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C:\Users\jtoro\Desktop\"/>
    </mc:Choice>
  </mc:AlternateContent>
  <xr:revisionPtr revIDLastSave="0" documentId="10_ncr:100002_{7AC457F4-1FDB-40E8-9859-7D00A9F9D5E9}" xr6:coauthVersionLast="31" xr6:coauthVersionMax="31" xr10:uidLastSave="{00000000-0000-0000-0000-000000000000}"/>
  <bookViews>
    <workbookView xWindow="0" yWindow="0" windowWidth="8445" windowHeight="7230" tabRatio="961" xr2:uid="{00000000-000D-0000-FFFF-FFFF00000000}"/>
  </bookViews>
  <sheets>
    <sheet name="PMI" sheetId="270" r:id="rId1"/>
    <sheet name="PMI Tabla" sheetId="292" state="hidden" r:id="rId2"/>
    <sheet name="Análisis" sheetId="291" state="hidden" r:id="rId3"/>
    <sheet name="Dashboard" sheetId="290" r:id="rId4"/>
    <sheet name="Consulta" sheetId="28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0 Septiembre" sheetId="318" r:id="rId13"/>
  </sheets>
  <definedNames>
    <definedName name="_xlnm._FilterDatabase" localSheetId="0" hidden="1">PMI!$A$10:$AS$772</definedName>
    <definedName name="_xlnm._FilterDatabase" localSheetId="1" hidden="1">'PMI Tabla'!$A$2:$BA$398</definedName>
    <definedName name="_xlchart.v2.0" hidden="1">'TD Por modo'!$G$21:$G$27</definedName>
    <definedName name="_xlchart.v2.1" hidden="1">'TD Por modo'!$H$20</definedName>
    <definedName name="_xlchart.v2.2" hidden="1">'TD Por modo'!$H$21:$H$27</definedName>
    <definedName name="_xlnm.Print_Area" localSheetId="0">PMI!$A$10:$I$399</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#N/A</definedName>
    <definedName name="SegmentaciónDeDatos_AREA_RESPONSABLE__COMPARTIDOS">#N/A</definedName>
    <definedName name="SegmentaciónDeDatos_AUDITORIA">#N/A</definedName>
    <definedName name="SegmentaciónDeDatos_Fecha_terminación_Metas">#N/A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79017"/>
  <pivotCaches>
    <pivotCache cacheId="4" r:id="rId14"/>
    <pivotCache cacheId="103" r:id="rId15"/>
    <pivotCache cacheId="175"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3" i="292" l="1"/>
  <c r="AL4" i="292"/>
  <c r="AL5" i="292"/>
  <c r="AL6" i="292"/>
  <c r="AL7" i="292"/>
  <c r="AL8" i="292"/>
  <c r="AL9" i="292"/>
  <c r="AL10" i="292"/>
  <c r="AL11" i="292"/>
  <c r="AL12" i="292"/>
  <c r="AL13" i="292"/>
  <c r="AL14" i="292"/>
  <c r="AL15" i="292"/>
  <c r="AL16" i="292"/>
  <c r="AL17" i="292"/>
  <c r="AL18" i="292"/>
  <c r="AL19" i="292"/>
  <c r="AL20" i="292"/>
  <c r="AL21" i="292"/>
  <c r="AL22" i="292"/>
  <c r="AL23" i="292"/>
  <c r="AL24" i="292"/>
  <c r="AL25" i="292"/>
  <c r="AL26" i="292"/>
  <c r="AL27" i="292"/>
  <c r="AL28" i="292"/>
  <c r="AL29" i="292"/>
  <c r="AL30" i="292"/>
  <c r="AL31" i="292"/>
  <c r="AL32" i="292"/>
  <c r="AL33" i="292"/>
  <c r="AL34" i="292"/>
  <c r="AL35" i="292"/>
  <c r="AL36" i="292"/>
  <c r="AL37" i="292"/>
  <c r="AL38" i="292"/>
  <c r="AL39" i="292"/>
  <c r="AL40" i="292"/>
  <c r="AL41" i="292"/>
  <c r="AL42" i="292"/>
  <c r="AL43" i="292"/>
  <c r="AL44" i="292"/>
  <c r="AL45" i="292"/>
  <c r="AL46" i="292"/>
  <c r="AL47" i="292"/>
  <c r="AL48" i="292"/>
  <c r="AL49" i="292"/>
  <c r="AL50" i="292"/>
  <c r="AL51" i="292"/>
  <c r="AL52" i="292"/>
  <c r="AL53" i="292"/>
  <c r="AL54" i="292"/>
  <c r="AL55" i="292"/>
  <c r="AL56" i="292"/>
  <c r="AL57" i="292"/>
  <c r="AL58" i="292"/>
  <c r="AL59" i="292"/>
  <c r="AL60" i="292"/>
  <c r="AL61" i="292"/>
  <c r="AL62" i="292"/>
  <c r="AL63" i="292"/>
  <c r="AL64" i="292"/>
  <c r="AL65" i="292"/>
  <c r="AL66" i="292"/>
  <c r="AL67" i="292"/>
  <c r="AL68" i="292"/>
  <c r="AL69" i="292"/>
  <c r="AL70" i="292"/>
  <c r="AL71" i="292"/>
  <c r="AL72" i="292"/>
  <c r="AL73" i="292"/>
  <c r="AL74" i="292"/>
  <c r="AL75" i="292"/>
  <c r="AL76" i="292"/>
  <c r="AL77" i="292"/>
  <c r="AL78" i="292"/>
  <c r="AL79" i="292"/>
  <c r="AL80" i="292"/>
  <c r="AL81" i="292"/>
  <c r="AL82" i="292"/>
  <c r="AL83" i="292"/>
  <c r="AL84" i="292"/>
  <c r="AL85" i="292"/>
  <c r="AL86" i="292"/>
  <c r="AL87" i="292"/>
  <c r="AL88" i="292"/>
  <c r="AL89" i="292"/>
  <c r="AL90" i="292"/>
  <c r="AL91" i="292"/>
  <c r="AL92" i="292"/>
  <c r="AL93" i="292"/>
  <c r="AL94" i="292"/>
  <c r="AL95" i="292"/>
  <c r="AL96" i="292"/>
  <c r="AL97" i="292"/>
  <c r="AL98" i="292"/>
  <c r="AL99" i="292"/>
  <c r="AL100" i="292"/>
  <c r="AL101" i="292"/>
  <c r="AL102" i="292"/>
  <c r="AL103" i="292"/>
  <c r="AL104" i="292"/>
  <c r="AL105" i="292"/>
  <c r="AL106" i="292"/>
  <c r="AL107" i="292"/>
  <c r="AL108" i="292"/>
  <c r="AL109" i="292"/>
  <c r="AL110" i="292"/>
  <c r="AL111" i="292"/>
  <c r="AL112" i="292"/>
  <c r="AL113" i="292"/>
  <c r="AL114" i="292"/>
  <c r="AL115" i="292"/>
  <c r="AL116" i="292"/>
  <c r="AL117" i="292"/>
  <c r="AL118" i="292"/>
  <c r="AL119" i="292"/>
  <c r="AL120" i="292"/>
  <c r="AL121" i="292"/>
  <c r="AL122" i="292"/>
  <c r="AL123" i="292"/>
  <c r="AL124" i="292"/>
  <c r="AL125" i="292"/>
  <c r="AL126" i="292"/>
  <c r="AL127" i="292"/>
  <c r="AL128" i="292"/>
  <c r="AL129" i="292"/>
  <c r="AL130" i="292"/>
  <c r="AL131" i="292"/>
  <c r="AL132" i="292"/>
  <c r="AL133" i="292"/>
  <c r="AL134" i="292"/>
  <c r="AL135" i="292"/>
  <c r="AL136" i="292"/>
  <c r="AL137" i="292"/>
  <c r="AL138" i="292"/>
  <c r="AL139" i="292"/>
  <c r="AL140" i="292"/>
  <c r="AL141" i="292"/>
  <c r="AL142" i="292"/>
  <c r="AL143" i="292"/>
  <c r="AL144" i="292"/>
  <c r="AL145" i="292"/>
  <c r="AL146" i="292"/>
  <c r="AL147" i="292"/>
  <c r="AL148" i="292"/>
  <c r="AL149" i="292"/>
  <c r="AL150" i="292"/>
  <c r="AL151" i="292"/>
  <c r="AL152" i="292"/>
  <c r="AL153" i="292"/>
  <c r="AL154" i="292"/>
  <c r="AL155" i="292"/>
  <c r="AL156" i="292"/>
  <c r="AL157" i="292"/>
  <c r="AL158" i="292"/>
  <c r="AL159" i="292"/>
  <c r="AL160" i="292"/>
  <c r="AL161" i="292"/>
  <c r="AL162" i="292"/>
  <c r="AL163" i="292"/>
  <c r="AL164" i="292"/>
  <c r="AL165" i="292"/>
  <c r="AL166" i="292"/>
  <c r="AL167" i="292"/>
  <c r="AL168" i="292"/>
  <c r="AL169" i="292"/>
  <c r="AL170" i="292"/>
  <c r="AL171" i="292"/>
  <c r="AL172" i="292"/>
  <c r="AL173" i="292"/>
  <c r="AL174" i="292"/>
  <c r="AL175" i="292"/>
  <c r="AL176" i="292"/>
  <c r="AL177" i="292"/>
  <c r="AL178" i="292"/>
  <c r="AL179" i="292"/>
  <c r="AL180" i="292"/>
  <c r="AL181" i="292"/>
  <c r="AL182" i="292"/>
  <c r="AL183" i="292"/>
  <c r="AL184" i="292"/>
  <c r="AL185" i="292"/>
  <c r="AL186" i="292"/>
  <c r="AL187" i="292"/>
  <c r="AL188" i="292"/>
  <c r="AL189" i="292"/>
  <c r="AL190" i="292"/>
  <c r="AL191" i="292"/>
  <c r="AL192" i="292"/>
  <c r="AL193" i="292"/>
  <c r="AL194" i="292"/>
  <c r="AL195" i="292"/>
  <c r="AL196" i="292"/>
  <c r="AL197" i="292"/>
  <c r="AL198" i="292"/>
  <c r="AL199" i="292"/>
  <c r="AL200" i="292"/>
  <c r="AL201" i="292"/>
  <c r="AL202" i="292"/>
  <c r="AL203" i="292"/>
  <c r="AL204" i="292"/>
  <c r="AL205" i="292"/>
  <c r="AL206" i="292"/>
  <c r="AL207" i="292"/>
  <c r="AL208" i="292"/>
  <c r="AL209" i="292"/>
  <c r="AL210" i="292"/>
  <c r="AL211" i="292"/>
  <c r="AL212" i="292"/>
  <c r="AL213" i="292"/>
  <c r="AL214" i="292"/>
  <c r="AL215" i="292"/>
  <c r="AL216" i="292"/>
  <c r="AL217" i="292"/>
  <c r="AL218" i="292"/>
  <c r="AL219" i="292"/>
  <c r="AL220" i="292"/>
  <c r="AL221" i="292"/>
  <c r="AL222" i="292"/>
  <c r="AL223" i="292"/>
  <c r="AL224" i="292"/>
  <c r="AL225" i="292"/>
  <c r="AL226" i="292"/>
  <c r="AL227" i="292"/>
  <c r="AL228" i="292"/>
  <c r="AL229" i="292"/>
  <c r="AL230" i="292"/>
  <c r="AL231" i="292"/>
  <c r="AL232" i="292"/>
  <c r="AL233" i="292"/>
  <c r="AL234" i="292"/>
  <c r="AL235" i="292"/>
  <c r="AL236" i="292"/>
  <c r="AL237" i="292"/>
  <c r="AL238" i="292"/>
  <c r="AL239" i="292"/>
  <c r="AL240" i="292"/>
  <c r="AL241" i="292"/>
  <c r="AL242" i="292"/>
  <c r="AL243" i="292"/>
  <c r="AL244" i="292"/>
  <c r="AL245" i="292"/>
  <c r="AL246" i="292"/>
  <c r="AL247" i="292"/>
  <c r="AL248" i="292"/>
  <c r="AL249" i="292"/>
  <c r="AL250" i="292"/>
  <c r="AL251" i="292"/>
  <c r="AL252" i="292"/>
  <c r="AL253" i="292"/>
  <c r="AL254" i="292"/>
  <c r="AL255" i="292"/>
  <c r="AL256" i="292"/>
  <c r="AL257" i="292"/>
  <c r="AL258" i="292"/>
  <c r="AL259" i="292"/>
  <c r="AL260" i="292"/>
  <c r="AL261" i="292"/>
  <c r="AL262" i="292"/>
  <c r="AL263" i="292"/>
  <c r="AL264" i="292"/>
  <c r="AL265" i="292"/>
  <c r="AL266" i="292"/>
  <c r="AL267" i="292"/>
  <c r="AL268" i="292"/>
  <c r="AL269" i="292"/>
  <c r="AL270" i="292"/>
  <c r="AL271" i="292"/>
  <c r="AL272" i="292"/>
  <c r="AL273" i="292"/>
  <c r="AL274" i="292"/>
  <c r="AL275" i="292"/>
  <c r="AL276" i="292"/>
  <c r="AL277" i="292"/>
  <c r="AL278" i="292"/>
  <c r="AL279" i="292"/>
  <c r="AL280" i="292"/>
  <c r="AL281" i="292"/>
  <c r="AL282" i="292"/>
  <c r="AL283" i="292"/>
  <c r="AL284" i="292"/>
  <c r="AL285" i="292"/>
  <c r="AL286" i="292"/>
  <c r="AL287" i="292"/>
  <c r="AL288" i="292"/>
  <c r="AL289" i="292"/>
  <c r="AL290" i="292"/>
  <c r="AL291" i="292"/>
  <c r="AL292" i="292"/>
  <c r="AL293" i="292"/>
  <c r="AL294" i="292"/>
  <c r="AL295" i="292"/>
  <c r="AL296" i="292"/>
  <c r="AL297" i="292"/>
  <c r="AL298" i="292"/>
  <c r="AL299" i="292"/>
  <c r="AL300" i="292"/>
  <c r="AL301" i="292"/>
  <c r="AL302" i="292"/>
  <c r="AL303" i="292"/>
  <c r="AL304" i="292"/>
  <c r="AL305" i="292"/>
  <c r="AL306" i="292"/>
  <c r="AL307" i="292"/>
  <c r="AL308" i="292"/>
  <c r="AL309" i="292"/>
  <c r="AL310" i="292"/>
  <c r="AL311" i="292"/>
  <c r="AL312" i="292"/>
  <c r="AL313" i="292"/>
  <c r="AL314" i="292"/>
  <c r="AL315" i="292"/>
  <c r="AL316" i="292"/>
  <c r="AL317" i="292"/>
  <c r="AL318" i="292"/>
  <c r="AL319" i="292"/>
  <c r="AL320" i="292"/>
  <c r="AL321" i="292"/>
  <c r="AL322" i="292"/>
  <c r="AL323" i="292"/>
  <c r="AL324" i="292"/>
  <c r="AL325" i="292"/>
  <c r="AL326" i="292"/>
  <c r="AL327" i="292"/>
  <c r="AL328" i="292"/>
  <c r="AL329" i="292"/>
  <c r="AL330" i="292"/>
  <c r="AL331" i="292"/>
  <c r="AL332" i="292"/>
  <c r="AL333" i="292"/>
  <c r="AL334" i="292"/>
  <c r="AL335" i="292"/>
  <c r="AL336" i="292"/>
  <c r="AL337" i="292"/>
  <c r="AL338" i="292"/>
  <c r="AL339" i="292"/>
  <c r="AL340" i="292"/>
  <c r="AL341" i="292"/>
  <c r="AL342" i="292"/>
  <c r="AL343" i="292"/>
  <c r="AL344" i="292"/>
  <c r="AL345" i="292"/>
  <c r="AL346" i="292"/>
  <c r="AL347" i="292"/>
  <c r="AL348" i="292"/>
  <c r="AL349" i="292"/>
  <c r="AL350" i="292"/>
  <c r="AL351" i="292"/>
  <c r="AL352" i="292"/>
  <c r="AL353" i="292"/>
  <c r="AL354" i="292"/>
  <c r="AL355" i="292"/>
  <c r="AL356" i="292"/>
  <c r="AL357" i="292"/>
  <c r="AL358" i="292"/>
  <c r="AL359" i="292"/>
  <c r="AL360" i="292"/>
  <c r="AL361" i="292"/>
  <c r="AL362" i="292"/>
  <c r="AL363" i="292"/>
  <c r="AL364" i="292"/>
  <c r="AL365" i="292"/>
  <c r="AL366" i="292"/>
  <c r="AL367" i="292"/>
  <c r="AL368" i="292"/>
  <c r="AL369" i="292"/>
  <c r="AL370" i="292"/>
  <c r="AL371" i="292"/>
  <c r="AL372" i="292"/>
  <c r="AL373" i="292"/>
  <c r="AL374" i="292"/>
  <c r="AL375" i="292"/>
  <c r="AL376" i="292"/>
  <c r="AL377" i="292"/>
  <c r="AL378" i="292"/>
  <c r="AL379" i="292"/>
  <c r="AL380" i="292"/>
  <c r="AL381" i="292"/>
  <c r="AL382" i="292"/>
  <c r="AL383" i="292"/>
  <c r="AL384" i="292"/>
  <c r="AL385" i="292"/>
  <c r="AL386" i="292"/>
  <c r="AL387" i="292"/>
  <c r="AL388" i="292"/>
  <c r="AL389" i="292"/>
  <c r="AL390" i="292"/>
  <c r="AL391" i="292"/>
  <c r="AL392" i="292"/>
  <c r="AL393" i="292"/>
  <c r="AL394" i="292"/>
  <c r="AL395" i="292"/>
  <c r="AL396" i="292"/>
  <c r="AL397" i="292"/>
  <c r="AL398" i="292"/>
  <c r="U398" i="292"/>
  <c r="AK398" i="292" s="1"/>
  <c r="U397" i="292"/>
  <c r="AK397" i="292" s="1"/>
  <c r="U396" i="292"/>
  <c r="AK396" i="292" s="1"/>
  <c r="U395" i="292"/>
  <c r="AK395" i="292" s="1"/>
  <c r="AK394" i="292"/>
  <c r="U394" i="292"/>
  <c r="U393" i="292"/>
  <c r="AK393" i="292" s="1"/>
  <c r="U392" i="292"/>
  <c r="AK392" i="292" s="1"/>
  <c r="U391" i="292"/>
  <c r="AK391" i="292" s="1"/>
  <c r="U390" i="292"/>
  <c r="AK390" i="292" s="1"/>
  <c r="U389" i="292"/>
  <c r="AK389" i="292" s="1"/>
  <c r="U388" i="292"/>
  <c r="AK388" i="292" s="1"/>
  <c r="U387" i="292"/>
  <c r="AK387" i="292" s="1"/>
  <c r="U386" i="292"/>
  <c r="AK386" i="292" s="1"/>
  <c r="U385" i="292"/>
  <c r="AK385" i="292" s="1"/>
  <c r="U384" i="292"/>
  <c r="AK384" i="292" s="1"/>
  <c r="U383" i="292"/>
  <c r="AK383" i="292" s="1"/>
  <c r="U382" i="292"/>
  <c r="AK382" i="292" s="1"/>
  <c r="U381" i="292"/>
  <c r="AK381" i="292" s="1"/>
  <c r="U380" i="292"/>
  <c r="AK380" i="292" s="1"/>
  <c r="U379" i="292"/>
  <c r="AK379" i="292" s="1"/>
  <c r="U378" i="292"/>
  <c r="AK378" i="292" s="1"/>
  <c r="U377" i="292"/>
  <c r="AK377" i="292" s="1"/>
  <c r="AK376" i="292"/>
  <c r="U376" i="292"/>
  <c r="U375" i="292"/>
  <c r="AK375" i="292" s="1"/>
  <c r="U374" i="292"/>
  <c r="AK374" i="292" s="1"/>
  <c r="U373" i="292"/>
  <c r="AK373" i="292" s="1"/>
  <c r="U372" i="292"/>
  <c r="AK372" i="292" s="1"/>
  <c r="U371" i="292"/>
  <c r="AK371" i="292" s="1"/>
  <c r="U370" i="292"/>
  <c r="AK370" i="292" s="1"/>
  <c r="U369" i="292"/>
  <c r="AK369" i="292" s="1"/>
  <c r="U368" i="292"/>
  <c r="AK368" i="292" s="1"/>
  <c r="U367" i="292"/>
  <c r="AK367" i="292" s="1"/>
  <c r="U366" i="292"/>
  <c r="AK366" i="292" s="1"/>
  <c r="U365" i="292"/>
  <c r="AK365" i="292" s="1"/>
  <c r="U364" i="292"/>
  <c r="AK364" i="292" s="1"/>
  <c r="U363" i="292"/>
  <c r="AK363" i="292" s="1"/>
  <c r="U362" i="292"/>
  <c r="AK362" i="292" s="1"/>
  <c r="U361" i="292"/>
  <c r="AK361" i="292" s="1"/>
  <c r="U360" i="292"/>
  <c r="AK360" i="292" s="1"/>
  <c r="U359" i="292"/>
  <c r="AK359" i="292" s="1"/>
  <c r="U358" i="292"/>
  <c r="AK358" i="292" s="1"/>
  <c r="U357" i="292"/>
  <c r="AK357" i="292" s="1"/>
  <c r="U356" i="292"/>
  <c r="AK356" i="292" s="1"/>
  <c r="U355" i="292"/>
  <c r="AK355" i="292" s="1"/>
  <c r="U354" i="292"/>
  <c r="AK354" i="292" s="1"/>
  <c r="U353" i="292"/>
  <c r="AK353" i="292" s="1"/>
  <c r="U352" i="292"/>
  <c r="AK352" i="292" s="1"/>
  <c r="U351" i="292"/>
  <c r="AK351" i="292" s="1"/>
  <c r="U350" i="292"/>
  <c r="AK350" i="292" s="1"/>
  <c r="U349" i="292"/>
  <c r="AK349" i="292" s="1"/>
  <c r="U348" i="292"/>
  <c r="AK348" i="292" s="1"/>
  <c r="U347" i="292"/>
  <c r="AK347" i="292" s="1"/>
  <c r="AK346" i="292"/>
  <c r="U346" i="292"/>
  <c r="U345" i="292"/>
  <c r="AK345" i="292" s="1"/>
  <c r="U344" i="292"/>
  <c r="AK344" i="292" s="1"/>
  <c r="U343" i="292"/>
  <c r="AK343" i="292" s="1"/>
  <c r="U342" i="292"/>
  <c r="AK342" i="292" s="1"/>
  <c r="U341" i="292"/>
  <c r="AK341" i="292" s="1"/>
  <c r="U340" i="292"/>
  <c r="AK340" i="292" s="1"/>
  <c r="U339" i="292"/>
  <c r="AK339" i="292" s="1"/>
  <c r="U338" i="292"/>
  <c r="AK338" i="292" s="1"/>
  <c r="U337" i="292"/>
  <c r="AK337" i="292" s="1"/>
  <c r="U336" i="292"/>
  <c r="AK336" i="292" s="1"/>
  <c r="U335" i="292"/>
  <c r="AK335" i="292" s="1"/>
  <c r="U334" i="292"/>
  <c r="AK334" i="292" s="1"/>
  <c r="U333" i="292"/>
  <c r="AK333" i="292" s="1"/>
  <c r="U332" i="292"/>
  <c r="AK332" i="292" s="1"/>
  <c r="U331" i="292"/>
  <c r="AK331" i="292" s="1"/>
  <c r="U330" i="292"/>
  <c r="AK330" i="292" s="1"/>
  <c r="U329" i="292"/>
  <c r="AK329" i="292" s="1"/>
  <c r="U328" i="292"/>
  <c r="AK328" i="292" s="1"/>
  <c r="U327" i="292"/>
  <c r="AK327" i="292" s="1"/>
  <c r="U326" i="292"/>
  <c r="AK326" i="292" s="1"/>
  <c r="U325" i="292"/>
  <c r="AK325" i="292" s="1"/>
  <c r="U324" i="292"/>
  <c r="AK324" i="292" s="1"/>
  <c r="U323" i="292"/>
  <c r="AK323" i="292" s="1"/>
  <c r="U322" i="292"/>
  <c r="AK322" i="292" s="1"/>
  <c r="U321" i="292"/>
  <c r="AK321" i="292" s="1"/>
  <c r="U320" i="292"/>
  <c r="AK320" i="292" s="1"/>
  <c r="U319" i="292"/>
  <c r="AK319" i="292" s="1"/>
  <c r="U318" i="292"/>
  <c r="AK318" i="292" s="1"/>
  <c r="U317" i="292"/>
  <c r="AK317" i="292" s="1"/>
  <c r="U316" i="292"/>
  <c r="AK316" i="292" s="1"/>
  <c r="U315" i="292"/>
  <c r="AK315" i="292" s="1"/>
  <c r="U314" i="292"/>
  <c r="AK314" i="292" s="1"/>
  <c r="U313" i="292"/>
  <c r="AK313" i="292" s="1"/>
  <c r="U312" i="292"/>
  <c r="AK312" i="292" s="1"/>
  <c r="U311" i="292"/>
  <c r="AK311" i="292" s="1"/>
  <c r="U310" i="292"/>
  <c r="AK310" i="292" s="1"/>
  <c r="U309" i="292"/>
  <c r="AK309" i="292" s="1"/>
  <c r="U308" i="292"/>
  <c r="AK308" i="292" s="1"/>
  <c r="AK307" i="292"/>
  <c r="U307" i="292"/>
  <c r="U306" i="292"/>
  <c r="AK306" i="292" s="1"/>
  <c r="U305" i="292"/>
  <c r="AK305" i="292" s="1"/>
  <c r="U304" i="292"/>
  <c r="AK304" i="292" s="1"/>
  <c r="U303" i="292"/>
  <c r="AK303" i="292" s="1"/>
  <c r="U302" i="292"/>
  <c r="AK302" i="292" s="1"/>
  <c r="U301" i="292"/>
  <c r="AK301" i="292" s="1"/>
  <c r="U300" i="292"/>
  <c r="AK300" i="292" s="1"/>
  <c r="U299" i="292"/>
  <c r="AK299" i="292" s="1"/>
  <c r="U298" i="292"/>
  <c r="AK298" i="292" s="1"/>
  <c r="U297" i="292"/>
  <c r="AK297" i="292" s="1"/>
  <c r="U296" i="292"/>
  <c r="AK296" i="292" s="1"/>
  <c r="U295" i="292"/>
  <c r="AK295" i="292" s="1"/>
  <c r="U294" i="292"/>
  <c r="AK294" i="292" s="1"/>
  <c r="U293" i="292"/>
  <c r="AK293" i="292" s="1"/>
  <c r="U292" i="292"/>
  <c r="AK292" i="292" s="1"/>
  <c r="AK291" i="292"/>
  <c r="U291" i="292"/>
  <c r="U290" i="292"/>
  <c r="AK290" i="292" s="1"/>
  <c r="U289" i="292"/>
  <c r="AK289" i="292" s="1"/>
  <c r="U288" i="292"/>
  <c r="AK288" i="292" s="1"/>
  <c r="U287" i="292"/>
  <c r="AK287" i="292" s="1"/>
  <c r="U286" i="292"/>
  <c r="AK286" i="292" s="1"/>
  <c r="U285" i="292"/>
  <c r="AK285" i="292" s="1"/>
  <c r="U284" i="292"/>
  <c r="AK284" i="292" s="1"/>
  <c r="U283" i="292"/>
  <c r="AK283" i="292" s="1"/>
  <c r="U282" i="292"/>
  <c r="AK282" i="292" s="1"/>
  <c r="U281" i="292"/>
  <c r="AK281" i="292" s="1"/>
  <c r="U280" i="292"/>
  <c r="AK280" i="292" s="1"/>
  <c r="U279" i="292"/>
  <c r="AK279" i="292" s="1"/>
  <c r="U278" i="292"/>
  <c r="AK278" i="292" s="1"/>
  <c r="U277" i="292"/>
  <c r="AK277" i="292" s="1"/>
  <c r="U276" i="292"/>
  <c r="AK276" i="292" s="1"/>
  <c r="U275" i="292"/>
  <c r="AK275" i="292" s="1"/>
  <c r="U274" i="292"/>
  <c r="AK274" i="292" s="1"/>
  <c r="U273" i="292"/>
  <c r="AK273" i="292" s="1"/>
  <c r="U272" i="292"/>
  <c r="AK272" i="292" s="1"/>
  <c r="U271" i="292"/>
  <c r="AK271" i="292" s="1"/>
  <c r="U270" i="292"/>
  <c r="AK270" i="292" s="1"/>
  <c r="U269" i="292"/>
  <c r="AK269" i="292" s="1"/>
  <c r="U268" i="292"/>
  <c r="AK268" i="292" s="1"/>
  <c r="U267" i="292"/>
  <c r="AK267" i="292" s="1"/>
  <c r="U266" i="292"/>
  <c r="AK266" i="292" s="1"/>
  <c r="U265" i="292"/>
  <c r="AK265" i="292" s="1"/>
  <c r="U264" i="292"/>
  <c r="AK264" i="292" s="1"/>
  <c r="U263" i="292"/>
  <c r="AK263" i="292" s="1"/>
  <c r="U262" i="292"/>
  <c r="AK262" i="292" s="1"/>
  <c r="U261" i="292"/>
  <c r="AK261" i="292" s="1"/>
  <c r="U260" i="292"/>
  <c r="AK260" i="292" s="1"/>
  <c r="U259" i="292"/>
  <c r="AK259" i="292" s="1"/>
  <c r="U258" i="292"/>
  <c r="AK258" i="292" s="1"/>
  <c r="U257" i="292"/>
  <c r="AK257" i="292" s="1"/>
  <c r="U256" i="292"/>
  <c r="AK256" i="292" s="1"/>
  <c r="U255" i="292"/>
  <c r="AK255" i="292" s="1"/>
  <c r="U254" i="292"/>
  <c r="AK254" i="292" s="1"/>
  <c r="U253" i="292"/>
  <c r="AK253" i="292" s="1"/>
  <c r="U252" i="292"/>
  <c r="AK252" i="292" s="1"/>
  <c r="U251" i="292"/>
  <c r="AK251" i="292" s="1"/>
  <c r="U250" i="292"/>
  <c r="AK250" i="292" s="1"/>
  <c r="U249" i="292"/>
  <c r="AK249" i="292" s="1"/>
  <c r="U248" i="292"/>
  <c r="AK248" i="292" s="1"/>
  <c r="U247" i="292"/>
  <c r="AK247" i="292" s="1"/>
  <c r="U246" i="292"/>
  <c r="AK246" i="292" s="1"/>
  <c r="U245" i="292"/>
  <c r="AK245" i="292" s="1"/>
  <c r="U244" i="292"/>
  <c r="AK244" i="292" s="1"/>
  <c r="U243" i="292"/>
  <c r="AK243" i="292" s="1"/>
  <c r="U242" i="292"/>
  <c r="AK242" i="292" s="1"/>
  <c r="U241" i="292"/>
  <c r="AK241" i="292" s="1"/>
  <c r="U240" i="292"/>
  <c r="AK240" i="292" s="1"/>
  <c r="U239" i="292"/>
  <c r="AK239" i="292" s="1"/>
  <c r="U238" i="292"/>
  <c r="AK238" i="292" s="1"/>
  <c r="U237" i="292"/>
  <c r="AK237" i="292" s="1"/>
  <c r="U236" i="292"/>
  <c r="AK236" i="292" s="1"/>
  <c r="U235" i="292"/>
  <c r="AK235" i="292" s="1"/>
  <c r="U234" i="292"/>
  <c r="AK234" i="292" s="1"/>
  <c r="U233" i="292"/>
  <c r="AK233" i="292" s="1"/>
  <c r="U232" i="292"/>
  <c r="AK232" i="292" s="1"/>
  <c r="U231" i="292"/>
  <c r="AK231" i="292" s="1"/>
  <c r="U230" i="292"/>
  <c r="AK230" i="292" s="1"/>
  <c r="U229" i="292"/>
  <c r="AK229" i="292" s="1"/>
  <c r="U228" i="292"/>
  <c r="AK228" i="292" s="1"/>
  <c r="U227" i="292"/>
  <c r="AK227" i="292" s="1"/>
  <c r="U226" i="292"/>
  <c r="AK226" i="292" s="1"/>
  <c r="U225" i="292"/>
  <c r="AK225" i="292" s="1"/>
  <c r="U224" i="292"/>
  <c r="AK224" i="292" s="1"/>
  <c r="U223" i="292"/>
  <c r="AK223" i="292" s="1"/>
  <c r="U222" i="292"/>
  <c r="AK222" i="292" s="1"/>
  <c r="U221" i="292"/>
  <c r="AK221" i="292" s="1"/>
  <c r="U220" i="292"/>
  <c r="AK220" i="292" s="1"/>
  <c r="U219" i="292"/>
  <c r="AK219" i="292" s="1"/>
  <c r="U218" i="292"/>
  <c r="AK218" i="292" s="1"/>
  <c r="U217" i="292"/>
  <c r="AK217" i="292" s="1"/>
  <c r="U216" i="292"/>
  <c r="AK216" i="292" s="1"/>
  <c r="U215" i="292"/>
  <c r="AK215" i="292" s="1"/>
  <c r="U214" i="292"/>
  <c r="AK214" i="292" s="1"/>
  <c r="U213" i="292"/>
  <c r="AK213" i="292" s="1"/>
  <c r="U212" i="292"/>
  <c r="AK212" i="292" s="1"/>
  <c r="U211" i="292"/>
  <c r="AK211" i="292" s="1"/>
  <c r="U210" i="292"/>
  <c r="AK210" i="292" s="1"/>
  <c r="U209" i="292"/>
  <c r="AK209" i="292" s="1"/>
  <c r="U208" i="292"/>
  <c r="AK208" i="292" s="1"/>
  <c r="U207" i="292"/>
  <c r="AK207" i="292" s="1"/>
  <c r="U206" i="292"/>
  <c r="AK206" i="292" s="1"/>
  <c r="U205" i="292"/>
  <c r="AK205" i="292" s="1"/>
  <c r="U204" i="292"/>
  <c r="AK204" i="292" s="1"/>
  <c r="U203" i="292"/>
  <c r="AK203" i="292" s="1"/>
  <c r="U202" i="292"/>
  <c r="AK202" i="292" s="1"/>
  <c r="U201" i="292"/>
  <c r="AK201" i="292" s="1"/>
  <c r="U200" i="292"/>
  <c r="AK200" i="292" s="1"/>
  <c r="U199" i="292"/>
  <c r="AK199" i="292" s="1"/>
  <c r="U198" i="292"/>
  <c r="AK198" i="292" s="1"/>
  <c r="U197" i="292"/>
  <c r="AK197" i="292" s="1"/>
  <c r="U196" i="292"/>
  <c r="AK196" i="292" s="1"/>
  <c r="U195" i="292"/>
  <c r="AK195" i="292" s="1"/>
  <c r="U194" i="292"/>
  <c r="AK194" i="292" s="1"/>
  <c r="U193" i="292"/>
  <c r="AK193" i="292" s="1"/>
  <c r="U192" i="292"/>
  <c r="AK192" i="292" s="1"/>
  <c r="U191" i="292"/>
  <c r="AK191" i="292" s="1"/>
  <c r="U190" i="292"/>
  <c r="AK190" i="292" s="1"/>
  <c r="U189" i="292"/>
  <c r="AK189" i="292" s="1"/>
  <c r="U188" i="292"/>
  <c r="AK188" i="292" s="1"/>
  <c r="U187" i="292"/>
  <c r="AK187" i="292" s="1"/>
  <c r="U186" i="292"/>
  <c r="AK186" i="292" s="1"/>
  <c r="U185" i="292"/>
  <c r="AK185" i="292" s="1"/>
  <c r="U184" i="292"/>
  <c r="AK184" i="292" s="1"/>
  <c r="U183" i="292"/>
  <c r="AK183" i="292" s="1"/>
  <c r="U182" i="292"/>
  <c r="AK182" i="292" s="1"/>
  <c r="U181" i="292"/>
  <c r="AK181" i="292" s="1"/>
  <c r="U180" i="292"/>
  <c r="AK180" i="292" s="1"/>
  <c r="U179" i="292"/>
  <c r="AK179" i="292" s="1"/>
  <c r="U178" i="292"/>
  <c r="AK178" i="292" s="1"/>
  <c r="U177" i="292"/>
  <c r="AK177" i="292" s="1"/>
  <c r="U176" i="292"/>
  <c r="AK176" i="292" s="1"/>
  <c r="U175" i="292"/>
  <c r="AK175" i="292" s="1"/>
  <c r="U174" i="292"/>
  <c r="AK174" i="292" s="1"/>
  <c r="U173" i="292"/>
  <c r="AK173" i="292" s="1"/>
  <c r="U172" i="292"/>
  <c r="AK172" i="292" s="1"/>
  <c r="U171" i="292"/>
  <c r="AK171" i="292" s="1"/>
  <c r="U170" i="292"/>
  <c r="AK170" i="292" s="1"/>
  <c r="U169" i="292"/>
  <c r="AK169" i="292" s="1"/>
  <c r="U168" i="292"/>
  <c r="AK168" i="292" s="1"/>
  <c r="U167" i="292"/>
  <c r="AK167" i="292" s="1"/>
  <c r="U166" i="292"/>
  <c r="AK166" i="292" s="1"/>
  <c r="U165" i="292"/>
  <c r="AK165" i="292" s="1"/>
  <c r="U164" i="292"/>
  <c r="AK164" i="292" s="1"/>
  <c r="U163" i="292"/>
  <c r="AK163" i="292" s="1"/>
  <c r="U162" i="292"/>
  <c r="AK162" i="292" s="1"/>
  <c r="U161" i="292"/>
  <c r="AK161" i="292" s="1"/>
  <c r="U160" i="292"/>
  <c r="AK160" i="292" s="1"/>
  <c r="U159" i="292"/>
  <c r="AK159" i="292" s="1"/>
  <c r="U158" i="292"/>
  <c r="AK158" i="292" s="1"/>
  <c r="U157" i="292"/>
  <c r="AK157" i="292" s="1"/>
  <c r="U156" i="292"/>
  <c r="AK156" i="292" s="1"/>
  <c r="U155" i="292"/>
  <c r="AK155" i="292" s="1"/>
  <c r="U154" i="292"/>
  <c r="AK154" i="292" s="1"/>
  <c r="U153" i="292"/>
  <c r="AK153" i="292" s="1"/>
  <c r="U152" i="292"/>
  <c r="AK152" i="292" s="1"/>
  <c r="U151" i="292"/>
  <c r="AK151" i="292" s="1"/>
  <c r="U150" i="292"/>
  <c r="AK150" i="292" s="1"/>
  <c r="U149" i="292"/>
  <c r="AK149" i="292" s="1"/>
  <c r="U148" i="292"/>
  <c r="AK148" i="292" s="1"/>
  <c r="U147" i="292"/>
  <c r="AK147" i="292" s="1"/>
  <c r="U146" i="292"/>
  <c r="AK146" i="292" s="1"/>
  <c r="U145" i="292"/>
  <c r="AK145" i="292" s="1"/>
  <c r="U144" i="292"/>
  <c r="AK144" i="292" s="1"/>
  <c r="U143" i="292"/>
  <c r="AK143" i="292" s="1"/>
  <c r="U142" i="292"/>
  <c r="AK142" i="292" s="1"/>
  <c r="U141" i="292"/>
  <c r="AK141" i="292" s="1"/>
  <c r="U140" i="292"/>
  <c r="AK140" i="292" s="1"/>
  <c r="U139" i="292"/>
  <c r="AK139" i="292" s="1"/>
  <c r="U138" i="292"/>
  <c r="AK138" i="292" s="1"/>
  <c r="U137" i="292"/>
  <c r="AK137" i="292" s="1"/>
  <c r="U136" i="292"/>
  <c r="AK136" i="292" s="1"/>
  <c r="U135" i="292"/>
  <c r="AK135" i="292" s="1"/>
  <c r="U134" i="292"/>
  <c r="AK134" i="292" s="1"/>
  <c r="AK133" i="292"/>
  <c r="U133" i="292"/>
  <c r="U132" i="292"/>
  <c r="AK132" i="292" s="1"/>
  <c r="U131" i="292"/>
  <c r="AK131" i="292" s="1"/>
  <c r="U130" i="292"/>
  <c r="AK130" i="292" s="1"/>
  <c r="U129" i="292"/>
  <c r="AK129" i="292" s="1"/>
  <c r="U128" i="292"/>
  <c r="AK128" i="292" s="1"/>
  <c r="U127" i="292"/>
  <c r="AK127" i="292" s="1"/>
  <c r="AK126" i="292"/>
  <c r="U126" i="292"/>
  <c r="U125" i="292"/>
  <c r="AK125" i="292" s="1"/>
  <c r="U124" i="292"/>
  <c r="AK124" i="292" s="1"/>
  <c r="AK123" i="292"/>
  <c r="U123" i="292"/>
  <c r="U122" i="292"/>
  <c r="AK122" i="292" s="1"/>
  <c r="U121" i="292"/>
  <c r="AK121" i="292" s="1"/>
  <c r="U120" i="292"/>
  <c r="AK120" i="292" s="1"/>
  <c r="U119" i="292"/>
  <c r="AK119" i="292" s="1"/>
  <c r="U118" i="292"/>
  <c r="AK118" i="292" s="1"/>
  <c r="U117" i="292"/>
  <c r="AK117" i="292" s="1"/>
  <c r="U116" i="292"/>
  <c r="AK116" i="292" s="1"/>
  <c r="U115" i="292"/>
  <c r="AK115" i="292" s="1"/>
  <c r="U114" i="292"/>
  <c r="AK114" i="292" s="1"/>
  <c r="U113" i="292"/>
  <c r="AK113" i="292" s="1"/>
  <c r="U112" i="292"/>
  <c r="AK112" i="292" s="1"/>
  <c r="U111" i="292"/>
  <c r="AK111" i="292" s="1"/>
  <c r="U110" i="292"/>
  <c r="AK110" i="292" s="1"/>
  <c r="U109" i="292"/>
  <c r="AK109" i="292" s="1"/>
  <c r="U108" i="292"/>
  <c r="AK108" i="292" s="1"/>
  <c r="U107" i="292"/>
  <c r="AK107" i="292" s="1"/>
  <c r="U106" i="292"/>
  <c r="AK106" i="292" s="1"/>
  <c r="U105" i="292"/>
  <c r="AK105" i="292" s="1"/>
  <c r="U104" i="292"/>
  <c r="AK104" i="292" s="1"/>
  <c r="U103" i="292"/>
  <c r="AK103" i="292" s="1"/>
  <c r="U102" i="292"/>
  <c r="AK102" i="292" s="1"/>
  <c r="AK101" i="292"/>
  <c r="U101" i="292"/>
  <c r="U100" i="292"/>
  <c r="AK100" i="292" s="1"/>
  <c r="U99" i="292"/>
  <c r="AK99" i="292" s="1"/>
  <c r="U98" i="292"/>
  <c r="AK98" i="292" s="1"/>
  <c r="U97" i="292"/>
  <c r="AK97" i="292" s="1"/>
  <c r="U96" i="292"/>
  <c r="AK96" i="292" s="1"/>
  <c r="U95" i="292"/>
  <c r="AK95" i="292" s="1"/>
  <c r="U94" i="292"/>
  <c r="AK94" i="292" s="1"/>
  <c r="U93" i="292"/>
  <c r="AK93" i="292" s="1"/>
  <c r="U92" i="292"/>
  <c r="AK92" i="292" s="1"/>
  <c r="U91" i="292"/>
  <c r="AK91" i="292" s="1"/>
  <c r="U90" i="292"/>
  <c r="AK90" i="292" s="1"/>
  <c r="U89" i="292"/>
  <c r="AK89" i="292" s="1"/>
  <c r="U88" i="292"/>
  <c r="AK88" i="292" s="1"/>
  <c r="U87" i="292"/>
  <c r="AK87" i="292" s="1"/>
  <c r="U86" i="292"/>
  <c r="AK86" i="292" s="1"/>
  <c r="AK85" i="292"/>
  <c r="U85" i="292"/>
  <c r="U84" i="292"/>
  <c r="AK84" i="292" s="1"/>
  <c r="U83" i="292"/>
  <c r="AK83" i="292" s="1"/>
  <c r="U82" i="292"/>
  <c r="AK82" i="292" s="1"/>
  <c r="U81" i="292"/>
  <c r="AK81" i="292" s="1"/>
  <c r="U80" i="292"/>
  <c r="AK80" i="292" s="1"/>
  <c r="U79" i="292"/>
  <c r="AK79" i="292" s="1"/>
  <c r="AK78" i="292"/>
  <c r="U78" i="292"/>
  <c r="U77" i="292"/>
  <c r="AK77" i="292" s="1"/>
  <c r="U76" i="292"/>
  <c r="AK76" i="292" s="1"/>
  <c r="U75" i="292"/>
  <c r="AK75" i="292" s="1"/>
  <c r="U74" i="292"/>
  <c r="AK74" i="292" s="1"/>
  <c r="U73" i="292"/>
  <c r="AK73" i="292" s="1"/>
  <c r="U72" i="292"/>
  <c r="AK72" i="292" s="1"/>
  <c r="AK71" i="292"/>
  <c r="U71" i="292"/>
  <c r="U70" i="292"/>
  <c r="AK70" i="292" s="1"/>
  <c r="U69" i="292"/>
  <c r="AK69" i="292" s="1"/>
  <c r="U68" i="292"/>
  <c r="AK68" i="292" s="1"/>
  <c r="U67" i="292"/>
  <c r="AK67" i="292" s="1"/>
  <c r="U66" i="292"/>
  <c r="AK66" i="292" s="1"/>
  <c r="U65" i="292"/>
  <c r="AK65" i="292" s="1"/>
  <c r="U64" i="292"/>
  <c r="AK64" i="292" s="1"/>
  <c r="U63" i="292"/>
  <c r="AK63" i="292" s="1"/>
  <c r="U62" i="292"/>
  <c r="AK62" i="292" s="1"/>
  <c r="U61" i="292"/>
  <c r="AK61" i="292" s="1"/>
  <c r="U60" i="292"/>
  <c r="AK60" i="292" s="1"/>
  <c r="U59" i="292"/>
  <c r="AK59" i="292" s="1"/>
  <c r="U58" i="292"/>
  <c r="AK58" i="292" s="1"/>
  <c r="U57" i="292"/>
  <c r="AK57" i="292" s="1"/>
  <c r="U56" i="292"/>
  <c r="AK56" i="292" s="1"/>
  <c r="U55" i="292"/>
  <c r="AK55" i="292" s="1"/>
  <c r="U54" i="292"/>
  <c r="AK54" i="292" s="1"/>
  <c r="U53" i="292"/>
  <c r="AK53" i="292" s="1"/>
  <c r="U52" i="292"/>
  <c r="AK52" i="292" s="1"/>
  <c r="U51" i="292"/>
  <c r="AK51" i="292" s="1"/>
  <c r="U50" i="292"/>
  <c r="AK50" i="292" s="1"/>
  <c r="U49" i="292"/>
  <c r="AK49" i="292" s="1"/>
  <c r="U48" i="292"/>
  <c r="AK48" i="292" s="1"/>
  <c r="U47" i="292"/>
  <c r="AK47" i="292" s="1"/>
  <c r="U46" i="292"/>
  <c r="AK46" i="292" s="1"/>
  <c r="U45" i="292"/>
  <c r="AK45" i="292" s="1"/>
  <c r="U44" i="292"/>
  <c r="AK44" i="292" s="1"/>
  <c r="U43" i="292"/>
  <c r="AK43" i="292" s="1"/>
  <c r="U42" i="292"/>
  <c r="AK42" i="292" s="1"/>
  <c r="U41" i="292"/>
  <c r="AK41" i="292" s="1"/>
  <c r="U40" i="292"/>
  <c r="AK40" i="292" s="1"/>
  <c r="U39" i="292"/>
  <c r="AK39" i="292" s="1"/>
  <c r="U38" i="292"/>
  <c r="AK38" i="292" s="1"/>
  <c r="U37" i="292"/>
  <c r="AK37" i="292" s="1"/>
  <c r="U36" i="292"/>
  <c r="AK36" i="292" s="1"/>
  <c r="U35" i="292"/>
  <c r="AK35" i="292" s="1"/>
  <c r="U34" i="292"/>
  <c r="AK34" i="292" s="1"/>
  <c r="U33" i="292"/>
  <c r="AK33" i="292" s="1"/>
  <c r="U32" i="292"/>
  <c r="AK32" i="292" s="1"/>
  <c r="U31" i="292"/>
  <c r="AK31" i="292" s="1"/>
  <c r="U30" i="292"/>
  <c r="AK30" i="292" s="1"/>
  <c r="U29" i="292"/>
  <c r="AK29" i="292" s="1"/>
  <c r="U28" i="292"/>
  <c r="AK28" i="292" s="1"/>
  <c r="U27" i="292"/>
  <c r="AK27" i="292" s="1"/>
  <c r="U26" i="292"/>
  <c r="AK26" i="292" s="1"/>
  <c r="AK25" i="292"/>
  <c r="U25" i="292"/>
  <c r="U24" i="292"/>
  <c r="AK24" i="292" s="1"/>
  <c r="U23" i="292"/>
  <c r="AK23" i="292" s="1"/>
  <c r="U22" i="292"/>
  <c r="AK22" i="292" s="1"/>
  <c r="U21" i="292"/>
  <c r="AK21" i="292" s="1"/>
  <c r="U20" i="292"/>
  <c r="AK20" i="292" s="1"/>
  <c r="U19" i="292"/>
  <c r="AK19" i="292" s="1"/>
  <c r="AK18" i="292"/>
  <c r="U18" i="292"/>
  <c r="U17" i="292"/>
  <c r="AK17" i="292" s="1"/>
  <c r="U16" i="292"/>
  <c r="AK16" i="292" s="1"/>
  <c r="U15" i="292"/>
  <c r="AK15" i="292" s="1"/>
  <c r="U14" i="292"/>
  <c r="AK14" i="292" s="1"/>
  <c r="U13" i="292"/>
  <c r="AK13" i="292" s="1"/>
  <c r="U12" i="292"/>
  <c r="AK12" i="292" s="1"/>
  <c r="U11" i="292"/>
  <c r="AK11" i="292" s="1"/>
  <c r="U10" i="292"/>
  <c r="AK10" i="292" s="1"/>
  <c r="U9" i="292"/>
  <c r="AK9" i="292" s="1"/>
  <c r="U8" i="292"/>
  <c r="AK8" i="292" s="1"/>
  <c r="U7" i="292"/>
  <c r="AK7" i="292" s="1"/>
  <c r="U6" i="292"/>
  <c r="AK6" i="292" s="1"/>
  <c r="U5" i="292"/>
  <c r="AK5" i="292" s="1"/>
  <c r="U4" i="292"/>
  <c r="AK4" i="292" s="1"/>
  <c r="U3" i="292"/>
  <c r="AK3" i="292" s="1"/>
  <c r="H27" i="254" l="1"/>
  <c r="H18" i="254"/>
  <c r="T15" i="286" l="1"/>
  <c r="P15" i="286"/>
  <c r="T6" i="286"/>
  <c r="P6" i="286"/>
  <c r="M29" i="286"/>
  <c r="J29" i="286"/>
  <c r="J26" i="286"/>
  <c r="J23" i="286"/>
  <c r="J6" i="286"/>
  <c r="C32" i="286"/>
  <c r="C6" i="286"/>
  <c r="L3" i="286"/>
  <c r="G3" i="286"/>
  <c r="E3" i="286"/>
  <c r="AC772" i="270" l="1"/>
  <c r="T772" i="270"/>
  <c r="AB772" i="270" s="1"/>
  <c r="AC771" i="270"/>
  <c r="T771" i="270"/>
  <c r="AB771" i="270" s="1"/>
  <c r="AC770" i="270"/>
  <c r="T770" i="270"/>
  <c r="AB770" i="270" s="1"/>
  <c r="AC769" i="270"/>
  <c r="T769" i="270"/>
  <c r="AB769" i="270" s="1"/>
  <c r="AC768" i="270"/>
  <c r="T768" i="270"/>
  <c r="AB768" i="270" s="1"/>
  <c r="AC767" i="270"/>
  <c r="T767" i="270"/>
  <c r="AB767" i="270" s="1"/>
  <c r="AC766" i="270"/>
  <c r="T766" i="270"/>
  <c r="AB766" i="270" s="1"/>
  <c r="AC765" i="270"/>
  <c r="T765" i="270"/>
  <c r="AB765" i="270" s="1"/>
  <c r="AC764" i="270"/>
  <c r="T764" i="270"/>
  <c r="AB764" i="270" s="1"/>
  <c r="AC763" i="270"/>
  <c r="T763" i="270"/>
  <c r="AB763" i="270" s="1"/>
  <c r="AC762" i="270"/>
  <c r="T762" i="270"/>
  <c r="AB762" i="270" s="1"/>
  <c r="AC761" i="270"/>
  <c r="T761" i="270"/>
  <c r="AB761" i="270" s="1"/>
  <c r="AC760" i="270"/>
  <c r="T760" i="270"/>
  <c r="AB760" i="270" s="1"/>
  <c r="AC759" i="270"/>
  <c r="T759" i="270"/>
  <c r="AB759" i="270" s="1"/>
  <c r="AC758" i="270"/>
  <c r="T758" i="270"/>
  <c r="AB758" i="270" s="1"/>
  <c r="AC757" i="270"/>
  <c r="T757" i="270"/>
  <c r="AB757" i="270" s="1"/>
  <c r="AC756" i="270"/>
  <c r="T756" i="270"/>
  <c r="AB756" i="270" s="1"/>
  <c r="AC755" i="270"/>
  <c r="T755" i="270"/>
  <c r="AB755" i="270" s="1"/>
  <c r="AC754" i="270"/>
  <c r="T754" i="270"/>
  <c r="AB754" i="270" s="1"/>
  <c r="AC753" i="270"/>
  <c r="T753" i="270"/>
  <c r="AB753" i="270" s="1"/>
  <c r="AC752" i="270"/>
  <c r="T752" i="270"/>
  <c r="AB752" i="270" s="1"/>
  <c r="AC751" i="270"/>
  <c r="T751" i="270"/>
  <c r="AB751" i="270" s="1"/>
  <c r="AC750" i="270"/>
  <c r="T750" i="270"/>
  <c r="AB750" i="270" s="1"/>
  <c r="AC749" i="270"/>
  <c r="T749" i="270"/>
  <c r="AB749" i="270" s="1"/>
  <c r="AC748" i="270"/>
  <c r="T748" i="270"/>
  <c r="AB748" i="270" s="1"/>
  <c r="AC747" i="270"/>
  <c r="T747" i="270"/>
  <c r="AB747" i="270" s="1"/>
  <c r="AC746" i="270"/>
  <c r="T746" i="270"/>
  <c r="AB746" i="270" s="1"/>
  <c r="AC745" i="270"/>
  <c r="T745" i="270"/>
  <c r="AB745" i="270" s="1"/>
  <c r="AC744" i="270"/>
  <c r="T744" i="270"/>
  <c r="AB744" i="270" s="1"/>
  <c r="AD744" i="270" l="1"/>
  <c r="AE744" i="270" s="1"/>
  <c r="AD746" i="270"/>
  <c r="AE746" i="270" s="1"/>
  <c r="AD748" i="270"/>
  <c r="AE748" i="270" s="1"/>
  <c r="AD750" i="270"/>
  <c r="AE750" i="270" s="1"/>
  <c r="AD754" i="270"/>
  <c r="AE754" i="270" s="1"/>
  <c r="AD756" i="270"/>
  <c r="AE756" i="270" s="1"/>
  <c r="AD760" i="270"/>
  <c r="AE760" i="270" s="1"/>
  <c r="AD762" i="270"/>
  <c r="AE762" i="270" s="1"/>
  <c r="AD764" i="270"/>
  <c r="AE764" i="270" s="1"/>
  <c r="AD766" i="270"/>
  <c r="AE766" i="270" s="1"/>
  <c r="AD770" i="270"/>
  <c r="AE770" i="270" s="1"/>
  <c r="AD772" i="270"/>
  <c r="AE772" i="270" s="1"/>
  <c r="AD763" i="270"/>
  <c r="AE763" i="270" s="1"/>
  <c r="AD767" i="270"/>
  <c r="AE767" i="270" s="1"/>
  <c r="AD769" i="270"/>
  <c r="AE769" i="270" s="1"/>
  <c r="AD747" i="270"/>
  <c r="AE747" i="270" s="1"/>
  <c r="AD751" i="270"/>
  <c r="AE751" i="270" s="1"/>
  <c r="AD753" i="270"/>
  <c r="AE753" i="270" s="1"/>
  <c r="AD757" i="270"/>
  <c r="AE757" i="270" s="1"/>
  <c r="AD758" i="270"/>
  <c r="AE758" i="270" s="1"/>
  <c r="AD749" i="270"/>
  <c r="AE749" i="270" s="1"/>
  <c r="AD759" i="270"/>
  <c r="AE759" i="270" s="1"/>
  <c r="AD765" i="270"/>
  <c r="AE765" i="270" s="1"/>
  <c r="AD771" i="270"/>
  <c r="AE771" i="270" s="1"/>
  <c r="AD745" i="270"/>
  <c r="AE745" i="270" s="1"/>
  <c r="AD752" i="270"/>
  <c r="AE752" i="270" s="1"/>
  <c r="AD755" i="270"/>
  <c r="AE755" i="270" s="1"/>
  <c r="AD761" i="270"/>
  <c r="AE761" i="270" s="1"/>
  <c r="AD768" i="270"/>
  <c r="AE768" i="270" s="1"/>
  <c r="H26" i="254" l="1"/>
  <c r="I26" i="254" s="1"/>
  <c r="H25" i="254"/>
  <c r="H24" i="254"/>
  <c r="H23" i="254"/>
  <c r="H22" i="254"/>
  <c r="H21" i="254"/>
  <c r="I23" i="254" l="1"/>
  <c r="I27" i="254"/>
  <c r="I21" i="254"/>
  <c r="I24" i="254"/>
  <c r="I25" i="254"/>
  <c r="I22" i="254"/>
  <c r="C10" i="291"/>
  <c r="B10" i="291"/>
  <c r="D10" i="291"/>
  <c r="C11" i="291" l="1"/>
  <c r="J2" i="290"/>
  <c r="B11" i="291"/>
  <c r="U27" i="286"/>
  <c r="C16" i="290"/>
  <c r="T632" i="270" l="1"/>
  <c r="AC741" i="270" l="1"/>
  <c r="T741" i="270"/>
  <c r="AB741" i="270" s="1"/>
  <c r="AC740" i="270"/>
  <c r="T740" i="270"/>
  <c r="AB740" i="270" s="1"/>
  <c r="AC725" i="270"/>
  <c r="T725" i="270"/>
  <c r="AB725" i="270" s="1"/>
  <c r="AC724" i="270"/>
  <c r="T724" i="270"/>
  <c r="AB724" i="270" s="1"/>
  <c r="AC723" i="270"/>
  <c r="T723" i="270"/>
  <c r="AB723" i="270" s="1"/>
  <c r="AC722" i="270"/>
  <c r="T722" i="270"/>
  <c r="AB722" i="270" s="1"/>
  <c r="AC721" i="270"/>
  <c r="T721" i="270"/>
  <c r="AB721" i="270" s="1"/>
  <c r="AC720" i="270"/>
  <c r="T720" i="270"/>
  <c r="AB720" i="270" s="1"/>
  <c r="AC719" i="270"/>
  <c r="T719" i="270"/>
  <c r="AB719" i="270" s="1"/>
  <c r="AC718" i="270"/>
  <c r="T718" i="270"/>
  <c r="AB718" i="270" s="1"/>
  <c r="AC717" i="270"/>
  <c r="T717" i="270"/>
  <c r="AB717" i="270" s="1"/>
  <c r="AC716" i="270"/>
  <c r="T716" i="270"/>
  <c r="AB716" i="270" s="1"/>
  <c r="AC715" i="270"/>
  <c r="T715" i="270"/>
  <c r="AB715" i="270" s="1"/>
  <c r="AC714" i="270"/>
  <c r="T714" i="270"/>
  <c r="AB714" i="270" s="1"/>
  <c r="AC713" i="270"/>
  <c r="T713" i="270"/>
  <c r="AB713" i="270" s="1"/>
  <c r="AC712" i="270"/>
  <c r="T712" i="270"/>
  <c r="AB712" i="270" s="1"/>
  <c r="AC711" i="270"/>
  <c r="T711" i="270"/>
  <c r="AB711" i="270" s="1"/>
  <c r="AC710" i="270"/>
  <c r="T710" i="270"/>
  <c r="AB710" i="270" s="1"/>
  <c r="AC733" i="270"/>
  <c r="T733" i="270"/>
  <c r="AB733" i="270" s="1"/>
  <c r="AC732" i="270"/>
  <c r="T732" i="270"/>
  <c r="AB732" i="270" s="1"/>
  <c r="AC731" i="270"/>
  <c r="T731" i="270"/>
  <c r="AB731" i="270" s="1"/>
  <c r="AC730" i="270"/>
  <c r="T730" i="270"/>
  <c r="AB730" i="270" s="1"/>
  <c r="AC729" i="270"/>
  <c r="T729" i="270"/>
  <c r="AB729" i="270" s="1"/>
  <c r="AC728" i="270"/>
  <c r="T728" i="270"/>
  <c r="AB728" i="270" s="1"/>
  <c r="AC727" i="270"/>
  <c r="T727" i="270"/>
  <c r="AB727" i="270" s="1"/>
  <c r="AC726" i="270"/>
  <c r="T726" i="270"/>
  <c r="AB726" i="270" s="1"/>
  <c r="AC737" i="270"/>
  <c r="T737" i="270"/>
  <c r="AB737" i="270" s="1"/>
  <c r="AC736" i="270"/>
  <c r="T736" i="270"/>
  <c r="AB736" i="270" s="1"/>
  <c r="AC735" i="270"/>
  <c r="T735" i="270"/>
  <c r="AB735" i="270" s="1"/>
  <c r="AC734" i="270"/>
  <c r="T734" i="270"/>
  <c r="AB734" i="270" s="1"/>
  <c r="AC739" i="270"/>
  <c r="T739" i="270"/>
  <c r="AB739" i="270" s="1"/>
  <c r="AC738" i="270"/>
  <c r="T738" i="270"/>
  <c r="AB738" i="270" s="1"/>
  <c r="AC742" i="270"/>
  <c r="T742" i="270"/>
  <c r="AB742" i="270" s="1"/>
  <c r="AC743" i="270"/>
  <c r="T743" i="270"/>
  <c r="AB743" i="270" s="1"/>
  <c r="AD737" i="270" l="1"/>
  <c r="AE737" i="270" s="1"/>
  <c r="AD727" i="270"/>
  <c r="AE727" i="270" s="1"/>
  <c r="AD731" i="270"/>
  <c r="AE731" i="270" s="1"/>
  <c r="AD733" i="270"/>
  <c r="AE733" i="270" s="1"/>
  <c r="AD711" i="270"/>
  <c r="AE711" i="270" s="1"/>
  <c r="AD713" i="270"/>
  <c r="AE713" i="270" s="1"/>
  <c r="AD715" i="270"/>
  <c r="AE715" i="270" s="1"/>
  <c r="AD719" i="270"/>
  <c r="AE719" i="270" s="1"/>
  <c r="AD721" i="270"/>
  <c r="AE721" i="270" s="1"/>
  <c r="AD723" i="270"/>
  <c r="AE723" i="270" s="1"/>
  <c r="AD735" i="270"/>
  <c r="AE735" i="270" s="1"/>
  <c r="AD742" i="270"/>
  <c r="AE742" i="270" s="1"/>
  <c r="AD739" i="270"/>
  <c r="AE739" i="270" s="1"/>
  <c r="AD740" i="270"/>
  <c r="AE740" i="270" s="1"/>
  <c r="AD743" i="270"/>
  <c r="AE743" i="270" s="1"/>
  <c r="AD738" i="270"/>
  <c r="AE738" i="270" s="1"/>
  <c r="AD741" i="270"/>
  <c r="AE741" i="270" s="1"/>
  <c r="AD734" i="270"/>
  <c r="AE734" i="270" s="1"/>
  <c r="AD736" i="270"/>
  <c r="AE736" i="270" s="1"/>
  <c r="AD728" i="270"/>
  <c r="AE728" i="270" s="1"/>
  <c r="AD730" i="270"/>
  <c r="AE730" i="270" s="1"/>
  <c r="AD716" i="270"/>
  <c r="AE716" i="270" s="1"/>
  <c r="AD722" i="270"/>
  <c r="AE722" i="270" s="1"/>
  <c r="AD714" i="270"/>
  <c r="AE714" i="270" s="1"/>
  <c r="AD726" i="270"/>
  <c r="AE726" i="270" s="1"/>
  <c r="AD710" i="270"/>
  <c r="AE710" i="270" s="1"/>
  <c r="AD712" i="270"/>
  <c r="AE712" i="270" s="1"/>
  <c r="AD717" i="270"/>
  <c r="AE717" i="270" s="1"/>
  <c r="AD718" i="270"/>
  <c r="AE718" i="270" s="1"/>
  <c r="AD720" i="270"/>
  <c r="AE720" i="270" s="1"/>
  <c r="AD725" i="270"/>
  <c r="AE725" i="270" s="1"/>
  <c r="AD729" i="270"/>
  <c r="AE729" i="270" s="1"/>
  <c r="AD732" i="270"/>
  <c r="AE732" i="270" s="1"/>
  <c r="AD724" i="270"/>
  <c r="AE724" i="270" s="1"/>
  <c r="AC709" i="270" l="1"/>
  <c r="T709" i="270"/>
  <c r="AB709" i="270" s="1"/>
  <c r="AC708" i="270"/>
  <c r="T708" i="270"/>
  <c r="AB708" i="270" s="1"/>
  <c r="AC707" i="270"/>
  <c r="T707" i="270"/>
  <c r="AB707" i="270" s="1"/>
  <c r="AC706" i="270"/>
  <c r="T706" i="270"/>
  <c r="AB706" i="270" s="1"/>
  <c r="AC705" i="270"/>
  <c r="T705" i="270"/>
  <c r="AB705" i="270" s="1"/>
  <c r="AC704" i="270"/>
  <c r="T704" i="270"/>
  <c r="AB704" i="270" s="1"/>
  <c r="AC703" i="270"/>
  <c r="T703" i="270"/>
  <c r="AB703" i="270" s="1"/>
  <c r="AC702" i="270"/>
  <c r="T702" i="270"/>
  <c r="AB702" i="270" s="1"/>
  <c r="AC701" i="270"/>
  <c r="T701" i="270"/>
  <c r="AB701" i="270" s="1"/>
  <c r="AC700" i="270"/>
  <c r="T700" i="270"/>
  <c r="AB700" i="270" s="1"/>
  <c r="AC699" i="270"/>
  <c r="T699" i="270"/>
  <c r="AB699" i="270" s="1"/>
  <c r="AC698" i="270"/>
  <c r="T698" i="270"/>
  <c r="AB698" i="270" s="1"/>
  <c r="AC697" i="270"/>
  <c r="T697" i="270"/>
  <c r="AB697" i="270" s="1"/>
  <c r="AC696" i="270"/>
  <c r="T696" i="270"/>
  <c r="AB696" i="270" s="1"/>
  <c r="AC695" i="270"/>
  <c r="T695" i="270"/>
  <c r="AB695" i="270" s="1"/>
  <c r="AC694" i="270"/>
  <c r="T694" i="270"/>
  <c r="AB694" i="270" s="1"/>
  <c r="AC693" i="270"/>
  <c r="T693" i="270"/>
  <c r="AB693" i="270" s="1"/>
  <c r="AC692" i="270"/>
  <c r="T692" i="270"/>
  <c r="AC691" i="270"/>
  <c r="T691" i="270"/>
  <c r="AB691" i="270" s="1"/>
  <c r="AC690" i="270"/>
  <c r="T690" i="270"/>
  <c r="AC689" i="270"/>
  <c r="T689" i="270"/>
  <c r="AB689" i="270" s="1"/>
  <c r="AC688" i="270"/>
  <c r="T688" i="270"/>
  <c r="AB688" i="270" s="1"/>
  <c r="AC687" i="270"/>
  <c r="T687" i="270"/>
  <c r="AB687" i="270" s="1"/>
  <c r="AC686" i="270"/>
  <c r="T686" i="270"/>
  <c r="AB686" i="270" s="1"/>
  <c r="AC685" i="270"/>
  <c r="T685" i="270"/>
  <c r="AB685" i="270" s="1"/>
  <c r="AC684" i="270"/>
  <c r="T684" i="270"/>
  <c r="AB684" i="270" s="1"/>
  <c r="AC683" i="270"/>
  <c r="T683" i="270"/>
  <c r="AB683" i="270" s="1"/>
  <c r="AC682" i="270"/>
  <c r="T682" i="270"/>
  <c r="AB682" i="270" s="1"/>
  <c r="AC681" i="270"/>
  <c r="T681" i="270"/>
  <c r="AB681" i="270" s="1"/>
  <c r="AC668" i="270"/>
  <c r="T668" i="270"/>
  <c r="AB668" i="270" s="1"/>
  <c r="AC667" i="270"/>
  <c r="T667" i="270"/>
  <c r="AB667" i="270" s="1"/>
  <c r="AC666" i="270"/>
  <c r="T666" i="270"/>
  <c r="AB666" i="270" s="1"/>
  <c r="AC665" i="270"/>
  <c r="T665" i="270"/>
  <c r="AB665" i="270" s="1"/>
  <c r="AC664" i="270"/>
  <c r="T664" i="270"/>
  <c r="AB664" i="270" s="1"/>
  <c r="AC663" i="270"/>
  <c r="T663" i="270"/>
  <c r="AB663" i="270" s="1"/>
  <c r="AC662" i="270"/>
  <c r="T662" i="270"/>
  <c r="AB662" i="270" s="1"/>
  <c r="AC661" i="270"/>
  <c r="T661" i="270"/>
  <c r="AB661" i="270" s="1"/>
  <c r="AC660" i="270"/>
  <c r="T660" i="270"/>
  <c r="AB660" i="270" s="1"/>
  <c r="AC659" i="270"/>
  <c r="T659" i="270"/>
  <c r="AB659" i="270" s="1"/>
  <c r="AC658" i="270"/>
  <c r="T658" i="270"/>
  <c r="AB658" i="270" s="1"/>
  <c r="AC657" i="270"/>
  <c r="T657" i="270"/>
  <c r="AB657" i="270" s="1"/>
  <c r="AC656" i="270"/>
  <c r="T656" i="270"/>
  <c r="AB656" i="270" s="1"/>
  <c r="AC655" i="270"/>
  <c r="T655" i="270"/>
  <c r="AB655" i="270" s="1"/>
  <c r="AC654" i="270"/>
  <c r="T654" i="270"/>
  <c r="AB654" i="270" s="1"/>
  <c r="AC653" i="270"/>
  <c r="T653" i="270"/>
  <c r="AC652" i="270"/>
  <c r="T652" i="270"/>
  <c r="AB652" i="270" s="1"/>
  <c r="AC651" i="270"/>
  <c r="T651" i="270"/>
  <c r="AB651" i="270" s="1"/>
  <c r="AC680" i="270"/>
  <c r="T680" i="270"/>
  <c r="AB680" i="270" s="1"/>
  <c r="AC679" i="270"/>
  <c r="T679" i="270"/>
  <c r="AC678" i="270"/>
  <c r="T678" i="270"/>
  <c r="AB678" i="270" s="1"/>
  <c r="AC677" i="270"/>
  <c r="T677" i="270"/>
  <c r="AC676" i="270"/>
  <c r="T676" i="270"/>
  <c r="AB676" i="270" s="1"/>
  <c r="AC675" i="270"/>
  <c r="T675" i="270"/>
  <c r="AB675" i="270" s="1"/>
  <c r="AC674" i="270"/>
  <c r="T674" i="270"/>
  <c r="AC673" i="270"/>
  <c r="T673" i="270"/>
  <c r="AB673" i="270" s="1"/>
  <c r="AC672" i="270"/>
  <c r="T672" i="270"/>
  <c r="AB672" i="270" s="1"/>
  <c r="AC671" i="270"/>
  <c r="T671" i="270"/>
  <c r="AB671" i="270" s="1"/>
  <c r="AC670" i="270"/>
  <c r="T670" i="270"/>
  <c r="AB670" i="270" s="1"/>
  <c r="AC669" i="270"/>
  <c r="T669" i="270"/>
  <c r="AB669" i="270" s="1"/>
  <c r="AC650" i="270"/>
  <c r="T650" i="270"/>
  <c r="AB650" i="270" s="1"/>
  <c r="AC649" i="270"/>
  <c r="T649" i="270"/>
  <c r="AC648" i="270"/>
  <c r="T648" i="270"/>
  <c r="AB648" i="270" s="1"/>
  <c r="AC647" i="270"/>
  <c r="T647" i="270"/>
  <c r="AB647" i="270" s="1"/>
  <c r="AC646" i="270"/>
  <c r="T646" i="270"/>
  <c r="AB646" i="270" s="1"/>
  <c r="AC645" i="270"/>
  <c r="T645" i="270"/>
  <c r="AB645" i="270" s="1"/>
  <c r="AC644" i="270"/>
  <c r="T644" i="270"/>
  <c r="AB644" i="270" s="1"/>
  <c r="AC643" i="270"/>
  <c r="T643" i="270"/>
  <c r="AB643" i="270" s="1"/>
  <c r="AC642" i="270"/>
  <c r="T642" i="270"/>
  <c r="AB642" i="270" s="1"/>
  <c r="AC641" i="270"/>
  <c r="T641" i="270"/>
  <c r="AB641" i="270" s="1"/>
  <c r="AC640" i="270"/>
  <c r="T640" i="270"/>
  <c r="AC639" i="270"/>
  <c r="T639" i="270"/>
  <c r="AB639" i="270" s="1"/>
  <c r="AC638" i="270"/>
  <c r="T638" i="270"/>
  <c r="AC637" i="270"/>
  <c r="T637" i="270"/>
  <c r="AC636" i="270"/>
  <c r="T636" i="270"/>
  <c r="AB636" i="270" s="1"/>
  <c r="AC635" i="270"/>
  <c r="T635" i="270"/>
  <c r="AC634" i="270"/>
  <c r="T634" i="270"/>
  <c r="AB634" i="270" s="1"/>
  <c r="AC633" i="270"/>
  <c r="T633" i="270"/>
  <c r="AB633" i="270" s="1"/>
  <c r="AC632" i="270"/>
  <c r="AB632" i="270"/>
  <c r="AC631" i="270"/>
  <c r="T631" i="270"/>
  <c r="AB631" i="270" s="1"/>
  <c r="AC630" i="270"/>
  <c r="T630" i="270"/>
  <c r="AB630" i="270" s="1"/>
  <c r="AC629" i="270"/>
  <c r="T629" i="270"/>
  <c r="AB629" i="270" s="1"/>
  <c r="AC628" i="270"/>
  <c r="T628" i="270"/>
  <c r="AB628" i="270" s="1"/>
  <c r="AC627" i="270"/>
  <c r="T627" i="270"/>
  <c r="AB627" i="270" s="1"/>
  <c r="AC626" i="270"/>
  <c r="T626" i="270"/>
  <c r="AB626" i="270" s="1"/>
  <c r="AC625" i="270"/>
  <c r="T625" i="270"/>
  <c r="AB625" i="270" s="1"/>
  <c r="AC624" i="270"/>
  <c r="T624" i="270"/>
  <c r="AB624" i="270" s="1"/>
  <c r="AC623" i="270"/>
  <c r="T623" i="270"/>
  <c r="AB623" i="270" s="1"/>
  <c r="AC622" i="270"/>
  <c r="T622" i="270"/>
  <c r="AC621" i="270"/>
  <c r="T621" i="270"/>
  <c r="AB621" i="270" s="1"/>
  <c r="AC620" i="270"/>
  <c r="T620" i="270"/>
  <c r="AB620" i="270" s="1"/>
  <c r="AC619" i="270"/>
  <c r="T619" i="270"/>
  <c r="AB619" i="270" s="1"/>
  <c r="AC618" i="270"/>
  <c r="T618" i="270"/>
  <c r="AB618" i="270" s="1"/>
  <c r="AC617" i="270"/>
  <c r="T617" i="270"/>
  <c r="AB617" i="270" s="1"/>
  <c r="AC616" i="270"/>
  <c r="T616" i="270"/>
  <c r="AB616" i="270" s="1"/>
  <c r="AC615" i="270"/>
  <c r="T615" i="270"/>
  <c r="AB615" i="270" s="1"/>
  <c r="AC614" i="270"/>
  <c r="T614" i="270"/>
  <c r="AC613" i="270"/>
  <c r="T613" i="270"/>
  <c r="AB613" i="270" s="1"/>
  <c r="AC612" i="270"/>
  <c r="T612" i="270"/>
  <c r="AB612" i="270" s="1"/>
  <c r="AC611" i="270"/>
  <c r="T611" i="270"/>
  <c r="AB611" i="270" s="1"/>
  <c r="AC610" i="270"/>
  <c r="T610" i="270"/>
  <c r="AB610" i="270" s="1"/>
  <c r="AC609" i="270"/>
  <c r="T609" i="270"/>
  <c r="AB609" i="270" s="1"/>
  <c r="AC608" i="270"/>
  <c r="T608" i="270"/>
  <c r="AB608" i="270" s="1"/>
  <c r="AC607" i="270"/>
  <c r="T607" i="270"/>
  <c r="AB607" i="270" s="1"/>
  <c r="AC606" i="270"/>
  <c r="T606" i="270"/>
  <c r="AB606" i="270" s="1"/>
  <c r="AC605" i="270"/>
  <c r="T605" i="270"/>
  <c r="AC604" i="270"/>
  <c r="T604" i="270"/>
  <c r="AB604" i="270" s="1"/>
  <c r="AC603" i="270"/>
  <c r="T603" i="270"/>
  <c r="AB603" i="270" s="1"/>
  <c r="AC602" i="270"/>
  <c r="T602" i="270"/>
  <c r="AB602" i="270" s="1"/>
  <c r="AC601" i="270"/>
  <c r="T601" i="270"/>
  <c r="AB601" i="270" s="1"/>
  <c r="AC600" i="270"/>
  <c r="T600" i="270"/>
  <c r="AB600" i="270" s="1"/>
  <c r="AC599" i="270"/>
  <c r="T599" i="270"/>
  <c r="AB599" i="270" s="1"/>
  <c r="AC598" i="270"/>
  <c r="T598" i="270"/>
  <c r="AB598" i="270" s="1"/>
  <c r="AC597" i="270"/>
  <c r="T597" i="270"/>
  <c r="AB597" i="270" s="1"/>
  <c r="AC596" i="270"/>
  <c r="T596" i="270"/>
  <c r="AB596" i="270" s="1"/>
  <c r="AC595" i="270"/>
  <c r="T595" i="270"/>
  <c r="AB595" i="270" s="1"/>
  <c r="AC594" i="270"/>
  <c r="T594" i="270"/>
  <c r="AB594" i="270" s="1"/>
  <c r="AC593" i="270"/>
  <c r="T593" i="270"/>
  <c r="AC592" i="270"/>
  <c r="T592" i="270"/>
  <c r="AB592" i="270" s="1"/>
  <c r="AC591" i="270"/>
  <c r="T591" i="270"/>
  <c r="AB591" i="270" s="1"/>
  <c r="AC590" i="270"/>
  <c r="T590" i="270"/>
  <c r="AB590" i="270" s="1"/>
  <c r="AC589" i="270"/>
  <c r="T589" i="270"/>
  <c r="AB589" i="270" s="1"/>
  <c r="AC588" i="270"/>
  <c r="T588" i="270"/>
  <c r="AB588" i="270" s="1"/>
  <c r="AC587" i="270"/>
  <c r="T587" i="270"/>
  <c r="AB587" i="270" s="1"/>
  <c r="AC586" i="270"/>
  <c r="T586" i="270"/>
  <c r="AB586" i="270" s="1"/>
  <c r="AC585" i="270"/>
  <c r="T585" i="270"/>
  <c r="AB585" i="270" s="1"/>
  <c r="AC584" i="270"/>
  <c r="T584" i="270"/>
  <c r="AB584" i="270" s="1"/>
  <c r="AC583" i="270"/>
  <c r="T583" i="270"/>
  <c r="AB583" i="270" s="1"/>
  <c r="AC582" i="270"/>
  <c r="T582" i="270"/>
  <c r="AB582" i="270" s="1"/>
  <c r="AC581" i="270"/>
  <c r="T581" i="270"/>
  <c r="AB581" i="270" s="1"/>
  <c r="AC580" i="270"/>
  <c r="T580" i="270"/>
  <c r="AB580" i="270" s="1"/>
  <c r="AC579" i="270"/>
  <c r="T579" i="270"/>
  <c r="AB579" i="270" s="1"/>
  <c r="AC578" i="270"/>
  <c r="T578" i="270"/>
  <c r="AB578" i="270" s="1"/>
  <c r="AC577" i="270"/>
  <c r="T577" i="270"/>
  <c r="AB577" i="270" s="1"/>
  <c r="AC576" i="270"/>
  <c r="T576" i="270"/>
  <c r="AB576" i="270" s="1"/>
  <c r="AC575" i="270"/>
  <c r="T575" i="270"/>
  <c r="AB575" i="270" s="1"/>
  <c r="AC574" i="270"/>
  <c r="T574" i="270"/>
  <c r="AB574" i="270" s="1"/>
  <c r="AC573" i="270"/>
  <c r="T573" i="270"/>
  <c r="AB573" i="270" s="1"/>
  <c r="AC572" i="270"/>
  <c r="T572" i="270"/>
  <c r="AB572" i="270" s="1"/>
  <c r="AC571" i="270"/>
  <c r="T571" i="270"/>
  <c r="AB571" i="270" s="1"/>
  <c r="AC570" i="270"/>
  <c r="T570" i="270"/>
  <c r="AB570" i="270" s="1"/>
  <c r="AC569" i="270"/>
  <c r="T569" i="270"/>
  <c r="AB569" i="270" s="1"/>
  <c r="AC568" i="270"/>
  <c r="T568" i="270"/>
  <c r="AB568" i="270" s="1"/>
  <c r="AC567" i="270"/>
  <c r="T567" i="270"/>
  <c r="AB567" i="270" s="1"/>
  <c r="AC566" i="270"/>
  <c r="T566" i="270"/>
  <c r="AB566" i="270" s="1"/>
  <c r="AC565" i="270"/>
  <c r="T565" i="270"/>
  <c r="AB565" i="270" s="1"/>
  <c r="AC564" i="270"/>
  <c r="T564" i="270"/>
  <c r="AB564" i="270" s="1"/>
  <c r="AC563" i="270"/>
  <c r="T563" i="270"/>
  <c r="AB563" i="270" s="1"/>
  <c r="AC562" i="270"/>
  <c r="T562" i="270"/>
  <c r="AB562" i="270" s="1"/>
  <c r="AC561" i="270"/>
  <c r="T561" i="270"/>
  <c r="AB561" i="270" s="1"/>
  <c r="AC560" i="270"/>
  <c r="T560" i="270"/>
  <c r="AB560" i="270" s="1"/>
  <c r="AC559" i="270"/>
  <c r="T559" i="270"/>
  <c r="AB559" i="270" s="1"/>
  <c r="AC558" i="270"/>
  <c r="T558" i="270"/>
  <c r="AB558" i="270" s="1"/>
  <c r="AC557" i="270"/>
  <c r="T557" i="270"/>
  <c r="AB557" i="270" s="1"/>
  <c r="AC556" i="270"/>
  <c r="T556" i="270"/>
  <c r="AB556" i="270" s="1"/>
  <c r="AC555" i="270"/>
  <c r="T555" i="270"/>
  <c r="AB555" i="270" s="1"/>
  <c r="AC554" i="270"/>
  <c r="T554" i="270"/>
  <c r="AB554" i="270" s="1"/>
  <c r="AC553" i="270"/>
  <c r="T553" i="270"/>
  <c r="AB553" i="270" s="1"/>
  <c r="AC552" i="270"/>
  <c r="T552" i="270"/>
  <c r="AB552" i="270" s="1"/>
  <c r="AC551" i="270"/>
  <c r="T551" i="270"/>
  <c r="AB551" i="270" s="1"/>
  <c r="AC550" i="270"/>
  <c r="T550" i="270"/>
  <c r="AB550" i="270" s="1"/>
  <c r="AC549" i="270"/>
  <c r="T549" i="270"/>
  <c r="AB549" i="270" s="1"/>
  <c r="AC548" i="270"/>
  <c r="T548" i="270"/>
  <c r="AB548" i="270" s="1"/>
  <c r="AC547" i="270"/>
  <c r="T547" i="270"/>
  <c r="AB547" i="270" s="1"/>
  <c r="AC546" i="270"/>
  <c r="T546" i="270"/>
  <c r="AB546" i="270" s="1"/>
  <c r="AC545" i="270"/>
  <c r="T545" i="270"/>
  <c r="AB545" i="270" s="1"/>
  <c r="AC544" i="270"/>
  <c r="T544" i="270"/>
  <c r="AB544" i="270" s="1"/>
  <c r="AC543" i="270"/>
  <c r="T543" i="270"/>
  <c r="AB543" i="270" s="1"/>
  <c r="AC542" i="270"/>
  <c r="T542" i="270"/>
  <c r="AB542" i="270" s="1"/>
  <c r="AC541" i="270"/>
  <c r="T541" i="270"/>
  <c r="AB541" i="270" s="1"/>
  <c r="AC540" i="270"/>
  <c r="T540" i="270"/>
  <c r="AB540" i="270" s="1"/>
  <c r="AC539" i="270"/>
  <c r="T539" i="270"/>
  <c r="AB539" i="270" s="1"/>
  <c r="AC538" i="270"/>
  <c r="T538" i="270"/>
  <c r="AB538" i="270" s="1"/>
  <c r="AC537" i="270"/>
  <c r="T537" i="270"/>
  <c r="AB537" i="270" s="1"/>
  <c r="AC536" i="270"/>
  <c r="T536" i="270"/>
  <c r="AB536" i="270" s="1"/>
  <c r="AC535" i="270"/>
  <c r="T535" i="270"/>
  <c r="AB535" i="270" s="1"/>
  <c r="AC534" i="270"/>
  <c r="T534" i="270"/>
  <c r="AB534" i="270" s="1"/>
  <c r="AC533" i="270"/>
  <c r="T533" i="270"/>
  <c r="AB533" i="270" s="1"/>
  <c r="AC532" i="270"/>
  <c r="T532" i="270"/>
  <c r="AB532" i="270" s="1"/>
  <c r="AC531" i="270"/>
  <c r="T531" i="270"/>
  <c r="AB531" i="270" s="1"/>
  <c r="AC530" i="270"/>
  <c r="T530" i="270"/>
  <c r="AC529" i="270"/>
  <c r="T529" i="270"/>
  <c r="AB529" i="270" s="1"/>
  <c r="AC528" i="270"/>
  <c r="T528" i="270"/>
  <c r="AB528" i="270" s="1"/>
  <c r="AC527" i="270"/>
  <c r="T527" i="270"/>
  <c r="AB527" i="270" s="1"/>
  <c r="AC526" i="270"/>
  <c r="T526" i="270"/>
  <c r="AB526" i="270" s="1"/>
  <c r="AC525" i="270"/>
  <c r="T525" i="270"/>
  <c r="AB525" i="270" s="1"/>
  <c r="AC524" i="270"/>
  <c r="T524" i="270"/>
  <c r="AB524" i="270" s="1"/>
  <c r="AC523" i="270"/>
  <c r="T523" i="270"/>
  <c r="AB523" i="270" s="1"/>
  <c r="AC522" i="270"/>
  <c r="T522" i="270"/>
  <c r="AB522" i="270" s="1"/>
  <c r="AC521" i="270"/>
  <c r="T521" i="270"/>
  <c r="AB521" i="270" s="1"/>
  <c r="AC520" i="270"/>
  <c r="T520" i="270"/>
  <c r="AB520" i="270" s="1"/>
  <c r="AC519" i="270"/>
  <c r="T519" i="270"/>
  <c r="AB519" i="270" s="1"/>
  <c r="AC518" i="270"/>
  <c r="T518" i="270"/>
  <c r="AB518" i="270" s="1"/>
  <c r="AC517" i="270"/>
  <c r="T517" i="270"/>
  <c r="AB517" i="270" s="1"/>
  <c r="AC516" i="270"/>
  <c r="T516" i="270"/>
  <c r="AB516" i="270" s="1"/>
  <c r="AC515" i="270"/>
  <c r="T515" i="270"/>
  <c r="AB515" i="270" s="1"/>
  <c r="AC514" i="270"/>
  <c r="T514" i="270"/>
  <c r="AB514" i="270" s="1"/>
  <c r="AC513" i="270"/>
  <c r="T513" i="270"/>
  <c r="AB513" i="270" s="1"/>
  <c r="AC512" i="270"/>
  <c r="T512" i="270"/>
  <c r="AB512" i="270" s="1"/>
  <c r="AC511" i="270"/>
  <c r="T511" i="270"/>
  <c r="AB511" i="270" s="1"/>
  <c r="AC510" i="270"/>
  <c r="T510" i="270"/>
  <c r="AB510" i="270" s="1"/>
  <c r="AC509" i="270"/>
  <c r="T509" i="270"/>
  <c r="AB509" i="270" s="1"/>
  <c r="AC508" i="270"/>
  <c r="T508" i="270"/>
  <c r="AB508" i="270" s="1"/>
  <c r="AC507" i="270"/>
  <c r="T507" i="270"/>
  <c r="AB507" i="270" s="1"/>
  <c r="AC506" i="270"/>
  <c r="T506" i="270"/>
  <c r="AB506" i="270" s="1"/>
  <c r="AC505" i="270"/>
  <c r="T505" i="270"/>
  <c r="AB505" i="270" s="1"/>
  <c r="AC504" i="270"/>
  <c r="T504" i="270"/>
  <c r="AB504" i="270" s="1"/>
  <c r="AC503" i="270"/>
  <c r="T503" i="270"/>
  <c r="AB503" i="270" s="1"/>
  <c r="AC502" i="270"/>
  <c r="T502" i="270"/>
  <c r="AB502" i="270" s="1"/>
  <c r="AC501" i="270"/>
  <c r="T501" i="270"/>
  <c r="AB501" i="270" s="1"/>
  <c r="AC500" i="270"/>
  <c r="T500" i="270"/>
  <c r="AB500" i="270" s="1"/>
  <c r="AC499" i="270"/>
  <c r="T499" i="270"/>
  <c r="AB499" i="270" s="1"/>
  <c r="AC498" i="270"/>
  <c r="T498" i="270"/>
  <c r="AB498" i="270" s="1"/>
  <c r="AC497" i="270"/>
  <c r="T497" i="270"/>
  <c r="AB497" i="270" s="1"/>
  <c r="AC496" i="270"/>
  <c r="T496" i="270"/>
  <c r="AB496" i="270" s="1"/>
  <c r="AC495" i="270"/>
  <c r="T495" i="270"/>
  <c r="AB495" i="270" s="1"/>
  <c r="AC494" i="270"/>
  <c r="T494" i="270"/>
  <c r="AB494" i="270" s="1"/>
  <c r="AC493" i="270"/>
  <c r="T493" i="270"/>
  <c r="AC492" i="270"/>
  <c r="T492" i="270"/>
  <c r="AB492" i="270" s="1"/>
  <c r="AC491" i="270"/>
  <c r="T491" i="270"/>
  <c r="AB491" i="270" s="1"/>
  <c r="AC490" i="270"/>
  <c r="T490" i="270"/>
  <c r="AC489" i="270"/>
  <c r="T489" i="270"/>
  <c r="AB489" i="270" s="1"/>
  <c r="AC488" i="270"/>
  <c r="T488" i="270"/>
  <c r="AC487" i="270"/>
  <c r="T487" i="270"/>
  <c r="AB487" i="270" s="1"/>
  <c r="AC486" i="270"/>
  <c r="T486" i="270"/>
  <c r="AB486" i="270" s="1"/>
  <c r="AC485" i="270"/>
  <c r="T485" i="270"/>
  <c r="AB485" i="270" s="1"/>
  <c r="AC484" i="270"/>
  <c r="T484" i="270"/>
  <c r="AB484" i="270" s="1"/>
  <c r="AC483" i="270"/>
  <c r="T483" i="270"/>
  <c r="AB483" i="270" s="1"/>
  <c r="AC482" i="270"/>
  <c r="T482" i="270"/>
  <c r="AB482" i="270" s="1"/>
  <c r="AC481" i="270"/>
  <c r="T481" i="270"/>
  <c r="AB481" i="270" s="1"/>
  <c r="AC480" i="270"/>
  <c r="T480" i="270"/>
  <c r="AB480" i="270" s="1"/>
  <c r="AC479" i="270"/>
  <c r="T479" i="270"/>
  <c r="AB479" i="270" s="1"/>
  <c r="AC478" i="270"/>
  <c r="T478" i="270"/>
  <c r="AB478" i="270" s="1"/>
  <c r="AC477" i="270"/>
  <c r="T477" i="270"/>
  <c r="AB477" i="270" s="1"/>
  <c r="AC476" i="270"/>
  <c r="T476" i="270"/>
  <c r="AB476" i="270" s="1"/>
  <c r="AC475" i="270"/>
  <c r="T475" i="270"/>
  <c r="AB475" i="270" s="1"/>
  <c r="AC474" i="270"/>
  <c r="T474" i="270"/>
  <c r="AB474" i="270" s="1"/>
  <c r="AC473" i="270"/>
  <c r="T473" i="270"/>
  <c r="AB473" i="270" s="1"/>
  <c r="AC472" i="270"/>
  <c r="T472" i="270"/>
  <c r="AB472" i="270" s="1"/>
  <c r="AC471" i="270"/>
  <c r="T471" i="270"/>
  <c r="AB471" i="270" s="1"/>
  <c r="AC470" i="270"/>
  <c r="T470" i="270"/>
  <c r="AB470" i="270" s="1"/>
  <c r="AC469" i="270"/>
  <c r="T469" i="270"/>
  <c r="AB469" i="270" s="1"/>
  <c r="AC468" i="270"/>
  <c r="T468" i="270"/>
  <c r="AB468" i="270" s="1"/>
  <c r="AC467" i="270"/>
  <c r="T467" i="270"/>
  <c r="AB467" i="270" s="1"/>
  <c r="AC466" i="270"/>
  <c r="T466" i="270"/>
  <c r="AC465" i="270"/>
  <c r="T465" i="270"/>
  <c r="AB465" i="270" s="1"/>
  <c r="AC464" i="270"/>
  <c r="T464" i="270"/>
  <c r="AB464" i="270" s="1"/>
  <c r="AC463" i="270"/>
  <c r="T463" i="270"/>
  <c r="AB463" i="270" s="1"/>
  <c r="AC462" i="270"/>
  <c r="T462" i="270"/>
  <c r="AB462" i="270" s="1"/>
  <c r="AC461" i="270"/>
  <c r="T461" i="270"/>
  <c r="AB461" i="270" s="1"/>
  <c r="AC460" i="270"/>
  <c r="T460" i="270"/>
  <c r="AB460" i="270" s="1"/>
  <c r="AC459" i="270"/>
  <c r="T459" i="270"/>
  <c r="AB459" i="270" s="1"/>
  <c r="AC458" i="270"/>
  <c r="T458" i="270"/>
  <c r="AB458" i="270" s="1"/>
  <c r="AC457" i="270"/>
  <c r="T457" i="270"/>
  <c r="AB457" i="270" s="1"/>
  <c r="AC456" i="270"/>
  <c r="T456" i="270"/>
  <c r="AB456" i="270" s="1"/>
  <c r="AC455" i="270"/>
  <c r="T455" i="270"/>
  <c r="AB455" i="270" s="1"/>
  <c r="AC454" i="270"/>
  <c r="T454" i="270"/>
  <c r="AB454" i="270" s="1"/>
  <c r="AC453" i="270"/>
  <c r="T453" i="270"/>
  <c r="AB453" i="270" s="1"/>
  <c r="AC452" i="270"/>
  <c r="T452" i="270"/>
  <c r="AB452" i="270" s="1"/>
  <c r="AC451" i="270"/>
  <c r="T451" i="270"/>
  <c r="AB451" i="270" s="1"/>
  <c r="AC450" i="270"/>
  <c r="T450" i="270"/>
  <c r="AB450" i="270" s="1"/>
  <c r="AC449" i="270"/>
  <c r="T449" i="270"/>
  <c r="AB449" i="270" s="1"/>
  <c r="AC448" i="270"/>
  <c r="T448" i="270"/>
  <c r="AB448" i="270" s="1"/>
  <c r="AC447" i="270"/>
  <c r="T447" i="270"/>
  <c r="AB447" i="270" s="1"/>
  <c r="AC446" i="270"/>
  <c r="T446" i="270"/>
  <c r="AB446" i="270" s="1"/>
  <c r="AC445" i="270"/>
  <c r="T445" i="270"/>
  <c r="AB445" i="270" s="1"/>
  <c r="AC444" i="270"/>
  <c r="T444" i="270"/>
  <c r="AB444" i="270" s="1"/>
  <c r="AC443" i="270"/>
  <c r="T443" i="270"/>
  <c r="AB443" i="270" s="1"/>
  <c r="AC442" i="270"/>
  <c r="T442" i="270"/>
  <c r="AB442" i="270" s="1"/>
  <c r="AC441" i="270"/>
  <c r="T441" i="270"/>
  <c r="AB441" i="270" s="1"/>
  <c r="AC440" i="270"/>
  <c r="T440" i="270"/>
  <c r="AB440" i="270" s="1"/>
  <c r="AC439" i="270"/>
  <c r="T439" i="270"/>
  <c r="AB439" i="270" s="1"/>
  <c r="AC438" i="270"/>
  <c r="T438" i="270"/>
  <c r="AB438" i="270" s="1"/>
  <c r="AC437" i="270"/>
  <c r="T437" i="270"/>
  <c r="AB437" i="270" s="1"/>
  <c r="AC436" i="270"/>
  <c r="T436" i="270"/>
  <c r="AB436" i="270" s="1"/>
  <c r="AC435" i="270"/>
  <c r="T435" i="270"/>
  <c r="AB435" i="270" s="1"/>
  <c r="AC434" i="270"/>
  <c r="T434" i="270"/>
  <c r="AB434" i="270" s="1"/>
  <c r="AC433" i="270"/>
  <c r="T433" i="270"/>
  <c r="AB433" i="270" s="1"/>
  <c r="AC432" i="270"/>
  <c r="T432" i="270"/>
  <c r="AB432" i="270" s="1"/>
  <c r="AC431" i="270"/>
  <c r="T431" i="270"/>
  <c r="AB431" i="270" s="1"/>
  <c r="AC430" i="270"/>
  <c r="T430" i="270"/>
  <c r="AB430" i="270" s="1"/>
  <c r="AC429" i="270"/>
  <c r="T429" i="270"/>
  <c r="AB429" i="270" s="1"/>
  <c r="AC428" i="270"/>
  <c r="T428" i="270"/>
  <c r="AB428" i="270" s="1"/>
  <c r="AC427" i="270"/>
  <c r="T427" i="270"/>
  <c r="AB427" i="270" s="1"/>
  <c r="AC426" i="270"/>
  <c r="T426" i="270"/>
  <c r="AB426" i="270" s="1"/>
  <c r="AC425" i="270"/>
  <c r="T425" i="270"/>
  <c r="AB425" i="270" s="1"/>
  <c r="AC424" i="270"/>
  <c r="T424" i="270"/>
  <c r="AB424" i="270" s="1"/>
  <c r="AC423" i="270"/>
  <c r="T423" i="270"/>
  <c r="AB423" i="270" s="1"/>
  <c r="AC422" i="270"/>
  <c r="T422" i="270"/>
  <c r="AB422" i="270" s="1"/>
  <c r="AC421" i="270"/>
  <c r="T421" i="270"/>
  <c r="AB421" i="270" s="1"/>
  <c r="AC420" i="270"/>
  <c r="T420" i="270"/>
  <c r="AB420" i="270" s="1"/>
  <c r="AC419" i="270"/>
  <c r="T419" i="270"/>
  <c r="AB419" i="270" s="1"/>
  <c r="AC418" i="270"/>
  <c r="T418" i="270"/>
  <c r="AB418" i="270" s="1"/>
  <c r="AC417" i="270"/>
  <c r="T417" i="270"/>
  <c r="AB417" i="270" s="1"/>
  <c r="AC416" i="270"/>
  <c r="T416" i="270"/>
  <c r="AB416" i="270" s="1"/>
  <c r="AC415" i="270"/>
  <c r="T415" i="270"/>
  <c r="AB415" i="270" s="1"/>
  <c r="AC414" i="270"/>
  <c r="T414" i="270"/>
  <c r="AC413" i="270"/>
  <c r="T413" i="270"/>
  <c r="AB413" i="270" s="1"/>
  <c r="AC412" i="270"/>
  <c r="T412" i="270"/>
  <c r="AB412" i="270" s="1"/>
  <c r="AC411" i="270"/>
  <c r="T411" i="270"/>
  <c r="AB411" i="270" s="1"/>
  <c r="AC410" i="270"/>
  <c r="T410" i="270"/>
  <c r="AB410" i="270" s="1"/>
  <c r="AC409" i="270"/>
  <c r="T409" i="270"/>
  <c r="AB409" i="270" s="1"/>
  <c r="AC408" i="270"/>
  <c r="T408" i="270"/>
  <c r="AB408" i="270" s="1"/>
  <c r="AC407" i="270"/>
  <c r="T407" i="270"/>
  <c r="AB407" i="270" s="1"/>
  <c r="AC406" i="270"/>
  <c r="T406" i="270"/>
  <c r="AB406" i="270" s="1"/>
  <c r="AC405" i="270"/>
  <c r="T405" i="270"/>
  <c r="AB405" i="270" s="1"/>
  <c r="AC404" i="270"/>
  <c r="T404" i="270"/>
  <c r="AC403" i="270"/>
  <c r="T403" i="270"/>
  <c r="AB403" i="270" s="1"/>
  <c r="AC402" i="270"/>
  <c r="T402" i="270"/>
  <c r="AB402" i="270" s="1"/>
  <c r="AC401" i="270"/>
  <c r="T401" i="270"/>
  <c r="AB401" i="270" s="1"/>
  <c r="AC400" i="270"/>
  <c r="T400" i="270"/>
  <c r="AB400" i="270" s="1"/>
  <c r="AC399" i="270"/>
  <c r="T399" i="270"/>
  <c r="AC398" i="270"/>
  <c r="T398" i="270"/>
  <c r="AB398" i="270" s="1"/>
  <c r="AC397" i="270"/>
  <c r="T397" i="270"/>
  <c r="AB397" i="270" s="1"/>
  <c r="AC396" i="270"/>
  <c r="T396" i="270"/>
  <c r="AB396" i="270" s="1"/>
  <c r="AC395" i="270"/>
  <c r="T395" i="270"/>
  <c r="AC394" i="270"/>
  <c r="T394" i="270"/>
  <c r="AB394" i="270" s="1"/>
  <c r="AC393" i="270"/>
  <c r="T393" i="270"/>
  <c r="AB393" i="270" s="1"/>
  <c r="AC392" i="270"/>
  <c r="T392" i="270"/>
  <c r="AB392" i="270" s="1"/>
  <c r="AC391" i="270"/>
  <c r="T391" i="270"/>
  <c r="AB391" i="270" s="1"/>
  <c r="AC390" i="270"/>
  <c r="T390" i="270"/>
  <c r="AB390" i="270" s="1"/>
  <c r="AC389" i="270"/>
  <c r="T389" i="270"/>
  <c r="AB389" i="270" s="1"/>
  <c r="AC388" i="270"/>
  <c r="T388" i="270"/>
  <c r="AB388" i="270" s="1"/>
  <c r="AC387" i="270"/>
  <c r="T387" i="270"/>
  <c r="AB387" i="270" s="1"/>
  <c r="AC386" i="270"/>
  <c r="T386" i="270"/>
  <c r="AB386" i="270" s="1"/>
  <c r="AC385" i="270"/>
  <c r="T385" i="270"/>
  <c r="AB385" i="270" s="1"/>
  <c r="AC384" i="270"/>
  <c r="T384" i="270"/>
  <c r="AB384" i="270" s="1"/>
  <c r="AC383" i="270"/>
  <c r="T383" i="270"/>
  <c r="AB383" i="270" s="1"/>
  <c r="AC382" i="270"/>
  <c r="T382" i="270"/>
  <c r="AB382" i="270" s="1"/>
  <c r="AC381" i="270"/>
  <c r="T381" i="270"/>
  <c r="AB381" i="270" s="1"/>
  <c r="AC380" i="270"/>
  <c r="T380" i="270"/>
  <c r="AB380" i="270" s="1"/>
  <c r="AC379" i="270"/>
  <c r="T379" i="270"/>
  <c r="AB379" i="270" s="1"/>
  <c r="AC378" i="270"/>
  <c r="T378" i="270"/>
  <c r="AB378" i="270" s="1"/>
  <c r="AC377" i="270"/>
  <c r="T377" i="270"/>
  <c r="AB377" i="270" s="1"/>
  <c r="AC376" i="270"/>
  <c r="T376" i="270"/>
  <c r="AB376" i="270" s="1"/>
  <c r="AC375" i="270"/>
  <c r="T375" i="270"/>
  <c r="AB375" i="270" s="1"/>
  <c r="AC374" i="270"/>
  <c r="T374" i="270"/>
  <c r="AB374" i="270" s="1"/>
  <c r="AC373" i="270"/>
  <c r="T373" i="270"/>
  <c r="AB373" i="270" s="1"/>
  <c r="AC372" i="270"/>
  <c r="T372" i="270"/>
  <c r="AC371" i="270"/>
  <c r="T371" i="270"/>
  <c r="AB371" i="270" s="1"/>
  <c r="AC370" i="270"/>
  <c r="T370" i="270"/>
  <c r="AB370" i="270" s="1"/>
  <c r="AC369" i="270"/>
  <c r="T369" i="270"/>
  <c r="AB369" i="270" s="1"/>
  <c r="AC368" i="270"/>
  <c r="T368" i="270"/>
  <c r="AB368" i="270" s="1"/>
  <c r="AC367" i="270"/>
  <c r="T367" i="270"/>
  <c r="AB367" i="270" s="1"/>
  <c r="AC366" i="270"/>
  <c r="T366" i="270"/>
  <c r="AB366" i="270" s="1"/>
  <c r="AC365" i="270"/>
  <c r="T365" i="270"/>
  <c r="AB365" i="270" s="1"/>
  <c r="AC364" i="270"/>
  <c r="T364" i="270"/>
  <c r="AB364" i="270" s="1"/>
  <c r="AC363" i="270"/>
  <c r="T363" i="270"/>
  <c r="AB363" i="270" s="1"/>
  <c r="AC362" i="270"/>
  <c r="T362" i="270"/>
  <c r="AB362" i="270" s="1"/>
  <c r="AC361" i="270"/>
  <c r="T361" i="270"/>
  <c r="AB361" i="270" s="1"/>
  <c r="AC360" i="270"/>
  <c r="T360" i="270"/>
  <c r="AB360" i="270" s="1"/>
  <c r="AC359" i="270"/>
  <c r="T359" i="270"/>
  <c r="AB359" i="270" s="1"/>
  <c r="AC358" i="270"/>
  <c r="T358" i="270"/>
  <c r="AB358" i="270" s="1"/>
  <c r="AC357" i="270"/>
  <c r="T357" i="270"/>
  <c r="AB357" i="270" s="1"/>
  <c r="AC356" i="270"/>
  <c r="T356" i="270"/>
  <c r="AB356" i="270" s="1"/>
  <c r="AC355" i="270"/>
  <c r="T355" i="270"/>
  <c r="AB355" i="270" s="1"/>
  <c r="AC354" i="270"/>
  <c r="T354" i="270"/>
  <c r="AB354" i="270" s="1"/>
  <c r="AC353" i="270"/>
  <c r="T353" i="270"/>
  <c r="AB353" i="270" s="1"/>
  <c r="AC352" i="270"/>
  <c r="T352" i="270"/>
  <c r="AB352" i="270" s="1"/>
  <c r="AC351" i="270"/>
  <c r="T351" i="270"/>
  <c r="AB351" i="270" s="1"/>
  <c r="AC350" i="270"/>
  <c r="T350" i="270"/>
  <c r="AB350" i="270" s="1"/>
  <c r="AC349" i="270"/>
  <c r="T349" i="270"/>
  <c r="AB349" i="270" s="1"/>
  <c r="AC348" i="270"/>
  <c r="T348" i="270"/>
  <c r="AB348" i="270" s="1"/>
  <c r="AC347" i="270"/>
  <c r="T347" i="270"/>
  <c r="AB347" i="270" s="1"/>
  <c r="AC346" i="270"/>
  <c r="T346" i="270"/>
  <c r="AB346" i="270" s="1"/>
  <c r="AC345" i="270"/>
  <c r="T345" i="270"/>
  <c r="AB345" i="270" s="1"/>
  <c r="AC344" i="270"/>
  <c r="T344" i="270"/>
  <c r="AB344" i="270" s="1"/>
  <c r="AC343" i="270"/>
  <c r="T343" i="270"/>
  <c r="AC342" i="270"/>
  <c r="T342" i="270"/>
  <c r="AB342" i="270" s="1"/>
  <c r="AC341" i="270"/>
  <c r="T341" i="270"/>
  <c r="AB341" i="270" s="1"/>
  <c r="AC340" i="270"/>
  <c r="T340" i="270"/>
  <c r="AB340" i="270" s="1"/>
  <c r="AC339" i="270"/>
  <c r="T339" i="270"/>
  <c r="AB339" i="270" s="1"/>
  <c r="AC338" i="270"/>
  <c r="T338" i="270"/>
  <c r="AB338" i="270" s="1"/>
  <c r="AC337" i="270"/>
  <c r="T337" i="270"/>
  <c r="AC336" i="270"/>
  <c r="T336" i="270"/>
  <c r="AB336" i="270" s="1"/>
  <c r="AC335" i="270"/>
  <c r="T335" i="270"/>
  <c r="AB335" i="270" s="1"/>
  <c r="AC334" i="270"/>
  <c r="T334" i="270"/>
  <c r="AB334" i="270" s="1"/>
  <c r="AC333" i="270"/>
  <c r="T333" i="270"/>
  <c r="AB333" i="270" s="1"/>
  <c r="AC332" i="270"/>
  <c r="T332" i="270"/>
  <c r="AB332" i="270" s="1"/>
  <c r="AC331" i="270"/>
  <c r="T331" i="270"/>
  <c r="AC330" i="270"/>
  <c r="T330" i="270"/>
  <c r="AB330" i="270" s="1"/>
  <c r="AC329" i="270"/>
  <c r="T329" i="270"/>
  <c r="AB329" i="270" s="1"/>
  <c r="AC328" i="270"/>
  <c r="T328" i="270"/>
  <c r="AB328" i="270" s="1"/>
  <c r="AC327" i="270"/>
  <c r="T327" i="270"/>
  <c r="AB327" i="270" s="1"/>
  <c r="AC326" i="270"/>
  <c r="T326" i="270"/>
  <c r="AB326" i="270" s="1"/>
  <c r="AC325" i="270"/>
  <c r="T325" i="270"/>
  <c r="AB325" i="270" s="1"/>
  <c r="AC324" i="270"/>
  <c r="T324" i="270"/>
  <c r="AB324" i="270" s="1"/>
  <c r="AC323" i="270"/>
  <c r="T323" i="270"/>
  <c r="AB323" i="270" s="1"/>
  <c r="AC322" i="270"/>
  <c r="T322" i="270"/>
  <c r="AB322" i="270" s="1"/>
  <c r="AC321" i="270"/>
  <c r="T321" i="270"/>
  <c r="AB321" i="270" s="1"/>
  <c r="AC320" i="270"/>
  <c r="T320" i="270"/>
  <c r="AB320" i="270" s="1"/>
  <c r="AC319" i="270"/>
  <c r="T319" i="270"/>
  <c r="AB319" i="270" s="1"/>
  <c r="AC318" i="270"/>
  <c r="T318" i="270"/>
  <c r="AB318" i="270" s="1"/>
  <c r="AC317" i="270"/>
  <c r="T317" i="270"/>
  <c r="AB317" i="270" s="1"/>
  <c r="AC316" i="270"/>
  <c r="T316" i="270"/>
  <c r="AC315" i="270"/>
  <c r="T315" i="270"/>
  <c r="AC314" i="270"/>
  <c r="T314" i="270"/>
  <c r="AC313" i="270"/>
  <c r="T313" i="270"/>
  <c r="AB313" i="270" s="1"/>
  <c r="AC312" i="270"/>
  <c r="T312" i="270"/>
  <c r="AB312" i="270" s="1"/>
  <c r="AC311" i="270"/>
  <c r="T311" i="270"/>
  <c r="AB311" i="270" s="1"/>
  <c r="AC310" i="270"/>
  <c r="T310" i="270"/>
  <c r="AB310" i="270" s="1"/>
  <c r="AC309" i="270"/>
  <c r="T309" i="270"/>
  <c r="AB309" i="270" s="1"/>
  <c r="AC308" i="270"/>
  <c r="T308" i="270"/>
  <c r="AB308" i="270" s="1"/>
  <c r="AC307" i="270"/>
  <c r="T307" i="270"/>
  <c r="AB307" i="270" s="1"/>
  <c r="AC306" i="270"/>
  <c r="T306" i="270"/>
  <c r="AB306" i="270" s="1"/>
  <c r="AC305" i="270"/>
  <c r="T305" i="270"/>
  <c r="AB305" i="270" s="1"/>
  <c r="AC304" i="270"/>
  <c r="T304" i="270"/>
  <c r="AB304" i="270" s="1"/>
  <c r="AC303" i="270"/>
  <c r="T303" i="270"/>
  <c r="AB303" i="270" s="1"/>
  <c r="AC302" i="270"/>
  <c r="T302" i="270"/>
  <c r="AB302" i="270" s="1"/>
  <c r="AC301" i="270"/>
  <c r="T301" i="270"/>
  <c r="AB301" i="270" s="1"/>
  <c r="AC300" i="270"/>
  <c r="T300" i="270"/>
  <c r="AB300" i="270" s="1"/>
  <c r="AC299" i="270"/>
  <c r="T299" i="270"/>
  <c r="AB299" i="270" s="1"/>
  <c r="AC298" i="270"/>
  <c r="T298" i="270"/>
  <c r="AB298" i="270" s="1"/>
  <c r="AC297" i="270"/>
  <c r="T297" i="270"/>
  <c r="AB297" i="270" s="1"/>
  <c r="AC296" i="270"/>
  <c r="T296" i="270"/>
  <c r="AB296" i="270" s="1"/>
  <c r="AC295" i="270"/>
  <c r="T295" i="270"/>
  <c r="AB295" i="270" s="1"/>
  <c r="AC294" i="270"/>
  <c r="T294" i="270"/>
  <c r="AB294" i="270" s="1"/>
  <c r="AC293" i="270"/>
  <c r="T293" i="270"/>
  <c r="AB293" i="270" s="1"/>
  <c r="AC292" i="270"/>
  <c r="T292" i="270"/>
  <c r="AB292" i="270" s="1"/>
  <c r="AC291" i="270"/>
  <c r="T291" i="270"/>
  <c r="AB291" i="270" s="1"/>
  <c r="AC290" i="270"/>
  <c r="T290" i="270"/>
  <c r="AB290" i="270" s="1"/>
  <c r="AC289" i="270"/>
  <c r="T289" i="270"/>
  <c r="AB289" i="270" s="1"/>
  <c r="AC288" i="270"/>
  <c r="T288" i="270"/>
  <c r="AB288" i="270" s="1"/>
  <c r="AC287" i="270"/>
  <c r="T287" i="270"/>
  <c r="AB287" i="270" s="1"/>
  <c r="AC286" i="270"/>
  <c r="T286" i="270"/>
  <c r="AB286" i="270" s="1"/>
  <c r="AC285" i="270"/>
  <c r="T285" i="270"/>
  <c r="AB285" i="270" s="1"/>
  <c r="AC284" i="270"/>
  <c r="T284" i="270"/>
  <c r="AB284" i="270" s="1"/>
  <c r="AC283" i="270"/>
  <c r="T283" i="270"/>
  <c r="AB283" i="270" s="1"/>
  <c r="AC282" i="270"/>
  <c r="T282" i="270"/>
  <c r="AB282" i="270" s="1"/>
  <c r="AC281" i="270"/>
  <c r="T281" i="270"/>
  <c r="AB281" i="270" s="1"/>
  <c r="AC280" i="270"/>
  <c r="T280" i="270"/>
  <c r="AB280" i="270" s="1"/>
  <c r="AC279" i="270"/>
  <c r="T279" i="270"/>
  <c r="AB279" i="270" s="1"/>
  <c r="AC278" i="270"/>
  <c r="T278" i="270"/>
  <c r="AB278" i="270" s="1"/>
  <c r="AC277" i="270"/>
  <c r="T277" i="270"/>
  <c r="AB277" i="270" s="1"/>
  <c r="AC276" i="270"/>
  <c r="T276" i="270"/>
  <c r="AB276" i="270" s="1"/>
  <c r="AC275" i="270"/>
  <c r="T275" i="270"/>
  <c r="AB275" i="270" s="1"/>
  <c r="AC274" i="270"/>
  <c r="T274" i="270"/>
  <c r="AB274" i="270" s="1"/>
  <c r="AC273" i="270"/>
  <c r="T273" i="270"/>
  <c r="AB273" i="270" s="1"/>
  <c r="AC272" i="270"/>
  <c r="T272" i="270"/>
  <c r="AB272" i="270" s="1"/>
  <c r="AC271" i="270"/>
  <c r="T271" i="270"/>
  <c r="AB271" i="270" s="1"/>
  <c r="AC270" i="270"/>
  <c r="T270" i="270"/>
  <c r="AB270" i="270" s="1"/>
  <c r="AC269" i="270"/>
  <c r="T269" i="270"/>
  <c r="AB269" i="270" s="1"/>
  <c r="AC268" i="270"/>
  <c r="T268" i="270"/>
  <c r="AB268" i="270" s="1"/>
  <c r="AC267" i="270"/>
  <c r="T267" i="270"/>
  <c r="AB267" i="270" s="1"/>
  <c r="AC266" i="270"/>
  <c r="T266" i="270"/>
  <c r="AB266" i="270" s="1"/>
  <c r="AC265" i="270"/>
  <c r="T265" i="270"/>
  <c r="AB265" i="270" s="1"/>
  <c r="AC264" i="270"/>
  <c r="T264" i="270"/>
  <c r="AB264" i="270" s="1"/>
  <c r="AC263" i="270"/>
  <c r="T263" i="270"/>
  <c r="AB263" i="270" s="1"/>
  <c r="AC262" i="270"/>
  <c r="T262" i="270"/>
  <c r="AB262" i="270" s="1"/>
  <c r="AC261" i="270"/>
  <c r="T261" i="270"/>
  <c r="AB261" i="270" s="1"/>
  <c r="AC260" i="270"/>
  <c r="T260" i="270"/>
  <c r="AB260" i="270" s="1"/>
  <c r="AC259" i="270"/>
  <c r="T259" i="270"/>
  <c r="AB259" i="270" s="1"/>
  <c r="AC258" i="270"/>
  <c r="T258" i="270"/>
  <c r="AB258" i="270" s="1"/>
  <c r="AC257" i="270"/>
  <c r="T257" i="270"/>
  <c r="AB257" i="270" s="1"/>
  <c r="AC256" i="270"/>
  <c r="T256" i="270"/>
  <c r="AC255" i="270"/>
  <c r="T255" i="270"/>
  <c r="AB255" i="270" s="1"/>
  <c r="AC254" i="270"/>
  <c r="T254" i="270"/>
  <c r="AB254" i="270" s="1"/>
  <c r="AC253" i="270"/>
  <c r="T253" i="270"/>
  <c r="AB253" i="270" s="1"/>
  <c r="AC252" i="270"/>
  <c r="T252" i="270"/>
  <c r="AB252" i="270" s="1"/>
  <c r="AC251" i="270"/>
  <c r="T251" i="270"/>
  <c r="AB251" i="270" s="1"/>
  <c r="AC250" i="270"/>
  <c r="T250" i="270"/>
  <c r="AB250" i="270" s="1"/>
  <c r="AC249" i="270"/>
  <c r="T249" i="270"/>
  <c r="AB249" i="270" s="1"/>
  <c r="AC248" i="270"/>
  <c r="T248" i="270"/>
  <c r="AB248" i="270" s="1"/>
  <c r="AC247" i="270"/>
  <c r="T247" i="270"/>
  <c r="AB247" i="270" s="1"/>
  <c r="AC246" i="270"/>
  <c r="T246" i="270"/>
  <c r="AB246" i="270" s="1"/>
  <c r="AC245" i="270"/>
  <c r="T245" i="270"/>
  <c r="AB245" i="270" s="1"/>
  <c r="AC244" i="270"/>
  <c r="T244" i="270"/>
  <c r="AB244" i="270" s="1"/>
  <c r="AC243" i="270"/>
  <c r="T243" i="270"/>
  <c r="AB243" i="270" s="1"/>
  <c r="AC242" i="270"/>
  <c r="T242" i="270"/>
  <c r="AB242" i="270" s="1"/>
  <c r="AC241" i="270"/>
  <c r="T241" i="270"/>
  <c r="AB241" i="270" s="1"/>
  <c r="AC240" i="270"/>
  <c r="T240" i="270"/>
  <c r="AB240" i="270" s="1"/>
  <c r="AC239" i="270"/>
  <c r="T239" i="270"/>
  <c r="AB239" i="270" s="1"/>
  <c r="AC238" i="270"/>
  <c r="T238" i="270"/>
  <c r="AC237" i="270"/>
  <c r="T237" i="270"/>
  <c r="AC236" i="270"/>
  <c r="T236" i="270"/>
  <c r="AB236" i="270" s="1"/>
  <c r="AC235" i="270"/>
  <c r="T235" i="270"/>
  <c r="AB235" i="270" s="1"/>
  <c r="AC234" i="270"/>
  <c r="T234" i="270"/>
  <c r="AB234" i="270" s="1"/>
  <c r="AC233" i="270"/>
  <c r="T233" i="270"/>
  <c r="AB233" i="270" s="1"/>
  <c r="AC232" i="270"/>
  <c r="T232" i="270"/>
  <c r="AB232" i="270" s="1"/>
  <c r="AC231" i="270"/>
  <c r="T231" i="270"/>
  <c r="AB231" i="270" s="1"/>
  <c r="AC230" i="270"/>
  <c r="T230" i="270"/>
  <c r="AB230" i="270" s="1"/>
  <c r="AC229" i="270"/>
  <c r="T229" i="270"/>
  <c r="AB229" i="270" s="1"/>
  <c r="AC228" i="270"/>
  <c r="T228" i="270"/>
  <c r="AB228" i="270" s="1"/>
  <c r="AC227" i="270"/>
  <c r="T227" i="270"/>
  <c r="AB227" i="270" s="1"/>
  <c r="AC226" i="270"/>
  <c r="T226" i="270"/>
  <c r="AB226" i="270" s="1"/>
  <c r="AC225" i="270"/>
  <c r="T225" i="270"/>
  <c r="AB225" i="270" s="1"/>
  <c r="AC224" i="270"/>
  <c r="T224" i="270"/>
  <c r="AB224" i="270" s="1"/>
  <c r="AC223" i="270"/>
  <c r="T223" i="270"/>
  <c r="AB223" i="270" s="1"/>
  <c r="AC222" i="270"/>
  <c r="T222" i="270"/>
  <c r="AB222" i="270" s="1"/>
  <c r="AC221" i="270"/>
  <c r="T221" i="270"/>
  <c r="AB221" i="270" s="1"/>
  <c r="AC220" i="270"/>
  <c r="T220" i="270"/>
  <c r="AB220" i="270" s="1"/>
  <c r="AC219" i="270"/>
  <c r="T219" i="270"/>
  <c r="AB219" i="270" s="1"/>
  <c r="AC218" i="270"/>
  <c r="T218" i="270"/>
  <c r="AB218" i="270" s="1"/>
  <c r="AC217" i="270"/>
  <c r="T217" i="270"/>
  <c r="AB217" i="270" s="1"/>
  <c r="AC216" i="270"/>
  <c r="T216" i="270"/>
  <c r="AB216" i="270" s="1"/>
  <c r="AC215" i="270"/>
  <c r="T215" i="270"/>
  <c r="AB215" i="270" s="1"/>
  <c r="AC214" i="270"/>
  <c r="T214" i="270"/>
  <c r="AB214" i="270" s="1"/>
  <c r="AC213" i="270"/>
  <c r="T213" i="270"/>
  <c r="AB213" i="270" s="1"/>
  <c r="AC212" i="270"/>
  <c r="T212" i="270"/>
  <c r="AB212" i="270" s="1"/>
  <c r="AC211" i="270"/>
  <c r="T211" i="270"/>
  <c r="AB211" i="270" s="1"/>
  <c r="AC210" i="270"/>
  <c r="T210" i="270"/>
  <c r="AB210" i="270" s="1"/>
  <c r="AC209" i="270"/>
  <c r="T209" i="270"/>
  <c r="AB209" i="270" s="1"/>
  <c r="AC208" i="270"/>
  <c r="T208" i="270"/>
  <c r="AB208" i="270" s="1"/>
  <c r="AC207" i="270"/>
  <c r="T207" i="270"/>
  <c r="AB207" i="270" s="1"/>
  <c r="AC206" i="270"/>
  <c r="T206" i="270"/>
  <c r="AB206" i="270" s="1"/>
  <c r="AC205" i="270"/>
  <c r="T205" i="270"/>
  <c r="AB205" i="270" s="1"/>
  <c r="AC204" i="270"/>
  <c r="T204" i="270"/>
  <c r="AB204" i="270" s="1"/>
  <c r="AC203" i="270"/>
  <c r="T203" i="270"/>
  <c r="AB203" i="270" s="1"/>
  <c r="AC202" i="270"/>
  <c r="T202" i="270"/>
  <c r="AB202" i="270" s="1"/>
  <c r="AC201" i="270"/>
  <c r="T201" i="270"/>
  <c r="AB201" i="270" s="1"/>
  <c r="AC200" i="270"/>
  <c r="T200" i="270"/>
  <c r="AB200" i="270" s="1"/>
  <c r="AC199" i="270"/>
  <c r="T199" i="270"/>
  <c r="AB199" i="270" s="1"/>
  <c r="AC198" i="270"/>
  <c r="T198" i="270"/>
  <c r="AB198" i="270" s="1"/>
  <c r="AC197" i="270"/>
  <c r="T197" i="270"/>
  <c r="AB197" i="270" s="1"/>
  <c r="AC196" i="270"/>
  <c r="T196" i="270"/>
  <c r="AC195" i="270"/>
  <c r="T195" i="270"/>
  <c r="AB195" i="270" s="1"/>
  <c r="AC194" i="270"/>
  <c r="T194" i="270"/>
  <c r="AB194" i="270" s="1"/>
  <c r="AC193" i="270"/>
  <c r="T193" i="270"/>
  <c r="AB193" i="270" s="1"/>
  <c r="AC192" i="270"/>
  <c r="T192" i="270"/>
  <c r="AB192" i="270" s="1"/>
  <c r="AC191" i="270"/>
  <c r="T191" i="270"/>
  <c r="AB191" i="270" s="1"/>
  <c r="AC190" i="270"/>
  <c r="T190" i="270"/>
  <c r="AB190" i="270" s="1"/>
  <c r="AC189" i="270"/>
  <c r="T189" i="270"/>
  <c r="AB189" i="270" s="1"/>
  <c r="AC188" i="270"/>
  <c r="T188" i="270"/>
  <c r="AB188" i="270" s="1"/>
  <c r="AC187" i="270"/>
  <c r="T187" i="270"/>
  <c r="AB187" i="270" s="1"/>
  <c r="AC186" i="270"/>
  <c r="T186" i="270"/>
  <c r="AB186" i="270" s="1"/>
  <c r="AC185" i="270"/>
  <c r="T185" i="270"/>
  <c r="AC184" i="270"/>
  <c r="T184" i="270"/>
  <c r="AB184" i="270" s="1"/>
  <c r="AC183" i="270"/>
  <c r="T183" i="270"/>
  <c r="AB183" i="270" s="1"/>
  <c r="AC182" i="270"/>
  <c r="T182" i="270"/>
  <c r="AC181" i="270"/>
  <c r="T181" i="270"/>
  <c r="AB181" i="270" s="1"/>
  <c r="AC180" i="270"/>
  <c r="T180" i="270"/>
  <c r="AB180" i="270" s="1"/>
  <c r="AC179" i="270"/>
  <c r="T179" i="270"/>
  <c r="AC178" i="270"/>
  <c r="T178" i="270"/>
  <c r="AB178" i="270" s="1"/>
  <c r="AC177" i="270"/>
  <c r="T177" i="270"/>
  <c r="AB177" i="270" s="1"/>
  <c r="AC176" i="270"/>
  <c r="T176" i="270"/>
  <c r="AB176" i="270" s="1"/>
  <c r="AC175" i="270"/>
  <c r="T175" i="270"/>
  <c r="AB175" i="270" s="1"/>
  <c r="AC174" i="270"/>
  <c r="T174" i="270"/>
  <c r="AB174" i="270" s="1"/>
  <c r="AC173" i="270"/>
  <c r="T173" i="270"/>
  <c r="AB173" i="270" s="1"/>
  <c r="AC172" i="270"/>
  <c r="T172" i="270"/>
  <c r="AB172" i="270" s="1"/>
  <c r="AC171" i="270"/>
  <c r="T171" i="270"/>
  <c r="AB171" i="270" s="1"/>
  <c r="AC170" i="270"/>
  <c r="T170" i="270"/>
  <c r="AB170" i="270" s="1"/>
  <c r="AC169" i="270"/>
  <c r="T169" i="270"/>
  <c r="AC168" i="270"/>
  <c r="T168" i="270"/>
  <c r="AB168" i="270" s="1"/>
  <c r="AC167" i="270"/>
  <c r="T167" i="270"/>
  <c r="AB167" i="270" s="1"/>
  <c r="AC166" i="270"/>
  <c r="T166" i="270"/>
  <c r="AC165" i="270"/>
  <c r="T165" i="270"/>
  <c r="AB165" i="270" s="1"/>
  <c r="AC164" i="270"/>
  <c r="T164" i="270"/>
  <c r="AB164" i="270" s="1"/>
  <c r="AC163" i="270"/>
  <c r="T163" i="270"/>
  <c r="AB163" i="270" s="1"/>
  <c r="AC162" i="270"/>
  <c r="T162" i="270"/>
  <c r="AB162" i="270" s="1"/>
  <c r="AC161" i="270"/>
  <c r="T161" i="270"/>
  <c r="AB161" i="270" s="1"/>
  <c r="AC160" i="270"/>
  <c r="T160" i="270"/>
  <c r="AB160" i="270" s="1"/>
  <c r="AC159" i="270"/>
  <c r="T159" i="270"/>
  <c r="AB159" i="270" s="1"/>
  <c r="AC158" i="270"/>
  <c r="T158" i="270"/>
  <c r="AB158" i="270" s="1"/>
  <c r="AC157" i="270"/>
  <c r="T157" i="270"/>
  <c r="AB157" i="270" s="1"/>
  <c r="AC156" i="270"/>
  <c r="T156" i="270"/>
  <c r="AB156" i="270" s="1"/>
  <c r="AC155" i="270"/>
  <c r="T155" i="270"/>
  <c r="AB155" i="270" s="1"/>
  <c r="AC154" i="270"/>
  <c r="T154" i="270"/>
  <c r="AB154" i="270" s="1"/>
  <c r="AC153" i="270"/>
  <c r="T153" i="270"/>
  <c r="AB153" i="270" s="1"/>
  <c r="AC152" i="270"/>
  <c r="T152" i="270"/>
  <c r="AB152" i="270" s="1"/>
  <c r="AC151" i="270"/>
  <c r="T151" i="270"/>
  <c r="AB151" i="270" s="1"/>
  <c r="AC150" i="270"/>
  <c r="T150" i="270"/>
  <c r="AB150" i="270" s="1"/>
  <c r="AC149" i="270"/>
  <c r="T149" i="270"/>
  <c r="AB149" i="270" s="1"/>
  <c r="AC148" i="270"/>
  <c r="T148" i="270"/>
  <c r="AB148" i="270" s="1"/>
  <c r="AC147" i="270"/>
  <c r="T147" i="270"/>
  <c r="AB147" i="270" s="1"/>
  <c r="AC146" i="270"/>
  <c r="T146" i="270"/>
  <c r="AB146" i="270" s="1"/>
  <c r="AC145" i="270"/>
  <c r="T145" i="270"/>
  <c r="AB145" i="270" s="1"/>
  <c r="AC144" i="270"/>
  <c r="T144" i="270"/>
  <c r="AB144" i="270" s="1"/>
  <c r="AC143" i="270"/>
  <c r="T143" i="270"/>
  <c r="AB143" i="270" s="1"/>
  <c r="AC142" i="270"/>
  <c r="T142" i="270"/>
  <c r="AB142" i="270" s="1"/>
  <c r="AC141" i="270"/>
  <c r="T141" i="270"/>
  <c r="AB141" i="270" s="1"/>
  <c r="AC140" i="270"/>
  <c r="T140" i="270"/>
  <c r="AB140" i="270" s="1"/>
  <c r="AC139" i="270"/>
  <c r="T139" i="270"/>
  <c r="AB139" i="270" s="1"/>
  <c r="AC138" i="270"/>
  <c r="T138" i="270"/>
  <c r="AB138" i="270" s="1"/>
  <c r="AC137" i="270"/>
  <c r="T137" i="270"/>
  <c r="AB137" i="270" s="1"/>
  <c r="AC136" i="270"/>
  <c r="T136" i="270"/>
  <c r="AB136" i="270" s="1"/>
  <c r="AC135" i="270"/>
  <c r="T135" i="270"/>
  <c r="AB135" i="270" s="1"/>
  <c r="AC134" i="270"/>
  <c r="T134" i="270"/>
  <c r="AB134" i="270" s="1"/>
  <c r="AC133" i="270"/>
  <c r="T133" i="270"/>
  <c r="AB133" i="270" s="1"/>
  <c r="AC132" i="270"/>
  <c r="T132" i="270"/>
  <c r="AB132" i="270" s="1"/>
  <c r="AC131" i="270"/>
  <c r="T131" i="270"/>
  <c r="AB131" i="270" s="1"/>
  <c r="AC130" i="270"/>
  <c r="T130" i="270"/>
  <c r="AB130" i="270" s="1"/>
  <c r="AC129" i="270"/>
  <c r="T129" i="270"/>
  <c r="AB129" i="270" s="1"/>
  <c r="AC128" i="270"/>
  <c r="T128" i="270"/>
  <c r="AB128" i="270" s="1"/>
  <c r="AC127" i="270"/>
  <c r="T127" i="270"/>
  <c r="AB127" i="270" s="1"/>
  <c r="AC126" i="270"/>
  <c r="T126" i="270"/>
  <c r="AB126" i="270" s="1"/>
  <c r="AC125" i="270"/>
  <c r="T125" i="270"/>
  <c r="AB125" i="270" s="1"/>
  <c r="AC124" i="270"/>
  <c r="T124" i="270"/>
  <c r="AB124" i="270" s="1"/>
  <c r="AC123" i="270"/>
  <c r="T123" i="270"/>
  <c r="AB123" i="270" s="1"/>
  <c r="AC122" i="270"/>
  <c r="T122" i="270"/>
  <c r="AB122" i="270" s="1"/>
  <c r="AC121" i="270"/>
  <c r="T121" i="270"/>
  <c r="AB121" i="270" s="1"/>
  <c r="AC120" i="270"/>
  <c r="T120" i="270"/>
  <c r="AB120" i="270" s="1"/>
  <c r="AC119" i="270"/>
  <c r="T119" i="270"/>
  <c r="AB119" i="270" s="1"/>
  <c r="AC118" i="270"/>
  <c r="T118" i="270"/>
  <c r="AB118" i="270" s="1"/>
  <c r="AC117" i="270"/>
  <c r="T117" i="270"/>
  <c r="AB117" i="270" s="1"/>
  <c r="AC116" i="270"/>
  <c r="T116" i="270"/>
  <c r="AC115" i="270"/>
  <c r="T115" i="270"/>
  <c r="AB115" i="270" s="1"/>
  <c r="AC114" i="270"/>
  <c r="T114" i="270"/>
  <c r="AB114" i="270" s="1"/>
  <c r="AC113" i="270"/>
  <c r="T113" i="270"/>
  <c r="AB113" i="270" s="1"/>
  <c r="AC112" i="270"/>
  <c r="T112" i="270"/>
  <c r="AB112" i="270" s="1"/>
  <c r="AC111" i="270"/>
  <c r="T111" i="270"/>
  <c r="AB111" i="270" s="1"/>
  <c r="AC110" i="270"/>
  <c r="T110" i="270"/>
  <c r="AB110" i="270" s="1"/>
  <c r="AC109" i="270"/>
  <c r="T109" i="270"/>
  <c r="AC108" i="270"/>
  <c r="T108" i="270"/>
  <c r="AB108" i="270" s="1"/>
  <c r="AC107" i="270"/>
  <c r="AB107" i="270"/>
  <c r="AC106" i="270"/>
  <c r="T106" i="270"/>
  <c r="AB106" i="270" s="1"/>
  <c r="AC105" i="270"/>
  <c r="T105" i="270"/>
  <c r="AB105" i="270" s="1"/>
  <c r="AC104" i="270"/>
  <c r="T104" i="270"/>
  <c r="AB104" i="270" s="1"/>
  <c r="AC103" i="270"/>
  <c r="T103" i="270"/>
  <c r="AB103" i="270" s="1"/>
  <c r="AC102" i="270"/>
  <c r="T102" i="270"/>
  <c r="AB102" i="270" s="1"/>
  <c r="AC101" i="270"/>
  <c r="T101" i="270"/>
  <c r="AB101" i="270" s="1"/>
  <c r="AC100" i="270"/>
  <c r="T100" i="270"/>
  <c r="AB100" i="270" s="1"/>
  <c r="AC99" i="270"/>
  <c r="T99" i="270"/>
  <c r="AB99" i="270" s="1"/>
  <c r="AC98" i="270"/>
  <c r="T98" i="270"/>
  <c r="AB98" i="270" s="1"/>
  <c r="AC97" i="270"/>
  <c r="T97" i="270"/>
  <c r="AB97" i="270" s="1"/>
  <c r="AC96" i="270"/>
  <c r="T96" i="270"/>
  <c r="AB96" i="270" s="1"/>
  <c r="AC95" i="270"/>
  <c r="T95" i="270"/>
  <c r="AB95" i="270" s="1"/>
  <c r="AC94" i="270"/>
  <c r="T94" i="270"/>
  <c r="AB94" i="270" s="1"/>
  <c r="AC93" i="270"/>
  <c r="T93" i="270"/>
  <c r="AC92" i="270"/>
  <c r="T92" i="270"/>
  <c r="AB92" i="270" s="1"/>
  <c r="AC91" i="270"/>
  <c r="T91" i="270"/>
  <c r="AB91" i="270" s="1"/>
  <c r="AC90" i="270"/>
  <c r="T90" i="270"/>
  <c r="AB90" i="270" s="1"/>
  <c r="AC89" i="270"/>
  <c r="T89" i="270"/>
  <c r="AB89" i="270" s="1"/>
  <c r="AC88" i="270"/>
  <c r="T88" i="270"/>
  <c r="AB88" i="270" s="1"/>
  <c r="AC87" i="270"/>
  <c r="T87" i="270"/>
  <c r="AB87" i="270" s="1"/>
  <c r="AC86" i="270"/>
  <c r="T86" i="270"/>
  <c r="AB86" i="270" s="1"/>
  <c r="AC85" i="270"/>
  <c r="T85" i="270"/>
  <c r="AB85" i="270" s="1"/>
  <c r="AC84" i="270"/>
  <c r="T84" i="270"/>
  <c r="AB84" i="270" s="1"/>
  <c r="AC83" i="270"/>
  <c r="T83" i="270"/>
  <c r="AB83" i="270" s="1"/>
  <c r="AC82" i="270"/>
  <c r="T82" i="270"/>
  <c r="AB82" i="270" s="1"/>
  <c r="AC81" i="270"/>
  <c r="T81" i="270"/>
  <c r="AB81" i="270" s="1"/>
  <c r="AC80" i="270"/>
  <c r="T80" i="270"/>
  <c r="AC79" i="270"/>
  <c r="T79" i="270"/>
  <c r="AC78" i="270"/>
  <c r="T78" i="270"/>
  <c r="AB78" i="270" s="1"/>
  <c r="AC77" i="270"/>
  <c r="T77" i="270"/>
  <c r="AB77" i="270" s="1"/>
  <c r="AC76" i="270"/>
  <c r="T76" i="270"/>
  <c r="AB76" i="270" s="1"/>
  <c r="AC75" i="270"/>
  <c r="T75" i="270"/>
  <c r="AB75" i="270" s="1"/>
  <c r="AC74" i="270"/>
  <c r="T74" i="270"/>
  <c r="AB74" i="270" s="1"/>
  <c r="AC73" i="270"/>
  <c r="T73" i="270"/>
  <c r="AB73" i="270" s="1"/>
  <c r="AC72" i="270"/>
  <c r="T72" i="270"/>
  <c r="AB72" i="270" s="1"/>
  <c r="AC71" i="270"/>
  <c r="T71" i="270"/>
  <c r="AB71" i="270" s="1"/>
  <c r="AC70" i="270"/>
  <c r="T70" i="270"/>
  <c r="AB70" i="270" s="1"/>
  <c r="AC69" i="270"/>
  <c r="T69" i="270"/>
  <c r="AB69" i="270" s="1"/>
  <c r="AC68" i="270"/>
  <c r="T68" i="270"/>
  <c r="AB68" i="270" s="1"/>
  <c r="AC67" i="270"/>
  <c r="T67" i="270"/>
  <c r="AB67" i="270" s="1"/>
  <c r="AC66" i="270"/>
  <c r="T66" i="270"/>
  <c r="AB66" i="270" s="1"/>
  <c r="AC65" i="270"/>
  <c r="T65" i="270"/>
  <c r="AB65" i="270" s="1"/>
  <c r="AC64" i="270"/>
  <c r="T64" i="270"/>
  <c r="AB64" i="270" s="1"/>
  <c r="AC63" i="270"/>
  <c r="T63" i="270"/>
  <c r="AB63" i="270" s="1"/>
  <c r="AC62" i="270"/>
  <c r="T62" i="270"/>
  <c r="AB62" i="270" s="1"/>
  <c r="AC61" i="270"/>
  <c r="T61" i="270"/>
  <c r="AB61" i="270" s="1"/>
  <c r="AC60" i="270"/>
  <c r="T60" i="270"/>
  <c r="AB60" i="270" s="1"/>
  <c r="AC59" i="270"/>
  <c r="T59" i="270"/>
  <c r="AB59" i="270" s="1"/>
  <c r="AC58" i="270"/>
  <c r="T58" i="270"/>
  <c r="AC57" i="270"/>
  <c r="T57" i="270"/>
  <c r="AB57" i="270" s="1"/>
  <c r="AC56" i="270"/>
  <c r="T56" i="270"/>
  <c r="AB56" i="270" s="1"/>
  <c r="AC55" i="270"/>
  <c r="T55" i="270"/>
  <c r="AB55" i="270" s="1"/>
  <c r="AC54" i="270"/>
  <c r="T54" i="270"/>
  <c r="AB54" i="270" s="1"/>
  <c r="AC53" i="270"/>
  <c r="T53" i="270"/>
  <c r="AB53" i="270" s="1"/>
  <c r="AC52" i="270"/>
  <c r="T52" i="270"/>
  <c r="AB52" i="270" s="1"/>
  <c r="AC51" i="270"/>
  <c r="T51" i="270"/>
  <c r="AB51" i="270" s="1"/>
  <c r="AC50" i="270"/>
  <c r="T50" i="270"/>
  <c r="AB50" i="270" s="1"/>
  <c r="AC49" i="270"/>
  <c r="T49" i="270"/>
  <c r="AB49" i="270" s="1"/>
  <c r="AC48" i="270"/>
  <c r="T48" i="270"/>
  <c r="AB48" i="270" s="1"/>
  <c r="AC47" i="270"/>
  <c r="T47" i="270"/>
  <c r="AB47" i="270" s="1"/>
  <c r="AC46" i="270"/>
  <c r="T46" i="270"/>
  <c r="AB46" i="270" s="1"/>
  <c r="AC45" i="270"/>
  <c r="T45" i="270"/>
  <c r="AB45" i="270" s="1"/>
  <c r="AC44" i="270"/>
  <c r="T44" i="270"/>
  <c r="AB44" i="270" s="1"/>
  <c r="AC43" i="270"/>
  <c r="T43" i="270"/>
  <c r="AC42" i="270"/>
  <c r="T42" i="270"/>
  <c r="AC41" i="270"/>
  <c r="T41" i="270"/>
  <c r="AC40" i="270"/>
  <c r="T40" i="270"/>
  <c r="AB40" i="270" s="1"/>
  <c r="AC39" i="270"/>
  <c r="T39" i="270"/>
  <c r="AB39" i="270" s="1"/>
  <c r="AC38" i="270"/>
  <c r="T38" i="270"/>
  <c r="AB38" i="270" s="1"/>
  <c r="AC37" i="270"/>
  <c r="T37" i="270"/>
  <c r="AB37" i="270" s="1"/>
  <c r="AC36" i="270"/>
  <c r="T36" i="270"/>
  <c r="AB36" i="270" s="1"/>
  <c r="AC35" i="270"/>
  <c r="T35" i="270"/>
  <c r="AB35" i="270" s="1"/>
  <c r="AC34" i="270"/>
  <c r="T34" i="270"/>
  <c r="AB34" i="270" s="1"/>
  <c r="AC33" i="270"/>
  <c r="T33" i="270"/>
  <c r="AB33" i="270" s="1"/>
  <c r="AC32" i="270"/>
  <c r="T32" i="270"/>
  <c r="AB32" i="270" s="1"/>
  <c r="AC31" i="270"/>
  <c r="T31" i="270"/>
  <c r="AB31" i="270" s="1"/>
  <c r="AC30" i="270"/>
  <c r="T30" i="270"/>
  <c r="AB30" i="270" s="1"/>
  <c r="AC29" i="270"/>
  <c r="T29" i="270"/>
  <c r="AB29" i="270" s="1"/>
  <c r="AC28" i="270"/>
  <c r="T28" i="270"/>
  <c r="AB28" i="270" s="1"/>
  <c r="AC27" i="270"/>
  <c r="T27" i="270"/>
  <c r="AB27" i="270" s="1"/>
  <c r="AC26" i="270"/>
  <c r="T26" i="270"/>
  <c r="AB26" i="270" s="1"/>
  <c r="AC25" i="270"/>
  <c r="T25" i="270"/>
  <c r="AB25" i="270" s="1"/>
  <c r="AC24" i="270"/>
  <c r="T24" i="270"/>
  <c r="AB24" i="270" s="1"/>
  <c r="AC23" i="270"/>
  <c r="T23" i="270"/>
  <c r="AB23" i="270" s="1"/>
  <c r="AC22" i="270"/>
  <c r="T22" i="270"/>
  <c r="AB22" i="270" s="1"/>
  <c r="AC21" i="270"/>
  <c r="T21" i="270"/>
  <c r="AB21" i="270" s="1"/>
  <c r="AC20" i="270"/>
  <c r="T20" i="270"/>
  <c r="AB20" i="270" s="1"/>
  <c r="AC19" i="270"/>
  <c r="T19" i="270"/>
  <c r="AB19" i="270" s="1"/>
  <c r="AC18" i="270"/>
  <c r="T18" i="270"/>
  <c r="AC17" i="270"/>
  <c r="T17" i="270"/>
  <c r="AB17" i="270" s="1"/>
  <c r="AC16" i="270"/>
  <c r="T16" i="270"/>
  <c r="AB16" i="270" s="1"/>
  <c r="AC15" i="270"/>
  <c r="T15" i="270"/>
  <c r="AB15" i="270" s="1"/>
  <c r="AC14" i="270"/>
  <c r="T14" i="270"/>
  <c r="AB14" i="270" s="1"/>
  <c r="AC13" i="270"/>
  <c r="T13" i="270"/>
  <c r="AC12" i="270"/>
  <c r="T12" i="270"/>
  <c r="AB12" i="270" s="1"/>
  <c r="AC11" i="270"/>
  <c r="T11" i="270"/>
  <c r="AB11" i="270" s="1"/>
  <c r="AB18" i="270" l="1"/>
  <c r="AB42" i="270"/>
  <c r="AD42" i="270" s="1"/>
  <c r="AE42" i="270" s="1"/>
  <c r="AB80" i="270"/>
  <c r="AD80" i="270" s="1"/>
  <c r="AE80" i="270" s="1"/>
  <c r="AB116" i="270"/>
  <c r="AD116" i="270" s="1"/>
  <c r="AE116" i="270" s="1"/>
  <c r="AB238" i="270"/>
  <c r="AB314" i="270"/>
  <c r="AD314" i="270" s="1"/>
  <c r="AE314" i="270" s="1"/>
  <c r="AB404" i="270"/>
  <c r="AD404" i="270" s="1"/>
  <c r="AE404" i="270" s="1"/>
  <c r="AB614" i="270"/>
  <c r="AD614" i="270" s="1"/>
  <c r="AE614" i="270" s="1"/>
  <c r="AB640" i="270"/>
  <c r="AB674" i="270"/>
  <c r="AD674" i="270" s="1"/>
  <c r="AE674" i="270" s="1"/>
  <c r="AB690" i="270"/>
  <c r="AD690" i="270" s="1"/>
  <c r="AE690" i="270" s="1"/>
  <c r="AB692" i="270"/>
  <c r="AD692" i="270" s="1"/>
  <c r="AE692" i="270" s="1"/>
  <c r="AB488" i="270"/>
  <c r="AB622" i="270"/>
  <c r="AD622" i="270" s="1"/>
  <c r="AE622" i="270" s="1"/>
  <c r="AB638" i="270"/>
  <c r="AD638" i="270" s="1"/>
  <c r="AE638" i="270" s="1"/>
  <c r="AB43" i="270"/>
  <c r="AD43" i="270" s="1"/>
  <c r="AE43" i="270" s="1"/>
  <c r="AB79" i="270"/>
  <c r="AD79" i="270" s="1"/>
  <c r="AE79" i="270" s="1"/>
  <c r="AB93" i="270"/>
  <c r="AD93" i="270" s="1"/>
  <c r="AE93" i="270" s="1"/>
  <c r="AB109" i="270"/>
  <c r="AD109" i="270" s="1"/>
  <c r="AE109" i="270" s="1"/>
  <c r="AB169" i="270"/>
  <c r="AD169" i="270" s="1"/>
  <c r="AE169" i="270" s="1"/>
  <c r="AB179" i="270"/>
  <c r="AB185" i="270"/>
  <c r="AD185" i="270" s="1"/>
  <c r="AE185" i="270" s="1"/>
  <c r="AB237" i="270"/>
  <c r="AD237" i="270" s="1"/>
  <c r="AE237" i="270" s="1"/>
  <c r="AB315" i="270"/>
  <c r="AD315" i="270" s="1"/>
  <c r="AE315" i="270" s="1"/>
  <c r="AB337" i="270"/>
  <c r="AB343" i="270"/>
  <c r="AD343" i="270" s="1"/>
  <c r="AE343" i="270" s="1"/>
  <c r="AB395" i="270"/>
  <c r="AD395" i="270" s="1"/>
  <c r="AE395" i="270" s="1"/>
  <c r="AB399" i="270"/>
  <c r="AD399" i="270" s="1"/>
  <c r="AE399" i="270" s="1"/>
  <c r="AB493" i="270"/>
  <c r="AB605" i="270"/>
  <c r="AD605" i="270" s="1"/>
  <c r="AE605" i="270" s="1"/>
  <c r="AB635" i="270"/>
  <c r="AD635" i="270" s="1"/>
  <c r="AE635" i="270" s="1"/>
  <c r="AB637" i="270"/>
  <c r="AD637" i="270" s="1"/>
  <c r="AE637" i="270" s="1"/>
  <c r="AB649" i="270"/>
  <c r="AB677" i="270"/>
  <c r="AD677" i="270" s="1"/>
  <c r="AE677" i="270" s="1"/>
  <c r="AB679" i="270"/>
  <c r="AD679" i="270" s="1"/>
  <c r="AE679" i="270" s="1"/>
  <c r="AB58" i="270"/>
  <c r="AD58" i="270" s="1"/>
  <c r="AE58" i="270" s="1"/>
  <c r="AB166" i="270"/>
  <c r="AB182" i="270"/>
  <c r="AD182" i="270" s="1"/>
  <c r="AE182" i="270" s="1"/>
  <c r="AB196" i="270"/>
  <c r="AD196" i="270" s="1"/>
  <c r="AE196" i="270" s="1"/>
  <c r="AB256" i="270"/>
  <c r="AD256" i="270" s="1"/>
  <c r="AE256" i="270" s="1"/>
  <c r="AB372" i="270"/>
  <c r="AD372" i="270" s="1"/>
  <c r="AE372" i="270" s="1"/>
  <c r="AB414" i="270"/>
  <c r="AD414" i="270" s="1"/>
  <c r="AE414" i="270" s="1"/>
  <c r="AB466" i="270"/>
  <c r="AD466" i="270" s="1"/>
  <c r="AE466" i="270" s="1"/>
  <c r="AB490" i="270"/>
  <c r="AD490" i="270" s="1"/>
  <c r="AE490" i="270" s="1"/>
  <c r="AB41" i="270"/>
  <c r="AD41" i="270" s="1"/>
  <c r="AE41" i="270" s="1"/>
  <c r="AB331" i="270"/>
  <c r="AD331" i="270" s="1"/>
  <c r="AE331" i="270" s="1"/>
  <c r="M26" i="286" s="1"/>
  <c r="N29" i="286"/>
  <c r="M23" i="286" s="1"/>
  <c r="AB530" i="270"/>
  <c r="AD530" i="270" s="1"/>
  <c r="AE530" i="270" s="1"/>
  <c r="AB653" i="270"/>
  <c r="AD653" i="270" s="1"/>
  <c r="AE653" i="270" s="1"/>
  <c r="AB316" i="270"/>
  <c r="AD316" i="270" s="1"/>
  <c r="AE316" i="270" s="1"/>
  <c r="AB593" i="270"/>
  <c r="AD593" i="270" s="1"/>
  <c r="AE593" i="270" s="1"/>
  <c r="AB13" i="270"/>
  <c r="AD13" i="270" s="1"/>
  <c r="AE13" i="270" s="1"/>
  <c r="AD108" i="270"/>
  <c r="AE108" i="270" s="1"/>
  <c r="AD120" i="270"/>
  <c r="AE120" i="270" s="1"/>
  <c r="AD580" i="270"/>
  <c r="AE580" i="270" s="1"/>
  <c r="AD477" i="270"/>
  <c r="AE477" i="270" s="1"/>
  <c r="AD634" i="270"/>
  <c r="AE634" i="270" s="1"/>
  <c r="AD646" i="270"/>
  <c r="AE646" i="270" s="1"/>
  <c r="AD680" i="270"/>
  <c r="AE680" i="270" s="1"/>
  <c r="AD658" i="270"/>
  <c r="AE658" i="270" s="1"/>
  <c r="AD662" i="270"/>
  <c r="AE662" i="270" s="1"/>
  <c r="AD666" i="270"/>
  <c r="AE666" i="270" s="1"/>
  <c r="AD304" i="270"/>
  <c r="AE304" i="270" s="1"/>
  <c r="AD364" i="270"/>
  <c r="AE364" i="270" s="1"/>
  <c r="AD380" i="270"/>
  <c r="AE380" i="270" s="1"/>
  <c r="AD475" i="270"/>
  <c r="AE475" i="270" s="1"/>
  <c r="AD470" i="270"/>
  <c r="AE470" i="270" s="1"/>
  <c r="AD639" i="270"/>
  <c r="AE639" i="270" s="1"/>
  <c r="AD105" i="270"/>
  <c r="AE105" i="270" s="1"/>
  <c r="AD445" i="270"/>
  <c r="AE445" i="270" s="1"/>
  <c r="AD508" i="270"/>
  <c r="AE508" i="270" s="1"/>
  <c r="AD282" i="270"/>
  <c r="AE282" i="270" s="1"/>
  <c r="AD410" i="270"/>
  <c r="AE410" i="270" s="1"/>
  <c r="AD139" i="270"/>
  <c r="AE139" i="270" s="1"/>
  <c r="AD207" i="270"/>
  <c r="AE207" i="270" s="1"/>
  <c r="AD211" i="270"/>
  <c r="AE211" i="270" s="1"/>
  <c r="AD215" i="270"/>
  <c r="AE215" i="270" s="1"/>
  <c r="AD354" i="270"/>
  <c r="AE354" i="270" s="1"/>
  <c r="AD636" i="270"/>
  <c r="AE636" i="270" s="1"/>
  <c r="AD704" i="270"/>
  <c r="AE704" i="270" s="1"/>
  <c r="AD708" i="270"/>
  <c r="AE708" i="270" s="1"/>
  <c r="AD590" i="270"/>
  <c r="AE590" i="270" s="1"/>
  <c r="AD594" i="270"/>
  <c r="AE594" i="270" s="1"/>
  <c r="AD598" i="270"/>
  <c r="AE598" i="270" s="1"/>
  <c r="AD317" i="270"/>
  <c r="AE317" i="270" s="1"/>
  <c r="AD412" i="270"/>
  <c r="AE412" i="270" s="1"/>
  <c r="AD482" i="270"/>
  <c r="AE482" i="270" s="1"/>
  <c r="AD596" i="270"/>
  <c r="AE596" i="270" s="1"/>
  <c r="AD16" i="270"/>
  <c r="AE16" i="270" s="1"/>
  <c r="AD40" i="270"/>
  <c r="AE40" i="270" s="1"/>
  <c r="AD44" i="270"/>
  <c r="AE44" i="270" s="1"/>
  <c r="AD48" i="270"/>
  <c r="AE48" i="270" s="1"/>
  <c r="AD64" i="270"/>
  <c r="AE64" i="270" s="1"/>
  <c r="AD306" i="270"/>
  <c r="AE306" i="270" s="1"/>
  <c r="AD310" i="270"/>
  <c r="AE310" i="270" s="1"/>
  <c r="AD448" i="270"/>
  <c r="AE448" i="270" s="1"/>
  <c r="AD476" i="270"/>
  <c r="AE476" i="270" s="1"/>
  <c r="AD582" i="270"/>
  <c r="AE582" i="270" s="1"/>
  <c r="AD664" i="270"/>
  <c r="AE664" i="270" s="1"/>
  <c r="AD688" i="270"/>
  <c r="AE688" i="270" s="1"/>
  <c r="AD204" i="270"/>
  <c r="AE204" i="270" s="1"/>
  <c r="AD689" i="270"/>
  <c r="AE689" i="270" s="1"/>
  <c r="AD118" i="270"/>
  <c r="AE118" i="270" s="1"/>
  <c r="AD221" i="270"/>
  <c r="AE221" i="270" s="1"/>
  <c r="AD454" i="270"/>
  <c r="AE454" i="270" s="1"/>
  <c r="AD489" i="270"/>
  <c r="AE489" i="270" s="1"/>
  <c r="AD493" i="270"/>
  <c r="AE493" i="270" s="1"/>
  <c r="AD591" i="270"/>
  <c r="AE591" i="270" s="1"/>
  <c r="AD75" i="270"/>
  <c r="AE75" i="270" s="1"/>
  <c r="AD83" i="270"/>
  <c r="AE83" i="270" s="1"/>
  <c r="AD87" i="270"/>
  <c r="AE87" i="270" s="1"/>
  <c r="AD95" i="270"/>
  <c r="AE95" i="270" s="1"/>
  <c r="AD146" i="270"/>
  <c r="AE146" i="270" s="1"/>
  <c r="AD150" i="270"/>
  <c r="AE150" i="270" s="1"/>
  <c r="AD261" i="270"/>
  <c r="AE261" i="270" s="1"/>
  <c r="AD289" i="270"/>
  <c r="AE289" i="270" s="1"/>
  <c r="AD301" i="270"/>
  <c r="AE301" i="270" s="1"/>
  <c r="AD320" i="270"/>
  <c r="AE320" i="270" s="1"/>
  <c r="AD355" i="270"/>
  <c r="AE355" i="270" s="1"/>
  <c r="AD367" i="270"/>
  <c r="AE367" i="270" s="1"/>
  <c r="AD371" i="270"/>
  <c r="AE371" i="270" s="1"/>
  <c r="AD375" i="270"/>
  <c r="AE375" i="270" s="1"/>
  <c r="AD383" i="270"/>
  <c r="AE383" i="270" s="1"/>
  <c r="AD517" i="270"/>
  <c r="AE517" i="270" s="1"/>
  <c r="AD564" i="270"/>
  <c r="AE564" i="270" s="1"/>
  <c r="AD626" i="270"/>
  <c r="AE626" i="270" s="1"/>
  <c r="AD198" i="270"/>
  <c r="AE198" i="270" s="1"/>
  <c r="AD226" i="270"/>
  <c r="AE226" i="270" s="1"/>
  <c r="AD230" i="270"/>
  <c r="AE230" i="270" s="1"/>
  <c r="AD234" i="270"/>
  <c r="AE234" i="270" s="1"/>
  <c r="AD238" i="270"/>
  <c r="AE238" i="270" s="1"/>
  <c r="AD388" i="270"/>
  <c r="AE388" i="270" s="1"/>
  <c r="AD615" i="270"/>
  <c r="AE615" i="270" s="1"/>
  <c r="AD243" i="270"/>
  <c r="AE243" i="270" s="1"/>
  <c r="AD251" i="270"/>
  <c r="AE251" i="270" s="1"/>
  <c r="AD45" i="270"/>
  <c r="AE45" i="270" s="1"/>
  <c r="AD164" i="270"/>
  <c r="AE164" i="270" s="1"/>
  <c r="AD168" i="270"/>
  <c r="AE168" i="270" s="1"/>
  <c r="AD462" i="270"/>
  <c r="AE462" i="270" s="1"/>
  <c r="AD485" i="270"/>
  <c r="AE485" i="270" s="1"/>
  <c r="AD496" i="270"/>
  <c r="AE496" i="270" s="1"/>
  <c r="AD562" i="270"/>
  <c r="AE562" i="270" s="1"/>
  <c r="AD650" i="270"/>
  <c r="AE650" i="270" s="1"/>
  <c r="AD125" i="270"/>
  <c r="AE125" i="270" s="1"/>
  <c r="AD129" i="270"/>
  <c r="AE129" i="270" s="1"/>
  <c r="AD133" i="270"/>
  <c r="AE133" i="270" s="1"/>
  <c r="AD252" i="270"/>
  <c r="AE252" i="270" s="1"/>
  <c r="AD50" i="270"/>
  <c r="AE50" i="270" s="1"/>
  <c r="AD62" i="270"/>
  <c r="AE62" i="270" s="1"/>
  <c r="AD516" i="270"/>
  <c r="AE516" i="270" s="1"/>
  <c r="AD621" i="270"/>
  <c r="AE621" i="270" s="1"/>
  <c r="AD698" i="270"/>
  <c r="AE698" i="270" s="1"/>
  <c r="AD96" i="270"/>
  <c r="AE96" i="270" s="1"/>
  <c r="AD126" i="270"/>
  <c r="AE126" i="270" s="1"/>
  <c r="AD130" i="270"/>
  <c r="AE130" i="270" s="1"/>
  <c r="AD157" i="270"/>
  <c r="AE157" i="270" s="1"/>
  <c r="AD270" i="270"/>
  <c r="AE270" i="270" s="1"/>
  <c r="AD324" i="270"/>
  <c r="AE324" i="270" s="1"/>
  <c r="AD386" i="270"/>
  <c r="AE386" i="270" s="1"/>
  <c r="AD444" i="270"/>
  <c r="AE444" i="270" s="1"/>
  <c r="AD478" i="270"/>
  <c r="AE478" i="270" s="1"/>
  <c r="AD546" i="270"/>
  <c r="AE546" i="270" s="1"/>
  <c r="AD568" i="270"/>
  <c r="AE568" i="270" s="1"/>
  <c r="AD576" i="270"/>
  <c r="AE576" i="270" s="1"/>
  <c r="AD583" i="270"/>
  <c r="AE583" i="270" s="1"/>
  <c r="AD606" i="270"/>
  <c r="AE606" i="270" s="1"/>
  <c r="AD610" i="270"/>
  <c r="AE610" i="270" s="1"/>
  <c r="AD73" i="270"/>
  <c r="AE73" i="270" s="1"/>
  <c r="AD154" i="270"/>
  <c r="AE154" i="270" s="1"/>
  <c r="AD158" i="270"/>
  <c r="AE158" i="270" s="1"/>
  <c r="AD162" i="270"/>
  <c r="AE162" i="270" s="1"/>
  <c r="AD220" i="270"/>
  <c r="AE220" i="270" s="1"/>
  <c r="AD271" i="270"/>
  <c r="AE271" i="270" s="1"/>
  <c r="AD275" i="270"/>
  <c r="AE275" i="270" s="1"/>
  <c r="AD333" i="270"/>
  <c r="AE333" i="270" s="1"/>
  <c r="AD337" i="270"/>
  <c r="AE337" i="270" s="1"/>
  <c r="AD356" i="270"/>
  <c r="AE356" i="270" s="1"/>
  <c r="AD577" i="270"/>
  <c r="AE577" i="270" s="1"/>
  <c r="AD599" i="270"/>
  <c r="AE599" i="270" s="1"/>
  <c r="AD66" i="270"/>
  <c r="AE66" i="270" s="1"/>
  <c r="AD70" i="270"/>
  <c r="AE70" i="270" s="1"/>
  <c r="AD74" i="270"/>
  <c r="AE74" i="270" s="1"/>
  <c r="AD78" i="270"/>
  <c r="AE78" i="270" s="1"/>
  <c r="AD82" i="270"/>
  <c r="AE82" i="270" s="1"/>
  <c r="AD124" i="270"/>
  <c r="AE124" i="270" s="1"/>
  <c r="AD163" i="270"/>
  <c r="AE163" i="270" s="1"/>
  <c r="AD225" i="270"/>
  <c r="AE225" i="270" s="1"/>
  <c r="AD357" i="270"/>
  <c r="AE357" i="270" s="1"/>
  <c r="AD430" i="270"/>
  <c r="AE430" i="270" s="1"/>
  <c r="AD438" i="270"/>
  <c r="AE438" i="270" s="1"/>
  <c r="AD480" i="270"/>
  <c r="AE480" i="270" s="1"/>
  <c r="AD484" i="270"/>
  <c r="AE484" i="270" s="1"/>
  <c r="AD506" i="270"/>
  <c r="AE506" i="270" s="1"/>
  <c r="AD600" i="270"/>
  <c r="AE600" i="270" s="1"/>
  <c r="AD604" i="270"/>
  <c r="AE604" i="270" s="1"/>
  <c r="AD612" i="270"/>
  <c r="AE612" i="270" s="1"/>
  <c r="AD682" i="270"/>
  <c r="AE682" i="270" s="1"/>
  <c r="AD51" i="270"/>
  <c r="AE51" i="270" s="1"/>
  <c r="AD55" i="270"/>
  <c r="AE55" i="270" s="1"/>
  <c r="AD63" i="270"/>
  <c r="AE63" i="270" s="1"/>
  <c r="AD102" i="270"/>
  <c r="AE102" i="270" s="1"/>
  <c r="AD113" i="270"/>
  <c r="AE113" i="270" s="1"/>
  <c r="AD148" i="270"/>
  <c r="AE148" i="270" s="1"/>
  <c r="AD187" i="270"/>
  <c r="AE187" i="270" s="1"/>
  <c r="AD191" i="270"/>
  <c r="AE191" i="270" s="1"/>
  <c r="AD218" i="270"/>
  <c r="AE218" i="270" s="1"/>
  <c r="AD229" i="270"/>
  <c r="AE229" i="270" s="1"/>
  <c r="AD233" i="270"/>
  <c r="AE233" i="270" s="1"/>
  <c r="AD241" i="270"/>
  <c r="AE241" i="270" s="1"/>
  <c r="AD288" i="270"/>
  <c r="AE288" i="270" s="1"/>
  <c r="AD319" i="270"/>
  <c r="AE319" i="270" s="1"/>
  <c r="AD346" i="270"/>
  <c r="AE346" i="270" s="1"/>
  <c r="AD373" i="270"/>
  <c r="AE373" i="270" s="1"/>
  <c r="AD408" i="270"/>
  <c r="AE408" i="270" s="1"/>
  <c r="AD446" i="270"/>
  <c r="AE446" i="270" s="1"/>
  <c r="AD548" i="270"/>
  <c r="AE548" i="270" s="1"/>
  <c r="AD559" i="270"/>
  <c r="AE559" i="270" s="1"/>
  <c r="AD616" i="270"/>
  <c r="AE616" i="270" s="1"/>
  <c r="AD620" i="270"/>
  <c r="AE620" i="270" s="1"/>
  <c r="AD678" i="270"/>
  <c r="AE678" i="270" s="1"/>
  <c r="AD14" i="270"/>
  <c r="AE14" i="270" s="1"/>
  <c r="AD46" i="270"/>
  <c r="AE46" i="270" s="1"/>
  <c r="AD76" i="270"/>
  <c r="AE76" i="270" s="1"/>
  <c r="AD88" i="270"/>
  <c r="AE88" i="270" s="1"/>
  <c r="AD103" i="270"/>
  <c r="AE103" i="270" s="1"/>
  <c r="AD110" i="270"/>
  <c r="AE110" i="270" s="1"/>
  <c r="AD140" i="270"/>
  <c r="AE140" i="270" s="1"/>
  <c r="AD155" i="270"/>
  <c r="AE155" i="270" s="1"/>
  <c r="AD159" i="270"/>
  <c r="AE159" i="270" s="1"/>
  <c r="AD178" i="270"/>
  <c r="AE178" i="270" s="1"/>
  <c r="AD189" i="270"/>
  <c r="AE189" i="270" s="1"/>
  <c r="AD208" i="270"/>
  <c r="AE208" i="270" s="1"/>
  <c r="AD212" i="270"/>
  <c r="AE212" i="270" s="1"/>
  <c r="AD216" i="270"/>
  <c r="AE216" i="270" s="1"/>
  <c r="AD231" i="270"/>
  <c r="AE231" i="270" s="1"/>
  <c r="AD235" i="270"/>
  <c r="AE235" i="270" s="1"/>
  <c r="AD262" i="270"/>
  <c r="AE262" i="270" s="1"/>
  <c r="AD277" i="270"/>
  <c r="AE277" i="270" s="1"/>
  <c r="AD411" i="270"/>
  <c r="AE411" i="270" s="1"/>
  <c r="AD494" i="270"/>
  <c r="AE494" i="270" s="1"/>
  <c r="AD509" i="270"/>
  <c r="AE509" i="270" s="1"/>
  <c r="AD528" i="270"/>
  <c r="AE528" i="270" s="1"/>
  <c r="AD532" i="270"/>
  <c r="AE532" i="270" s="1"/>
  <c r="AD543" i="270"/>
  <c r="AE543" i="270" s="1"/>
  <c r="AD558" i="270"/>
  <c r="AE558" i="270" s="1"/>
  <c r="AD565" i="270"/>
  <c r="AE565" i="270" s="1"/>
  <c r="AD586" i="270"/>
  <c r="AE586" i="270" s="1"/>
  <c r="AD607" i="270"/>
  <c r="AE607" i="270" s="1"/>
  <c r="AD628" i="270"/>
  <c r="AE628" i="270" s="1"/>
  <c r="AD631" i="270"/>
  <c r="AE631" i="270" s="1"/>
  <c r="AD642" i="270"/>
  <c r="AE642" i="270" s="1"/>
  <c r="AD670" i="270"/>
  <c r="AE670" i="270" s="1"/>
  <c r="AD654" i="270"/>
  <c r="AE654" i="270" s="1"/>
  <c r="AD684" i="270"/>
  <c r="AE684" i="270" s="1"/>
  <c r="AD11" i="270"/>
  <c r="AE11" i="270" s="1"/>
  <c r="AD15" i="270"/>
  <c r="AE15" i="270" s="1"/>
  <c r="AD39" i="270"/>
  <c r="AE39" i="270" s="1"/>
  <c r="AD77" i="270"/>
  <c r="AE77" i="270" s="1"/>
  <c r="AD122" i="270"/>
  <c r="AE122" i="270" s="1"/>
  <c r="AD152" i="270"/>
  <c r="AE152" i="270" s="1"/>
  <c r="AD156" i="270"/>
  <c r="AE156" i="270" s="1"/>
  <c r="AD179" i="270"/>
  <c r="AE179" i="270" s="1"/>
  <c r="AD190" i="270"/>
  <c r="AE190" i="270" s="1"/>
  <c r="AD209" i="270"/>
  <c r="AE209" i="270" s="1"/>
  <c r="AD213" i="270"/>
  <c r="AE213" i="270" s="1"/>
  <c r="AD217" i="270"/>
  <c r="AE217" i="270" s="1"/>
  <c r="AD263" i="270"/>
  <c r="AE263" i="270" s="1"/>
  <c r="AD328" i="270"/>
  <c r="AE328" i="270" s="1"/>
  <c r="AD378" i="270"/>
  <c r="AE378" i="270" s="1"/>
  <c r="AD393" i="270"/>
  <c r="AE393" i="270" s="1"/>
  <c r="AD397" i="270"/>
  <c r="AE397" i="270" s="1"/>
  <c r="AD423" i="270"/>
  <c r="AE423" i="270" s="1"/>
  <c r="AD488" i="270"/>
  <c r="AE488" i="270" s="1"/>
  <c r="AD495" i="270"/>
  <c r="AE495" i="270" s="1"/>
  <c r="AD510" i="270"/>
  <c r="AE510" i="270" s="1"/>
  <c r="AD529" i="270"/>
  <c r="AE529" i="270" s="1"/>
  <c r="AD544" i="270"/>
  <c r="AE544" i="270" s="1"/>
  <c r="AD566" i="270"/>
  <c r="AE566" i="270" s="1"/>
  <c r="AD618" i="270"/>
  <c r="AE618" i="270" s="1"/>
  <c r="AD632" i="270"/>
  <c r="AE632" i="270" s="1"/>
  <c r="AD671" i="270"/>
  <c r="AE671" i="270" s="1"/>
  <c r="AD696" i="270"/>
  <c r="AE696" i="270" s="1"/>
  <c r="AD700" i="270"/>
  <c r="AE700" i="270" s="1"/>
  <c r="AD297" i="270"/>
  <c r="AE297" i="270" s="1"/>
  <c r="AD394" i="270"/>
  <c r="AE394" i="270" s="1"/>
  <c r="AD511" i="270"/>
  <c r="AE511" i="270" s="1"/>
  <c r="AD534" i="270"/>
  <c r="AE534" i="270" s="1"/>
  <c r="AD567" i="270"/>
  <c r="AE567" i="270" s="1"/>
  <c r="AD584" i="270"/>
  <c r="AE584" i="270" s="1"/>
  <c r="AD644" i="270"/>
  <c r="AE644" i="270" s="1"/>
  <c r="AD672" i="270"/>
  <c r="AE672" i="270" s="1"/>
  <c r="AD652" i="270"/>
  <c r="AE652" i="270" s="1"/>
  <c r="AD20" i="270"/>
  <c r="AE20" i="270" s="1"/>
  <c r="AD56" i="270"/>
  <c r="AE56" i="270" s="1"/>
  <c r="AD67" i="270"/>
  <c r="AE67" i="270" s="1"/>
  <c r="AD71" i="270"/>
  <c r="AE71" i="270" s="1"/>
  <c r="AD127" i="270"/>
  <c r="AE127" i="270" s="1"/>
  <c r="AD131" i="270"/>
  <c r="AE131" i="270" s="1"/>
  <c r="AD165" i="270"/>
  <c r="AE165" i="270" s="1"/>
  <c r="AD199" i="270"/>
  <c r="AE199" i="270" s="1"/>
  <c r="AD203" i="270"/>
  <c r="AE203" i="270" s="1"/>
  <c r="AD253" i="270"/>
  <c r="AE253" i="270" s="1"/>
  <c r="AD272" i="270"/>
  <c r="AE272" i="270" s="1"/>
  <c r="AD283" i="270"/>
  <c r="AE283" i="270" s="1"/>
  <c r="AD308" i="270"/>
  <c r="AE308" i="270" s="1"/>
  <c r="AD322" i="270"/>
  <c r="AE322" i="270" s="1"/>
  <c r="AD361" i="270"/>
  <c r="AE361" i="270" s="1"/>
  <c r="AD365" i="270"/>
  <c r="AE365" i="270" s="1"/>
  <c r="AD402" i="270"/>
  <c r="AE402" i="270" s="1"/>
  <c r="AD413" i="270"/>
  <c r="AE413" i="270" s="1"/>
  <c r="AD428" i="270"/>
  <c r="AE428" i="270" s="1"/>
  <c r="AD436" i="270"/>
  <c r="AE436" i="270" s="1"/>
  <c r="AD443" i="270"/>
  <c r="AE443" i="270" s="1"/>
  <c r="AD468" i="270"/>
  <c r="AE468" i="270" s="1"/>
  <c r="AD486" i="270"/>
  <c r="AE486" i="270" s="1"/>
  <c r="AD504" i="270"/>
  <c r="AE504" i="270" s="1"/>
  <c r="AD519" i="270"/>
  <c r="AE519" i="270" s="1"/>
  <c r="AD542" i="270"/>
  <c r="AE542" i="270" s="1"/>
  <c r="AD549" i="270"/>
  <c r="AE549" i="270" s="1"/>
  <c r="AD560" i="270"/>
  <c r="AE560" i="270" s="1"/>
  <c r="AD578" i="270"/>
  <c r="AE578" i="270" s="1"/>
  <c r="AD588" i="270"/>
  <c r="AE588" i="270" s="1"/>
  <c r="AD602" i="270"/>
  <c r="AE602" i="270" s="1"/>
  <c r="AD623" i="270"/>
  <c r="AE623" i="270" s="1"/>
  <c r="AD630" i="270"/>
  <c r="AE630" i="270" s="1"/>
  <c r="AD647" i="270"/>
  <c r="AE647" i="270" s="1"/>
  <c r="AD676" i="270"/>
  <c r="AE676" i="270" s="1"/>
  <c r="AD656" i="270"/>
  <c r="AE656" i="270" s="1"/>
  <c r="AD694" i="270"/>
  <c r="AE694" i="270" s="1"/>
  <c r="AD53" i="270"/>
  <c r="AE53" i="270" s="1"/>
  <c r="AD57" i="270"/>
  <c r="AE57" i="270" s="1"/>
  <c r="AD72" i="270"/>
  <c r="AE72" i="270" s="1"/>
  <c r="AD117" i="270"/>
  <c r="AE117" i="270" s="1"/>
  <c r="AD128" i="270"/>
  <c r="AE128" i="270" s="1"/>
  <c r="AD132" i="270"/>
  <c r="AE132" i="270" s="1"/>
  <c r="AD147" i="270"/>
  <c r="AE147" i="270" s="1"/>
  <c r="AD166" i="270"/>
  <c r="AE166" i="270" s="1"/>
  <c r="AD170" i="270"/>
  <c r="AE170" i="270" s="1"/>
  <c r="AD200" i="270"/>
  <c r="AE200" i="270" s="1"/>
  <c r="AD242" i="270"/>
  <c r="AE242" i="270" s="1"/>
  <c r="AD246" i="270"/>
  <c r="AE246" i="270" s="1"/>
  <c r="AD250" i="270"/>
  <c r="AE250" i="270" s="1"/>
  <c r="AD273" i="270"/>
  <c r="AE273" i="270" s="1"/>
  <c r="AD287" i="270"/>
  <c r="AE287" i="270" s="1"/>
  <c r="AD305" i="270"/>
  <c r="AE305" i="270" s="1"/>
  <c r="AD348" i="270"/>
  <c r="AE348" i="270" s="1"/>
  <c r="AD429" i="270"/>
  <c r="AE429" i="270" s="1"/>
  <c r="AD458" i="270"/>
  <c r="AE458" i="270" s="1"/>
  <c r="AD479" i="270"/>
  <c r="AE479" i="270" s="1"/>
  <c r="AD483" i="270"/>
  <c r="AE483" i="270" s="1"/>
  <c r="AD520" i="270"/>
  <c r="AE520" i="270" s="1"/>
  <c r="AD550" i="270"/>
  <c r="AE550" i="270" s="1"/>
  <c r="AD589" i="270"/>
  <c r="AE589" i="270" s="1"/>
  <c r="AD648" i="270"/>
  <c r="AE648" i="270" s="1"/>
  <c r="AD657" i="270"/>
  <c r="AE657" i="270" s="1"/>
  <c r="AD691" i="270"/>
  <c r="AE691" i="270" s="1"/>
  <c r="AD706" i="270"/>
  <c r="AE706" i="270" s="1"/>
  <c r="AD24" i="270"/>
  <c r="AE24" i="270" s="1"/>
  <c r="AD28" i="270"/>
  <c r="AE28" i="270" s="1"/>
  <c r="AD32" i="270"/>
  <c r="AE32" i="270" s="1"/>
  <c r="AD61" i="270"/>
  <c r="AE61" i="270" s="1"/>
  <c r="AD92" i="270"/>
  <c r="AE92" i="270" s="1"/>
  <c r="AD137" i="270"/>
  <c r="AE137" i="270" s="1"/>
  <c r="AD144" i="270"/>
  <c r="AE144" i="270" s="1"/>
  <c r="AD210" i="270"/>
  <c r="AE210" i="270" s="1"/>
  <c r="AD245" i="270"/>
  <c r="AE245" i="270" s="1"/>
  <c r="AD264" i="270"/>
  <c r="AE264" i="270" s="1"/>
  <c r="AD296" i="270"/>
  <c r="AE296" i="270" s="1"/>
  <c r="AD303" i="270"/>
  <c r="AE303" i="270" s="1"/>
  <c r="AD326" i="270"/>
  <c r="AE326" i="270" s="1"/>
  <c r="AD342" i="270"/>
  <c r="AE342" i="270" s="1"/>
  <c r="AD359" i="270"/>
  <c r="AE359" i="270" s="1"/>
  <c r="AD366" i="270"/>
  <c r="AE366" i="270" s="1"/>
  <c r="AD379" i="270"/>
  <c r="AE379" i="270" s="1"/>
  <c r="AD407" i="270"/>
  <c r="AE407" i="270" s="1"/>
  <c r="AD441" i="270"/>
  <c r="AE441" i="270" s="1"/>
  <c r="AD474" i="270"/>
  <c r="AE474" i="270" s="1"/>
  <c r="AD498" i="270"/>
  <c r="AE498" i="270" s="1"/>
  <c r="AD502" i="270"/>
  <c r="AE502" i="270" s="1"/>
  <c r="AD522" i="270"/>
  <c r="AE522" i="270" s="1"/>
  <c r="AD526" i="270"/>
  <c r="AE526" i="270" s="1"/>
  <c r="AD536" i="270"/>
  <c r="AE536" i="270" s="1"/>
  <c r="AD540" i="270"/>
  <c r="AE540" i="270" s="1"/>
  <c r="AD552" i="270"/>
  <c r="AE552" i="270" s="1"/>
  <c r="AD556" i="270"/>
  <c r="AE556" i="270" s="1"/>
  <c r="AD569" i="270"/>
  <c r="AE569" i="270" s="1"/>
  <c r="AD613" i="270"/>
  <c r="AE613" i="270" s="1"/>
  <c r="AD640" i="270"/>
  <c r="AE640" i="270" s="1"/>
  <c r="AD665" i="270"/>
  <c r="AE665" i="270" s="1"/>
  <c r="AD668" i="270"/>
  <c r="AE668" i="270" s="1"/>
  <c r="AD25" i="270"/>
  <c r="AE25" i="270" s="1"/>
  <c r="AD47" i="270"/>
  <c r="AE47" i="270" s="1"/>
  <c r="AD89" i="270"/>
  <c r="AE89" i="270" s="1"/>
  <c r="AD138" i="270"/>
  <c r="AE138" i="270" s="1"/>
  <c r="AD172" i="270"/>
  <c r="AE172" i="270" s="1"/>
  <c r="AD186" i="270"/>
  <c r="AE186" i="270" s="1"/>
  <c r="AD197" i="270"/>
  <c r="AE197" i="270" s="1"/>
  <c r="AD232" i="270"/>
  <c r="AE232" i="270" s="1"/>
  <c r="AD239" i="270"/>
  <c r="AE239" i="270" s="1"/>
  <c r="AD265" i="270"/>
  <c r="AE265" i="270" s="1"/>
  <c r="AD279" i="270"/>
  <c r="AE279" i="270" s="1"/>
  <c r="AD293" i="270"/>
  <c r="AE293" i="270" s="1"/>
  <c r="AD327" i="270"/>
  <c r="AE327" i="270" s="1"/>
  <c r="AD370" i="270"/>
  <c r="AE370" i="270" s="1"/>
  <c r="AD387" i="270"/>
  <c r="AE387" i="270" s="1"/>
  <c r="AD418" i="270"/>
  <c r="AE418" i="270" s="1"/>
  <c r="AD451" i="270"/>
  <c r="AE451" i="270" s="1"/>
  <c r="AD492" i="270"/>
  <c r="AE492" i="270" s="1"/>
  <c r="AD512" i="270"/>
  <c r="AE512" i="270" s="1"/>
  <c r="AD574" i="270"/>
  <c r="AE574" i="270" s="1"/>
  <c r="AD592" i="270"/>
  <c r="AE592" i="270" s="1"/>
  <c r="AD629" i="270"/>
  <c r="AE629" i="270" s="1"/>
  <c r="AD701" i="270"/>
  <c r="AE701" i="270" s="1"/>
  <c r="AD18" i="270"/>
  <c r="AE18" i="270" s="1"/>
  <c r="AD22" i="270"/>
  <c r="AE22" i="270" s="1"/>
  <c r="AD26" i="270"/>
  <c r="AE26" i="270" s="1"/>
  <c r="AD30" i="270"/>
  <c r="AE30" i="270" s="1"/>
  <c r="AD34" i="270"/>
  <c r="AE34" i="270" s="1"/>
  <c r="AD59" i="270"/>
  <c r="AE59" i="270" s="1"/>
  <c r="AD90" i="270"/>
  <c r="AE90" i="270" s="1"/>
  <c r="AD94" i="270"/>
  <c r="AE94" i="270" s="1"/>
  <c r="AD142" i="270"/>
  <c r="AE142" i="270" s="1"/>
  <c r="AD183" i="270"/>
  <c r="AE183" i="270" s="1"/>
  <c r="AD205" i="270"/>
  <c r="AE205" i="270" s="1"/>
  <c r="AD236" i="270"/>
  <c r="AE236" i="270" s="1"/>
  <c r="AD240" i="270"/>
  <c r="AE240" i="270" s="1"/>
  <c r="AD255" i="270"/>
  <c r="AE255" i="270" s="1"/>
  <c r="AD276" i="270"/>
  <c r="AE276" i="270" s="1"/>
  <c r="AD294" i="270"/>
  <c r="AE294" i="270" s="1"/>
  <c r="AD298" i="270"/>
  <c r="AE298" i="270" s="1"/>
  <c r="AD344" i="270"/>
  <c r="AE344" i="270" s="1"/>
  <c r="AD405" i="270"/>
  <c r="AE405" i="270" s="1"/>
  <c r="AD419" i="270"/>
  <c r="AE419" i="270" s="1"/>
  <c r="AD426" i="270"/>
  <c r="AE426" i="270" s="1"/>
  <c r="AD433" i="270"/>
  <c r="AE433" i="270" s="1"/>
  <c r="AD459" i="270"/>
  <c r="AE459" i="270" s="1"/>
  <c r="AD538" i="270"/>
  <c r="AE538" i="270" s="1"/>
  <c r="AD554" i="270"/>
  <c r="AE554" i="270" s="1"/>
  <c r="AD581" i="270"/>
  <c r="AE581" i="270" s="1"/>
  <c r="AD608" i="270"/>
  <c r="AE608" i="270" s="1"/>
  <c r="AD645" i="270"/>
  <c r="AE645" i="270" s="1"/>
  <c r="AD660" i="270"/>
  <c r="AE660" i="270" s="1"/>
  <c r="AD685" i="270"/>
  <c r="AE685" i="270" s="1"/>
  <c r="AD702" i="270"/>
  <c r="AE702" i="270" s="1"/>
  <c r="AD19" i="270"/>
  <c r="AE19" i="270" s="1"/>
  <c r="AD23" i="270"/>
  <c r="AE23" i="270" s="1"/>
  <c r="AD27" i="270"/>
  <c r="AE27" i="270" s="1"/>
  <c r="AD35" i="270"/>
  <c r="AE35" i="270" s="1"/>
  <c r="AD60" i="270"/>
  <c r="AE60" i="270" s="1"/>
  <c r="AD91" i="270"/>
  <c r="AE91" i="270" s="1"/>
  <c r="AD115" i="270"/>
  <c r="AE115" i="270" s="1"/>
  <c r="AD121" i="270"/>
  <c r="AE121" i="270" s="1"/>
  <c r="AD174" i="270"/>
  <c r="AE174" i="270" s="1"/>
  <c r="AD184" i="270"/>
  <c r="AE184" i="270" s="1"/>
  <c r="AD195" i="270"/>
  <c r="AE195" i="270" s="1"/>
  <c r="AD223" i="270"/>
  <c r="AE223" i="270" s="1"/>
  <c r="AD274" i="270"/>
  <c r="AE274" i="270" s="1"/>
  <c r="AD291" i="270"/>
  <c r="AE291" i="270" s="1"/>
  <c r="AD321" i="270"/>
  <c r="AE321" i="270" s="1"/>
  <c r="AD332" i="270"/>
  <c r="AE332" i="270" s="1"/>
  <c r="AD341" i="270"/>
  <c r="AE341" i="270" s="1"/>
  <c r="AD449" i="270"/>
  <c r="AE449" i="270" s="1"/>
  <c r="AD456" i="270"/>
  <c r="AE456" i="270" s="1"/>
  <c r="AD460" i="270"/>
  <c r="AE460" i="270" s="1"/>
  <c r="AD473" i="270"/>
  <c r="AE473" i="270" s="1"/>
  <c r="AD501" i="270"/>
  <c r="AE501" i="270" s="1"/>
  <c r="AD521" i="270"/>
  <c r="AE521" i="270" s="1"/>
  <c r="AD539" i="270"/>
  <c r="AE539" i="270" s="1"/>
  <c r="AD555" i="270"/>
  <c r="AE555" i="270" s="1"/>
  <c r="AD572" i="270"/>
  <c r="AE572" i="270" s="1"/>
  <c r="AD597" i="270"/>
  <c r="AE597" i="270" s="1"/>
  <c r="AD624" i="270"/>
  <c r="AE624" i="270" s="1"/>
  <c r="AD686" i="270"/>
  <c r="AE686" i="270" s="1"/>
  <c r="AD134" i="270"/>
  <c r="AE134" i="270" s="1"/>
  <c r="AD12" i="270"/>
  <c r="AE12" i="270" s="1"/>
  <c r="AD29" i="270"/>
  <c r="AE29" i="270" s="1"/>
  <c r="AD54" i="270"/>
  <c r="AE54" i="270" s="1"/>
  <c r="AD101" i="270"/>
  <c r="AE101" i="270" s="1"/>
  <c r="AD112" i="270"/>
  <c r="AE112" i="270" s="1"/>
  <c r="AD135" i="270"/>
  <c r="AE135" i="270" s="1"/>
  <c r="AD171" i="270"/>
  <c r="AE171" i="270" s="1"/>
  <c r="AD188" i="270"/>
  <c r="AE188" i="270" s="1"/>
  <c r="AD194" i="270"/>
  <c r="AE194" i="270" s="1"/>
  <c r="AD247" i="270"/>
  <c r="AE247" i="270" s="1"/>
  <c r="AD266" i="270"/>
  <c r="AE266" i="270" s="1"/>
  <c r="AD300" i="270"/>
  <c r="AE300" i="270" s="1"/>
  <c r="AD325" i="270"/>
  <c r="AE325" i="270" s="1"/>
  <c r="AD347" i="270"/>
  <c r="AE347" i="270" s="1"/>
  <c r="AD350" i="270"/>
  <c r="AE350" i="270" s="1"/>
  <c r="AD396" i="270"/>
  <c r="AE396" i="270" s="1"/>
  <c r="AD406" i="270"/>
  <c r="AE406" i="270" s="1"/>
  <c r="AD447" i="270"/>
  <c r="AE447" i="270" s="1"/>
  <c r="AD518" i="270"/>
  <c r="AE518" i="270" s="1"/>
  <c r="AD84" i="270"/>
  <c r="AE84" i="270" s="1"/>
  <c r="AD244" i="270"/>
  <c r="AE244" i="270" s="1"/>
  <c r="AD257" i="270"/>
  <c r="AE257" i="270" s="1"/>
  <c r="AD36" i="270"/>
  <c r="AE36" i="270" s="1"/>
  <c r="AD160" i="270"/>
  <c r="AE160" i="270" s="1"/>
  <c r="AD37" i="270"/>
  <c r="AE37" i="270" s="1"/>
  <c r="AD68" i="270"/>
  <c r="AE68" i="270" s="1"/>
  <c r="AD85" i="270"/>
  <c r="AE85" i="270" s="1"/>
  <c r="AD99" i="270"/>
  <c r="AE99" i="270" s="1"/>
  <c r="AD107" i="270"/>
  <c r="AE107" i="270" s="1"/>
  <c r="AD149" i="270"/>
  <c r="AE149" i="270" s="1"/>
  <c r="AD175" i="270"/>
  <c r="AE175" i="270" s="1"/>
  <c r="AD192" i="270"/>
  <c r="AE192" i="270" s="1"/>
  <c r="AD201" i="270"/>
  <c r="AE201" i="270" s="1"/>
  <c r="AD224" i="270"/>
  <c r="AE224" i="270" s="1"/>
  <c r="AD227" i="270"/>
  <c r="AE227" i="270" s="1"/>
  <c r="AD258" i="270"/>
  <c r="AE258" i="270" s="1"/>
  <c r="AD284" i="270"/>
  <c r="AE284" i="270" s="1"/>
  <c r="AD295" i="270"/>
  <c r="AE295" i="270" s="1"/>
  <c r="AD307" i="270"/>
  <c r="AE307" i="270" s="1"/>
  <c r="AD323" i="270"/>
  <c r="AE323" i="270" s="1"/>
  <c r="AD329" i="270"/>
  <c r="AE329" i="270" s="1"/>
  <c r="AD345" i="270"/>
  <c r="AE345" i="270" s="1"/>
  <c r="AD384" i="270"/>
  <c r="AE384" i="270" s="1"/>
  <c r="AD390" i="270"/>
  <c r="AE390" i="270" s="1"/>
  <c r="AD420" i="270"/>
  <c r="AE420" i="270" s="1"/>
  <c r="AD570" i="270"/>
  <c r="AE570" i="270" s="1"/>
  <c r="AD358" i="270"/>
  <c r="AE358" i="270" s="1"/>
  <c r="AD381" i="270"/>
  <c r="AE381" i="270" s="1"/>
  <c r="AD437" i="270"/>
  <c r="AE437" i="270" s="1"/>
  <c r="AD21" i="270"/>
  <c r="AE21" i="270" s="1"/>
  <c r="AD31" i="270"/>
  <c r="AE31" i="270" s="1"/>
  <c r="AD38" i="270"/>
  <c r="AE38" i="270" s="1"/>
  <c r="AD52" i="270"/>
  <c r="AE52" i="270" s="1"/>
  <c r="AD69" i="270"/>
  <c r="AE69" i="270" s="1"/>
  <c r="AD86" i="270"/>
  <c r="AE86" i="270" s="1"/>
  <c r="AD100" i="270"/>
  <c r="AE100" i="270" s="1"/>
  <c r="AD114" i="270"/>
  <c r="AE114" i="270" s="1"/>
  <c r="AD153" i="270"/>
  <c r="AE153" i="270" s="1"/>
  <c r="AD173" i="270"/>
  <c r="AE173" i="270" s="1"/>
  <c r="AD202" i="270"/>
  <c r="AE202" i="270" s="1"/>
  <c r="AD228" i="270"/>
  <c r="AE228" i="270" s="1"/>
  <c r="AD259" i="270"/>
  <c r="AE259" i="270" s="1"/>
  <c r="AD268" i="270"/>
  <c r="AE268" i="270" s="1"/>
  <c r="AD278" i="270"/>
  <c r="AE278" i="270" s="1"/>
  <c r="AD285" i="270"/>
  <c r="AE285" i="270" s="1"/>
  <c r="AD292" i="270"/>
  <c r="AE292" i="270" s="1"/>
  <c r="AD299" i="270"/>
  <c r="AE299" i="270" s="1"/>
  <c r="AD311" i="270"/>
  <c r="AE311" i="270" s="1"/>
  <c r="AD336" i="270"/>
  <c r="AE336" i="270" s="1"/>
  <c r="AD362" i="270"/>
  <c r="AE362" i="270" s="1"/>
  <c r="AD368" i="270"/>
  <c r="AE368" i="270" s="1"/>
  <c r="AD398" i="270"/>
  <c r="AE398" i="270" s="1"/>
  <c r="AD469" i="270"/>
  <c r="AE469" i="270" s="1"/>
  <c r="AD500" i="270"/>
  <c r="AE500" i="270" s="1"/>
  <c r="AD524" i="270"/>
  <c r="AE524" i="270" s="1"/>
  <c r="AD180" i="270"/>
  <c r="AE180" i="270" s="1"/>
  <c r="AD249" i="270"/>
  <c r="AE249" i="270" s="1"/>
  <c r="AD267" i="270"/>
  <c r="AE267" i="270" s="1"/>
  <c r="AD281" i="270"/>
  <c r="AE281" i="270" s="1"/>
  <c r="AD309" i="270"/>
  <c r="AE309" i="270" s="1"/>
  <c r="AD334" i="270"/>
  <c r="AE334" i="270" s="1"/>
  <c r="AD340" i="270"/>
  <c r="AE340" i="270" s="1"/>
  <c r="AD351" i="270"/>
  <c r="AE351" i="270" s="1"/>
  <c r="AD369" i="270"/>
  <c r="AE369" i="270" s="1"/>
  <c r="AD391" i="270"/>
  <c r="AE391" i="270" s="1"/>
  <c r="AD421" i="270"/>
  <c r="AE421" i="270" s="1"/>
  <c r="AD432" i="270"/>
  <c r="AE432" i="270" s="1"/>
  <c r="AD435" i="270"/>
  <c r="AE435" i="270" s="1"/>
  <c r="AD452" i="270"/>
  <c r="AE452" i="270" s="1"/>
  <c r="AD461" i="270"/>
  <c r="AE461" i="270" s="1"/>
  <c r="AD573" i="270"/>
  <c r="AE573" i="270" s="1"/>
  <c r="AD693" i="270"/>
  <c r="AE693" i="270" s="1"/>
  <c r="AD707" i="270"/>
  <c r="AE707" i="270" s="1"/>
  <c r="AD352" i="270"/>
  <c r="AE352" i="270" s="1"/>
  <c r="AD360" i="270"/>
  <c r="AE360" i="270" s="1"/>
  <c r="AD392" i="270"/>
  <c r="AE392" i="270" s="1"/>
  <c r="AD427" i="270"/>
  <c r="AE427" i="270" s="1"/>
  <c r="AD453" i="270"/>
  <c r="AE453" i="270" s="1"/>
  <c r="AD525" i="270"/>
  <c r="AE525" i="270" s="1"/>
  <c r="AD533" i="270"/>
  <c r="AE533" i="270" s="1"/>
  <c r="AD541" i="270"/>
  <c r="AE541" i="270" s="1"/>
  <c r="AD557" i="270"/>
  <c r="AE557" i="270" s="1"/>
  <c r="AD699" i="270"/>
  <c r="AE699" i="270" s="1"/>
  <c r="AD705" i="270"/>
  <c r="AE705" i="270" s="1"/>
  <c r="AD514" i="270"/>
  <c r="AE514" i="270" s="1"/>
  <c r="AD248" i="270"/>
  <c r="AE248" i="270" s="1"/>
  <c r="AD260" i="270"/>
  <c r="AE260" i="270" s="1"/>
  <c r="AD280" i="270"/>
  <c r="AE280" i="270" s="1"/>
  <c r="AD302" i="270"/>
  <c r="AE302" i="270" s="1"/>
  <c r="AD349" i="270"/>
  <c r="AE349" i="270" s="1"/>
  <c r="AD353" i="270"/>
  <c r="AE353" i="270" s="1"/>
  <c r="AD363" i="270"/>
  <c r="AE363" i="270" s="1"/>
  <c r="AD400" i="270"/>
  <c r="AE400" i="270" s="1"/>
  <c r="AD416" i="270"/>
  <c r="AE416" i="270" s="1"/>
  <c r="AD422" i="270"/>
  <c r="AE422" i="270" s="1"/>
  <c r="AD425" i="270"/>
  <c r="AE425" i="270" s="1"/>
  <c r="AD450" i="270"/>
  <c r="AE450" i="270" s="1"/>
  <c r="AD515" i="270"/>
  <c r="AE515" i="270" s="1"/>
  <c r="AD579" i="270"/>
  <c r="AE579" i="270" s="1"/>
  <c r="AD587" i="270"/>
  <c r="AE587" i="270" s="1"/>
  <c r="AD595" i="270"/>
  <c r="AE595" i="270" s="1"/>
  <c r="AD603" i="270"/>
  <c r="AE603" i="270" s="1"/>
  <c r="AD611" i="270"/>
  <c r="AE611" i="270" s="1"/>
  <c r="AD619" i="270"/>
  <c r="AE619" i="270" s="1"/>
  <c r="AD627" i="270"/>
  <c r="AE627" i="270" s="1"/>
  <c r="AD643" i="270"/>
  <c r="AE643" i="270" s="1"/>
  <c r="AD669" i="270"/>
  <c r="AE669" i="270" s="1"/>
  <c r="AD655" i="270"/>
  <c r="AE655" i="270" s="1"/>
  <c r="AD663" i="270"/>
  <c r="AE663" i="270" s="1"/>
  <c r="AD683" i="270"/>
  <c r="AE683" i="270" s="1"/>
  <c r="AD697" i="270"/>
  <c r="AE697" i="270" s="1"/>
  <c r="AD709" i="270"/>
  <c r="AE709" i="270" s="1"/>
  <c r="AD377" i="270"/>
  <c r="AE377" i="270" s="1"/>
  <c r="AD385" i="270"/>
  <c r="AE385" i="270" s="1"/>
  <c r="AD401" i="270"/>
  <c r="AE401" i="270" s="1"/>
  <c r="AD409" i="270"/>
  <c r="AE409" i="270" s="1"/>
  <c r="AD417" i="270"/>
  <c r="AE417" i="270" s="1"/>
  <c r="AD434" i="270"/>
  <c r="AE434" i="270" s="1"/>
  <c r="AD505" i="270"/>
  <c r="AE505" i="270" s="1"/>
  <c r="AD513" i="270"/>
  <c r="AE513" i="270" s="1"/>
  <c r="AD537" i="270"/>
  <c r="AE537" i="270" s="1"/>
  <c r="AD545" i="270"/>
  <c r="AE545" i="270" s="1"/>
  <c r="AD553" i="270"/>
  <c r="AE553" i="270" s="1"/>
  <c r="AD561" i="270"/>
  <c r="AE561" i="270" s="1"/>
  <c r="AD585" i="270"/>
  <c r="AE585" i="270" s="1"/>
  <c r="AD601" i="270"/>
  <c r="AE601" i="270" s="1"/>
  <c r="AD609" i="270"/>
  <c r="AE609" i="270" s="1"/>
  <c r="AD617" i="270"/>
  <c r="AE617" i="270" s="1"/>
  <c r="AD625" i="270"/>
  <c r="AE625" i="270" s="1"/>
  <c r="AD633" i="270"/>
  <c r="AE633" i="270" s="1"/>
  <c r="AD641" i="270"/>
  <c r="AE641" i="270" s="1"/>
  <c r="AD649" i="270"/>
  <c r="AE649" i="270" s="1"/>
  <c r="AD675" i="270"/>
  <c r="AE675" i="270" s="1"/>
  <c r="AD661" i="270"/>
  <c r="AE661" i="270" s="1"/>
  <c r="AD681" i="270"/>
  <c r="AE681" i="270" s="1"/>
  <c r="AD17" i="270"/>
  <c r="AE17" i="270" s="1"/>
  <c r="AD49" i="270"/>
  <c r="AE49" i="270" s="1"/>
  <c r="AD97" i="270"/>
  <c r="AE97" i="270" s="1"/>
  <c r="AD136" i="270"/>
  <c r="AE136" i="270" s="1"/>
  <c r="AD65" i="270"/>
  <c r="AE65" i="270" s="1"/>
  <c r="AD106" i="270"/>
  <c r="AE106" i="270" s="1"/>
  <c r="AD123" i="270"/>
  <c r="AE123" i="270" s="1"/>
  <c r="AD33" i="270"/>
  <c r="AE33" i="270" s="1"/>
  <c r="AD81" i="270"/>
  <c r="AE81" i="270" s="1"/>
  <c r="AD104" i="270"/>
  <c r="AE104" i="270" s="1"/>
  <c r="AD119" i="270"/>
  <c r="AE119" i="270" s="1"/>
  <c r="AD177" i="270"/>
  <c r="AE177" i="270" s="1"/>
  <c r="AD193" i="270"/>
  <c r="AE193" i="270" s="1"/>
  <c r="AD161" i="270"/>
  <c r="AE161" i="270" s="1"/>
  <c r="AD167" i="270"/>
  <c r="AE167" i="270" s="1"/>
  <c r="AD206" i="270"/>
  <c r="AE206" i="270" s="1"/>
  <c r="AD330" i="270"/>
  <c r="AE330" i="270" s="1"/>
  <c r="AD374" i="270"/>
  <c r="AE374" i="270" s="1"/>
  <c r="AD145" i="270"/>
  <c r="AE145" i="270" s="1"/>
  <c r="AD151" i="270"/>
  <c r="AE151" i="270" s="1"/>
  <c r="AD181" i="270"/>
  <c r="AE181" i="270" s="1"/>
  <c r="AD214" i="270"/>
  <c r="AE214" i="270" s="1"/>
  <c r="AD219" i="270"/>
  <c r="AE219" i="270" s="1"/>
  <c r="AD222" i="270"/>
  <c r="AE222" i="270" s="1"/>
  <c r="AD269" i="270"/>
  <c r="AE269" i="270" s="1"/>
  <c r="AD98" i="270"/>
  <c r="AE98" i="270" s="1"/>
  <c r="AD111" i="270"/>
  <c r="AE111" i="270" s="1"/>
  <c r="AD141" i="270"/>
  <c r="AE141" i="270" s="1"/>
  <c r="AD143" i="270"/>
  <c r="AE143" i="270" s="1"/>
  <c r="AD176" i="270"/>
  <c r="AE176" i="270" s="1"/>
  <c r="AD290" i="270"/>
  <c r="AE290" i="270" s="1"/>
  <c r="AD254" i="270"/>
  <c r="AE254" i="270" s="1"/>
  <c r="AD286" i="270"/>
  <c r="AE286" i="270" s="1"/>
  <c r="AD312" i="270"/>
  <c r="AE312" i="270" s="1"/>
  <c r="AD318" i="270"/>
  <c r="AE318" i="270" s="1"/>
  <c r="AD338" i="270"/>
  <c r="AE338" i="270" s="1"/>
  <c r="AD442" i="270"/>
  <c r="AE442" i="270" s="1"/>
  <c r="AD481" i="270"/>
  <c r="AE481" i="270" s="1"/>
  <c r="AD313" i="270"/>
  <c r="AE313" i="270" s="1"/>
  <c r="AD339" i="270"/>
  <c r="AE339" i="270" s="1"/>
  <c r="AD382" i="270"/>
  <c r="AE382" i="270" s="1"/>
  <c r="AD389" i="270"/>
  <c r="AE389" i="270" s="1"/>
  <c r="AD467" i="270"/>
  <c r="AE467" i="270" s="1"/>
  <c r="AD376" i="270"/>
  <c r="AE376" i="270" s="1"/>
  <c r="AD403" i="270"/>
  <c r="AE403" i="270" s="1"/>
  <c r="AD424" i="270"/>
  <c r="AE424" i="270" s="1"/>
  <c r="AD415" i="270"/>
  <c r="AE415" i="270" s="1"/>
  <c r="AD440" i="270"/>
  <c r="AE440" i="270" s="1"/>
  <c r="AD465" i="270"/>
  <c r="AE465" i="270" s="1"/>
  <c r="AD471" i="270"/>
  <c r="AE471" i="270" s="1"/>
  <c r="AD335" i="270"/>
  <c r="AE335" i="270" s="1"/>
  <c r="AD457" i="270"/>
  <c r="AE457" i="270" s="1"/>
  <c r="AD463" i="270"/>
  <c r="AE463" i="270" s="1"/>
  <c r="AD491" i="270"/>
  <c r="AE491" i="270" s="1"/>
  <c r="AD531" i="270"/>
  <c r="AE531" i="270" s="1"/>
  <c r="AD455" i="270"/>
  <c r="AE455" i="270" s="1"/>
  <c r="AD571" i="270"/>
  <c r="AE571" i="270" s="1"/>
  <c r="AD431" i="270"/>
  <c r="AE431" i="270" s="1"/>
  <c r="AD439" i="270"/>
  <c r="AE439" i="270" s="1"/>
  <c r="AD472" i="270"/>
  <c r="AE472" i="270" s="1"/>
  <c r="AD464" i="270"/>
  <c r="AE464" i="270" s="1"/>
  <c r="AD487" i="270"/>
  <c r="AE487" i="270" s="1"/>
  <c r="AD497" i="270"/>
  <c r="AE497" i="270" s="1"/>
  <c r="AD535" i="270"/>
  <c r="AE535" i="270" s="1"/>
  <c r="AD523" i="270"/>
  <c r="AE523" i="270" s="1"/>
  <c r="AD551" i="270"/>
  <c r="AE551" i="270" s="1"/>
  <c r="AD507" i="270"/>
  <c r="AE507" i="270" s="1"/>
  <c r="AD547" i="270"/>
  <c r="AE547" i="270" s="1"/>
  <c r="AD575" i="270"/>
  <c r="AE575" i="270" s="1"/>
  <c r="AD703" i="270"/>
  <c r="AE703" i="270" s="1"/>
  <c r="AD673" i="270"/>
  <c r="AE673" i="270" s="1"/>
  <c r="AD651" i="270"/>
  <c r="AE651" i="270" s="1"/>
  <c r="AD659" i="270"/>
  <c r="AE659" i="270" s="1"/>
  <c r="AD667" i="270"/>
  <c r="AE667" i="270" s="1"/>
  <c r="AD687" i="270"/>
  <c r="AE687" i="270" s="1"/>
  <c r="AD695" i="270"/>
  <c r="AE695" i="270" s="1"/>
  <c r="AD499" i="270"/>
  <c r="AE499" i="270" s="1"/>
  <c r="AD503" i="270"/>
  <c r="AE503" i="270" s="1"/>
  <c r="AD527" i="270"/>
  <c r="AE527" i="270" s="1"/>
  <c r="AD563" i="270"/>
  <c r="AE563" i="270" s="1"/>
  <c r="N30" i="286" l="1"/>
  <c r="AM133" i="292" l="1"/>
  <c r="AN133" i="292" s="1"/>
  <c r="AM331" i="292"/>
  <c r="AN331" i="292" s="1"/>
  <c r="AM356" i="292"/>
  <c r="AN356" i="292" s="1"/>
  <c r="AM212" i="292"/>
  <c r="AN212" i="292" s="1"/>
  <c r="AM242" i="292"/>
  <c r="AN242" i="292" s="1"/>
  <c r="AM218" i="292"/>
  <c r="AN218" i="292" s="1"/>
  <c r="AM338" i="292"/>
  <c r="AN338" i="292" s="1"/>
  <c r="AM72" i="292"/>
  <c r="AN72" i="292" s="1"/>
  <c r="AM54" i="292"/>
  <c r="AN54" i="292" s="1"/>
  <c r="AM380" i="292"/>
  <c r="AN380" i="292" s="1"/>
  <c r="AM319" i="292"/>
  <c r="AN319" i="292" s="1"/>
  <c r="AM372" i="292"/>
  <c r="AN372" i="292" s="1"/>
  <c r="AM391" i="292"/>
  <c r="AN391" i="292" s="1"/>
  <c r="AM154" i="292"/>
  <c r="AN154" i="292" s="1"/>
  <c r="AM273" i="292"/>
  <c r="AN273" i="292" s="1"/>
  <c r="AM374" i="292"/>
  <c r="AN374" i="292" s="1"/>
  <c r="AM235" i="292"/>
  <c r="AN235" i="292" s="1"/>
  <c r="AM63" i="292"/>
  <c r="AN63" i="292" s="1"/>
  <c r="AM307" i="292"/>
  <c r="AN307" i="292" s="1"/>
  <c r="AM138" i="292"/>
  <c r="AN138" i="292" s="1"/>
  <c r="AM237" i="292"/>
  <c r="AN237" i="292" s="1"/>
  <c r="AM40" i="292"/>
  <c r="AN40" i="292" s="1"/>
  <c r="AM320" i="292"/>
  <c r="AN320" i="292" s="1"/>
  <c r="AM315" i="292"/>
  <c r="AN315" i="292" s="1"/>
  <c r="AM42" i="292"/>
  <c r="AN42" i="292" s="1"/>
  <c r="AM184" i="292"/>
  <c r="AN184" i="292" s="1"/>
  <c r="AM174" i="292"/>
  <c r="AN174" i="292"/>
  <c r="AM355" i="292"/>
  <c r="AN355" i="292" s="1"/>
  <c r="AM186" i="292"/>
  <c r="AN186" i="292" s="1"/>
  <c r="AM332" i="292"/>
  <c r="AN332" i="292" s="1"/>
  <c r="AM250" i="292"/>
  <c r="AN250" i="292" s="1"/>
  <c r="AM76" i="292"/>
  <c r="AN76" i="292" s="1"/>
  <c r="AM108" i="292"/>
  <c r="AN108" i="292" s="1"/>
  <c r="AM254" i="292"/>
  <c r="AN254" i="292" s="1"/>
  <c r="AM164" i="292"/>
  <c r="AN164" i="292" s="1"/>
  <c r="AM361" i="292"/>
  <c r="AN361" i="292" s="1"/>
  <c r="AM27" i="292"/>
  <c r="AN27" i="292" s="1"/>
  <c r="AM41" i="292"/>
  <c r="AN41" i="292" s="1"/>
  <c r="AM267" i="292"/>
  <c r="AN267" i="292" s="1"/>
  <c r="AM310" i="292"/>
  <c r="AN310" i="292" s="1"/>
  <c r="AM139" i="292"/>
  <c r="AN139" i="292" s="1"/>
  <c r="AM304" i="292"/>
  <c r="AN304" i="292" s="1"/>
  <c r="AM13" i="292"/>
  <c r="AN13" i="292" s="1"/>
  <c r="AM141" i="292"/>
  <c r="AN141" i="292" s="1"/>
  <c r="AM170" i="292"/>
  <c r="AN170" i="292" s="1"/>
  <c r="AM11" i="292"/>
  <c r="AN11" i="292" s="1"/>
  <c r="AM277" i="292"/>
  <c r="AN277" i="292" s="1"/>
  <c r="AM64" i="292"/>
  <c r="AN64" i="292" s="1"/>
  <c r="AM121" i="292"/>
  <c r="AN121" i="292" s="1"/>
  <c r="AM343" i="292"/>
  <c r="AN343" i="292" s="1"/>
  <c r="AM342" i="292"/>
  <c r="AN342" i="292" s="1"/>
  <c r="AM281" i="292"/>
  <c r="AN281" i="292" s="1"/>
  <c r="AM16" i="292"/>
  <c r="AN16" i="292" s="1"/>
  <c r="AM211" i="292"/>
  <c r="AN211" i="292" s="1"/>
  <c r="AM85" i="292"/>
  <c r="AN85" i="292" s="1"/>
  <c r="AM101" i="292"/>
  <c r="AN101" i="292" s="1"/>
  <c r="AM188" i="292"/>
  <c r="AN188" i="292" s="1"/>
  <c r="AM394" i="292"/>
  <c r="AN394" i="292" s="1"/>
  <c r="AM25" i="292"/>
  <c r="AN25" i="292" s="1"/>
  <c r="AM178" i="292"/>
  <c r="AN178" i="292" s="1"/>
  <c r="AM215" i="292"/>
  <c r="AN215" i="292" s="1"/>
  <c r="AM120" i="292"/>
  <c r="AN120" i="292" s="1"/>
  <c r="AM37" i="292"/>
  <c r="AN37" i="292" s="1"/>
  <c r="AM265" i="292"/>
  <c r="AN265" i="292" s="1"/>
  <c r="AM373" i="292"/>
  <c r="AN373" i="292" s="1"/>
  <c r="AM326" i="292"/>
  <c r="AN326" i="292" s="1"/>
  <c r="AM296" i="292"/>
  <c r="AN296" i="292" s="1"/>
  <c r="AM208" i="292"/>
  <c r="AN208" i="292" s="1"/>
  <c r="AM23" i="292"/>
  <c r="AN23" i="292" s="1"/>
  <c r="AM293" i="292"/>
  <c r="AN293" i="292" s="1"/>
  <c r="AM328" i="292"/>
  <c r="AN328" i="292" s="1"/>
  <c r="AM321" i="292"/>
  <c r="AN321" i="292" s="1"/>
  <c r="AM198" i="292"/>
  <c r="AN198" i="292" s="1"/>
  <c r="AM123" i="292"/>
  <c r="AN123" i="292" s="1"/>
  <c r="AM157" i="292"/>
  <c r="AN157" i="292" s="1"/>
  <c r="AM125" i="292"/>
  <c r="AN125" i="292" s="1"/>
  <c r="AM396" i="292"/>
  <c r="AN396" i="292" s="1"/>
  <c r="AM32" i="292"/>
  <c r="AN32" i="292" s="1"/>
  <c r="AM15" i="292"/>
  <c r="AN15" i="292" s="1"/>
  <c r="AM306" i="292"/>
  <c r="AN306" i="292" s="1"/>
  <c r="AM291" i="292"/>
  <c r="AN291" i="292" s="1"/>
  <c r="AM171" i="292"/>
  <c r="AN171" i="292" s="1"/>
  <c r="AM295" i="292"/>
  <c r="AN295" i="292" s="1"/>
  <c r="AM252" i="292"/>
  <c r="AN252" i="292" s="1"/>
  <c r="AM83" i="292"/>
  <c r="AN83" i="292" s="1"/>
  <c r="AM144" i="292"/>
  <c r="AN144" i="292" s="1"/>
  <c r="AM200" i="292"/>
  <c r="AN200" i="292" s="1"/>
  <c r="AM313" i="292"/>
  <c r="AN313" i="292" s="1"/>
  <c r="AM5" i="292"/>
  <c r="AN5" i="292" s="1"/>
  <c r="AM190" i="292"/>
  <c r="AN190" i="292" s="1"/>
  <c r="AM341" i="292"/>
  <c r="AN341" i="292" s="1"/>
  <c r="AM187" i="292"/>
  <c r="AN187" i="292" s="1"/>
  <c r="AM115" i="292"/>
  <c r="AN115" i="292" s="1"/>
  <c r="AM397" i="292"/>
  <c r="AN397" i="292" s="1"/>
  <c r="AM57" i="292"/>
  <c r="AN57" i="292" s="1"/>
  <c r="AM177" i="292"/>
  <c r="AN177" i="292" s="1"/>
  <c r="AM246" i="292"/>
  <c r="AN246" i="292" s="1"/>
  <c r="AM382" i="292"/>
  <c r="AN382" i="292" s="1"/>
  <c r="AM220" i="292"/>
  <c r="AN220" i="292" s="1"/>
  <c r="AM98" i="292"/>
  <c r="AN98" i="292" s="1"/>
  <c r="AM214" i="292"/>
  <c r="AN214" i="292" s="1"/>
  <c r="AM150" i="292"/>
  <c r="AN150" i="292" s="1"/>
  <c r="AM367" i="292"/>
  <c r="AN367" i="292" s="1"/>
  <c r="AM314" i="292"/>
  <c r="AN314" i="292" s="1"/>
  <c r="AM52" i="292"/>
  <c r="AN52" i="292" s="1"/>
  <c r="AM36" i="292"/>
  <c r="AN36" i="292" s="1"/>
  <c r="AM353" i="292"/>
  <c r="AN353" i="292" s="1"/>
  <c r="AM106" i="292"/>
  <c r="AN106" i="292" s="1"/>
  <c r="AM90" i="292"/>
  <c r="AN90" i="292" s="1"/>
  <c r="AM77" i="292"/>
  <c r="AN77" i="292" s="1"/>
  <c r="AM297" i="292"/>
  <c r="AN297" i="292" s="1"/>
  <c r="AM74" i="292"/>
  <c r="AN74" i="292" s="1"/>
  <c r="AM209" i="292"/>
  <c r="AN209" i="292" s="1"/>
  <c r="AM348" i="292"/>
  <c r="AN348" i="292" s="1"/>
  <c r="AM122" i="292"/>
  <c r="AN122" i="292" s="1"/>
  <c r="AM289" i="292"/>
  <c r="AN289" i="292" s="1"/>
  <c r="AM111" i="292"/>
  <c r="AN111" i="292" s="1"/>
  <c r="AM158" i="292"/>
  <c r="AN158" i="292" s="1"/>
  <c r="AM322" i="292"/>
  <c r="AN322" i="292" s="1"/>
  <c r="AM166" i="292"/>
  <c r="AN166" i="292" s="1"/>
  <c r="AM93" i="292"/>
  <c r="AN93" i="292" s="1"/>
  <c r="AM312" i="292"/>
  <c r="AN312" i="292" s="1"/>
  <c r="AM274" i="292"/>
  <c r="AN274" i="292" s="1"/>
  <c r="AM323" i="292"/>
  <c r="AN323" i="292" s="1"/>
  <c r="AM334" i="292"/>
  <c r="AN334" i="292" s="1"/>
  <c r="AM352" i="292"/>
  <c r="AN352" i="292" s="1"/>
  <c r="AM368" i="292"/>
  <c r="AN368" i="292" s="1"/>
  <c r="AM354" i="292"/>
  <c r="AN354" i="292" s="1"/>
  <c r="AM385" i="292"/>
  <c r="AN385" i="292" s="1"/>
  <c r="AM104" i="292"/>
  <c r="AN104" i="292" s="1"/>
  <c r="AM95" i="292"/>
  <c r="AN95" i="292" s="1"/>
  <c r="AM127" i="292"/>
  <c r="AN127" i="292" s="1"/>
  <c r="AM81" i="292"/>
  <c r="AN81" i="292" s="1"/>
  <c r="AM59" i="292"/>
  <c r="AN59" i="292" s="1"/>
  <c r="AM67" i="292"/>
  <c r="AN67" i="292" s="1"/>
  <c r="AM192" i="292"/>
  <c r="AN192" i="292" s="1"/>
  <c r="AM339" i="292"/>
  <c r="AN339" i="292" s="1"/>
  <c r="AM280" i="292"/>
  <c r="AN280" i="292" s="1"/>
  <c r="AM160" i="292"/>
  <c r="AN160" i="292" s="1"/>
  <c r="AM325" i="292"/>
  <c r="AN325" i="292" s="1"/>
  <c r="AM390" i="292"/>
  <c r="AN390" i="292" s="1"/>
  <c r="AM336" i="292"/>
  <c r="AN336" i="292" s="1"/>
  <c r="AM256" i="292"/>
  <c r="AN256" i="292" s="1"/>
  <c r="AM330" i="292"/>
  <c r="AN330" i="292" s="1"/>
  <c r="AM28" i="292"/>
  <c r="AN28" i="292" s="1"/>
  <c r="AM263" i="292"/>
  <c r="AN263" i="292" s="1"/>
  <c r="AM103" i="292"/>
  <c r="AN103" i="292" s="1"/>
  <c r="AM146" i="292"/>
  <c r="AN146" i="292" s="1"/>
  <c r="AM335" i="292"/>
  <c r="AN335" i="292" s="1"/>
  <c r="AM327" i="292"/>
  <c r="AN327" i="292" s="1"/>
  <c r="AM324" i="292"/>
  <c r="AN324" i="292" s="1"/>
  <c r="AM48" i="292"/>
  <c r="AN48" i="292" s="1"/>
  <c r="AM131" i="292"/>
  <c r="AN131" i="292" s="1"/>
  <c r="AM137" i="292"/>
  <c r="AN137" i="292" s="1"/>
  <c r="AM383" i="292"/>
  <c r="AN383" i="292" s="1"/>
  <c r="AM266" i="292"/>
  <c r="AN266" i="292" s="1"/>
  <c r="AM346" i="292"/>
  <c r="AN346" i="292" s="1"/>
  <c r="AM309" i="292"/>
  <c r="AN309" i="292" s="1"/>
  <c r="AM283" i="292"/>
  <c r="AN283" i="292" s="1"/>
  <c r="AM229" i="292"/>
  <c r="AN229" i="292" s="1"/>
  <c r="AM193" i="292"/>
  <c r="AN193" i="292" s="1"/>
  <c r="AM247" i="292"/>
  <c r="AN247" i="292" s="1"/>
  <c r="AM388" i="292"/>
  <c r="AN388" i="292" s="1"/>
  <c r="AM351" i="292"/>
  <c r="AN351" i="292" s="1"/>
  <c r="AM375" i="292"/>
  <c r="AN375" i="292" s="1"/>
  <c r="AM329" i="292"/>
  <c r="AN329" i="292" s="1"/>
  <c r="AM46" i="292"/>
  <c r="AN46" i="292" s="1"/>
  <c r="AM96" i="292"/>
  <c r="AN96" i="292" s="1"/>
  <c r="AM18" i="292"/>
  <c r="AN18" i="292" s="1"/>
  <c r="AM302" i="292"/>
  <c r="AN302" i="292" s="1"/>
  <c r="AM7" i="292"/>
  <c r="AN7" i="292" s="1"/>
  <c r="AM143" i="292"/>
  <c r="AN143" i="292" s="1"/>
  <c r="AM22" i="292"/>
  <c r="AN22" i="292" s="1"/>
  <c r="AM197" i="292"/>
  <c r="AN197" i="292" s="1"/>
  <c r="AM241" i="292"/>
  <c r="AN241" i="292" s="1"/>
  <c r="AM195" i="292"/>
  <c r="AN195" i="292" s="1"/>
  <c r="AM140" i="292"/>
  <c r="AN140" i="292" s="1"/>
  <c r="AM124" i="292"/>
  <c r="AN124" i="292" s="1"/>
  <c r="AM225" i="292"/>
  <c r="AN225" i="292" s="1"/>
  <c r="AM14" i="292"/>
  <c r="AN14" i="292" s="1"/>
  <c r="AM38" i="292"/>
  <c r="AN38" i="292" s="1"/>
  <c r="AM151" i="292"/>
  <c r="AN151" i="292" s="1"/>
  <c r="AM317" i="292"/>
  <c r="AN317" i="292" s="1"/>
  <c r="AM135" i="292"/>
  <c r="AN135" i="292" s="1"/>
  <c r="AM392" i="292"/>
  <c r="AN392" i="292" s="1"/>
  <c r="AM105" i="292"/>
  <c r="AN105" i="292"/>
  <c r="AM379" i="292"/>
  <c r="AN379" i="292" s="1"/>
  <c r="AM119" i="292"/>
  <c r="AN119" i="292" s="1"/>
  <c r="AM337" i="292"/>
  <c r="AN337" i="292" s="1"/>
  <c r="AM228" i="292"/>
  <c r="AN228" i="292" s="1"/>
  <c r="AM269" i="292"/>
  <c r="AN269" i="292" s="1"/>
  <c r="AM56" i="292"/>
  <c r="AN56" i="292" s="1"/>
  <c r="AM278" i="292"/>
  <c r="AN278" i="292" s="1"/>
  <c r="AM268" i="292"/>
  <c r="AN268" i="292" s="1"/>
  <c r="AM29" i="292"/>
  <c r="AN29" i="292" s="1"/>
  <c r="AM362" i="292"/>
  <c r="AN362" i="292" s="1"/>
  <c r="AM213" i="292"/>
  <c r="AN213" i="292" s="1"/>
  <c r="AM201" i="292"/>
  <c r="AN201" i="292" s="1"/>
  <c r="AM167" i="292"/>
  <c r="AN167" i="292" s="1"/>
  <c r="AM238" i="292"/>
  <c r="AN238" i="292" s="1"/>
  <c r="AM377" i="292"/>
  <c r="AN377" i="292" s="1"/>
  <c r="AM183" i="292"/>
  <c r="AN183" i="292" s="1"/>
  <c r="AM80" i="292"/>
  <c r="AN80" i="292" s="1"/>
  <c r="AM249" i="292"/>
  <c r="AN249" i="292" s="1"/>
  <c r="AM303" i="292"/>
  <c r="AN303" i="292" s="1"/>
  <c r="AM364" i="292"/>
  <c r="AN364" i="292" s="1"/>
  <c r="AM75" i="292"/>
  <c r="AN75" i="292" s="1"/>
  <c r="AM290" i="292"/>
  <c r="AN290" i="292" s="1"/>
  <c r="AM360" i="292"/>
  <c r="AN360" i="292" s="1"/>
  <c r="AM34" i="292"/>
  <c r="AN34" i="292" s="1"/>
  <c r="AM219" i="292"/>
  <c r="AN219" i="292" s="1"/>
  <c r="AM156" i="292"/>
  <c r="AN156" i="292" s="1"/>
  <c r="AM349" i="292"/>
  <c r="AN349" i="292" s="1"/>
  <c r="AM253" i="292"/>
  <c r="AN253" i="292" s="1"/>
  <c r="AM169" i="292"/>
  <c r="AN169" i="292" s="1"/>
  <c r="AM244" i="292"/>
  <c r="AN244" i="292" s="1"/>
  <c r="AM61" i="292"/>
  <c r="AN61" i="292" s="1"/>
  <c r="AM155" i="292"/>
  <c r="AN155" i="292" s="1"/>
  <c r="AM145" i="292"/>
  <c r="AN145" i="292" s="1"/>
  <c r="AM173" i="292"/>
  <c r="AN173" i="292" s="1"/>
  <c r="AM224" i="292"/>
  <c r="AN224" i="292" s="1"/>
  <c r="AM112" i="292"/>
  <c r="AN112" i="292" s="1"/>
  <c r="AM294" i="292"/>
  <c r="AN294" i="292" s="1"/>
  <c r="AM227" i="292"/>
  <c r="AN227" i="292" s="1"/>
  <c r="AM165" i="292"/>
  <c r="AN165" i="292" s="1"/>
  <c r="AM240" i="292"/>
  <c r="AN240" i="292" s="1"/>
  <c r="AM285" i="292"/>
  <c r="AN285" i="292" s="1"/>
  <c r="AM148" i="292"/>
  <c r="AN148" i="292" s="1"/>
  <c r="AM344" i="292"/>
  <c r="AN344" i="292" s="1"/>
  <c r="AM308" i="292"/>
  <c r="AN308" i="292" s="1"/>
  <c r="AM128" i="292"/>
  <c r="AN128" i="292" s="1"/>
  <c r="AM79" i="292"/>
  <c r="AN79" i="292" s="1"/>
  <c r="AM84" i="292"/>
  <c r="AN84" i="292" s="1"/>
  <c r="AM62" i="292"/>
  <c r="AN62" i="292" s="1"/>
  <c r="AM301" i="292"/>
  <c r="AN301" i="292" s="1"/>
  <c r="AM264" i="292"/>
  <c r="AN264" i="292" s="1"/>
  <c r="AM359" i="292"/>
  <c r="AN359" i="292" s="1"/>
  <c r="AM217" i="292"/>
  <c r="AN217" i="292" s="1"/>
  <c r="AM226" i="292"/>
  <c r="AN226" i="292" s="1"/>
  <c r="AM233" i="292"/>
  <c r="AN233" i="292" s="1"/>
  <c r="AM172" i="292"/>
  <c r="AN172" i="292" s="1"/>
  <c r="AM71" i="292"/>
  <c r="AN71" i="292" s="1"/>
  <c r="AM176" i="292"/>
  <c r="AN176" i="292" s="1"/>
  <c r="AM365" i="292"/>
  <c r="AN365" i="292" s="1"/>
  <c r="AM149" i="292"/>
  <c r="AN149" i="292" s="1"/>
  <c r="AM234" i="292"/>
  <c r="AN234" i="292" s="1"/>
  <c r="AM210" i="292"/>
  <c r="AN210" i="292" s="1"/>
  <c r="AM117" i="292"/>
  <c r="AN117" i="292" s="1"/>
  <c r="AM35" i="292"/>
  <c r="AN35" i="292" s="1"/>
  <c r="AM384" i="292"/>
  <c r="AN384" i="292" s="1"/>
  <c r="AM276" i="292"/>
  <c r="AN276" i="292" s="1"/>
  <c r="AM357" i="292"/>
  <c r="AN357" i="292" s="1"/>
  <c r="AM282" i="292"/>
  <c r="AN282" i="292" s="1"/>
  <c r="AM239" i="292"/>
  <c r="AN239" i="292" s="1"/>
  <c r="AM221" i="292"/>
  <c r="AN221" i="292" s="1"/>
  <c r="AM20" i="292"/>
  <c r="AN20" i="292" s="1"/>
  <c r="AM189" i="292"/>
  <c r="AN189" i="292" s="1"/>
  <c r="AM299" i="292"/>
  <c r="AN299" i="292" s="1"/>
  <c r="AM350" i="292"/>
  <c r="AN350" i="292" s="1"/>
  <c r="AM300" i="292"/>
  <c r="AN300" i="292" s="1"/>
  <c r="AM292" i="292"/>
  <c r="AN292" i="292" s="1"/>
  <c r="AM345" i="292"/>
  <c r="AN345" i="292" s="1"/>
  <c r="AM50" i="292"/>
  <c r="AN50" i="292" s="1"/>
  <c r="AM87" i="292"/>
  <c r="AN87" i="292" s="1"/>
  <c r="AM272" i="292"/>
  <c r="AN272" i="292" s="1"/>
  <c r="AM97" i="292"/>
  <c r="AN97" i="292" s="1"/>
  <c r="AM159" i="292"/>
  <c r="AN159" i="292" s="1"/>
  <c r="AM31" i="292"/>
  <c r="AN31" i="292" s="1"/>
  <c r="AM114" i="292"/>
  <c r="AN114" i="292" s="1"/>
  <c r="AM270" i="292"/>
  <c r="AN270" i="292" s="1"/>
  <c r="AM230" i="292"/>
  <c r="AN230" i="292" s="1"/>
  <c r="AM340" i="292"/>
  <c r="AN340" i="292" s="1"/>
  <c r="AM206" i="292"/>
  <c r="AN206" i="292" s="1"/>
  <c r="AM99" i="292"/>
  <c r="AN99" i="292" s="1"/>
  <c r="AM134" i="292"/>
  <c r="AN134" i="292" s="1"/>
  <c r="AM275" i="292"/>
  <c r="AN275" i="292" s="1"/>
  <c r="AM191" i="292"/>
  <c r="AN191" i="292" s="1"/>
  <c r="AM223" i="292"/>
  <c r="AN223" i="292" s="1"/>
  <c r="AM366" i="292"/>
  <c r="AN366" i="292" s="1"/>
  <c r="AM255" i="292"/>
  <c r="AN255" i="292" s="1"/>
  <c r="AM26" i="292"/>
  <c r="AN26" i="292" s="1"/>
  <c r="AM236" i="292"/>
  <c r="AN236" i="292" s="1"/>
  <c r="AM398" i="292"/>
  <c r="AN398" i="292" s="1"/>
  <c r="AM287" i="292"/>
  <c r="AN287" i="292" s="1"/>
  <c r="AM199" i="292"/>
  <c r="AN199" i="292" s="1"/>
  <c r="AM55" i="292"/>
  <c r="AN55" i="292" s="1"/>
  <c r="AM129" i="292"/>
  <c r="AN129" i="292" s="1"/>
  <c r="AM271" i="292"/>
  <c r="AN271" i="292" s="1"/>
  <c r="AM311" i="292"/>
  <c r="AN311" i="292" s="1"/>
  <c r="AM152" i="292"/>
  <c r="AN152" i="292" s="1"/>
  <c r="AM288" i="292"/>
  <c r="AN288" i="292" s="1"/>
  <c r="AM69" i="292"/>
  <c r="AN69" i="292" s="1"/>
  <c r="AM9" i="292"/>
  <c r="AN9" i="292" s="1"/>
  <c r="AM78" i="292"/>
  <c r="AN78" i="292" s="1"/>
  <c r="AM142" i="292"/>
  <c r="AN142" i="292" s="1"/>
  <c r="AM53" i="292"/>
  <c r="AN53" i="292" s="1"/>
  <c r="AM204" i="292"/>
  <c r="AN204" i="292" s="1"/>
  <c r="AM162" i="292"/>
  <c r="AN162" i="292" s="1"/>
  <c r="AM58" i="292"/>
  <c r="AN58" i="292" s="1"/>
  <c r="AM163" i="292"/>
  <c r="AN163" i="292" s="1"/>
  <c r="AM19" i="292"/>
  <c r="AN19" i="292" s="1"/>
  <c r="AM147" i="292"/>
  <c r="AN147" i="292" s="1"/>
  <c r="AM387" i="292"/>
  <c r="AN387" i="292" s="1"/>
  <c r="AM389" i="292"/>
  <c r="AN389" i="292" s="1"/>
  <c r="AM116" i="292"/>
  <c r="AN116" i="292" s="1"/>
  <c r="AM182" i="292"/>
  <c r="AN182" i="292" s="1"/>
  <c r="AM24" i="292"/>
  <c r="AN24" i="292" s="1"/>
  <c r="AM12" i="292"/>
  <c r="AN12" i="292" s="1"/>
  <c r="AM245" i="292"/>
  <c r="AN245" i="292" s="1"/>
  <c r="AM68" i="292"/>
  <c r="AN68" i="292" s="1"/>
  <c r="AM39" i="292"/>
  <c r="AN39" i="292" s="1"/>
  <c r="AM132" i="292"/>
  <c r="AN132" i="292" s="1"/>
  <c r="AM82" i="292"/>
  <c r="AN82" i="292" s="1"/>
  <c r="AM47" i="292"/>
  <c r="AN47" i="292" s="1"/>
  <c r="AM100" i="292"/>
  <c r="AN100" i="292" s="1"/>
  <c r="AM258" i="292"/>
  <c r="AN258" i="292" s="1"/>
  <c r="AM259" i="292"/>
  <c r="AN259" i="292" s="1"/>
  <c r="AM248" i="292"/>
  <c r="AN248" i="292" s="1"/>
  <c r="AM358" i="292"/>
  <c r="AN358" i="292" s="1"/>
  <c r="AM216" i="292"/>
  <c r="AN216" i="292" s="1"/>
  <c r="AM136" i="292"/>
  <c r="AN136" i="292" s="1"/>
  <c r="AM376" i="292"/>
  <c r="AN376" i="292" s="1"/>
  <c r="AM194" i="292"/>
  <c r="AN194" i="292" s="1"/>
  <c r="AM17" i="292"/>
  <c r="AN17" i="292" s="1"/>
  <c r="AM86" i="292"/>
  <c r="AN86" i="292" s="1"/>
  <c r="AM305" i="292"/>
  <c r="AN305" i="292" s="1"/>
  <c r="AM168" i="292"/>
  <c r="AN168" i="292" s="1"/>
  <c r="AM185" i="292"/>
  <c r="AN185" i="292" s="1"/>
  <c r="AM318" i="292"/>
  <c r="AN318" i="292" s="1"/>
  <c r="AM371" i="292"/>
  <c r="AN371" i="292" s="1"/>
  <c r="AM30" i="292"/>
  <c r="AN30" i="292" s="1"/>
  <c r="AM126" i="292"/>
  <c r="AN126" i="292" s="1"/>
  <c r="AM94" i="292"/>
  <c r="AN94" i="292" s="1"/>
  <c r="AM92" i="292"/>
  <c r="AN92" i="292" s="1"/>
  <c r="AM260" i="292"/>
  <c r="AN260" i="292" s="1"/>
  <c r="AM196" i="292"/>
  <c r="AN196" i="292" s="1"/>
  <c r="AM89" i="292"/>
  <c r="AN89" i="292" s="1"/>
  <c r="AM175" i="292"/>
  <c r="AN175" i="292" s="1"/>
  <c r="AM49" i="292"/>
  <c r="AN49" i="292" s="1"/>
  <c r="AM316" i="292"/>
  <c r="AN316" i="292" s="1"/>
  <c r="AM118" i="292"/>
  <c r="AN118" i="292" s="1"/>
  <c r="AM66" i="292"/>
  <c r="AN66" i="292" s="1"/>
  <c r="AM261" i="292"/>
  <c r="AN261" i="292" s="1"/>
  <c r="AM393" i="292"/>
  <c r="AN393" i="292" s="1"/>
  <c r="AM370" i="292"/>
  <c r="AN370" i="292" s="1"/>
  <c r="AM130" i="292"/>
  <c r="AN130" i="292" s="1"/>
  <c r="AM284" i="292"/>
  <c r="AN284" i="292" s="1"/>
  <c r="AM381" i="292"/>
  <c r="AN381" i="292" s="1"/>
  <c r="AM395" i="292"/>
  <c r="AN395" i="292" s="1"/>
  <c r="AM73" i="292"/>
  <c r="AN73" i="292" s="1"/>
  <c r="AM369" i="292"/>
  <c r="AN369" i="292" s="1"/>
  <c r="AM45" i="292"/>
  <c r="AN45" i="292" s="1"/>
  <c r="AM286" i="292"/>
  <c r="AN286" i="292" s="1"/>
  <c r="AM347" i="292"/>
  <c r="AN347" i="292" s="1"/>
  <c r="AM179" i="292"/>
  <c r="AN179" i="292" s="1"/>
  <c r="AM51" i="292"/>
  <c r="AN51" i="292" s="1"/>
  <c r="AM243" i="292"/>
  <c r="AN243" i="292" s="1"/>
  <c r="AM333" i="292"/>
  <c r="AN333" i="292" s="1"/>
  <c r="AM88" i="292"/>
  <c r="AN88" i="292" s="1"/>
  <c r="AM251" i="292"/>
  <c r="AN251" i="292" s="1"/>
  <c r="AM109" i="292"/>
  <c r="AN109" i="292" s="1"/>
  <c r="AM202" i="292"/>
  <c r="AN202" i="292" s="1"/>
  <c r="AM205" i="292"/>
  <c r="AN205" i="292" s="1"/>
  <c r="AM70" i="292"/>
  <c r="AN70" i="292" s="1"/>
  <c r="AM203" i="292"/>
  <c r="AN203" i="292" s="1"/>
  <c r="AM207" i="292"/>
  <c r="AN207" i="292" s="1"/>
  <c r="AM161" i="292"/>
  <c r="AN161" i="292" s="1"/>
  <c r="AM110" i="292"/>
  <c r="AN110" i="292" s="1"/>
  <c r="AM33" i="292"/>
  <c r="AN33" i="292" s="1"/>
  <c r="AM4" i="292"/>
  <c r="AN4" i="292" s="1"/>
  <c r="AM231" i="292"/>
  <c r="AN231" i="292" s="1"/>
  <c r="AM279" i="292"/>
  <c r="AN279" i="292" s="1"/>
  <c r="AM6" i="292"/>
  <c r="AN6" i="292" s="1"/>
  <c r="AM378" i="292"/>
  <c r="AN378" i="292" s="1"/>
  <c r="AM21" i="292"/>
  <c r="AN21" i="292" s="1"/>
  <c r="AM363" i="292"/>
  <c r="AN363" i="292" s="1"/>
  <c r="AM262" i="292"/>
  <c r="AN262" i="292" s="1"/>
  <c r="AM60" i="292"/>
  <c r="AN60" i="292" s="1"/>
  <c r="AM102" i="292"/>
  <c r="AN102" i="292" s="1"/>
  <c r="AM10" i="292"/>
  <c r="AN10" i="292" s="1"/>
  <c r="AM298" i="292"/>
  <c r="AN298" i="292" s="1"/>
  <c r="AM257" i="292"/>
  <c r="AN257" i="292" s="1"/>
  <c r="AM181" i="292"/>
  <c r="AN181" i="292" s="1"/>
  <c r="AM65" i="292"/>
  <c r="AN65" i="292" s="1"/>
  <c r="AM43" i="292"/>
  <c r="AN43" i="292" s="1"/>
  <c r="AM222" i="292"/>
  <c r="AN222" i="292" s="1"/>
  <c r="AM91" i="292"/>
  <c r="AN91" i="292" s="1"/>
  <c r="AM44" i="292"/>
  <c r="AN44" i="292" s="1"/>
  <c r="AM180" i="292"/>
  <c r="AN180" i="292" s="1"/>
  <c r="AM153" i="292"/>
  <c r="AN153" i="292" s="1"/>
  <c r="AM3" i="292"/>
  <c r="AN3" i="292" s="1"/>
  <c r="AM232" i="292"/>
  <c r="AN232" i="292" s="1"/>
  <c r="AM386" i="292"/>
  <c r="AN386" i="292" s="1"/>
  <c r="AM107" i="292"/>
  <c r="AN107" i="292" s="1"/>
  <c r="AM8" i="292"/>
  <c r="AN8" i="292" s="1"/>
  <c r="AM113" i="292"/>
  <c r="AN113" i="2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109" authorId="0" shapeId="0" xr:uid="{00000000-0006-0000-0100-00000100000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F605" authorId="1" shapeId="0" xr:uid="{00000000-0006-0000-0100-00000200000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28" authorId="0" shapeId="0" xr:uid="{25AA6AA8-4145-4FC9-B2D0-29700642D9B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238" authorId="1" shapeId="0" xr:uid="{F1A28DE1-2828-46D5-97F7-B4245BF5002B}">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sharedStrings.xml><?xml version="1.0" encoding="utf-8"?>
<sst xmlns="http://schemas.openxmlformats.org/spreadsheetml/2006/main" count="26039" uniqueCount="6300">
  <si>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</si>
  <si>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</si>
  <si>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</si>
  <si>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</si>
  <si>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</si>
  <si>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</si>
  <si>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</si>
  <si>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</si>
  <si>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</si>
  <si>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</si>
  <si>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</si>
  <si>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</si>
  <si>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SEGUIMIENTO PRIMER SEMESTRE 2015</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</si>
  <si>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</si>
  <si>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</si>
  <si>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</si>
  <si>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</si>
  <si>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</si>
  <si>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</si>
  <si>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</si>
  <si>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</si>
  <si>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</si>
  <si>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</si>
  <si>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</si>
  <si>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</si>
  <si>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</si>
  <si>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</si>
  <si>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</si>
  <si>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</si>
  <si>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</si>
  <si>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</si>
  <si>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</si>
  <si>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</si>
  <si>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</si>
  <si>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</si>
  <si>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1. Buenaventura: inventario de 2011
2, Inventario de Santa Marta 2011.
3, Algranel inventario de 2011
4. Buenavista inventario de 2011
5, Dexton inventario de 2011
6. Transpetrol 2011.
7. Mariscos de Colombia
8. Regional de Cartagena  2011.
9, TCBUEN inventario de 2011.
10. Mamonal inventario de 2011
11. OITANKING inventario de 2014
12. CPCC - Algranel, SPZA de 2014
13. Aguadulce y Tumaco
de 2014
14. Memorando a interpuertos con remision de formatos para levantamiento</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</si>
  <si>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</si>
  <si>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</si>
  <si>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</si>
  <si>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</si>
  <si>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</si>
  <si>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</si>
  <si>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</si>
  <si>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</si>
  <si>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</si>
  <si>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</si>
  <si>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</si>
  <si>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</si>
  <si>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</si>
  <si>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</si>
  <si>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</si>
  <si>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</si>
  <si>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</si>
  <si>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</si>
  <si>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</si>
  <si>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</si>
  <si>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</si>
  <si>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</si>
  <si>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</si>
  <si>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</si>
  <si>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</si>
  <si>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</si>
  <si>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</si>
  <si>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</si>
  <si>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</si>
  <si>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Sociedad C.I. PRODECO</t>
  </si>
  <si>
    <t>Sociedad Portuaria Rio Córdoba</t>
  </si>
  <si>
    <t>Sociedad Portuaria Regional de Santa Marta</t>
  </si>
  <si>
    <t>Sociedad Portuaria Regional de Buenaventura</t>
  </si>
  <si>
    <t>2013E</t>
  </si>
  <si>
    <t>Cerrejon Zona Norte</t>
  </si>
  <si>
    <t>2013R</t>
  </si>
  <si>
    <t>Fondo de Adaptación</t>
  </si>
  <si>
    <t>2014E</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</si>
  <si>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</si>
  <si>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</si>
  <si>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</si>
  <si>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</si>
  <si>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</si>
  <si>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</si>
  <si>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</si>
  <si>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</si>
  <si>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</si>
  <si>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</si>
  <si>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</si>
  <si>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</si>
  <si>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</si>
  <si>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</si>
  <si>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</si>
  <si>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</si>
  <si>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</si>
  <si>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</si>
  <si>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</si>
  <si>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</si>
  <si>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</si>
  <si>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</si>
  <si>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</si>
  <si>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</si>
  <si>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</si>
  <si>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</si>
  <si>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</si>
  <si>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</si>
  <si>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</si>
  <si>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(Varios elementos)</t>
  </si>
  <si>
    <t xml:space="preserve">Descripción hallazgo (No más de 50 palabras) </t>
  </si>
  <si>
    <t>Para revisión Dr. Medellín</t>
  </si>
  <si>
    <t>Bogotá - Villavicencio</t>
  </si>
  <si>
    <t>key concept</t>
  </si>
  <si>
    <t>NO EFECTIVO</t>
  </si>
  <si>
    <t>LLAVE PROYECTO</t>
  </si>
  <si>
    <t>SEGUIMIENTO SEGUNDO SEMESTRE 2016</t>
  </si>
  <si>
    <t>Falta de seguimiento y control</t>
  </si>
  <si>
    <t>No competencia de la ANI</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</si>
  <si>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</si>
  <si>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</si>
  <si>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</si>
  <si>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</si>
  <si>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</si>
  <si>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</si>
  <si>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</si>
  <si>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</si>
  <si>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</si>
  <si>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</si>
  <si>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</si>
  <si>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</si>
  <si>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</si>
  <si>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</si>
  <si>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</si>
  <si>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</si>
  <si>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</si>
  <si>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</si>
  <si>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</si>
  <si>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</si>
  <si>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</si>
  <si>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</si>
  <si>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</si>
  <si>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</si>
  <si>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</si>
  <si>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</si>
  <si>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</si>
  <si>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</si>
  <si>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</si>
  <si>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</si>
  <si>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</si>
  <si>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</si>
  <si>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</si>
  <si>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</si>
  <si>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</si>
  <si>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</si>
  <si>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</si>
  <si>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</si>
  <si>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</si>
  <si>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</si>
  <si>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</si>
  <si>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</si>
  <si>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</si>
  <si>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</si>
  <si>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</si>
  <si>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</si>
  <si>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</si>
  <si>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Ruta del Sol I - Ruta del Sol II - Ruta del Sol III
Transv Américas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</si>
  <si>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</si>
  <si>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</si>
  <si>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</si>
  <si>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</si>
  <si>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</si>
  <si>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</si>
  <si>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</si>
  <si>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</si>
  <si>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</si>
  <si>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</si>
  <si>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</si>
  <si>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</si>
  <si>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</si>
  <si>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</si>
  <si>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</si>
  <si>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</si>
  <si>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</si>
  <si>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</si>
  <si>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</si>
  <si>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</si>
  <si>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Vicepresidencia Administrativa y Financiera - Vicepresidencia Jurídica - Vicepresidencia de Gestión Contractual - Vicepresidencia Ejecutiva - Vicepresidencia de Planeación, Riesgos y Entorno - Vicepresidencia de Estructuración</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</si>
  <si>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</si>
  <si>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</si>
  <si>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</si>
  <si>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</si>
  <si>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</si>
  <si>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</si>
  <si>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</si>
  <si>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</si>
  <si>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</si>
  <si>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</si>
  <si>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</si>
  <si>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</si>
  <si>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</si>
  <si>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</si>
  <si>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</si>
  <si>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</si>
  <si>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</si>
  <si>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</si>
  <si>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</si>
  <si>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</si>
  <si>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</si>
  <si>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</si>
  <si>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</si>
  <si>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</si>
  <si>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</si>
  <si>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</si>
  <si>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</si>
  <si>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</si>
  <si>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</si>
  <si>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</si>
  <si>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</si>
  <si>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</si>
  <si>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</si>
  <si>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</si>
  <si>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</si>
  <si>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</si>
  <si>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</si>
  <si>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</si>
  <si>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</si>
  <si>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</si>
  <si>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</si>
  <si>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</si>
  <si>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</si>
  <si>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</si>
  <si>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</si>
  <si>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</si>
  <si>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</si>
  <si>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</si>
  <si>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</si>
  <si>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</si>
  <si>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</si>
  <si>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</si>
  <si>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</si>
  <si>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</si>
  <si>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</si>
  <si>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</si>
  <si>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</si>
  <si>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</si>
  <si>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</si>
  <si>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</si>
  <si>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</si>
  <si>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</si>
  <si>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</si>
  <si>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</si>
  <si>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</si>
  <si>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</si>
  <si>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</si>
  <si>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</si>
  <si>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</si>
  <si>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</si>
  <si>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</si>
  <si>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</si>
  <si>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</si>
  <si>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</si>
  <si>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</si>
  <si>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</si>
  <si>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Auditoría Regular 2014</t>
  </si>
  <si>
    <t>Nuevos</t>
  </si>
  <si>
    <t>Efectivos</t>
  </si>
  <si>
    <t>Auditoría Regular 2015</t>
  </si>
  <si>
    <t>Auditorías Especiales 2016</t>
  </si>
  <si>
    <t>Inv. Ini + Nuevos - Efectivos</t>
  </si>
  <si>
    <t>Cumplidos</t>
  </si>
  <si>
    <t>Administrativos</t>
  </si>
  <si>
    <t>Disciplinarios</t>
  </si>
  <si>
    <t>Fiscales</t>
  </si>
  <si>
    <t>Penales</t>
  </si>
  <si>
    <t>&lt; 50%</t>
  </si>
  <si>
    <t>&gt;=50 y &lt; 80%</t>
  </si>
  <si>
    <t>&gt;= 80%</t>
  </si>
  <si>
    <t>1. Aeropuerto El Dorado</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</si>
  <si>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</si>
  <si>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</si>
  <si>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</si>
  <si>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</si>
  <si>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</si>
  <si>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</si>
  <si>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</si>
  <si>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</si>
  <si>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</si>
  <si>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</si>
  <si>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</si>
  <si>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</si>
  <si>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</si>
  <si>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</si>
  <si>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</si>
  <si>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</si>
  <si>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</si>
  <si>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</si>
  <si>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</si>
  <si>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</si>
  <si>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</si>
  <si>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</si>
  <si>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</si>
  <si>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</si>
  <si>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</si>
  <si>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</si>
  <si>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</si>
  <si>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</si>
  <si>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</si>
  <si>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</si>
  <si>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</si>
  <si>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</si>
  <si>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</si>
  <si>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</si>
  <si>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</si>
  <si>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</si>
  <si>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</si>
  <si>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</si>
  <si>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</si>
  <si>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</si>
  <si>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</si>
  <si>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</si>
  <si>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</si>
  <si>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</si>
  <si>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3. Gestión Administrativa y Financiera</t>
  </si>
  <si>
    <t>4. Gestión Contractual y Seguimiento de Proyectos de Infraestructura de Transporte</t>
  </si>
  <si>
    <t>5. Evaluación y Control Institucional</t>
  </si>
  <si>
    <t>2017D</t>
  </si>
  <si>
    <t>7. Transparencia, Participación, Servicio al Ciudadano y Comunicación</t>
  </si>
  <si>
    <t>SEGUIMIENTO SEGUNDO SEMESTRE 2017</t>
  </si>
  <si>
    <t>2017E</t>
  </si>
  <si>
    <t>Anillo Vial+Puertos+Aerop ED</t>
  </si>
  <si>
    <t>Auditorías Especiales 2017</t>
  </si>
  <si>
    <t>3. Férrea del Atlántico</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</si>
  <si>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</si>
  <si>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</si>
  <si>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</si>
  <si>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</si>
  <si>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</si>
  <si>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</si>
  <si>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</si>
  <si>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</si>
  <si>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</si>
  <si>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</si>
  <si>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</si>
  <si>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Auditoría Regular 2016</t>
  </si>
  <si>
    <r>
      <rPr>
        <sz val="8"/>
        <color theme="1"/>
        <rFont val="Calibri"/>
        <family val="2"/>
        <scheme val="minor"/>
      </rPr>
      <t>Nuevos</t>
    </r>
    <r>
      <rPr>
        <sz val="6"/>
        <color theme="1"/>
        <rFont val="Calibri"/>
        <family val="2"/>
        <scheme val="minor"/>
      </rPr>
      <t>(2014+2015+2016+AE2016+AE2017)</t>
    </r>
  </si>
  <si>
    <t>2. Gestión Jurídica</t>
  </si>
  <si>
    <t>Consolidación</t>
  </si>
  <si>
    <t>Hallazgo bajo el cual se consolida</t>
  </si>
  <si>
    <t>Hallazgos consolidados</t>
  </si>
  <si>
    <t>Observaciones de la consolidación</t>
  </si>
  <si>
    <t>Otros (procesos)</t>
  </si>
  <si>
    <t>9. Gestión de la Contratación Pública</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</si>
  <si>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</si>
  <si>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</si>
  <si>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</si>
  <si>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</si>
  <si>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</si>
  <si>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</si>
  <si>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</si>
  <si>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</si>
  <si>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</si>
  <si>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</si>
  <si>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r>
      <rPr>
        <b/>
        <u/>
        <sz val="11"/>
        <rFont val="Calibri"/>
        <family val="2"/>
        <scheme val="minor"/>
      </rPr>
      <t>H 3-5</t>
    </r>
    <r>
      <rPr>
        <b/>
        <sz val="11"/>
        <rFont val="Calibri"/>
        <family val="2"/>
        <scheme val="minor"/>
      </rPr>
      <t xml:space="preserve"> </t>
    </r>
    <r>
      <rPr>
        <sz val="11"/>
        <rFont val="Calibri"/>
        <family val="2"/>
        <scheme val="minor"/>
      </rPr>
      <t xml:space="preserve">Sigue sin construir la intersección de Circasia (K2+000) y el retorno de Circasia 2 (K7+000 al K7+200), falta por construir el puente Salento (K11+900); sigue sin construir la segunda calzada (K13+900 al K20+000), por falta de predios.
</t>
    </r>
    <r>
      <rPr>
        <b/>
        <u/>
        <sz val="12"/>
        <rFont val="Arial Narrow"/>
        <family val="2"/>
      </rPr>
      <t/>
    </r>
  </si>
  <si>
    <t/>
  </si>
  <si>
    <t>Completar la construcción de las obras faltantes</t>
  </si>
  <si>
    <t>Dar cumplimiento a las obligaciones establecidas en el contrato de concesión.</t>
  </si>
  <si>
    <t>1. Informe de interventoría
2. Informe técnico de interventoría Circasia 1 1/2
3. Otrosí 12
4. Acta de inicio de la etapa de construcción
5. Manual de Supervisión e Interventoría
6. Contrato Estándar 4G
7. Informe de ejecución de obras
8. Acta de terminación de otras en Circasia 1 1/2</t>
  </si>
  <si>
    <t>CR_Armenia-Pereira-Manizales</t>
  </si>
  <si>
    <t>2016-409-077877-2 del 2-sep-2016.</t>
  </si>
  <si>
    <t>EFECTIVO</t>
  </si>
  <si>
    <r>
      <rPr>
        <b/>
        <u/>
        <sz val="11"/>
        <rFont val="Calibri"/>
        <family val="2"/>
        <scheme val="minor"/>
      </rPr>
      <t>H20</t>
    </r>
    <r>
      <rPr>
        <b/>
        <sz val="11"/>
        <rFont val="Calibri"/>
        <family val="2"/>
        <scheme val="minor"/>
      </rPr>
      <t xml:space="preserve"> </t>
    </r>
    <r>
      <rPr>
        <sz val="11"/>
        <rFont val="Calibri"/>
        <family val="2"/>
        <scheme val="minor"/>
      </rPr>
      <t xml:space="preserve">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t>
    </r>
    <r>
      <rPr>
        <b/>
        <u/>
        <sz val="11"/>
        <rFont val="Calibri"/>
        <family val="2"/>
        <scheme val="minor"/>
      </rPr>
      <t xml:space="preserve">H12-19 </t>
    </r>
    <r>
      <rPr>
        <sz val="11"/>
        <rFont val="Calibri"/>
        <family val="2"/>
        <scheme val="minor"/>
      </rPr>
      <t xml:space="preserve">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t>
    </r>
    <r>
      <rPr>
        <b/>
        <u/>
        <sz val="11"/>
        <rFont val="Calibri"/>
        <family val="2"/>
        <scheme val="minor"/>
      </rPr>
      <t>H178 D</t>
    </r>
    <r>
      <rPr>
        <sz val="11"/>
        <rFont val="Calibri"/>
        <family val="2"/>
        <scheme val="minor"/>
      </rPr>
      <t xml:space="preserve"> Importación cambiavías. Respecto a la importación de los 26  juegos de cambiavías, según el INCO el pasado 23 de marzo de 2008 llegaron sólo 7 (siete) juegos procedentes del Brasil y se encuentran depositados en la estación de Yumbo.
</t>
    </r>
    <r>
      <rPr>
        <b/>
        <u/>
        <sz val="11"/>
        <rFont val="Calibri"/>
        <family val="2"/>
        <scheme val="minor"/>
      </rPr>
      <t>H56-93</t>
    </r>
    <r>
      <rPr>
        <sz val="11"/>
        <rFont val="Calibri"/>
        <family val="2"/>
        <scheme val="minor"/>
      </rPr>
      <t xml:space="preserve">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t>
    </r>
    <r>
      <rPr>
        <b/>
        <sz val="11"/>
        <rFont val="Calibri"/>
        <family val="2"/>
        <scheme val="minor"/>
      </rPr>
      <t>H71-111</t>
    </r>
    <r>
      <rPr>
        <sz val="11"/>
        <rFont val="Calibri"/>
        <family val="2"/>
        <scheme val="minor"/>
      </rPr>
      <t xml:space="preserve">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t>
    </r>
    <r>
      <rPr>
        <b/>
        <sz val="11"/>
        <rFont val="Calibri"/>
        <family val="2"/>
        <scheme val="minor"/>
      </rPr>
      <t>H281-74</t>
    </r>
    <r>
      <rPr>
        <sz val="11"/>
        <rFont val="Calibri"/>
        <family val="2"/>
        <scheme val="minor"/>
      </rPr>
      <t xml:space="preserve"> Se evidenció poco avance en la ejecución de las obras de las Variantes de Caimalito (solamente se han adelantado actividades de descapote, cortes alistamiento para riego de balasto) y de Chinchiná (solamente construcción  del puente sobre el Río Chinchiná).</t>
    </r>
  </si>
  <si>
    <t xml:space="preserve">1. Legalización de los reembolsos para el transporte de material
2. Terminar el plan de obras de rehabilitación del corredor férreo. </t>
  </si>
  <si>
    <t xml:space="preserve">Asegurar el cumplimiento del concesionario de cada una de las obligaciónes adquiridas en la entrega de recursos para el desarrollo del contrato. </t>
  </si>
  <si>
    <t>1. Informe de verificación
2. Entrega de los cambiavías, mediante el Otrosí No. 18 de RPF
3. Documento sancionatorio
4. Laudo tribunal de Arbitramento para liquidación que incluirá los eventos que conforman este hallazgo consolidado.
5. Seguimiento y control por trayectos
6. Manual de Supervisión e Interventoría
7. Resolución 1578 de noviembre de 2014
8. Informe de cierre</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</si>
  <si>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</si>
  <si>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</si>
  <si>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</si>
  <si>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</si>
  <si>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</si>
  <si>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</si>
  <si>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Consolidado</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</si>
  <si>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</si>
  <si>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</si>
  <si>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</si>
  <si>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</si>
  <si>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</si>
  <si>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</si>
  <si>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</si>
  <si>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t>Con memorando 2015-307-005668-3 del 15-may-2015, se incluye una UM adicional y se confirma el 100% de avance que estaba previamente asignado.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</si>
  <si>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</si>
  <si>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</si>
  <si>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</si>
  <si>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r>
      <rPr>
        <b/>
        <u/>
        <sz val="11"/>
        <rFont val="Calibri"/>
        <family val="2"/>
        <scheme val="minor"/>
      </rPr>
      <t>H34</t>
    </r>
    <r>
      <rPr>
        <sz val="11"/>
        <rFont val="Calibri"/>
        <family val="2"/>
        <scheme val="minor"/>
      </rPr>
      <t xml:space="preserve">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t>
    </r>
  </si>
  <si>
    <t>Cesión de la concesión de  TREN DE OCCIDENTE a FERROCARRIL DEL PACÍFICO</t>
  </si>
  <si>
    <t>Reactivar el corredor férreo del Pacifico.</t>
  </si>
  <si>
    <t>1. Laudo arbitral de los dos tribunales anteriores
2. Documento Sancionatorio
3. Convocatoria tribunal de Arbitramento para liquidación que incluirá los eventos que conforman este hallazgo consolidado.
4. Manual de Supervisión e Interventoría</t>
  </si>
  <si>
    <t>2016-409-037756-2 del 10-may-2016</t>
  </si>
  <si>
    <r>
      <rPr>
        <b/>
        <u/>
        <sz val="11"/>
        <rFont val="Calibri"/>
        <family val="2"/>
        <scheme val="minor"/>
      </rPr>
      <t>H35</t>
    </r>
    <r>
      <rPr>
        <b/>
        <sz val="11"/>
        <rFont val="Calibri"/>
        <family val="2"/>
        <scheme val="minor"/>
      </rPr>
      <t xml:space="preserve"> Procedimientos facultad sancionatoria</t>
    </r>
    <r>
      <rPr>
        <sz val="11"/>
        <rFont val="Calibri"/>
        <family val="2"/>
        <scheme val="minor"/>
      </rPr>
      <t xml:space="preserve">. Se observa que no existen procedimientos para ser aplicados en el evento que se presenten incumplimientos en los contratos y en la información reportada por algunos Supervisores, Interventores y Concesionarios;
</t>
    </r>
    <r>
      <rPr>
        <b/>
        <u/>
        <sz val="11"/>
        <rFont val="Calibri"/>
        <family val="2"/>
        <scheme val="minor"/>
      </rPr>
      <t>H105</t>
    </r>
    <r>
      <rPr>
        <b/>
        <sz val="11"/>
        <rFont val="Calibri"/>
        <family val="2"/>
        <scheme val="minor"/>
      </rPr>
      <t xml:space="preserve"> Se observó que en e</t>
    </r>
    <r>
      <rPr>
        <sz val="11"/>
        <rFont val="Calibri"/>
        <family val="2"/>
        <scheme val="minor"/>
      </rPr>
      <t xml:space="preserve">l </t>
    </r>
    <r>
      <rPr>
        <b/>
        <sz val="11"/>
        <rFont val="Calibri"/>
        <family val="2"/>
        <scheme val="minor"/>
      </rPr>
      <t>contrato de concesión férrea del Pacífico</t>
    </r>
    <r>
      <rPr>
        <sz val="11"/>
        <rFont val="Calibri"/>
        <family val="2"/>
        <scheme val="minor"/>
      </rPr>
      <t xml:space="preserve"> la entidad inició procesos sancionatorios por incumplimiento reiterado del contratista sin que éstos hayan sido efectivos.
Se suscribió por fuera de plazo legal el contrato de 
</t>
    </r>
    <r>
      <rPr>
        <b/>
        <u/>
        <sz val="11"/>
        <rFont val="Calibri"/>
        <family val="2"/>
        <scheme val="minor"/>
      </rPr>
      <t>H50</t>
    </r>
    <r>
      <rPr>
        <sz val="11"/>
        <rFont val="Calibri"/>
        <family val="2"/>
        <scheme val="minor"/>
      </rPr>
      <t xml:space="preserve"> </t>
    </r>
    <r>
      <rPr>
        <b/>
        <sz val="11"/>
        <rFont val="Calibri"/>
        <family val="2"/>
        <scheme val="minor"/>
      </rPr>
      <t>concesión vial Rumichaca Pasto Chachagüí,</t>
    </r>
    <r>
      <rPr>
        <sz val="11"/>
        <rFont val="Calibri"/>
        <family val="2"/>
        <scheme val="minor"/>
      </rPr>
      <t xml:space="preserve"> estableciéndose que cuando se toma la decisión de suscribir el contrato por fuera de los términos legales y contractuales se está incurriendo en una prohibición para los funcionarios públicos y en una violación de la ley. </t>
    </r>
  </si>
  <si>
    <t xml:space="preserve">Señalar el procedimiento que se debe observar en el trámite sancionatorio, sin desconocer los pronunciamientos del consejo de Estado. </t>
  </si>
  <si>
    <t xml:space="preserve">Realizar e implementar un Manual de contratación con anexo sancionatorio.  </t>
  </si>
  <si>
    <t>1. Manual de Contratación Actualizado con anexo sancionatorio (1)                                                      2.- Procedimiento imposición de Multas y sanciones</t>
  </si>
  <si>
    <t>1. Manual de Contratación Actualizado con anexo sancionatorio (1)                                                             2.-  Procedimiento GEJU-P-003 Imposición de Multas y sanciones a Concesionarios o Interventorías</t>
  </si>
  <si>
    <t>Gerencia de Contratación</t>
  </si>
  <si>
    <t>Fernando Iregui</t>
  </si>
  <si>
    <t>Se acredita 100% de avance. Pendiente cierre de la CGR.</t>
  </si>
  <si>
    <r>
      <rPr>
        <b/>
        <sz val="11"/>
        <rFont val="Calibri"/>
        <family val="2"/>
        <scheme val="minor"/>
      </rPr>
      <t xml:space="preserve">INCO expide al concesionario Paz y Salvo </t>
    </r>
    <r>
      <rPr>
        <sz val="11"/>
        <rFont val="Calibri"/>
        <family val="2"/>
        <scheme val="minor"/>
      </rPr>
      <t>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t>
    </r>
  </si>
  <si>
    <t>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t>
  </si>
  <si>
    <t>1.Informe con acuerdo conciliatorio del mes de junio de 2013
2. Otrosí 19 del 1 de octubre de 2014.                           
3. Comunicación de ANI sobre el levantamiento de la sanción por el incumplimiento del CTC
4. Soporte de transferencia de recursos objeto del acuerdo conciliatorio
5. Manual de Supervisión e Interventoría</t>
  </si>
  <si>
    <t>DISCIPLINARIA Y PENAL</t>
  </si>
  <si>
    <r>
      <rPr>
        <b/>
        <u/>
        <sz val="11"/>
        <rFont val="Calibri"/>
        <family val="2"/>
        <scheme val="minor"/>
      </rPr>
      <t>H60</t>
    </r>
    <r>
      <rPr>
        <sz val="11"/>
        <rFont val="Calibri"/>
        <family val="2"/>
        <scheme val="minor"/>
      </rPr>
      <t xml:space="preserve"> Se observa que a 31 de diciembre de 2006 el Consorcio Fenoco S.A., no cumplió con el Plan de Transición - Plan de Obras de Rehabilitación del sector Chiriguaná – Bogotá, ni con la programación de la ampliación de la vía La Loma Puerto Drummond.    </t>
    </r>
    <r>
      <rPr>
        <b/>
        <u/>
        <sz val="11"/>
        <rFont val="Calibri"/>
        <family val="2"/>
        <scheme val="minor"/>
      </rPr>
      <t>H61</t>
    </r>
    <r>
      <rPr>
        <sz val="11"/>
        <rFont val="Calibri"/>
        <family val="2"/>
        <scheme val="minor"/>
      </rPr>
      <t xml:space="preserve"> Dorada – Puerto Triunfo: Además de las 453 invasiones sobre la franja de la red férrea en el  municipio de Dorada, existen 3 nuevas invasiones  localizadas, tramos sin soldadura, rieles parcialmente unidos por eclisas, alcantarillas inconclusas sin el respectivo cabezote,     </t>
    </r>
    <r>
      <rPr>
        <b/>
        <u/>
        <sz val="11"/>
        <rFont val="Calibri"/>
        <family val="2"/>
        <scheme val="minor"/>
      </rPr>
      <t>H62</t>
    </r>
    <r>
      <rPr>
        <b/>
        <sz val="11"/>
        <rFont val="Calibri"/>
        <family val="2"/>
        <scheme val="minor"/>
      </rPr>
      <t xml:space="preserve"> </t>
    </r>
    <r>
      <rPr>
        <sz val="11"/>
        <rFont val="Calibri"/>
        <family val="2"/>
        <scheme val="minor"/>
      </rPr>
      <t xml:space="preserve">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t>
    </r>
    <r>
      <rPr>
        <b/>
        <u/>
        <sz val="11"/>
        <rFont val="Calibri"/>
        <family val="2"/>
        <scheme val="minor"/>
      </rPr>
      <t>H64</t>
    </r>
    <r>
      <rPr>
        <u/>
        <sz val="11"/>
        <rFont val="Calibri"/>
        <family val="2"/>
        <scheme val="minor"/>
      </rPr>
      <t xml:space="preserve"> </t>
    </r>
    <r>
      <rPr>
        <sz val="11"/>
        <rFont val="Calibri"/>
        <family val="2"/>
        <scheme val="minor"/>
      </rPr>
      <t xml:space="preserve">   “En el Km. 322 de la vía férrea que de La Dorada conduce a Puerto Berrío, se observó que un sector de la plataforma férrea ya preparada con arme de carrilera, presenta material contaminado de desechos orgánicos y compactado con rana en forma irregular.     </t>
    </r>
    <r>
      <rPr>
        <b/>
        <u/>
        <sz val="11"/>
        <rFont val="Calibri"/>
        <family val="2"/>
        <scheme val="minor"/>
      </rPr>
      <t>H65</t>
    </r>
    <r>
      <rPr>
        <b/>
        <sz val="11"/>
        <rFont val="Calibri"/>
        <family val="2"/>
        <scheme val="minor"/>
      </rPr>
      <t xml:space="preserve"> </t>
    </r>
    <r>
      <rPr>
        <sz val="11"/>
        <rFont val="Calibri"/>
        <family val="2"/>
        <scheme val="minor"/>
      </rPr>
      <t xml:space="preserve">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t>
    </r>
    <r>
      <rPr>
        <b/>
        <u/>
        <sz val="11"/>
        <rFont val="Calibri"/>
        <family val="2"/>
        <scheme val="minor"/>
      </rPr>
      <t>H66</t>
    </r>
    <r>
      <rPr>
        <b/>
        <sz val="11"/>
        <rFont val="Calibri"/>
        <family val="2"/>
        <scheme val="minor"/>
      </rPr>
      <t xml:space="preserve"> </t>
    </r>
    <r>
      <rPr>
        <sz val="11"/>
        <rFont val="Calibri"/>
        <family val="2"/>
        <scheme val="minor"/>
      </rPr>
      <t xml:space="preserve">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t>
    </r>
    <r>
      <rPr>
        <b/>
        <u/>
        <sz val="11"/>
        <rFont val="Calibri"/>
        <family val="2"/>
        <scheme val="minor"/>
      </rPr>
      <t>H67</t>
    </r>
    <r>
      <rPr>
        <sz val="11"/>
        <rFont val="Calibri"/>
        <family val="2"/>
        <scheme val="minor"/>
      </rPr>
      <t xml:space="preserve"> Estación Grecia – Cabañas- Cantera Montecristo: Del km330+250 al km330+750 en épocas de lluvia se presenta inundación por desbordamiento de la quebrada la Malena.       </t>
    </r>
    <r>
      <rPr>
        <b/>
        <u/>
        <sz val="11"/>
        <rFont val="Calibri"/>
        <family val="2"/>
        <scheme val="minor"/>
      </rPr>
      <t>H70</t>
    </r>
    <r>
      <rPr>
        <b/>
        <sz val="11"/>
        <rFont val="Calibri"/>
        <family val="2"/>
        <scheme val="minor"/>
      </rPr>
      <t xml:space="preserve"> </t>
    </r>
    <r>
      <rPr>
        <sz val="11"/>
        <rFont val="Calibri"/>
        <family val="2"/>
        <scheme val="minor"/>
      </rPr>
      <t xml:space="preserve">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t>
    </r>
    <r>
      <rPr>
        <b/>
        <u/>
        <sz val="11"/>
        <rFont val="Calibri"/>
        <family val="2"/>
        <scheme val="minor"/>
      </rPr>
      <t>H71</t>
    </r>
    <r>
      <rPr>
        <sz val="11"/>
        <rFont val="Calibri"/>
        <family val="2"/>
        <scheme val="minor"/>
      </rPr>
      <t xml:space="preserve">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t>
    </r>
    <r>
      <rPr>
        <b/>
        <u/>
        <sz val="11"/>
        <rFont val="Calibri"/>
        <family val="2"/>
        <scheme val="minor"/>
      </rPr>
      <t>H72</t>
    </r>
    <r>
      <rPr>
        <b/>
        <sz val="11"/>
        <rFont val="Calibri"/>
        <family val="2"/>
        <scheme val="minor"/>
      </rPr>
      <t xml:space="preserve"> </t>
    </r>
    <r>
      <rPr>
        <sz val="11"/>
        <rFont val="Calibri"/>
        <family val="2"/>
        <scheme val="minor"/>
      </rPr>
      <t xml:space="preserve">En el Km. 600+400 se presentan caídas de tierra por la inestabilidad de los taludes a lado y lado; cuyo tratamiento de estabilidad aún no ha dado ningún resultado.   </t>
    </r>
    <r>
      <rPr>
        <b/>
        <u/>
        <sz val="11"/>
        <rFont val="Calibri"/>
        <family val="2"/>
        <scheme val="minor"/>
      </rPr>
      <t>H73</t>
    </r>
    <r>
      <rPr>
        <sz val="11"/>
        <rFont val="Calibri"/>
        <family val="2"/>
        <scheme val="minor"/>
      </rPr>
      <t xml:space="preserve">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t>
    </r>
  </si>
  <si>
    <t>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t>
  </si>
  <si>
    <t xml:space="preserve">1. obligaciónes contractuales del Concesionario Fenoco- Plan de Transición
2. Informe y valoración de la Interventoría frente a las actividades contractuales incumplidas en el marco del Contrato de Concesión.
3. Reiteración a FENOCO de las actividades incumplidas hasta la fecha. 
4. Valoración presupuesto de incumplimientos - Antes  y después del  plan de transición.
5. Pretensiones de las partes en la demanda principal y de reconvención.
6. Acuerdo conciliatorio de mayo 24 de 2013 acogido por el Tribunal de Arbitramento mediante auto 53 de junio 11 de 2013.
7. Manual de interventoría y supervisión. 
8. Seguimiento y control por trayectos.  
</t>
  </si>
  <si>
    <t xml:space="preserve">1. Otrosí 12- Anexo 1  Plan de Transición
2. Comunicaciones de Interventoría
3. Comunicaciones de la Entidad INCO hoy ANI
4. Valoración presupuesto de incumplimientos- Antes  y después del  plan de transición.
5. Tribunal de arbitramento (pretensiones debatidas)
6.  Acuerdo conciliatorio de mayo 24 de 2013
7. Manual de interventoría y supervisión. 
8. Seguimiento y control por trayectos.  </t>
  </si>
  <si>
    <t>2017-409-097363-2 del 12-sep-2017</t>
  </si>
  <si>
    <t>Estudio I
INF. 3 MM&amp;D Rad. No. 2016-409-061729-2 Pag. 13</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</si>
  <si>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</si>
  <si>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</si>
  <si>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</si>
  <si>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</si>
  <si>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Con memorando 2015-307-005668-3 del 15-may-2015, se se confirma el 100% de avance que estaba previamente asignado.</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</si>
  <si>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</si>
  <si>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</si>
  <si>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r>
      <rPr>
        <b/>
        <u/>
        <sz val="11"/>
        <rFont val="Calibri"/>
        <family val="2"/>
        <scheme val="minor"/>
      </rPr>
      <t>H69</t>
    </r>
    <r>
      <rPr>
        <sz val="11"/>
        <rFont val="Calibri"/>
        <family val="2"/>
        <scheme val="minor"/>
      </rPr>
      <t xml:space="preserve"> En el tramo que va de la Estación Grecia a Puerto Berrío, persiste la presencia de invasiones urbanas, en su mayoría a lado y lado de la franja férrea, así como pasos a nivel irregulares ubicados a lo largo del trayecto. De igual forma, existen </t>
    </r>
    <r>
      <rPr>
        <b/>
        <u/>
        <sz val="11"/>
        <rFont val="Calibri"/>
        <family val="2"/>
        <scheme val="minor"/>
      </rPr>
      <t xml:space="preserve">nuevas invasiones </t>
    </r>
    <r>
      <rPr>
        <sz val="11"/>
        <rFont val="Calibri"/>
        <family val="2"/>
        <scheme val="minor"/>
      </rPr>
      <t xml:space="preserve">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t>
    </r>
    <r>
      <rPr>
        <b/>
        <u/>
        <sz val="11"/>
        <rFont val="Calibri"/>
        <family val="2"/>
        <scheme val="minor"/>
      </rPr>
      <t>H77</t>
    </r>
    <r>
      <rPr>
        <sz val="11"/>
        <rFont val="Calibri"/>
        <family val="2"/>
        <scheme val="minor"/>
      </rPr>
      <t xml:space="preserve"> A lo largo de la vía férrea entre Santa Marta y Puerto Drummond, se observaron </t>
    </r>
    <r>
      <rPr>
        <b/>
        <u/>
        <sz val="11"/>
        <rFont val="Calibri"/>
        <family val="2"/>
        <scheme val="minor"/>
      </rPr>
      <t>nuevas invasiones</t>
    </r>
    <r>
      <rPr>
        <sz val="11"/>
        <rFont val="Calibri"/>
        <family val="2"/>
        <scheme val="minor"/>
      </rPr>
      <t xml:space="preserve">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t>
    </r>
  </si>
  <si>
    <t xml:space="preserve">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
En cuanto a las invasiones nuevas, el Concesionario y los nuevos contratistas de obra de los tramos al sur de Chiriguaná tienen la obligación contractual de interponer las respectivas querellas antes los Autoridades Municipales. </t>
  </si>
  <si>
    <t>1. Minutas contratos con alcances técnicos
2. Actas de inicio
3. Informes de Interventorías sobre estado de invasiones en los corredores férreos objeto de este hallazgo
4. Informes de seguimiento al mantenimiento corredor Dorada - Chiriguaná
5.Oficios con actuaciones del concesionario referidas a la restitución del corredor
6.Informes de interventoría referido a seguimiento de invasiones
7. Informes trimestrales y mensuales estado de ocupaciones Dorada - Chiriguaná. 
8. Manual de Supervisión e Interventoría
9.  Informe Argumentativo de cierre hallazgo</t>
  </si>
  <si>
    <t>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t>
  </si>
  <si>
    <t xml:space="preserve">Realizar la entrega de los bienes muebles e inmuebles desafectados de la concesión para determinar si existen o no faltantes. 
En caso de existir faltantes se solicitará al concesionario que adelante las acciones establecidas en el contrato </t>
  </si>
  <si>
    <t>1.  Informes de Liquidación Interventoría
2. Actas de entrega y recibo ANI-Fenoco
3. Acta de liquidación tramo sur Dorada - Chiriguaná y Bogotá - Belencito ANI - FNC
4.  Informe Argumentativo de cierre hallazgo</t>
  </si>
  <si>
    <t>Incumplimiento obligaciónes</t>
  </si>
  <si>
    <r>
      <rPr>
        <b/>
        <u/>
        <sz val="11"/>
        <rFont val="Calibri"/>
        <family val="2"/>
        <scheme val="minor"/>
      </rPr>
      <t>H36-52</t>
    </r>
    <r>
      <rPr>
        <b/>
        <sz val="11"/>
        <rFont val="Calibri"/>
        <family val="2"/>
        <scheme val="minor"/>
      </rPr>
      <t xml:space="preserve"> Modificación Contrato de Concesión. </t>
    </r>
    <r>
      <rPr>
        <sz val="11"/>
        <rFont val="Calibri"/>
        <family val="2"/>
        <scheme val="minor"/>
      </rPr>
      <t xml:space="preserve">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t>
    </r>
    <r>
      <rPr>
        <b/>
        <u/>
        <sz val="11"/>
        <rFont val="Calibri"/>
        <family val="2"/>
        <scheme val="minor"/>
      </rPr>
      <t>H39-56</t>
    </r>
    <r>
      <rPr>
        <b/>
        <sz val="11"/>
        <rFont val="Calibri"/>
        <family val="2"/>
        <scheme val="minor"/>
      </rPr>
      <t xml:space="preserve"> </t>
    </r>
    <r>
      <rPr>
        <sz val="11"/>
        <rFont val="Calibri"/>
        <family val="2"/>
        <scheme val="minor"/>
      </rPr>
      <t xml:space="preserve">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t>
    </r>
    <r>
      <rPr>
        <b/>
        <u/>
        <sz val="11"/>
        <rFont val="Calibri"/>
        <family val="2"/>
        <scheme val="minor"/>
      </rPr>
      <t>H37-54</t>
    </r>
    <r>
      <rPr>
        <b/>
        <sz val="11"/>
        <rFont val="Calibri"/>
        <family val="2"/>
        <scheme val="minor"/>
      </rPr>
      <t xml:space="preserve"> </t>
    </r>
    <r>
      <rPr>
        <sz val="11"/>
        <rFont val="Calibri"/>
        <family val="2"/>
        <scheme val="minor"/>
      </rPr>
      <t xml:space="preserve">Estaciones de Pesaje. Según el numeral 1, 2, 3, 2, 2 seis meses después de suscrita el acta de Iniciación de la etapa de construcción, deben existir, como mínimo dos estaciones de pesaje fijas, sin embargo no se encontró ninguna estación de pesaje fija en operación.  </t>
    </r>
    <r>
      <rPr>
        <b/>
        <u/>
        <sz val="11"/>
        <rFont val="Calibri"/>
        <family val="2"/>
        <scheme val="minor"/>
      </rPr>
      <t>H40-57</t>
    </r>
    <r>
      <rPr>
        <b/>
        <sz val="11"/>
        <rFont val="Calibri"/>
        <family val="2"/>
        <scheme val="minor"/>
      </rPr>
      <t xml:space="preserve"> </t>
    </r>
    <r>
      <rPr>
        <sz val="11"/>
        <rFont val="Calibri"/>
        <family val="2"/>
        <scheme val="minor"/>
      </rPr>
      <t xml:space="preserve">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t>
    </r>
    <r>
      <rPr>
        <b/>
        <u/>
        <sz val="11"/>
        <rFont val="Calibri"/>
        <family val="2"/>
        <scheme val="minor"/>
      </rPr>
      <t>H243-36</t>
    </r>
    <r>
      <rPr>
        <sz val="11"/>
        <rFont val="Calibri"/>
        <family val="2"/>
        <scheme val="minor"/>
      </rPr>
      <t xml:space="preserve">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t>
    </r>
  </si>
  <si>
    <t>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t>
  </si>
  <si>
    <t>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t>
  </si>
  <si>
    <t>Establecer lineamientos rigurosos para evaluar y aprobar modificaciones a los contratos.</t>
  </si>
  <si>
    <t>Asegurar el cumplimiento normativo relacionado con las modificaciones contractuales y el logro de los objetivos del proyecto.</t>
  </si>
  <si>
    <t>1. Informe Jurídico.
2. Informe de Interventoría.
3. Informe de Supervisión.
4. Manual de Contratación
5. Resolución de Comité de Contratación
6. Resolución 959 de 2013 - Bitácora</t>
  </si>
  <si>
    <t>CR_Briceño-Tunja-Sogamoso</t>
  </si>
  <si>
    <r>
      <rPr>
        <b/>
        <sz val="11"/>
        <rFont val="Calibri"/>
        <family val="2"/>
        <scheme val="minor"/>
      </rPr>
      <t>Vicepresidencia Ejecutiva -</t>
    </r>
    <r>
      <rPr>
        <sz val="11"/>
        <rFont val="Calibri"/>
        <family val="2"/>
        <scheme val="minor"/>
      </rPr>
      <t xml:space="preserve"> Vicepresidencia Jurídica</t>
    </r>
  </si>
  <si>
    <t xml:space="preserve">Modificaciones  </t>
  </si>
  <si>
    <r>
      <t>Pago de obras adicionales.</t>
    </r>
    <r>
      <rPr>
        <sz val="11"/>
        <rFont val="Calibri"/>
        <family val="2"/>
        <scheme val="minor"/>
      </rPr>
      <t xml:space="preserve">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t>
    </r>
  </si>
  <si>
    <t>La CGR describe la causa así: ''Reconocimiento de una inflación del 7%, cifra superior a la real causada entre julio de 2005 y 2007, así mismo, se pagó a una tasa de oportunidad superior pactada en el contrato para las obras ejecutadas a esa fecha.''</t>
  </si>
  <si>
    <t>La CGR describe el efecto así: ''Presunto detrimento patrimonial a favor del Estado por el valor pagado por el INCO al Concesionario.''</t>
  </si>
  <si>
    <t>Teniendo en cuenta que actualmente las controversias contractuales están siendo dirimidas por un Tribunal de Arbitramento como mecanismo de solución de controversias,  las acciones a adoptar están sujetas al resultado del mismo.</t>
  </si>
  <si>
    <t>Obtener decisión de la justicia arbitral que resuelva si efectivamente se presentó desplazamiento en el Cronograma de Inversiones</t>
  </si>
  <si>
    <t>1. Demanda de Reconvención Tribunal Uno (pretensiones Trigésima Quinta Principal y Trigésima Sexta Principal)
2. Manual de Contratación
3. Resolución de Bitácora
4. Manual de Interventoría y Supervisión</t>
  </si>
  <si>
    <t>CR_Bosa-Granada-Girardot</t>
  </si>
  <si>
    <t>DISCIPLINARIA Y FISCAL</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</si>
  <si>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</si>
  <si>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</si>
  <si>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</si>
  <si>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r>
      <t xml:space="preserve">
Auto 000307 del 5 de junio de 2017 decisión confirmada en sede de consulta mediante Auto ORD-80112-0187 del 11 de julio de 2017.
Tribunal de Arbitramento. </t>
    </r>
    <r>
      <rPr>
        <i/>
        <sz val="12"/>
        <color theme="1"/>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</si>
  <si>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t>Directo</t>
  </si>
  <si>
    <r>
      <t xml:space="preserve">Variante Sur. </t>
    </r>
    <r>
      <rPr>
        <sz val="11"/>
        <rFont val="Calibri"/>
        <family val="2"/>
        <scheme val="minor"/>
      </rPr>
      <t>La Variante Sur de Pereira (tramo 3) no cumple su cometido de variante, debido a que de aproximadamente 13 kilómetros de variante, sólo se han construido 4,5 kilómetros, situación que no ha permitido reducir el flujo de vehículos de carga por la ciudad de Pereira.</t>
    </r>
  </si>
  <si>
    <t>La CGR describe la causa así: ''De aproximadamente 13 kilómetros de variante, sólo se han construido 4,5 kilómetros.''</t>
  </si>
  <si>
    <t>La CGR describe el efecto así: ''No se ha permitido reducir el flujo de vehículos de carga por la ciudad de Pereira.''</t>
  </si>
  <si>
    <t>Terminar la variante Sur
Implementar las acciones requeridas para verificar que los predios requeridos ya fueron adquiridos y se utilizaron en el desarrollo de las obras para la construcción de la Variante Sur de Pereira, incluyendo el acceso a Alcalá</t>
  </si>
  <si>
    <t>Garantizar una adecuada movilidad y conectividad entre la ciudad de Pereira y el Departamento del Quindío
Utilización de los predios requeridos y adquiridos</t>
  </si>
  <si>
    <t>1. Manual de Supervisión e Interventoría
2. Acta de terminación de variante Sur
3. Informe de obras ejecutadas y operación variante Sur de Pereira, incluyendo el acceso a Alcalá.
4. Registro filmico del recorrido del tramo
5. Procedimiento predial
6. Informe de cierre</t>
  </si>
  <si>
    <r>
      <t xml:space="preserve">Vicepresidencia de Gestión Contractual - </t>
    </r>
    <r>
      <rPr>
        <sz val="11"/>
        <rFont val="Calibri"/>
        <family val="2"/>
        <scheme val="minor"/>
      </rPr>
      <t>Vicepresidencia de Planeación, Riesgos y Entorno</t>
    </r>
  </si>
  <si>
    <t>INF 6. MM&amp;D  Rad. No. 2016-409-089297-2 pag. 8</t>
  </si>
  <si>
    <t xml:space="preserve"> </t>
  </si>
  <si>
    <t>En el sector del peaje de Villarrica (Tramo 2), se observó la invasión de vendedores ambulantes, inclusive en el sitio de las casetas de peaje, sin ningún tipo de control.</t>
  </si>
  <si>
    <t xml:space="preserve">Examinar las soluciones que podrían plantearse frente a la invasión de vendederos ambulantes en el sector del peaje de Villarrica. </t>
  </si>
  <si>
    <t xml:space="preserve">Encontrar una alternativa viable para la solución de esta problemática. </t>
  </si>
  <si>
    <t xml:space="preserve">1. Oficio de requerimiento a la Interventoría. 
2. Informe de Interventoría. 
3. Oficio al Concesionario. 
4. Concepto Jurídico. 
5. Memorando a Defensa Judicial para definición
6. Contrato estándar 4G - Apéndice 2 técnico parte 8 - socio ambiental
7. Manual de Supervisión e Interventoría
</t>
  </si>
  <si>
    <t>CR_Malla Vial del Valle del Cauca y Cauca</t>
  </si>
  <si>
    <r>
      <t xml:space="preserve">Adquisición de Predios. </t>
    </r>
    <r>
      <rPr>
        <sz val="11"/>
        <rFont val="Calibri"/>
        <family val="2"/>
        <scheme val="minor"/>
      </rPr>
      <t>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t>
    </r>
  </si>
  <si>
    <t>La CGR describe la causa así: ''Modificación de compromisos contractuales favoreciendo al concesionario''</t>
  </si>
  <si>
    <t>La CGR describe el efecto así: ''Esto tiene como consecuencia que se haya dado inicio a la etapa de construcción sin ninguna sanción incumpliendo lo pactado en el contrato.''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</si>
  <si>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t>
  </si>
  <si>
    <t>Asegurar que las modificaciones contractuales cumplen la normatividad vigente y previene hechos similares a futuro</t>
  </si>
  <si>
    <t>1) Acuerdo
2) Aprobación del Acuerdo
3)Documentos de Reversión
4)Análisis Financiero del Acuerdo de Terminación
5) Resolucion 959 de 2013 -Bitacora
6) Manual de contratación
7) Resolución que crea el comité de contratación</t>
  </si>
  <si>
    <t>CR_Zona Metropolitana de Bucaramanga</t>
  </si>
  <si>
    <t>Terminación anticipada del contrato</t>
  </si>
  <si>
    <r>
      <rPr>
        <b/>
        <u/>
        <sz val="11"/>
        <rFont val="Calibri"/>
        <family val="2"/>
        <scheme val="minor"/>
      </rPr>
      <t>H62-102</t>
    </r>
    <r>
      <rPr>
        <b/>
        <sz val="11"/>
        <rFont val="Calibri"/>
        <family val="2"/>
        <scheme val="minor"/>
      </rPr>
      <t xml:space="preserve"> - Mantenimiento corredor férreo.</t>
    </r>
    <r>
      <rPr>
        <sz val="11"/>
        <rFont val="Calibri"/>
        <family val="2"/>
        <scheme val="minor"/>
      </rPr>
      <t xml:space="preserve">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t>
    </r>
    <r>
      <rPr>
        <b/>
        <u/>
        <sz val="11"/>
        <rFont val="Calibri"/>
        <family val="2"/>
        <scheme val="minor"/>
      </rPr>
      <t>H63-103</t>
    </r>
    <r>
      <rPr>
        <b/>
        <sz val="11"/>
        <rFont val="Calibri"/>
        <family val="2"/>
        <scheme val="minor"/>
      </rPr>
      <t xml:space="preserve"> Traviesas de madera</t>
    </r>
    <r>
      <rPr>
        <sz val="11"/>
        <rFont val="Calibri"/>
        <family val="2"/>
        <scheme val="minor"/>
      </rPr>
      <t xml:space="preserve">.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t>
    </r>
    <r>
      <rPr>
        <b/>
        <u/>
        <sz val="11"/>
        <rFont val="Calibri"/>
        <family val="2"/>
        <scheme val="minor"/>
      </rPr>
      <t>H65-105</t>
    </r>
    <r>
      <rPr>
        <b/>
        <sz val="11"/>
        <rFont val="Calibri"/>
        <family val="2"/>
        <scheme val="minor"/>
      </rPr>
      <t xml:space="preserve">  - Sin rehabilitar.  </t>
    </r>
    <r>
      <rPr>
        <sz val="11"/>
        <rFont val="Calibri"/>
        <family val="2"/>
        <scheme val="minor"/>
      </rPr>
      <t xml:space="preserve">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t>
    </r>
    <r>
      <rPr>
        <b/>
        <u/>
        <sz val="11"/>
        <rFont val="Calibri"/>
        <family val="2"/>
        <scheme val="minor"/>
      </rPr>
      <t>H287-80</t>
    </r>
    <r>
      <rPr>
        <sz val="11"/>
        <rFont val="Calibri"/>
        <family val="2"/>
        <scheme val="minor"/>
      </rPr>
      <t xml:space="preserve"> En visita de inspección al Corredor Férreo se evidenciaron deficiencias en el mantenimiento, en los tramos Buenaventura – Dagua y Yumbo – Palmira.</t>
    </r>
  </si>
  <si>
    <t>La CGR describe la causa así: ''Poca atención del Inco e Interventoría en cuanto al cumplimiento de los compromisos contractuales del Concesionario. ''</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</si>
  <si>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t>
  </si>
  <si>
    <t>Ejecutar proceso sancionatorio al concesionario y fortalecer los lineamientos de monitoreo y control del proyecto</t>
  </si>
  <si>
    <t>Asegurar el cumplimiento de las obligaciónes contractuales del concesionario</t>
  </si>
  <si>
    <t>1. Informe de interventoría actualizado
2. Informe del Concesionario
3. Manual de Supervisión e Interventoría
4. Ejecutar proceso sancionatorio
5, Plan de normalización 
6.. Proceso de Caducidad
7.. Informe de cierre</t>
  </si>
  <si>
    <t>SI
INF 2 Rad. 2016-409-054482 pag.  31</t>
  </si>
  <si>
    <t>1132-3</t>
  </si>
  <si>
    <t xml:space="preserve">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t>
  </si>
  <si>
    <t>La CGR describe la causa así: ''Poca gestión del Concesionario y del Inco, no obstante las comunicaciones de la Interventoría sobre este aspecto.''</t>
  </si>
  <si>
    <t>La CGR describe el efecto así: ''Incremento del grado de incertidumbre sobre la ejecución y terminación normal de las obras.   ''</t>
  </si>
  <si>
    <t>1. Verificación de obligación contractual relacionada con el sistema de comunicaciones</t>
  </si>
  <si>
    <t>1. Informe de Interventoría
2. Informe de concesionario sobre sistema actual de comunicaciones
3. Manual de Supervisión e Interventoría</t>
  </si>
  <si>
    <r>
      <rPr>
        <b/>
        <u/>
        <sz val="11"/>
        <rFont val="Calibri"/>
        <family val="2"/>
        <scheme val="minor"/>
      </rPr>
      <t>H67-107</t>
    </r>
    <r>
      <rPr>
        <b/>
        <sz val="11"/>
        <rFont val="Calibri"/>
        <family val="2"/>
        <scheme val="minor"/>
      </rPr>
      <t xml:space="preserve"> Equipo de tracción.</t>
    </r>
    <r>
      <rPr>
        <sz val="11"/>
        <rFont val="Calibri"/>
        <family val="2"/>
        <scheme val="minor"/>
      </rPr>
      <t xml:space="preserve">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t>
    </r>
    <r>
      <rPr>
        <b/>
        <sz val="11"/>
        <rFont val="Calibri"/>
        <family val="2"/>
        <scheme val="minor"/>
      </rPr>
      <t xml:space="preserve">
</t>
    </r>
    <r>
      <rPr>
        <b/>
        <u/>
        <sz val="11"/>
        <rFont val="Calibri"/>
        <family val="2"/>
        <scheme val="minor"/>
      </rPr>
      <t>H283-76</t>
    </r>
    <r>
      <rPr>
        <u/>
        <sz val="11"/>
        <rFont val="Calibri"/>
        <family val="2"/>
        <scheme val="minor"/>
      </rPr>
      <t xml:space="preserve"> </t>
    </r>
    <r>
      <rPr>
        <sz val="11"/>
        <rFont val="Calibri"/>
        <family val="2"/>
        <scheme val="minor"/>
      </rPr>
      <t xml:space="preserve">Solamente algunos carromotores destinados para la operación se encuentran en funcionamiento, dado que el Carromotor  623, que se accidentó fue entregado por la Interventoría al INCO hasta el 16 de julio de 2010.
</t>
    </r>
    <r>
      <rPr>
        <b/>
        <u/>
        <sz val="11"/>
        <rFont val="Calibri"/>
        <family val="2"/>
        <scheme val="minor"/>
      </rPr>
      <t>H284-77</t>
    </r>
    <r>
      <rPr>
        <sz val="11"/>
        <rFont val="Calibri"/>
        <family val="2"/>
        <scheme val="minor"/>
      </rPr>
      <t xml:space="preserve"> La Dresina de Control, entregada al Concesionario no cumple con su función, ya que se encuentra en el Taller de Palmira en total abandono y según lo manifestado por el Jefe del Taller no tiene motor y no ha sido utilizada para programar el mantenimiento del corredor férreo.</t>
    </r>
  </si>
  <si>
    <t>La CGR describe el efecto así: ''Oferta de servicio mínima y una demanda atendida muy baja.''</t>
  </si>
  <si>
    <t>Informe  sobre el equipo de tracción y la disponibilidad del mismo en la operación comercial.</t>
  </si>
  <si>
    <t>Informe sobre el estado de los bienes entregados en concesión, de acuerdo con las obligaciones establecidas en el contrato.</t>
  </si>
  <si>
    <t>1. Oficio de requerimiento al Concesionario (1)
2.Informe sobre el equipo de tracción disponible para la operación y la carga atendida. (1)
3. Manual de Supervisión e Interventoría</t>
  </si>
  <si>
    <r>
      <rPr>
        <b/>
        <u/>
        <sz val="11"/>
        <rFont val="Calibri"/>
        <family val="2"/>
        <scheme val="minor"/>
      </rPr>
      <t>H16</t>
    </r>
    <r>
      <rPr>
        <b/>
        <sz val="11"/>
        <rFont val="Calibri"/>
        <family val="2"/>
        <scheme val="minor"/>
      </rPr>
      <t xml:space="preserve"> Interventoría </t>
    </r>
    <r>
      <rPr>
        <sz val="11"/>
        <rFont val="Calibri"/>
        <family val="2"/>
        <scheme val="minor"/>
      </rPr>
      <t>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t>
    </r>
    <r>
      <rPr>
        <b/>
        <sz val="11"/>
        <rFont val="Calibri"/>
        <family val="2"/>
        <scheme val="minor"/>
      </rPr>
      <t xml:space="preserve">
</t>
    </r>
    <r>
      <rPr>
        <sz val="11"/>
        <rFont val="Calibri"/>
        <family val="2"/>
        <scheme val="minor"/>
      </rPr>
      <t xml:space="preserve">
</t>
    </r>
    <r>
      <rPr>
        <b/>
        <u/>
        <sz val="11"/>
        <rFont val="Calibri"/>
        <family val="2"/>
        <scheme val="minor"/>
      </rPr>
      <t>H262-55</t>
    </r>
    <r>
      <rPr>
        <sz val="11"/>
        <rFont val="Calibri"/>
        <family val="2"/>
        <scheme val="minor"/>
      </rPr>
      <t xml:space="preserve">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t>
    </r>
    <r>
      <rPr>
        <b/>
        <u/>
        <sz val="11"/>
        <rFont val="Calibri"/>
        <family val="2"/>
        <scheme val="minor"/>
      </rPr>
      <t>H293-86</t>
    </r>
    <r>
      <rPr>
        <sz val="11"/>
        <rFont val="Calibri"/>
        <family val="2"/>
        <scheme val="minor"/>
      </rPr>
      <t xml:space="preserve">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t>
    </r>
  </si>
  <si>
    <t>La CGR describe la causa así: ''El Estado dejó de ejercer la dirección de la Inversión, mediante CONPES convertidos en decreto,  en el Contrato de Concesión.''</t>
  </si>
  <si>
    <t>La CGR describe el efecto así: ''Las inversiones en el Puerto de Buenaventura estuvieron destinadas a cubrir las necesidades e intereses del Concesionario sin que el Estado pusiera las condiciones. ''</t>
  </si>
  <si>
    <t>Gestionar la contratación de las interventorías para los proyectos que las requieran.</t>
  </si>
  <si>
    <t>Asegurar el adecuado monitoreo y control de los proyectos de concesión portuaria.</t>
  </si>
  <si>
    <t>1. Resolución de Adjudicación. (1 si es un contrato para la interventoría de 6 concesiones)     
2. Minuta del Contrato suscrito. (1si es un contrato para la interventoría de 6 concesiones)
3. Suscripción de contrato (1 si es un contrato para la interventoría de 6 concesiones)
4, Acta de inicio ( 1 si es un contrato para la interventoría de 6 concesiones)
5. Manual de Supervisión e Interventoría
6. Manual de Contratación
7. Matriz de seguimiento a las interventorías por la OCI</t>
  </si>
  <si>
    <t>Gerencia Portuaria</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</si>
  <si>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</si>
  <si>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</si>
  <si>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r>
      <rPr>
        <b/>
        <u/>
        <sz val="11"/>
        <rFont val="Calibri"/>
        <family val="2"/>
        <scheme val="minor"/>
      </rPr>
      <t>H81-125</t>
    </r>
    <r>
      <rPr>
        <b/>
        <sz val="11"/>
        <rFont val="Calibri"/>
        <family val="2"/>
        <scheme val="minor"/>
      </rPr>
      <t xml:space="preserve"> Acuerdo Conciliatorio: </t>
    </r>
    <r>
      <rPr>
        <sz val="11"/>
        <rFont val="Calibri"/>
        <family val="2"/>
        <scheme val="minor"/>
      </rPr>
      <t xml:space="preserve">Existen inconsistencias en el Acuerdo Conciliatorio de fecha 30 de agosto de 2006 y en el Acta 14 de 2007 de Aprobación del Tribunal de Arbitramento de la Cámara de Comercio de Bogotá.
</t>
    </r>
    <r>
      <rPr>
        <b/>
        <u/>
        <sz val="11"/>
        <rFont val="Calibri"/>
        <family val="2"/>
        <scheme val="minor"/>
      </rPr>
      <t xml:space="preserve">H88-143 </t>
    </r>
    <r>
      <rPr>
        <sz val="11"/>
        <rFont val="Calibri"/>
        <family val="2"/>
        <scheme val="minor"/>
      </rPr>
      <t xml:space="preserve">Incertidumbre sobre la validez del "concepto previo favorable" otorgado por el CONPES 3535 de julio 18 de 2008 al </t>
    </r>
    <r>
      <rPr>
        <b/>
        <sz val="11"/>
        <rFont val="Calibri"/>
        <family val="2"/>
        <scheme val="minor"/>
      </rPr>
      <t>Acuerdo Conciliatorio</t>
    </r>
    <r>
      <rPr>
        <sz val="11"/>
        <rFont val="Calibri"/>
        <family val="2"/>
        <scheme val="minor"/>
      </rPr>
      <t xml:space="preserve"> de fecha 30 de agosto de 2006. </t>
    </r>
  </si>
  <si>
    <t xml:space="preserve">1. A partir de los antecedentes, se proferirá Concepto integral  con las acciones a seguir. </t>
  </si>
  <si>
    <t>1. Informe Integral</t>
  </si>
  <si>
    <t>CR_Bogotá-Siberia-La Punta-El Vino-La Vega-Villeta</t>
  </si>
  <si>
    <t>2007E</t>
  </si>
  <si>
    <r>
      <t xml:space="preserve">Modelo Financiero: </t>
    </r>
    <r>
      <rPr>
        <sz val="11"/>
        <rFont val="Calibri"/>
        <family val="2"/>
        <scheme val="minor"/>
      </rPr>
      <t>Se presenta probablemente un mayor reconocimiento en la rentabilidad del Concesionario al pasar del 12,26% al 17,22% en la TIR.</t>
    </r>
  </si>
  <si>
    <t>Ajustar los controles asociados a las modificaciones contractuales.
Incorporar auto de archivo CGR de Indagación Preliminar,  IP 6-027-09 del 25 mayo 2010</t>
  </si>
  <si>
    <t>Fortalecer los controles asociados a las modificaciones contractuales</t>
  </si>
  <si>
    <t>1. Informe Integral
2. Ratificación hallazgo
3. Resolución 959 de 2013 - Bitácora del Proyecto
4. Procedimiento para la modificación de contratos
5. Manual de Contratación
6. Res. Que conforma y regula el comité de contratación
7. auto de archivo CGR en donde se indica que no se genera detrimento patrimonial, dado que se demostró que no existe.
8. Informe de cierre</t>
  </si>
  <si>
    <t>1. Informe Integral
2. Ratificación hallazgo
3. Resolución 959 de 2013 - Bitácora del Proyecto
4. Procedimiento para la modificación de contratos
5. Manual de Contratación
6. Res. Que conforma y regula el comité de contratación
7. Auto del 25 mayo 2010 CGR
8. Informe de cierre</t>
  </si>
  <si>
    <t>El auto del 23 de mayo de 2010 ordena el cierre y el archivo de la indagación preliminar.</t>
  </si>
  <si>
    <t>Auto del 23 de mayo de 2010 mediante el que se archiva el proceso de indagación preliminar No. 06-027-2009</t>
  </si>
  <si>
    <t>Auto del 23 de mayo de 2010.
 "El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
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t>
  </si>
  <si>
    <t xml:space="preserve">Estudio III
INF. 8 MM&amp;D Rad. No. 2016-409-100777-2 Pag. 5
</t>
  </si>
  <si>
    <r>
      <t xml:space="preserve">Gestión Predial: </t>
    </r>
    <r>
      <rPr>
        <sz val="11"/>
        <rFont val="Calibri"/>
        <family val="2"/>
        <scheme val="minor"/>
      </rPr>
      <t>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t>
    </r>
  </si>
  <si>
    <t>Validación agotamiento $27.500 millones establecido en el acuerdo conciliatorio</t>
  </si>
  <si>
    <t>1. Acta de búsqueda documental
2. Metodología de cálculo para gestión predial en 4G
3. Resolución 959 de 2013 - Bitácora del proyecto
4. Manual de Contratación
5. Contrato estándar 4G que permite un adecuado control predial</t>
  </si>
  <si>
    <r>
      <rPr>
        <b/>
        <sz val="11"/>
        <rFont val="Calibri"/>
        <family val="2"/>
        <scheme val="minor"/>
      </rPr>
      <t>Vicepresidencia de Gestión Contractual -</t>
    </r>
    <r>
      <rPr>
        <sz val="11"/>
        <rFont val="Calibri"/>
        <family val="2"/>
        <scheme val="minor"/>
      </rPr>
      <t xml:space="preserve"> Vicepresidencia Administrativa y Financiera</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</si>
  <si>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</si>
  <si>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</si>
  <si>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</si>
  <si>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</si>
  <si>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</si>
  <si>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</si>
  <si>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</si>
  <si>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t>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</si>
  <si>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</si>
  <si>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</si>
  <si>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</si>
  <si>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r>
      <rPr>
        <b/>
        <sz val="11"/>
        <rFont val="Calibri"/>
        <family val="2"/>
        <scheme val="minor"/>
      </rPr>
      <t>Señalización</t>
    </r>
    <r>
      <rPr>
        <sz val="11"/>
        <rFont val="Calibri"/>
        <family val="2"/>
        <scheme val="minor"/>
      </rPr>
      <t xml:space="preserve">
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t>
    </r>
  </si>
  <si>
    <t>La CGR describe la causa así: ''deficiencia en el control y supervisión de la entidad sobre el contrato''</t>
  </si>
  <si>
    <t>La CGR describe el efecto así: ''riesgo para la seguridad de los usuarios de las vías además de no cumplirse con los principios  de Calidad del Servicio Técnico y de la Atención al Usuario, de Seguridad vial y de Integridad de la Vía.''</t>
  </si>
  <si>
    <t>Mediante informes de seguimiento verificar el Cumplimiento de lo establecido en el contrato de la concesión.</t>
  </si>
  <si>
    <t>Cumplimiento de lo establecido en el contrato de la concesión, en cuanto a señalización.</t>
  </si>
  <si>
    <t>1. Informe de Interventoría verificando el estado actual de la señalización reportada como incumplida en el informe de la CGR de 2011
2. Documento GCSP-M-0002 - Manual de Interventoría y Supervisión 
3. Informe de Cierre</t>
  </si>
  <si>
    <t>CR_Cordoba-Sucre</t>
  </si>
  <si>
    <t>Fernando Mejía</t>
  </si>
  <si>
    <t>INF. 8 MM&amp;D Rad. No. 2016-409-100777-2 Pag. 50</t>
  </si>
  <si>
    <r>
      <rPr>
        <b/>
        <u/>
        <sz val="11"/>
        <rFont val="Calibri"/>
        <family val="2"/>
        <scheme val="minor"/>
      </rPr>
      <t>H194</t>
    </r>
    <r>
      <rPr>
        <sz val="11"/>
        <rFont val="Calibri"/>
        <family val="2"/>
        <scheme val="minor"/>
      </rPr>
      <t xml:space="preserve"> Se presenta un mayor ingreso esperado en $114.833 millones de diciembre de 2004.
</t>
    </r>
    <r>
      <rPr>
        <b/>
        <u/>
        <sz val="11"/>
        <rFont val="Calibri"/>
        <family val="2"/>
        <scheme val="minor"/>
      </rPr>
      <t xml:space="preserve">H95 </t>
    </r>
    <r>
      <rPr>
        <sz val="11"/>
        <rFont val="Calibri"/>
        <family val="2"/>
        <scheme val="minor"/>
      </rPr>
      <t xml:space="preserve">A 31 de diciembre de 2009, el INCO constituyó una Cuenta por Pagar por $29.000 millones, como parte del valor a pagar del alcance opcional – Túnel Daza, presentándose una diferencia de $21,917 millones.
</t>
    </r>
    <r>
      <rPr>
        <b/>
        <u/>
        <sz val="11"/>
        <rFont val="Calibri"/>
        <family val="2"/>
        <scheme val="minor"/>
      </rPr>
      <t>H112</t>
    </r>
    <r>
      <rPr>
        <sz val="11"/>
        <rFont val="Calibri"/>
        <family val="2"/>
        <scheme val="minor"/>
      </rPr>
      <t xml:space="preserve">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En la respuesta dada por la Entidad manifiesta entre otras  “… queda pendiente realizar el ajuste del hallazgo de la Contraloría del supuesto menor valor del alcance opcional previsto en $92.898 millones apéndice “E“ al contrato de concesión (incluido el valor del túnel) …”</t>
    </r>
  </si>
  <si>
    <t>La CGR describe la causa así: ''debido a que para suscripción del adicional 1 del 28 de diciembre de 2007 se existieron inconsistencias que afectaron el resultado del calculo de ingreso esperado.''</t>
  </si>
  <si>
    <t>La CGR describe el efecto así: '' generando un mayor reconocimiento al concesionario.''</t>
  </si>
  <si>
    <t xml:space="preserve">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</si>
  <si>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 xml:space="preserve">Obtener decisión de la justicia arbitral sobre el hecho de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</si>
  <si>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por parte del Tribunal de arbitramento de fecha 20 de marzo de 2015
3. Contrato Estándar 4G
4. Manual de supervisión e Interventoría</t>
  </si>
  <si>
    <t>CR_Rumichaca - Pasto - Chachagui - Aeropuerto</t>
  </si>
  <si>
    <r>
      <t xml:space="preserve">Vicepresidencia Ejecutiva - </t>
    </r>
    <r>
      <rPr>
        <sz val="11"/>
        <rFont val="Calibri"/>
        <family val="2"/>
        <scheme val="minor"/>
      </rPr>
      <t>Vicepresidencia Jurídica</t>
    </r>
  </si>
  <si>
    <t>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LMSC. 21/11/2016 PRF archivado, pendiente de recibo del respectivo auto para registro.</t>
  </si>
  <si>
    <t>Auto 572 del 26/09/2016 confirmado en grado de consulta por el Auto 461 del 09/11/2016</t>
  </si>
  <si>
    <t>Pendiente del recibo de los autos.</t>
  </si>
  <si>
    <r>
      <rPr>
        <b/>
        <sz val="11"/>
        <rFont val="Calibri"/>
        <family val="2"/>
        <scheme val="minor"/>
      </rPr>
      <t>Medición Periódica del Índice de Estado</t>
    </r>
    <r>
      <rPr>
        <sz val="11"/>
        <rFont val="Calibri"/>
        <family val="2"/>
        <scheme val="minor"/>
      </rPr>
      <t xml:space="preserve">
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t>
    </r>
  </si>
  <si>
    <t>La CGR describe la causa así: ''deficiencias en la gestión de la Entidad''</t>
  </si>
  <si>
    <t>La CGR describe el efecto así: ''conlleva a que no se tengan las herramientas necesarias para hacer control y supervisión del contrato en lo referente a las obligaciones de operación y mantenimiento de las vías concesionadas.    ''</t>
  </si>
  <si>
    <t>Contrato anterior
Solicitud de un nuevo concepto jurídico tendiente a establecer la viabilidad de una acción correctiva
Nueva interventoría:
1. Medición del Índice de Estado.</t>
  </si>
  <si>
    <t>1. Implementar en las adiciones contractuales estrictos mecanismos  para la liquidación de contratos.
2. cumplimiento de obligaciones actuales en los contratos</t>
  </si>
  <si>
    <t>1. Demanda de reconvención
2. Informe de supervisión con base en lo establecido en el Acuerdo Conciliatorio para la terminación anticipada del Contrato de Concesión.
3. Informe de Interventoría de Índice de Estado
4. Acuerdo conciliatorio de terminación anticipada con Anexo técnico del 6 de febrero de 2015
5. Auto No.45 de aprobación del Tribunal de arbitramento para la terminación anticipada del Contrato de Concesión de fecha 20 de marzo de 2015
6. Manual de supervisión e interventoría
7. Contrato estándar interventoría que le asigna la responsabilidad por la medición de este indicador</t>
  </si>
  <si>
    <r>
      <rPr>
        <b/>
        <sz val="11"/>
        <rFont val="Calibri"/>
        <family val="2"/>
        <scheme val="minor"/>
      </rPr>
      <t>Acta de Terminación Etapa de Preconstrucción</t>
    </r>
    <r>
      <rPr>
        <sz val="11"/>
        <rFont val="Calibri"/>
        <family val="2"/>
        <scheme val="minor"/>
      </rPr>
      <t xml:space="preserve">  El INCO suscribió acta de terminación de la etapa de preconstrucción sin que se encuentren cumplidas todas las obligaciones del concesionario por  dejar de cumplir con las funciones misionales ocasionando incertidumbre en la información y desarrollo del contrato.</t>
    </r>
  </si>
  <si>
    <t>La CGR describe la causa así: ''Inobservancia de las funciones propias de la entidad (D 1800 de 2003)''</t>
  </si>
  <si>
    <t>La CGR describe el efecto así: ''Actas o documentos contractuales sin sustento real''</t>
  </si>
  <si>
    <t>Remitir acciones realizadas a Control Interno Disciplinario</t>
  </si>
  <si>
    <t>1. Cumplir con lo establecido en el Contrato de Concesión.</t>
  </si>
  <si>
    <t>1. Memorando interno a Control Interno Disciplinario solicitando se adelanten las medidas pertinentes
2. Manual de Supervisión e Interventoría
3. Manual de Contratación
4. Resolución para bitácora</t>
  </si>
  <si>
    <r>
      <t xml:space="preserve">Vicepresidencia Ejecutiva - </t>
    </r>
    <r>
      <rPr>
        <sz val="11"/>
        <rFont val="Calibri"/>
        <family val="2"/>
        <scheme val="minor"/>
      </rPr>
      <t>Vicepresidencia Administrativa y Financiera</t>
    </r>
  </si>
  <si>
    <r>
      <rPr>
        <b/>
        <sz val="11"/>
        <rFont val="Calibri"/>
        <family val="2"/>
        <scheme val="minor"/>
      </rPr>
      <t xml:space="preserve">Gestión Predial </t>
    </r>
    <r>
      <rPr>
        <sz val="11"/>
        <rFont val="Calibri"/>
        <family val="2"/>
        <scheme val="minor"/>
      </rPr>
      <t xml:space="preserve"> Aun existen predios que no han sido entregados a la Concesión por parte del Área Metropolitana de Bucaramanga y Metrolínea y otros que han sido entregados no han sido utilizado en la construcción.
Se verificaron los 23 predios que están sin entregar, evidenciando problemas de impacto urbano que causan por la no continuidad de la obra.
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t>
    </r>
  </si>
  <si>
    <t>La CGR describe la causa así: ''deficiencias en la gestión, el control y seguimiento por parte de la entidad''</t>
  </si>
  <si>
    <t>La CGR describe el efecto así: ''Riesgos de incumplimientos de los programas de obra y del contrato. 
Probabilidad que quede pendiente algún predio adquirido sin haber sido utilizado ''</t>
  </si>
  <si>
    <t>Completar la gestión predial faltante y definir lineamientos estándarizados para el monitoreo y control de los proyectos y para la gestión predial.
Implementar las acciones requeridas para verificar que los predios requeridos y que fueron adquiridos, se utilizaron en el desarrollo de las obras del tercer carril en el sector de Papi Quiero Piña-Estación de Servicio El Molino</t>
  </si>
  <si>
    <t>Mejorar el desempeño predial de los proyectos
Utilización de los predios requeridos y adquiridos</t>
  </si>
  <si>
    <t>1.- Un oficio al AMB
2.- Un Acta de la reunión con AMB-METROLINEA
3.- Un informe de la Gerencia Predial que confirme el uso de los predios.
4.- Procedimientos de gestión predial
5.- Manual de Supervisión e Interventoría
6. Informe de Cierre</t>
  </si>
  <si>
    <t>CR_Zipaquira-Palenque</t>
  </si>
  <si>
    <t>Pendiente cierre de la CGR.</t>
  </si>
  <si>
    <t>INF 6. MM&amp;D  Rad. No. 2016-409-089297-2 pag. 5</t>
  </si>
  <si>
    <r>
      <rPr>
        <b/>
        <sz val="11"/>
        <rFont val="Calibri"/>
        <family val="2"/>
        <scheme val="minor"/>
      </rPr>
      <t>Obras</t>
    </r>
    <r>
      <rPr>
        <sz val="11"/>
        <rFont val="Calibri"/>
        <family val="2"/>
        <scheme val="minor"/>
      </rPr>
      <t xml:space="preserve">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</si>
  <si>
    <t>La CGR describe el efecto así: ''riesgos de incumplimientos de los programas de obra y del contrato. ''</t>
  </si>
  <si>
    <t>Seguimiento al adecuado cumplimiento de las obligaciones del concesionario en materia predial y contractual</t>
  </si>
  <si>
    <t>1. Informe del Grupo Predial y Jurídico Predial acerca del cumplimiento de la  disponibilidad de los predios necesarios, para la construcción del tercer carril por parte del concesionario
2.Oficio a la Interventoría. 
3. Informe interventoría.
4. Manual de Interventoría y Supervisión
5. Procedimientos para la gestión predial</t>
  </si>
  <si>
    <t>CR_Desarrollo Vial del Norte de Bogotá</t>
  </si>
  <si>
    <r>
      <rPr>
        <b/>
        <sz val="11"/>
        <rFont val="Calibri"/>
        <family val="2"/>
        <scheme val="minor"/>
      </rPr>
      <t>Vicepresidencia de Gestión Contractual -</t>
    </r>
    <r>
      <rPr>
        <sz val="11"/>
        <rFont val="Calibri"/>
        <family val="2"/>
        <scheme val="minor"/>
      </rPr>
      <t xml:space="preserve"> Vicepresidencia Jurídica - Vicepresidencia de Planeación, Riesgos y Entorno</t>
    </r>
  </si>
  <si>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</si>
  <si>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</si>
  <si>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</si>
  <si>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</si>
  <si>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</si>
  <si>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</si>
  <si>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t xml:space="preserve">
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</si>
  <si>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r>
      <t xml:space="preserve">Estos hallazgos se encuentran incluido en las pretensines vigésima sexta, vigésima séptima y vigésima octava principales de la reforma de la demanda de reconvención  del Tribunal No. 1,  en el Laudo dictado el 13/01/2016,  se dispuso: </t>
    </r>
    <r>
      <rPr>
        <b/>
        <sz val="11"/>
        <rFont val="Calibri"/>
        <family val="2"/>
        <scheme val="minor"/>
      </rPr>
      <t>Trigésimo segundo</t>
    </r>
    <r>
      <rPr>
        <sz val="11"/>
        <rFont val="Calibri"/>
        <family val="2"/>
        <scheme val="minor"/>
      </rPr>
      <t xml:space="preserve">: .... se declara que para calcular la indexacion de las tarifas de peaje a cobrar a los usarios de la CONCESIÓN AUTOPISTA BOGOTA  GIRARDOT S.A., debía tomarse un IPC  de 12 meses anteriores al año a ajustar de acuerdo con la cláusula 20.1 del contrato.  </t>
    </r>
    <r>
      <rPr>
        <b/>
        <sz val="11"/>
        <rFont val="Calibri"/>
        <family val="2"/>
        <scheme val="minor"/>
      </rPr>
      <t>Trigésimo tercero</t>
    </r>
    <r>
      <rPr>
        <sz val="11"/>
        <rFont val="Calibri"/>
        <family val="2"/>
        <scheme val="minor"/>
      </rPr>
      <t xml:space="preserve">: ... se declara que no hay lugar al pago de la compensación tarifaria de que trata la cláusula 21 del contrato a cargo de la entidad pública demandada.  </t>
    </r>
    <r>
      <rPr>
        <b/>
        <sz val="11"/>
        <rFont val="Calibri"/>
        <family val="2"/>
        <scheme val="minor"/>
      </rPr>
      <t>Trigésimo séptimo: ... se niegan las demás pretensiones de la demanda de reconvención.</t>
    </r>
  </si>
  <si>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</si>
  <si>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</si>
  <si>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</si>
  <si>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</si>
  <si>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</si>
  <si>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</si>
  <si>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</si>
  <si>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</si>
  <si>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</si>
  <si>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</si>
  <si>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</si>
  <si>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</si>
  <si>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t>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</si>
  <si>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</si>
  <si>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</si>
  <si>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</si>
  <si>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</si>
  <si>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</si>
  <si>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</si>
  <si>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</si>
  <si>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</si>
  <si>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</si>
  <si>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</si>
  <si>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</si>
  <si>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</si>
  <si>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</si>
  <si>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r>
      <rPr>
        <b/>
        <sz val="11"/>
        <rFont val="Calibri"/>
        <family val="2"/>
        <scheme val="minor"/>
      </rPr>
      <t>Modelo Económico:</t>
    </r>
    <r>
      <rPr>
        <sz val="11"/>
        <rFont val="Calibri"/>
        <family val="2"/>
        <scheme val="minor"/>
      </rPr>
      <t xml:space="preserve">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t>
    </r>
  </si>
  <si>
    <t>La CGR describe la causa así: ''Debido a que la Entidad otorgó prórrogas para la acreditación del cierre financiero sin realizar los modelos financieros que midieran su impacto.''</t>
  </si>
  <si>
    <t>La CGR describe el efecto así: ''Originando desplazamiento de los cronogramas de ejecución de obras, aplazamiento de la programación de los aportes Equity y Deuda y lo mismo en el  fondeo de las Subcuentas, esta situación genera un presunto detrimento al patrimonio.''</t>
  </si>
  <si>
    <t xml:space="preserve">1. Presentación demanda de reconvención
2. Acuerdo conciliatorio aprobado por el tribunal
3. Resolución 959 de 2013 - Bitácora
4. Contrato Estándar 4G
</t>
  </si>
  <si>
    <t xml:space="preserve">CR_Área Metropolitana de Cúcuta y Norte de Santander
</t>
  </si>
  <si>
    <t xml:space="preserve">LMSC 13/09/2016
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
Con el Auto 179 del 08/03/2016 se ordenó el archivo del PRF 6-027-2010 toda vez que el fallador consideró que "los hechos señalados como detrimento patrimonial en el auto de apertura del PRF, realmente no son constitutivos de aquel (SAE)" </t>
  </si>
  <si>
    <t>Auto 179 del 08/03/2016 ordena el archivo del PRF 6-027-2010. Confirmado en grado de Consulta mediante el Auto 228 del 15/04/2016</t>
  </si>
  <si>
    <t>Confirmado en grado de Consulta mediante el Auto 228 del 15/04/2016 con base en el el argumento de que: "El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t>
  </si>
  <si>
    <r>
      <rPr>
        <b/>
        <sz val="11"/>
        <rFont val="Calibri"/>
        <family val="2"/>
        <scheme val="minor"/>
      </rPr>
      <t xml:space="preserve">Pesaje, Control, Seguridad y Vivero: </t>
    </r>
    <r>
      <rPr>
        <sz val="11"/>
        <rFont val="Calibri"/>
        <family val="2"/>
        <scheme val="minor"/>
      </rPr>
      <t xml:space="preserve">
</t>
    </r>
    <r>
      <rPr>
        <b/>
        <sz val="11"/>
        <rFont val="Calibri"/>
        <family val="2"/>
        <scheme val="minor"/>
      </rPr>
      <t>a) Peaje la Parada – Áreas de Servicio Estaciones de Pesaje</t>
    </r>
    <r>
      <rPr>
        <sz val="11"/>
        <rFont val="Calibri"/>
        <family val="2"/>
        <scheme val="minor"/>
      </rPr>
      <t xml:space="preserve"> a octubre 16 de 2009, se encontró sin iniciar la construcción de las áreas de servicio, estaciones de peaje tanto fija como móvil con su  respectiva área de parqueo, de servicio, administración plataformas, señalización y demás condiciones de control contractuales.
</t>
    </r>
    <r>
      <rPr>
        <b/>
        <sz val="11"/>
        <rFont val="Calibri"/>
        <family val="2"/>
        <scheme val="minor"/>
      </rPr>
      <t>b) El Centro de Control de Operación</t>
    </r>
    <r>
      <rPr>
        <sz val="11"/>
        <rFont val="Calibri"/>
        <family val="2"/>
        <scheme val="minor"/>
      </rPr>
      <t xml:space="preserve"> no cuenta con el  equipo de comunicaciones de última tecnología que debe operar las 24 horas del día, ni sistema de telefonía </t>
    </r>
    <r>
      <rPr>
        <u/>
        <sz val="11"/>
        <rFont val="Calibri"/>
        <family val="2"/>
        <scheme val="minor"/>
      </rPr>
      <t xml:space="preserve">(Hitos S.O.S) </t>
    </r>
    <r>
      <rPr>
        <sz val="11"/>
        <rFont val="Calibri"/>
        <family val="2"/>
        <scheme val="minor"/>
      </rPr>
      <t xml:space="preserve">que permita brindar el apoyo logístico, operacional y administrativo    
</t>
    </r>
    <r>
      <rPr>
        <b/>
        <sz val="11"/>
        <rFont val="Calibri"/>
        <family val="2"/>
        <scheme val="minor"/>
      </rPr>
      <t>c).  Vivero.</t>
    </r>
    <r>
      <rPr>
        <sz val="11"/>
        <rFont val="Calibri"/>
        <family val="2"/>
        <scheme val="minor"/>
      </rPr>
      <t xml:space="preserve">
En el área de influencia directa del proyecto no se  encontró el Vivero Forestal,  el cual debió haberse establecido a partir de septiembre 7 de 2007,
</t>
    </r>
    <r>
      <rPr>
        <b/>
        <sz val="11"/>
        <rFont val="Calibri"/>
        <family val="2"/>
        <scheme val="minor"/>
      </rPr>
      <t>d). Convenio y Seguridad Via</t>
    </r>
    <r>
      <rPr>
        <sz val="11"/>
        <rFont val="Calibri"/>
        <family val="2"/>
        <scheme val="minor"/>
      </rPr>
      <t>l  
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t>
    </r>
  </si>
  <si>
    <t>La CGR describe la causa así: ''Deficiente gestión de supervisión por parte del INCO e Interventoría durante el inicio de la ejecución del Contrato de Concesión.''</t>
  </si>
  <si>
    <t>La CGR describe el efecto así: ''Se ponen en riesgo los recursos del estado, se pueden generar procesos jurídicos.''</t>
  </si>
  <si>
    <t>Mediante informe de seguimiento, y bajo antecedentes individualizados, evidenciar el cumplimiento de las obligaciones  contractuales y sus modificaciones.</t>
  </si>
  <si>
    <t>1. Informe de interventoría Técnico, Jurídico y Financiero que determine el presunto incumplimiento en la obligación de instalación de HITOS SOS en la fecha pactada contractualmente.
2. Análisis incumplimiento y posible sanción
3. Manual de Interventoría y Supervisión</t>
  </si>
  <si>
    <t>El INCO no cuenta con una metodología propia, para efectuar la evaluación económica, financiera y social de los proyectos para los diferentes modos</t>
  </si>
  <si>
    <t>La CGR describe la causa así: ''carece de una herramienta gerencial estandarizada de acuerdo con los requerimientos propios del negocio, que facilite asegurar el objetivo misional de la Entidad''</t>
  </si>
  <si>
    <t>La CGR describe el efecto así: ''lo que pone de manifiesto debilidades en el cumplimiento de esta función asignada por la Ley''</t>
  </si>
  <si>
    <t>Desarrollar una evaluación de impacto aplicando la metodología para la evaluación de los modos  aeroportuario, portuario y férreo.</t>
  </si>
  <si>
    <t>1. Metodologías para todos los modos de transporte
2. Evaluación realizada</t>
  </si>
  <si>
    <t>Gerencia Planeación</t>
  </si>
  <si>
    <r>
      <rPr>
        <b/>
        <u/>
        <sz val="11"/>
        <rFont val="Calibri"/>
        <family val="2"/>
        <scheme val="minor"/>
      </rPr>
      <t>H215-8</t>
    </r>
    <r>
      <rPr>
        <b/>
        <sz val="11"/>
        <rFont val="Calibri"/>
        <family val="2"/>
        <scheme val="minor"/>
      </rPr>
      <t xml:space="preserve"> </t>
    </r>
    <r>
      <rPr>
        <sz val="11"/>
        <rFont val="Calibri"/>
        <family val="2"/>
        <scheme val="minor"/>
      </rPr>
      <t xml:space="preserve">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
</t>
    </r>
    <r>
      <rPr>
        <b/>
        <u/>
        <sz val="11"/>
        <rFont val="Calibri"/>
        <family val="2"/>
        <scheme val="minor"/>
      </rPr>
      <t xml:space="preserve">H217-10 </t>
    </r>
    <r>
      <rPr>
        <sz val="11"/>
        <rFont val="Calibri"/>
        <family val="2"/>
        <scheme val="minor"/>
      </rPr>
      <t xml:space="preserve">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t>
    </r>
    <r>
      <rPr>
        <b/>
        <u/>
        <sz val="12"/>
        <color theme="1"/>
        <rFont val="Arial Narrow"/>
        <family val="2"/>
      </rPr>
      <t/>
    </r>
  </si>
  <si>
    <t>La CGR describe la causa así: ''incumpliendo con las obligaciones adquiridas en el mandato conferido por el INCO.''</t>
  </si>
  <si>
    <t>La CGR describe el efecto así: ''poniendo así en riesgo el resultado del proceso y dando pie para que eventualmente prosperen las pretensiones del demandante, poniendo de manifiesto la debilidad en el seguimiento y control a las actuaciones de los abogados por parte del INCO.''</t>
  </si>
  <si>
    <t>Elaborar los manuales de procesos y procedimientos de la defensa judicial de la Entidad.</t>
  </si>
  <si>
    <t>1. Manuales de procedimiento</t>
  </si>
  <si>
    <t>Gerencia de Defensa Judicial</t>
  </si>
  <si>
    <t>La unidad de medida está completada. Pendiente cierre de la CGR.</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</si>
  <si>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</si>
  <si>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</si>
  <si>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</si>
  <si>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</si>
  <si>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</si>
  <si>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</si>
  <si>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</si>
  <si>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t>Lina Quiroga Vergara</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</si>
  <si>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</si>
  <si>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</si>
  <si>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</si>
  <si>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</si>
  <si>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r>
      <rPr>
        <b/>
        <u/>
        <sz val="11"/>
        <rFont val="Calibri"/>
        <family val="2"/>
        <scheme val="minor"/>
      </rPr>
      <t xml:space="preserve">H225-18 - AR 2009 - ADMINISTRATIVO </t>
    </r>
    <r>
      <rPr>
        <sz val="11"/>
        <rFont val="Calibri"/>
        <family val="2"/>
        <scheme val="minor"/>
      </rPr>
      <t xml:space="preserve">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
</t>
    </r>
    <r>
      <rPr>
        <b/>
        <u/>
        <sz val="11"/>
        <rFont val="Calibri"/>
        <family val="2"/>
        <scheme val="minor"/>
      </rPr>
      <t>H240-33  AR 2009 - ADMINISTRATIVO</t>
    </r>
    <r>
      <rPr>
        <sz val="11"/>
        <rFont val="Calibri"/>
        <family val="2"/>
        <scheme val="minor"/>
      </rPr>
      <t xml:space="preserve"> 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</si>
  <si>
    <t>La CGR describe la causa así: ''Ocasionados por retrasos en el cronograma de obra en los tramos 1 al 9, excepto el tramo No 3.''</t>
  </si>
  <si>
    <t>La CGR describe el efecto así: ''Generando desequilibrio en contra del Estado.''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</si>
  <si>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t>
  </si>
  <si>
    <t>Con la implementacion del Modelo Estandar 4G se espera que no vuelva a operar el fenomeno de dezplazamiento de Cronograma</t>
  </si>
  <si>
    <t xml:space="preserve">
1) Acuerdo de Terminación Anticipada del Contrato
2) Aprobación del Acuerdo
3). Análisis Financiero del Acuerdo de Terminación
4) Documentos de Reversion
5)Modelo Contrato Estándar 4G                                         6)Manual de Interventoría Y Supervisión                                           7)Manual de Contratación</t>
  </si>
  <si>
    <t xml:space="preserve">SI
INF 1 MM&amp;D Rad. RADICADO NO. 2016-409-054480-2 pag. 26
</t>
  </si>
  <si>
    <r>
      <rPr>
        <b/>
        <u/>
        <sz val="11"/>
        <rFont val="Calibri"/>
        <family val="2"/>
        <scheme val="minor"/>
      </rPr>
      <t xml:space="preserve">H226-19 Otrosí 4: </t>
    </r>
    <r>
      <rPr>
        <sz val="11"/>
        <rFont val="Calibri"/>
        <family val="2"/>
        <scheme val="minor"/>
      </rPr>
      <t xml:space="preserve">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
</t>
    </r>
    <r>
      <rPr>
        <b/>
        <u/>
        <sz val="11"/>
        <rFont val="Calibri"/>
        <family val="2"/>
        <scheme val="minor"/>
      </rPr>
      <t xml:space="preserve">H236-29 </t>
    </r>
    <r>
      <rPr>
        <sz val="11"/>
        <rFont val="Calibri"/>
        <family val="2"/>
        <scheme val="minor"/>
      </rPr>
      <t xml:space="preserve">Consultada la Interventoría y el Concesionario, sobre los costos que acarrea esta ampliación del proyecto, mediante la suscripción del </t>
    </r>
    <r>
      <rPr>
        <b/>
        <sz val="11"/>
        <rFont val="Calibri"/>
        <family val="2"/>
        <scheme val="minor"/>
      </rPr>
      <t xml:space="preserve">Otrosí No 4, </t>
    </r>
    <r>
      <rPr>
        <sz val="11"/>
        <rFont val="Calibri"/>
        <family val="2"/>
        <scheme val="minor"/>
      </rPr>
      <t xml:space="preserve">se indica que la cobertura se mantiene con las mismas herramientas con que se cuenta actualmente. Igualmente, no se construirá infraestructura, tampoco se adquirirán equipos que necesiten la dedicación de mayores gastos de operación. </t>
    </r>
  </si>
  <si>
    <t>La CGR describe la causa así: ''Ocasionados por el mayor reconocimiento en los costos de operación, mantenimiento, gestión ambiental y social.''</t>
  </si>
  <si>
    <t>La CGR describe el efecto así: ''Generando pagos más onerosos por las obras contratadas en el alcance opcional, comparadas con las del contrato inicial o alcance básico.''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</si>
  <si>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t>
  </si>
  <si>
    <t>Con la implementación del manuel de interventoria y supervisión, se busca evitar futuros hallazgos relacionados en otras concesiones.</t>
  </si>
  <si>
    <t xml:space="preserve">
1) Acuerdo  de Terminación del Contrato                      
2) Aprobación del Acuerdo
3) Analisis Financiero  Acuerdo Conciliatorio
4) Documentos de Reversión
5)Manual de Interventoría y Supervisión
</t>
  </si>
  <si>
    <t>No</t>
  </si>
  <si>
    <t>No se evidencia documento que autorice la construcción de 5.8 km de segunda calzada en el tramo 7. Por otra parte, no se evidencia seguimiento sobre el plan de manejo ambiental para las obras que se realizan sobre el trayecto 10.</t>
  </si>
  <si>
    <t>La CGR describe la causa así: ''Incumplimiento de las obligaciones contractuales por parte del concesionario y la Interventoría.''</t>
  </si>
  <si>
    <t>La CGR describe el efecto así: ''Deficiente prestación del servicio en los tramos 7 y 10 del proyecto de concesión ZMB.''</t>
  </si>
  <si>
    <t xml:space="preserve">
1. Otrosí 4            
2. Informe de la Interventoría
3) Acuerdo  de Terminación Anticipada del Contrato                     
4) Aprobación del Acuerdo
5) Documentos de Reversión  
6) Manual de Supervisión e Interventoría</t>
  </si>
  <si>
    <t>Se confirma 100% de cumplimiento. Para presentar a cierre de la CGR</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</si>
  <si>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</si>
  <si>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</si>
  <si>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</si>
  <si>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</si>
  <si>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</si>
  <si>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</si>
  <si>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t>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</si>
  <si>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</si>
  <si>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</si>
  <si>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</si>
  <si>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</si>
  <si>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</si>
  <si>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</si>
  <si>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</si>
  <si>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</si>
  <si>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</si>
  <si>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t>
    </r>
    <r>
      <rPr>
        <i/>
        <sz val="11"/>
        <rFont val="Calibri"/>
        <family val="2"/>
        <scheme val="minor"/>
      </rPr>
      <t>5. Imposición de sanción al Concesionario, si es del caso</t>
    </r>
    <r>
      <rPr>
        <sz val="11"/>
        <rFont val="Calibri"/>
        <family val="2"/>
        <scheme val="minor"/>
      </rPr>
      <t>. Queda pendiente sólo el concepto jurídico. Con el memorando 2015-500-007463-3 del 26 de junio de 2015, se aportó el concepto jurídico y se acreditó el 100% de avance. Pendiente cierre de la CGR.</t>
    </r>
  </si>
  <si>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</si>
  <si>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</si>
  <si>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</si>
  <si>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r>
      <rPr>
        <b/>
        <sz val="11"/>
        <rFont val="Calibri"/>
        <family val="2"/>
        <scheme val="minor"/>
      </rPr>
      <t>H20-30 -AR 2006 - Administrativo</t>
    </r>
    <r>
      <rPr>
        <sz val="11"/>
        <rFont val="Calibri"/>
        <family val="2"/>
        <scheme val="minor"/>
      </rPr>
      <t xml:space="preserve">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
</t>
    </r>
    <r>
      <rPr>
        <b/>
        <sz val="11"/>
        <rFont val="Calibri"/>
        <family val="2"/>
        <scheme val="minor"/>
      </rPr>
      <t>H</t>
    </r>
    <r>
      <rPr>
        <sz val="11"/>
        <rFont val="Calibri"/>
        <family val="2"/>
        <scheme val="minor"/>
      </rPr>
      <t xml:space="preserve"> </t>
    </r>
    <r>
      <rPr>
        <b/>
        <sz val="11"/>
        <rFont val="Calibri"/>
        <family val="2"/>
        <scheme val="minor"/>
      </rPr>
      <t xml:space="preserve">248-41  AR 2007 - Administrativo </t>
    </r>
    <r>
      <rPr>
        <sz val="11"/>
        <rFont val="Calibri"/>
        <family val="2"/>
        <scheme val="minor"/>
      </rPr>
      <t xml:space="preserve">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
</t>
    </r>
    <r>
      <rPr>
        <b/>
        <sz val="11"/>
        <rFont val="Calibri"/>
        <family val="2"/>
        <scheme val="minor"/>
      </rPr>
      <t>H 246 - 39 A 2009</t>
    </r>
    <r>
      <rPr>
        <sz val="11"/>
        <rFont val="Calibri"/>
        <family val="2"/>
        <scheme val="minor"/>
      </rPr>
      <t xml:space="preserve">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t>
    </r>
  </si>
  <si>
    <t>La CGR describe la causa así: ''Ineficiente gestión de INCO.''</t>
  </si>
  <si>
    <t>La CGR describe el efecto así: ''Incremento de los atrasos en la ejecución de la obras.''</t>
  </si>
  <si>
    <t xml:space="preserve">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
</t>
  </si>
  <si>
    <t>1.Informe con acuerdo conciliatorio del mes de junio de 2013
2. Otrosí 19 del 1 de octubre de 2014.                           
3. Informe mensual de Interventoría sobre avances para culminación segunda línea                          
4. Informe gestiónes adelantadas ante ministerios
5. Informe avances, gestiónes adelantadas y presentaciones en ARACATACA
6. Informe Fenoco sobre gestiónes Aracataca
7. Plan de Manejo Ambiental asociado al contrato
8.  Informe Argumentativo de cierre hallazgo</t>
  </si>
  <si>
    <r>
      <t>El Concesionario Fenoco a partir del 30 noviembre de 2010, cesa su obligación contractual sobre los bienes por desafectar de la Concesión Red Férrea del Atlántico, sin embargo, hasta la fecha (julio de 2010),</t>
    </r>
    <r>
      <rPr>
        <u/>
        <sz val="11"/>
        <rFont val="Calibri"/>
        <family val="2"/>
        <scheme val="minor"/>
      </rPr>
      <t xml:space="preserve"> no se ha culminado el proceso de verificación y entrega de los mismos</t>
    </r>
    <r>
      <rPr>
        <sz val="11"/>
        <rFont val="Calibri"/>
        <family val="2"/>
        <scheme val="minor"/>
      </rPr>
      <t>, tales como los bienes muebles que se encuentran ubicados en el kilómetro cinco y en los Talleres de Faca Vapor; además de la realización del barrido, junto con el INVIAS de todas las estaciones que va entregar FENOCO.</t>
    </r>
  </si>
  <si>
    <t>La CGR describe la causa así: ''Inadecuado seguimiento y control al mantenimiento rutinario por parte del Concesionario e INCO.''</t>
  </si>
  <si>
    <t>La CGR describe el efecto así: ''Traumatismos a última hora e imposibilidad de realizar la entrega dentro del plazo actual.''</t>
  </si>
  <si>
    <t>1.  Informes de Liquidación Interventoría
2. Actas de entrega y recibo ANI-Fenoco
3. Acta de liquidación tramo Sur - FNC
4. Manual de Reversión
5. Procedimiento para la reversión de proyectos de concesión</t>
  </si>
  <si>
    <t>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t>
  </si>
  <si>
    <t>La CGR describe la causa así: ''Deficiente gestión del Concesionario e INCO.''</t>
  </si>
  <si>
    <t>La CGR describe el efecto así: ''Incidencia negativa en la calidad de las obras y en la seguridad de la operación férrea.''</t>
  </si>
  <si>
    <t>gestiónar ante el concesionario el levantamiento de las no conformidades del proyecto</t>
  </si>
  <si>
    <t>Lograr el cumplimiento de las obligaciónes del contrato asociadas con las no conformidades detectadas.</t>
  </si>
  <si>
    <t>1. Informe de seguimiento al levantamiento de las no conformidades objeto del informe de Interventoría
2. Seguimiento y control por trayectos
3. Manual de Supervisión e Interventoría
4. Documento de supervisión que detalle el cierre de las No Conformidades atendiendo integralmente todas y cada una de las actividades mencionadas en dichas N.C
5. Informe de cierre</t>
  </si>
  <si>
    <t>SI INF 
2 Rad. 2016-409-054482 pag. 24</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</si>
  <si>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</si>
  <si>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</si>
  <si>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</si>
  <si>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</si>
  <si>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</si>
  <si>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</si>
  <si>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t>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"3. De ser pertinente Proceso Sancionatorio", ya que no aplica. Agregar MAnual de Supervisión e Interventoría como acción preventiva. Con memorando 2015-305-002595-3 del 27 de febrero de 2015 se solicitó el replanteamiento de las unidades de medida</t>
  </si>
  <si>
    <t xml:space="preserve">10-jun-2016: con memorando 2016-300-006111-3 del 16-may-2016, se solicitó traslado del hallazgo a la VEJ. Esta solicitud fue aprobada por la OCI.
El 14 de junio de 2016 la OCI se solicitó reunión de seguimiento a la VEJ, Lina Patiño informará hora y lugar par aadelantar la reunión el 15 de junio de 2016 con responsables del PMI apra este hallazgo.
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
</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</si>
  <si>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</si>
  <si>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</si>
  <si>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</si>
  <si>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</si>
  <si>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</si>
  <si>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</si>
  <si>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</si>
  <si>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</si>
  <si>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</si>
  <si>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t>
  </si>
  <si>
    <t>La CGR describe la causa así: ''Deficiente gestión de la Interventoría, INCO y Concesionario.''</t>
  </si>
  <si>
    <t>La CGR describe el efecto así: ''Resta confiabilidad en los niveles de seguridad y servicio de la vía concesionada.  ''</t>
  </si>
  <si>
    <t>Fortalecer las disposiciones contractuales relacionadas con la gestión socio ambiental de los proyectos.</t>
  </si>
  <si>
    <t>Mejorar el cumplimiento de las obligaciónes contractuales del concesionario.</t>
  </si>
  <si>
    <t>1. Informe de visita a campo.
2. Oficio a las Alcaldías Municipales (3) 
3. Memorando a Control interno sobre no competencia de la ANI
4. Contrato estándar 4G - Apéndice 2 técnico parte 8 - socio ambiental
5. Reiteración alcaldias restitución espacio público
6. Informe de cierre</t>
  </si>
  <si>
    <t>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t>
  </si>
  <si>
    <t>La CGR describe la causa así: ''Inadecuada ejecución de las obras por parte del Concesionario''</t>
  </si>
  <si>
    <t>La CGR describe el efecto así: ''Alto riesgo de deterioro ambiental y físico a la vía concesionada.''</t>
  </si>
  <si>
    <t xml:space="preserve">Fortalecer los lineamientos asociados con el monitoreo y control de los proyectos y verificar la construcción de las obras de protección marina, específicamente el del muro de tierra armada, cuyo objetivo es la protección del talud. </t>
  </si>
  <si>
    <t>Mejorar el monitoreo y control de los proyectos con el fin de buscar el cumplimiento de las obligaciones contractuales.</t>
  </si>
  <si>
    <t>1. Acta de inicio muro en tierra armada.
2. Informe de ejecución de la obra (supervisor e interventoría).
3. Acta de recibo del muro de tierra armada
4. Manual de Supervisión e Interventoria</t>
  </si>
  <si>
    <t>CR_Santa Marta-Riohacha-Paraguachón</t>
  </si>
  <si>
    <t>Disciplinario</t>
  </si>
  <si>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</si>
  <si>
    <t>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
Se observó que no existe transmisión de datos de las Báscula de la Concesión con el CCO. Se encuentra pendiente la construcción de la estación de pesaje del Tramo 3.y las Áreas de Servicio.</t>
  </si>
  <si>
    <t>La CGR describe la causa así: ''Incumplimiento en el mantenimiento.
Incumplimiento de normas de seguridad industrial.
Debilidades en mantener en la concesión tecnología de punta en los sistemas de información.
Demoras en la adquisición de predios ''</t>
  </si>
  <si>
    <t>La CGR describe el efecto así: ''Afectación en el Nivel de Servicio de la Concesión ''</t>
  </si>
  <si>
    <t>Poner al servicio de los usuarios el Área de servicio correspondiente al tramo 3.</t>
  </si>
  <si>
    <t>Brindar a lo usuarios los servicios que contractualmente debe ofrecer el área de servicio de tramo 6.</t>
  </si>
  <si>
    <t>1. Oficio a interventoría.
2. Informe de interventoría
3. Oficio a concesionario.
4. Informe técnico de supervisión. 
5. Concepto jurídico
6. Manual de Supervisión e Interventoría</t>
  </si>
  <si>
    <t>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t>
  </si>
  <si>
    <t>La CGR describe la causa así: ''Incumplimiento de la normatividad en contratación y el desconocimiento de las características de la naturaleza del contrato de concesión ''</t>
  </si>
  <si>
    <t>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t>
  </si>
  <si>
    <t>Establecimiento de una política de la ANI para la suscripción de convenios para la ejecución de obras a través de los contratos de concesión.                            Establecimiento de la política de la ANI para la suscripción de adicionales y prórrogas de los contratos de concesión</t>
  </si>
  <si>
    <t>Definición de reglas precisas para la ejecución de obras en convenios a través del  los contratos de concesión.      Establecimiento de los requisitos para la suscripción de adiciones y prórrogas en los contratos de concesión.</t>
  </si>
  <si>
    <t>1. Expedición de la Resolución 959 de 2013. 
2.Concepto emitido por el Consejo de Estado. Sala de Consulta y Servicio Civil del 02 de agosto de 2013. Consejero Ponente. Augusto Hernandez Becerra. Emite pronunciamiento respecto al alcance de las adiciones y prórrogas en los Contratos de Concesión. 
3. Demanda arbitral (pretensiones 1 y 5)
4. Manual de Contratación</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</si>
  <si>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</si>
  <si>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</si>
  <si>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</si>
  <si>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</si>
  <si>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</si>
  <si>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</si>
  <si>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 xml:space="preserve">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t>
  </si>
  <si>
    <t>Hallazgo 4-6 8-jun-2016: No es posible, en tanto que esa empresa tras la termiancion del contrato, NO, puede ejectuar las obras.
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
Una vez el Tribunal de Arbitramento realice la Liquidación del Contrato, aportar el fallo final del tribunal y los estados de fiducia al momento de la liquidación.</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</si>
  <si>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</si>
  <si>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</si>
  <si>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</si>
  <si>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</si>
  <si>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</si>
  <si>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</si>
  <si>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El Concesionario incumplió la obligación de presentar oportunamente los certificados de expedición y renovación de la Garantías del Contrato</t>
  </si>
  <si>
    <t>La CGR describe la causa así: ''Debilidades en el seguimiento y control por parte del INCO.''</t>
  </si>
  <si>
    <t>La CGR describe el efecto así: ''Riesgo de la efectividad de las pólizas ante un siniestro.''</t>
  </si>
  <si>
    <t>Iniciar proceso sancionatorio tendiente a determinar si existió o no el incumplimiento contractual</t>
  </si>
  <si>
    <t>1. Proceso sancionatorio
2. Sistema para el seguimiento de las pólizas</t>
  </si>
  <si>
    <t>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t>
  </si>
  <si>
    <t>La CGR describe la causa así: ''Incumplimiento en la operación de la Concesión.''</t>
  </si>
  <si>
    <t>La CGR describe el efecto así: ''Gran riesgo de accidentes de peatones, vehículos y trenes e incide en la calidad del servicio de los trayectos en operación.''</t>
  </si>
  <si>
    <t>Verificación de los controles en los pasos a nivel automatizados y el registro de las pruebas realizadas.</t>
  </si>
  <si>
    <t>Verificar que se implementen las medidas de seguridad para la implementación del seguridad de los pasos a nivel Regularizados</t>
  </si>
  <si>
    <t>1. Oficio de requerimiento al Concesionario.
2. Informe para verificar el cumplimiento de las obligaciones del contrato de concesión
3. Seguimiento y control por trayectos
4. Manual de Supervisión e Interventoría</t>
  </si>
  <si>
    <r>
      <rPr>
        <b/>
        <u/>
        <sz val="11"/>
        <rFont val="Calibri"/>
        <family val="2"/>
        <scheme val="minor"/>
      </rPr>
      <t>H94-153</t>
    </r>
    <r>
      <rPr>
        <b/>
        <sz val="11"/>
        <rFont val="Calibri"/>
        <family val="2"/>
        <scheme val="minor"/>
      </rPr>
      <t xml:space="preserve"> </t>
    </r>
    <r>
      <rPr>
        <sz val="11"/>
        <rFont val="Calibri"/>
        <family val="2"/>
        <scheme val="minor"/>
      </rPr>
      <t xml:space="preserve">Se observan debilidades en el Monitoreo de las respuestas a cargo de las Áreas, ya que los requerimientos de información no son respondidos oportunamente y se cargan en el Sistema de Información de Correspondencia a la Oficina de Control Interno.
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t>
    </r>
    <r>
      <rPr>
        <b/>
        <u/>
        <sz val="11"/>
        <rFont val="Calibri"/>
        <family val="2"/>
        <scheme val="minor"/>
      </rPr>
      <t xml:space="preserve">
H304-97</t>
    </r>
    <r>
      <rPr>
        <sz val="11"/>
        <rFont val="Calibri"/>
        <family val="2"/>
        <scheme val="minor"/>
      </rPr>
      <t xml:space="preserve">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
</t>
    </r>
    <r>
      <rPr>
        <b/>
        <u/>
        <sz val="11"/>
        <rFont val="Calibri"/>
        <family val="2"/>
        <scheme val="minor"/>
      </rPr>
      <t>H307-100</t>
    </r>
    <r>
      <rPr>
        <sz val="11"/>
        <rFont val="Calibri"/>
        <family val="2"/>
        <scheme val="minor"/>
      </rPr>
      <t xml:space="preserve">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
</t>
    </r>
    <r>
      <rPr>
        <b/>
        <u/>
        <sz val="11"/>
        <rFont val="Calibri"/>
        <family val="2"/>
        <scheme val="minor"/>
      </rPr>
      <t>H311-104</t>
    </r>
    <r>
      <rPr>
        <sz val="11"/>
        <rFont val="Calibri"/>
        <family val="2"/>
        <scheme val="minor"/>
      </rPr>
      <t xml:space="preserve">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
</t>
    </r>
    <r>
      <rPr>
        <b/>
        <u/>
        <sz val="11"/>
        <rFont val="Calibri"/>
        <family val="2"/>
        <scheme val="minor"/>
      </rPr>
      <t>H313-106</t>
    </r>
    <r>
      <rPr>
        <sz val="11"/>
        <rFont val="Calibri"/>
        <family val="2"/>
        <scheme val="minor"/>
      </rPr>
      <t xml:space="preserve">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
</t>
    </r>
  </si>
  <si>
    <t>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t>
  </si>
  <si>
    <t>La CGR describe el efecto así: ''Con lo anterior, la Entidad, desconoció el derecho de los peticionarios a  recibir respuesta rápida y oportuna a sus solicitudes e incumple el mandato constitucional y legal que regula la materia.''</t>
  </si>
  <si>
    <t>Establecer lineamientos y mecanismos para la adecuada y oportuna respuesta a las solicitudes que recibe la ANI por parte de los diferentes interesados.</t>
  </si>
  <si>
    <t>Mejorar la oportunidad en la respuesta a las solicitudes recibidas de los diferentes interesados.</t>
  </si>
  <si>
    <t>1. Resolución 297 de 2012 - Atención de Organismos de Control y régimen de comunicaciones oficiales
2. Resolución 1536 de 2013 Derechos de Petición
3. Circular sobre manejo de Orfeo y Derechos de Petición
4. Orfeo. 
5. Lista de Asistentes a capacitaciones en Orfeo
6. Portafolio. 
7. Plegable de peticiones. 
8. Página Web del Sistema de Servicio al Ciudadano.
9. Política de comunicación interna y externa.
10. Procedimiento de comunicación interna y externa.</t>
  </si>
  <si>
    <t>Vicepresidencia de Gestión Contractual,Administrativa</t>
  </si>
  <si>
    <t>Vicepresidencia de Gestión Contractual - Administrativa</t>
  </si>
  <si>
    <t>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t>
  </si>
  <si>
    <t>La CGR describe la causa así: ''Falta de acuerdos claros con las entidades regionales para la ejecución de los proyectos.''</t>
  </si>
  <si>
    <t>La CGR describe el efecto así: ''Retrasos en la ejecución del proyecto.''</t>
  </si>
  <si>
    <t>Lograr acuerdo con la administración municipal y finalizar las obras del Municipio de Paipa, Boyacá .</t>
  </si>
  <si>
    <t>Mejorar el monitoreo y control de los proyectos de concesión.</t>
  </si>
  <si>
    <t xml:space="preserve">
1. Actualización informe de Interventoría. 
2. Manual de Interventoría y Supervisión
3. Informe de Cierre ( informando el cumplmiento de las obras y explicando que la variante no hacia parte del alcance)
</t>
  </si>
  <si>
    <t>INF 5 MM&amp;D Rad. No. 2016-409-089295-2 Pag. 56</t>
  </si>
  <si>
    <r>
      <rPr>
        <b/>
        <sz val="11"/>
        <rFont val="Calibri"/>
        <family val="2"/>
        <scheme val="minor"/>
      </rPr>
      <t xml:space="preserve">Proceso de Negociación y Compra de Predios- </t>
    </r>
    <r>
      <rPr>
        <sz val="11"/>
        <rFont val="Calibri"/>
        <family val="2"/>
        <scheme val="minor"/>
      </rPr>
      <t xml:space="preserve">
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
2. lo mismo sucede con el predio con ficha CABG-3-R-121-7, ubicado en el Km 93.
El Concesionario aduce que la mora en el pago se debe al incumplimiento en el pago de los aportes por parte de INCO, situación que evidencia debilidades en la gestión a cargo de la Entidad.</t>
    </r>
  </si>
  <si>
    <t>La CGR describe la causa así: ''Incumplimiento en las obligaciones de la Interventoría y de la entidad''</t>
  </si>
  <si>
    <t>La CGR describe el efecto así: ''Posibles acciones legales en contra de la entidad''</t>
  </si>
  <si>
    <t>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
2. Manual de Interventoría y Supervisión</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</si>
  <si>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</si>
  <si>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</si>
  <si>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</si>
  <si>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</si>
  <si>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</si>
  <si>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</si>
  <si>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</si>
  <si>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</si>
  <si>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</si>
  <si>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</si>
  <si>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</si>
  <si>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Obligaciones contractuales y solicitudes de la Comunidad – Concesión  RPCHA</t>
    </r>
    <r>
      <rPr>
        <sz val="11"/>
        <rFont val="Calibri"/>
        <family val="2"/>
        <scheme val="minor"/>
      </rPr>
      <t xml:space="preserve">
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En visita realizada en mayo de 2010, este ente de control evidenció la falta de interventoría, además de su incumplimiento contractual.
De la respuesta dada por la Entidad  se extracta que, han sido modificados debido al componente ambiental. 
En las estadísticas de accidentalidad presentadas, sin tener en cuenta el aumento del tránsito, se evidencia que en 2007 la accidentalidad era menor que en 2010.
Respecto de la gestión predial, a la fecha se ha obtenido la entrega del 30% de los predios requeridos.
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t>
    </r>
  </si>
  <si>
    <t>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t>
  </si>
  <si>
    <t xml:space="preserve">1. Acuerdo conciliatorio de terminación anticipada con Anexo técnico del 6 de febrero de 2015
2. Auto No.45 de aprobación del acuerdo conciliatorio por parte del Tribunal de arbitramento de fecha 20 de marzo de 2015
3. Contrato de Interventoría No.091 de 2012
4. Acta de inicio del Contrato de Interventoría No.091 de 2012
5. Informe de Interventoría de Índice de Estado y Evaluación de la señalización horizontal y vertical del corredor vial
6. Informe de peticiones, quejas y reclamos de la comunidad
7. Informe de accidentalidad del Concesionario
8. Informe de gestión predial
9. Informe financiero de desplazamiento de cronograma de obras
10. Contrato Estándar 4G
11. Manual de supervisión e interventoría
12. Manual de contratación </t>
  </si>
  <si>
    <r>
      <t xml:space="preserve">Vicepresidencia Ejecutiva - </t>
    </r>
    <r>
      <rPr>
        <sz val="11"/>
        <rFont val="Calibri"/>
        <family val="2"/>
        <scheme val="minor"/>
      </rPr>
      <t>Vicepresidencia Jurídica - Vicepresidencia de Planeación, Riesgos y Entorno</t>
    </r>
  </si>
  <si>
    <r>
      <rPr>
        <b/>
        <sz val="11"/>
        <rFont val="Calibri"/>
        <family val="2"/>
        <scheme val="minor"/>
      </rPr>
      <t>H 27-41 - AR-2007- Administrativo- Sistema de Información SIINCO.</t>
    </r>
    <r>
      <rPr>
        <sz val="11"/>
        <rFont val="Calibri"/>
        <family val="2"/>
        <scheme val="minor"/>
      </rPr>
      <t xml:space="preserve">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
</t>
    </r>
    <r>
      <rPr>
        <b/>
        <sz val="11"/>
        <rFont val="Calibri"/>
        <family val="2"/>
        <scheme val="minor"/>
      </rPr>
      <t>H 360-13 AR 2010 -</t>
    </r>
    <r>
      <rPr>
        <sz val="11"/>
        <rFont val="Calibri"/>
        <family val="2"/>
        <scheme val="minor"/>
      </rPr>
      <t xml:space="preserve"> Algunos sistemas de información de la Entidad no generan confianza por cuanto no se mantiene actualizada la información, como es el caso de: 
1. Página WEB
2. Sistema SIINCO</t>
    </r>
  </si>
  <si>
    <t>La CGR describe la causa así: ''No se mantiene actualizada la información de la entidad''</t>
  </si>
  <si>
    <t>La CGR describe el efecto así: ''La información reportada en los sistemas de información de le entidad no genera confianza.''</t>
  </si>
  <si>
    <t>Establecer lineamientos que aseguren la actualización permanente del sistema de información para el seguimiento de proyectos y de la página web de la entidad</t>
  </si>
  <si>
    <t>Asegurar la continua actualización del SI de proyectos y de la página web</t>
  </si>
  <si>
    <t>1. Plan de contingencia
2. Documento para el manejo del SI
3. Procedimiento actualización web
4. Actas de revisión semestral
5. Sistema de Información Project Online implementado
6. Página web de la entidad rediseñada</t>
  </si>
  <si>
    <t>SIINCO - PAGINA WEB</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</si>
  <si>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</si>
  <si>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</si>
  <si>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</si>
  <si>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</si>
  <si>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</si>
  <si>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</si>
  <si>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</si>
  <si>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</si>
  <si>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</si>
  <si>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El Concesionario está recibiendo un beneficio adicional de $23.207 millones de 2002 ($35.229 millones de 2011),</t>
  </si>
  <si>
    <t>La CGR describe la causa así: ''Debido al desplazamiento de los cronogramas y el incumplimiento de las inversiones programadas. ''</t>
  </si>
  <si>
    <t>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t>
  </si>
  <si>
    <t>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
2. Modelo Contrato Estándar 4G
3. Manual de Interventoría y Supervisión
4. Manual de Contratación</t>
  </si>
  <si>
    <t>DISCIPLINARIA,  FISCAL Y PENAL</t>
  </si>
  <si>
    <t>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t>
  </si>
  <si>
    <t>La CGR describe la causa así: ''Por falta de control y seguimiento de le interventoría y supervisión del contrato''</t>
  </si>
  <si>
    <t>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t>
  </si>
  <si>
    <t>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
2. Manual de Interventoría y Supervisión</t>
  </si>
  <si>
    <t>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t>
  </si>
  <si>
    <t>La CGR describe la causa así: ''Defensa efectiva de los intereses del Instituto en este Tribunal de Arbitramento''</t>
  </si>
  <si>
    <t>La CGR describe el efecto así: ''Lo cual puede generar riesgo para la defensa de los intereses del Instituto''</t>
  </si>
  <si>
    <t>1. Demanda de Reconvención Tribunal Uno y Demanda de Reconvención Tribunal Dos (Este hallazgo se encuentra incluido de forma genérica en las dos demandas de reconvención
2. Creación de la ANI. Funciones de la Gerencia de Defensa Judicial</t>
  </si>
  <si>
    <t>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t>
  </si>
  <si>
    <t>La CGR describe la causa así: ''Falta de control por parte de la entidad''</t>
  </si>
  <si>
    <t>La CGR describe el efecto así: ''Sin embargo, estas acciones no han sido efectivas para conminar al Concesionario a cumplir con sus obligaciones contractuales''</t>
  </si>
  <si>
    <t>1. Demanda de Reconvención
2. Concepto Taboada (informa la inclusión del hallazgo en la demanda de reconvención)
3. Manual de Interventoría y Supervisión</t>
  </si>
  <si>
    <t>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t>
  </si>
  <si>
    <t>La CGR describe la causa así: ''Falta de control para la gestión predial''</t>
  </si>
  <si>
    <t>La CGR describe el efecto así: ''Las dificultades presentadas en la gestión predial en los Tramos 1 y 5 pueden incidir en atraso de los cronogramas de obras de los tramos en mención''</t>
  </si>
  <si>
    <t xml:space="preserve">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
2. Manual de Interventoría y Supervisión
3. Ley de Infraestructura
</t>
  </si>
  <si>
    <t>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t>
  </si>
  <si>
    <t>La CGR describe la causa así: ''Debido a los incumplimientos de las obligaciones contractuales''</t>
  </si>
  <si>
    <t>La CGR describe el efecto así: ''Lo anterior genera atraso en la entrega de las obras e inconvenientes para los usuarios de la vía.''</t>
  </si>
  <si>
    <t>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
2. Manual de Interventoría y Supervisión
3. Contrato estándar 4G</t>
  </si>
  <si>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</si>
  <si>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</si>
  <si>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</si>
  <si>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</si>
  <si>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</si>
  <si>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</si>
  <si>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t>
  </si>
  <si>
    <t>En reunión del 29-dic-2015 se ajusta el plan de mejora, teniendo en cuenta que se prevé emisión inminente del laudo del tribunal 1 que incluye pretensiones sobre el índice de estado. 
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</si>
  <si>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</si>
  <si>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</si>
  <si>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</si>
  <si>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</si>
  <si>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</si>
  <si>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</si>
  <si>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</si>
  <si>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</si>
  <si>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</si>
  <si>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</si>
  <si>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</si>
  <si>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</si>
  <si>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</si>
  <si>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</si>
  <si>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</si>
  <si>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</si>
  <si>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</si>
  <si>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</si>
  <si>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t>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</si>
  <si>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</si>
  <si>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</si>
  <si>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</si>
  <si>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</si>
  <si>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</si>
  <si>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Se ajustan las unidades de medida. Se acredita 100% de avance.</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</si>
  <si>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</si>
  <si>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</si>
  <si>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</si>
  <si>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</si>
  <si>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t>
  </si>
  <si>
    <t>La CGR describe la causa así: ''Falta de control y seguimiento por parte del Interventor y Supervisor del contrato.''</t>
  </si>
  <si>
    <t>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t>
  </si>
  <si>
    <t>Verificar el estado de la gestión predial adelantada por el Concesionario, a la luz de la acuerdos llegados entre las partes en el Otrosí No. 13</t>
  </si>
  <si>
    <t xml:space="preserve"> 
1. Otrosí No. 13                          
2. Informe Predial
3. Manual de Supervisión e Interventoría
4. Procedimientos prediales</t>
  </si>
  <si>
    <r>
      <t xml:space="preserve">Vicepresidencia Ejecutiva - </t>
    </r>
    <r>
      <rPr>
        <sz val="11"/>
        <rFont val="Calibri"/>
        <family val="2"/>
        <scheme val="minor"/>
      </rPr>
      <t>Vicepresidencia de Planeación, Riesgos y Entorno</t>
    </r>
  </si>
  <si>
    <t xml:space="preserve">Auto 00441 del 02/09/2015.
Confirma el auto de archivo en grado de consulta
</t>
  </si>
  <si>
    <t>Auto No. 00441 del 02-sep-2015</t>
  </si>
  <si>
    <t>"Conforme al material probatorio obrante en el expediente, esta Contraloría Delegada procederá a confirmar la decisión de archivo de
las diligencias consultadas, en consideración a que los inmuebles de  que se trata si bien fueron adquiridos con recursos de la fiducia, su  compra y titulación se realizó a nombre de la Entidad Estatal, lo que conlleva la facultad de disposición plena sobre ellos".</t>
  </si>
  <si>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</si>
  <si>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</si>
  <si>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</si>
  <si>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</si>
  <si>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</si>
  <si>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</si>
  <si>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r>
      <t xml:space="preserve">Vicepresidencia Ejecutiva - </t>
    </r>
    <r>
      <rPr>
        <b/>
        <sz val="11"/>
        <rFont val="Calibri"/>
        <family val="2"/>
        <scheme val="minor"/>
      </rPr>
      <t>Vicepresidencia de Planeación, Riesgos y Entorno</t>
    </r>
  </si>
  <si>
    <t>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t>
  </si>
  <si>
    <t>1-dic-2015: No se reporta avance frente a la unidad de medida pendiente.
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
18-dic-2015: se recibió memo 2015-500-014873-3 en el que justifican y solicitan prórroga hasta el 30-jun-2016. Se aprueba plazo y se sugiere revisar nuevas unidades de medida según reunión del 1-dic-2015.</t>
  </si>
  <si>
    <t>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
23-jun-2016: Se recibe el memorando 2016-706-007785-3 del 23-jun-2016, en el que se evidencia que faltan acciones para completar el plan de manera efectiva, por lo que no se acredita el 100% de avance y se responde que se debe solicitar prórroga para completar dichas acciones.
28-jun-2016: se recibe el memo 2016-604-007906-3 en el que se justifica y solicita prórroga hasta el 31-dic-2016, que se aprueba. También se ajusta la responsabilidad final y funcional, teniendo en cuenta que el GIT Jurídico-Predial se unió al GIT Predial.</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</si>
  <si>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</si>
  <si>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</si>
  <si>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</si>
  <si>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</si>
  <si>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</si>
  <si>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</si>
  <si>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</si>
  <si>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 xml:space="preserve">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t>
  </si>
  <si>
    <t>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t>
  </si>
  <si>
    <t>Determinar que para futuros procesos de contratación asociados al Proyecto, ya existe una Resolución de Bitácora de proyecto que asegura la planeación contractual. 
Nota: En el informe de Auditoria  de la Contraloria no se tuvo en cuenta la actualización de las acciones de mejoramiento acordadas y aportadas  en junio de 2015.</t>
  </si>
  <si>
    <t>Tener en cuenta para el presente contrato de concesión, como para los demás concesiones a cargo de la Agencia lo establecido en la resolución de Bitacora establecida mediante Resolución 959 de 2013</t>
  </si>
  <si>
    <t xml:space="preserve">
1. Resolución de la Bitácora del Proyecto. 
2. Concepto Consejo de Estado. Adición y prórroga en contratos estatales.
3. Manual de Contratación
4. Resolución Comité de Contratación
</t>
  </si>
  <si>
    <t xml:space="preserve">
1. Resolución No. 959  Bitácora.
2. Concepto Consejo de Estado. Adición y prórroga en contratos estatales.
3. Manual de Contratación
4. Resolución Comité de Contratación
</t>
  </si>
  <si>
    <t xml:space="preserve">SI
INF 1 MM&amp;D Rad. RADICADO NO. 2016-409-054480-2 pag. 30
</t>
  </si>
  <si>
    <t>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t>
  </si>
  <si>
    <t>La CGR describe la causa así: ''Por falta de planeación del proyecto del contrato de concesión.''</t>
  </si>
  <si>
    <t>La CGR describe el efecto así: ''Con lo anterior se puede configurar un presunto detrimento en el patrimonio del Estado en la suma de $810.1 millones a pesos de 2000 que a la fecha asciende a la suma de $1.433 millones a junio de 2011''</t>
  </si>
  <si>
    <t>1. Informe de Interventoría.
2. Informe Técnico
3. Informe Jurídico.
4. Procedimiento de Planeación
5. Contrato Estándar 4G (estudios y diseños)
6. Manual de Contratación
7. Resolución 959 de 2013 - Bitácora
8. Res. Que crea y regula el Comité de Contratación
9. Procedimiento para las modificaciones contractuales</t>
  </si>
  <si>
    <t>Auto No. 615 del 09/09/2015 . P.R.F. 01964, confirmado con Auto No. 00567 del 16/10/2015. no se conoce el auto.</t>
  </si>
  <si>
    <t>Mediante Auto No. 615 del 09/09/2015 se ordena archivar el P.R.F. 01964,  confirmado con Auto No. 00567 del 16/10/2015.</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</si>
  <si>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</si>
  <si>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</si>
  <si>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</si>
  <si>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</si>
  <si>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</si>
  <si>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t>
  </si>
  <si>
    <t>1-dic-2015: El acta de liquidación no se ha podido suscribir ya que hace falta la aprobación de las pólizas.
21-dic-2015: con memo 2015-500-014873-3 solicitan y justifican prórroga hasta el 30-jun-2015. Se autoriza prórroga.</t>
  </si>
  <si>
    <t>1-jun-2016: El acta de liquidación no se ha podido firmar.
10-jun-2016: con memo 2016-500-007230-3 solicitan y justifican prórroga hasta el 31-dic-2016. Se autoriza prórroga.</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</si>
  <si>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</si>
  <si>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</si>
  <si>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</si>
  <si>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</si>
  <si>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</si>
  <si>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</si>
  <si>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</si>
  <si>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</si>
  <si>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</si>
  <si>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</si>
  <si>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</si>
  <si>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</si>
  <si>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</si>
  <si>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</si>
  <si>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Se está reconociendo dos veces la administración, los imprevistos y la utilidad de algunas obras del Adicional 1 del Contrato de Concesión de la Ruta Caribe.</t>
  </si>
  <si>
    <t>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</si>
  <si>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</si>
  <si>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Realizar las acciones legales pertinentes,  a fin  de proteger y  recuperar los  dineros del estado.</t>
  </si>
  <si>
    <t xml:space="preserve"> Implementar  las acciones legales  pertinentes, a  efectos  de buscar la recuperación de los recursos públicos. 
</t>
  </si>
  <si>
    <t>1. Reforma a la demanda de Reconvención Pretensiones 19.1, 19.2, 19.3 y 19.4
2. Manual de Contratación
3. Res. 959 de 2013- Bitácora
4. Manual de Interventoría y Supervisión</t>
  </si>
  <si>
    <t>CR_Ruta Caribe</t>
  </si>
  <si>
    <t xml:space="preserve">Auto No. 0947  del 21/11/2012. </t>
  </si>
  <si>
    <t>Auto No. 0947  del 21-nov-2012</t>
  </si>
  <si>
    <t>Cerrar y Archiva la indagación preliminar No. 01960, que se adelanta por presuntos malos manejos de los recursos del INCO, por las razones expuestas en el presente auto, de conformidad con el artículo 39 de la Ley 610 de 2000.</t>
  </si>
  <si>
    <r>
      <t xml:space="preserve">El Concesionario no constituyó la Subcuenta </t>
    </r>
    <r>
      <rPr>
        <i/>
        <sz val="11"/>
        <rFont val="Calibri"/>
        <family val="2"/>
        <scheme val="minor"/>
      </rPr>
      <t>“Excedentes del INCO”</t>
    </r>
    <r>
      <rPr>
        <sz val="11"/>
        <rFont val="Calibri"/>
        <family val="2"/>
        <scheme val="minor"/>
      </rPr>
      <t xml:space="preserve"> dentro de los 15 días siguientes a la suscripción del Acta de Inicio de la Ejecución, tal como lo contempla el numeral 6.1 </t>
    </r>
    <r>
      <rPr>
        <i/>
        <sz val="11"/>
        <rFont val="Calibri"/>
        <family val="2"/>
        <scheme val="minor"/>
      </rPr>
      <t>“Constitución del Fideicomiso”</t>
    </r>
    <r>
      <rPr>
        <sz val="11"/>
        <rFont val="Calibri"/>
        <family val="2"/>
        <scheme val="minor"/>
      </rPr>
      <t xml:space="preserve"> del Contrato de Concesión.</t>
    </r>
  </si>
  <si>
    <t>La CGR describe la causa así: ''Debido a deficiencia en la supervisión, evaluación y control por parte del INCO.''</t>
  </si>
  <si>
    <t>La CGR describe el efecto así: ''Como consecuencia de lo anterior, se generó un posible detrimento patrimonial por omitir aplicar la disminución en la remuneración del concesionario, en un monto de $3.027 millones de pesos de 2011''</t>
  </si>
  <si>
    <t>Verificar la existencia de todas y cada una de las Subcuentas asociadas al Contrato de Concesión conforme en lo establecido en el numeral 6,1 Constitución del fideicomiso .</t>
  </si>
  <si>
    <t>Cuentas en cumplimiento a lo contractualmente establecido</t>
  </si>
  <si>
    <t>1. Concepto Interventoría
2. Informe sobre las causas del hallazgo
3. Memorando CID
4. Apertura de indagación
5. Manual de Supervisión e Interventoría
6. Contrato estándar 4G</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</si>
  <si>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</si>
  <si>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</si>
  <si>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</si>
  <si>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</si>
  <si>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</si>
  <si>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</si>
  <si>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</si>
  <si>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t>
  </si>
  <si>
    <t>En correo del 13-jun-2016, la supervisora del proyecto Elizabeth Marín solicitó el retiro de las UM 1 y 2 (1. Concepto jurídico abogado externo 2.Actualización concepto Vicepresidencia Jurídica) por no ser procedentes.</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</si>
  <si>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</si>
  <si>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</si>
  <si>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t>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t>
  </si>
  <si>
    <t>La CGR describe la causa así: ''Falta de control por parte de la entidad en la gestión predial''</t>
  </si>
  <si>
    <t>La CGR describe el efecto así: ''Puede presentarse atraso en las obras de los trayectos 1 y 5''</t>
  </si>
  <si>
    <t xml:space="preserve">
Teniendo en cuenta que para trayecto 4,  el concesionario ya cuenta con todos los predios necesarios para la ejecución de las obras ya no procede acción de mejora para ello.
Para trayecto 4, Control y Seguimiento al cumplimiento de las obligaciones contractuales del concesionario.</t>
  </si>
  <si>
    <t xml:space="preserve">1. Informe de Gerencia Jurídico Predial y Técnico predial
2. Informe de Interventoría
3. Disminución de la remuneración
4. Informe final predial de cumplimiento
5. Contrato estándar </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</si>
  <si>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</si>
  <si>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</si>
  <si>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</si>
  <si>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</si>
  <si>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</si>
  <si>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</si>
  <si>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Vicepresidencia de Gestión Contractual - </t>
    </r>
    <r>
      <rPr>
        <sz val="11"/>
        <rFont val="Calibri"/>
        <family val="2"/>
        <scheme val="minor"/>
      </rPr>
      <t>Vicepresidencia Jurídica</t>
    </r>
  </si>
  <si>
    <t>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t>
  </si>
  <si>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</si>
  <si>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</si>
  <si>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</si>
  <si>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</si>
  <si>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t>
  </si>
  <si>
    <t>La CGR describe la causa así: ''A la fecha esta disminución no se ha aplicado al concesionario.''</t>
  </si>
  <si>
    <t>La CGR describe el efecto así: ''Con lo cual se está generando incumplimiento de los artículos 25 de economía y 26 de responsabilidad de la Ley 80 de 1993.''</t>
  </si>
  <si>
    <t>1. Implementar controles que verifiquen y autoricen, las solicitudes de modificación de los contratos de concesión con el animo de preservar la legalidad de dicha actuación.
2. Aclarar mediante informe el error involuntario en la transcripción del cronograma mas específicamente la fecha de terminación de las obras del trayecto 3: Sabana grande - Malambo y tomar las medidas pertinentes</t>
  </si>
  <si>
    <t>Aclarar las inconsistencias presentadas, garantizando el cumplimiento del Contrato de Concesión N° 008 de 2007 respecto al cumplimiento de los cronogramas de ejecución de las obras.</t>
  </si>
  <si>
    <t xml:space="preserve">1. Disminución por incumplimiento
2. Reforma a la demanda de reconvención
3. Modelo contrato estándar 4G
4. Manual de Interventoría y Supervisión </t>
  </si>
  <si>
    <r>
      <rPr>
        <b/>
        <sz val="11"/>
        <rFont val="Calibri"/>
        <family val="2"/>
        <scheme val="minor"/>
      </rPr>
      <t>Hallazgo 392</t>
    </r>
    <r>
      <rPr>
        <sz val="11"/>
        <rFont val="Calibri"/>
        <family val="2"/>
        <scheme val="minor"/>
      </rPr>
      <t xml:space="preserve">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
</t>
    </r>
    <r>
      <rPr>
        <b/>
        <sz val="11"/>
        <rFont val="Calibri"/>
        <family val="2"/>
        <scheme val="minor"/>
      </rPr>
      <t xml:space="preserve">Hallazgo 395-48  - Administrativo </t>
    </r>
    <r>
      <rPr>
        <sz val="11"/>
        <rFont val="Calibri"/>
        <family val="2"/>
        <scheme val="minor"/>
      </rPr>
      <t>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t>
    </r>
  </si>
  <si>
    <t>La CGR describe la causa así: ''No se evidencian las acciones efectuadas por INCO para descontar la remuneración respectiva''</t>
  </si>
  <si>
    <t>La CGR describe el efecto así: ''Por lo cual se configura un presunto detrimento en el presupuesto del estado por la suma de $1.941.1 millones de 2010, los cuales actualizados a pesos de junio de 2011 ascienden a $1.990.11 millones''</t>
  </si>
  <si>
    <t>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
De continuar vigentes los incumplimientos se procederá a iniciar proceso sancionatorio</t>
  </si>
  <si>
    <t>1. Informe de interventoría
2. Memorando a CI con informe de Gerencia Ambiental
3. Concepto jurídico sobre la procedencia de la disminución
4. Memorando a CID
5. Manual de Contratación - sección de supervisión (Resolución 367 de 2014)</t>
  </si>
  <si>
    <t xml:space="preserve">LMSC 13/09/2016
Auto No. 0544 del 12 de junio de 2012 por el cual se abre el PRF 02041.
Auto 476 del 21/06/2016. Por medio del cual se archiva el proceso de responsabilidad fiscal 2014-01400-02041 / 09/09/2016. 2016EE0114873.
Auto 444 de 27/07/2016. Por medio del cual se surte el grado de consultay se confirma el cierre y archivo del PRF  2014-01400-02041 ordenado en el auto Auto de 21/06/2016 con base en lo expuesto.  ( Se eliminó texto subsiguiente )
</t>
  </si>
  <si>
    <t>Auto 476 del 21/06/2016. Por medio del cual se archiva el proceso de responsabilidad fiscal 2014-01400-02041. Confirmado en grado de consulta mediante  Auto 444 de 27/07/2016</t>
  </si>
  <si>
    <t>“…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t>
  </si>
  <si>
    <t>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t>
  </si>
  <si>
    <t>La CGR describe la causa así: ''Con lo cual se evidencia falta de seguimiento y control por parte de la Interventoría y de la supervisión''</t>
  </si>
  <si>
    <t>La CGR describe el efecto así: ''Se excedió la fecha pactada contractualmente''</t>
  </si>
  <si>
    <t>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t>
  </si>
  <si>
    <t>Dar claridad al documento adicional suscrito el 29 de Marzo de 2010  justificando la modificación del cronograma de ejecución de las obras de los trayectos 2,3,4,y 5.</t>
  </si>
  <si>
    <r>
      <rPr>
        <b/>
        <sz val="11"/>
        <rFont val="Calibri"/>
        <family val="2"/>
        <scheme val="minor"/>
      </rPr>
      <t>Hallazgo 197-288 - AE 2009 - Administrativo Acta de Entendimiento No. 1:</t>
    </r>
    <r>
      <rPr>
        <sz val="11"/>
        <rFont val="Calibri"/>
        <family val="2"/>
        <scheme val="minor"/>
      </rPr>
      <t xml:space="preserve"> El Concesionario incumple plazos contractuales y el INCO no ejerce su función supervisora para exigirlos, por el contrario se suscriben documentos extemporáneos que intentan subsanar los incumplimientos (tramo 7)
</t>
    </r>
    <r>
      <rPr>
        <b/>
        <sz val="11"/>
        <rFont val="Calibri"/>
        <family val="2"/>
        <scheme val="minor"/>
      </rPr>
      <t xml:space="preserve">
H 397-50 AR2010 - Administrativo</t>
    </r>
    <r>
      <rPr>
        <sz val="11"/>
        <rFont val="Calibri"/>
        <family val="2"/>
        <scheme val="minor"/>
      </rPr>
      <t xml:space="preserve"> Conforme a la visita realizada entre el 11 y 14 de abril de 2011, y de acuerdo con el cronograma contractual vigente consignado en el otrosí No. 5 del 24 de diciembre de 2008, se observo atraso en la ejecución de las obras o hitos de los tramos:</t>
    </r>
    <r>
      <rPr>
        <i/>
        <sz val="11"/>
        <rFont val="Calibri"/>
        <family val="2"/>
        <scheme val="minor"/>
      </rPr>
      <t xml:space="preserve"> 7. Rehabilitación y mejoramiento de la Avenida Demetrio Mendoza</t>
    </r>
    <r>
      <rPr>
        <sz val="11"/>
        <rFont val="Calibri"/>
        <family val="2"/>
        <scheme val="minor"/>
      </rPr>
      <t xml:space="preserve"> y tramo </t>
    </r>
    <r>
      <rPr>
        <i/>
        <sz val="11"/>
        <rFont val="Calibri"/>
        <family val="2"/>
        <scheme val="minor"/>
      </rPr>
      <t>14. Vía Cúcuta – Los Patios,</t>
    </r>
    <r>
      <rPr>
        <sz val="11"/>
        <rFont val="Calibri"/>
        <family val="2"/>
        <scheme val="minor"/>
      </rPr>
      <t xml:space="preserve"> obras que tienen como plazo el mes de junio de 2011, sin que a la fecha de la visita, se evidencie que la interventoría y la supervisión adviertan en los informes mensuales de tal situación</t>
    </r>
  </si>
  <si>
    <t>La CGR describe la causa así: ''Debilidades en el seguimiento y control por parte de la interventoría y supervisión ''</t>
  </si>
  <si>
    <t>La CGR describe el efecto así: ''Lo que puede generar incumplimientos en la entrega de los trayectos en los plazos programados y posibles aplazamientos de las inversiones que debe realizar el Concesionario que conlleven a desequilibrios financieros en contra del Estado''</t>
  </si>
  <si>
    <t>1.• Informe de Interventoría técnico, jurídico y financiero del estado actual de los Tramos 7 y 14
2. Acuerdo Conciliatorio 1 y 2
3. Presentación de demanda de reconvención
4. Análisis incumplimiento y posible sanción
5. Manual de Interventoría y Supervisión</t>
  </si>
  <si>
    <t>A la fecha no han sido entregados a conformidad los trabajos contemplados en el Adicional No. 1, particularmente la construcción a nivel de sub base de 16,1 Km de vía entre Tibú - Orú- a pesar que las obras debieron ser culminadas el 16 de febrero de 2011.</t>
  </si>
  <si>
    <t>La CGR describe la causa así: ''Debilidades en el seguimiento y control por parte de la interventoría ''</t>
  </si>
  <si>
    <t>La CGR describe el efecto así: ''Lo que genera incumplimiento en los plazos otorgados y previstos en los cronogramas''</t>
  </si>
  <si>
    <t>Control y Seguimiento al cumplimiento de las obligaciones contractuales del concesionario.</t>
  </si>
  <si>
    <t>1. Informe de la Interventoría
2. Análisis incumplimiento y posible sanción
3. Acuerdo Conciliatorio
4. Presentación demanda de reconvención
5. Manual de Interventoría
6. Contrato estándar
7. Manual de Contratación</t>
  </si>
  <si>
    <t>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t>
  </si>
  <si>
    <t>La CGR describe la causa así: ''Lo que denota falta de planeación y genera desgaste administrativo en la suscripción de contratos''</t>
  </si>
  <si>
    <t>La CGR describe el efecto así: ''Que traen como consecuencia que las obras no han de ejecutar con la oportunidad requerida e incertidumbre e inconformismos de la comunidad beneficiaria de las obras''</t>
  </si>
  <si>
    <t>Seguimiento y evaluación de los compromisos contractuales</t>
  </si>
  <si>
    <t>Agilizar la ejecución de las obras contratadas e invertir los recursos en beneficio de la comunidad.</t>
  </si>
  <si>
    <t>1. Convenio ANI-Depto.
2. Acto administrativo
3. Manual de Contratación</t>
  </si>
  <si>
    <r>
      <rPr>
        <b/>
        <sz val="11"/>
        <rFont val="Calibri"/>
        <family val="2"/>
        <scheme val="minor"/>
      </rPr>
      <t>H 403-56 - AR2010</t>
    </r>
    <r>
      <rPr>
        <sz val="11"/>
        <rFont val="Calibri"/>
        <family val="2"/>
        <scheme val="minor"/>
      </rPr>
      <t xml:space="preserve">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
</t>
    </r>
    <r>
      <rPr>
        <b/>
        <sz val="11"/>
        <rFont val="Calibri"/>
        <family val="2"/>
        <scheme val="minor"/>
      </rPr>
      <t xml:space="preserve">H 404-57 - AR2010 </t>
    </r>
    <r>
      <rPr>
        <sz val="11"/>
        <rFont val="Calibri"/>
        <family val="2"/>
        <scheme val="minor"/>
      </rPr>
      <t>-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t>
    </r>
  </si>
  <si>
    <t>La CGR describe la causa así: ''Lo que refleja deficiencias en el mantenimiento rutinario.''</t>
  </si>
  <si>
    <t>La CGR describe el efecto así: ''Genera incomodidades a los usuarios''</t>
  </si>
  <si>
    <t>Control, seguimiento y evaluación de las obligaciones de la concesionaria.</t>
  </si>
  <si>
    <t>Garantizar la calidad de los trabajos ejecutados</t>
  </si>
  <si>
    <t>1. Informe Técnico, Jurídico y Financiero  de la Interventoría.
2. Aplicación de Disminución
3. Contrato estándar 4G
4. Manual de Interventoría y Supervisión
5. Contrato estándar 4G y de Interventoría</t>
  </si>
  <si>
    <t>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t>
  </si>
  <si>
    <t>La CGR describe la causa así: ''Situación que demuestra falta de seguimiento y control en el  proyecto.''</t>
  </si>
  <si>
    <t>La CGR describe el efecto así: ''Lo que genera incertidumbre sobre los argumentos y justificaciones técnicas que conllevaron a la suspensión de dichos tramos acordados en dicho otrosí.''</t>
  </si>
  <si>
    <t>Soportar los documentos que dieron origen a la suspensión de los tramos 4,6,10 y terceros carriles del tramo 2B.</t>
  </si>
  <si>
    <t>Soportar adecuadamente todos los documentos que dieron origen a la suspensión de las actividades en los tramos 4,6,10 y terceros carriles del tramo 2B</t>
  </si>
  <si>
    <t>1. Relación de soportes e inclusión de los mismos dentro de la Carpeta del Hallazgo (1) 
2. Informe de la Interventoría (1)
3. Manual de Contratación
4. Res. Que crea y reglamenta el Comité de Contratación
5. Res. 959 de 2013 - Bitácora del proyecto (modificaciones de contratos)</t>
  </si>
  <si>
    <t>Existe atraso en la ejecución y avance del Trayecto 2 Variante Gualanday, por cuanto a la fecha de visita Mayo de 2011, su avance es prácticamente nulo y debería tener un 60% conforme lo señalado en la cláusula Décima del Contrato Adicional No. 1</t>
  </si>
  <si>
    <t>La CGR describe la causa así: ''Atraso que obedece específicamente a la falta de la licencia ambiental que se encuentra en trámite por parte del Concesionario''</t>
  </si>
  <si>
    <t>La CGR describe el efecto así: ''Lo que puede generar incumplimiento del plazo establecido para la terminación del trayecto 2''</t>
  </si>
  <si>
    <t xml:space="preserve">Tasar el valor del desplazamiento de la inversión y la disminución generada por la no entrega oportuna de las obras del trayecto 2, de acuerdo con el alcance del Contrato.                
</t>
  </si>
  <si>
    <t>Cumplimiento a la aplicación de los obligaciones del Contrato, de manera que se mantenga el equilibrio económico del mismo.</t>
  </si>
  <si>
    <t>1. Carpeta con documentos y/o CD
2. Oficio suscrito por la Interventoría al Concesionario y a la Fiducia
3. Documento - Estudio de Conveniencia y Oportunidad
4. suscripción del Otrosí con nuevo tiempo de entrega 30 nov 2014
5. Acta de Entrega del tramo 2
6. Contrato estándar 4G
7. Manual de Interventoría y Supervisión</t>
  </si>
  <si>
    <t>CR_Girardot - Ibague - Cajamarca</t>
  </si>
  <si>
    <t>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t>
  </si>
  <si>
    <t>La CGR describe la causa así: ''Lo anterior, debido a incumplimientos del Concesionario y debilidades en las funciones de Interventoría y supervisión a cargo del INCO.''</t>
  </si>
  <si>
    <t>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t>
  </si>
  <si>
    <t>Tazar el valor del desplazamiento de la inversión por la no entrega oportuna de las áreas de servicio, de acuerdo con el alcance del Contrato.</t>
  </si>
  <si>
    <t>1. Carpeta con documentos y/o CD
2. Informe suscrito por la Interventoría
3. Oficio suscrito por la Interventoría al Concesionario, solicitando la disminución.
4. Documento reconociendo el desplazamiento.
5. Certificación del pago por parte del Concesionario
6. Resolución 959 Bitácora
7. Procedimiento de modificación de contratos de concesión</t>
  </si>
  <si>
    <t xml:space="preserve">La carpeta asfáltica rehabilitada en la Avenida Pedro Tafur, presenta fisuras y grietas en diferentes sectores </t>
  </si>
  <si>
    <t>La CGR describe la causa así: ''Deficiencias en control por parte de interventoría y supervisión''</t>
  </si>
  <si>
    <t>La CGR describe el efecto así: ''Que refleja deficiencias en el seguimiento y control de calidad realizado por el Concesionario y verificado por la interventoría y supervisión del INCO''</t>
  </si>
  <si>
    <t>Realizar las acciones tendientes a mejorar la calidad de la vía Pedro Tafur, con el fin de cumplir con lo estipulado en el Contrato</t>
  </si>
  <si>
    <t xml:space="preserve">Recibir la vía a satisfacción por parte de la interventoría y entrega formal a la Alcaldía de Ibagué </t>
  </si>
  <si>
    <t>1. Oficio suscrito por la Interventoría al Concesionario.
2. oficio de solicitud de disminución suscrito por la Interventoría al concesionario y a la Fiducia
3. acta de recibo a satisfacción por parte de la interventoría de la vía Pedro Tafur
4. Acta de entrega de la vía Pedro Tafur a la Alcaldía
5. Manual de Interventoría y Supervisión</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</si>
  <si>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</si>
  <si>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</si>
  <si>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</si>
  <si>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</si>
  <si>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</si>
  <si>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</si>
  <si>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</si>
  <si>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</si>
  <si>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</si>
  <si>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</si>
  <si>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t>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t>
  </si>
  <si>
    <t>La CGR describe la causa así: ''Situación que se debió a deficiencias en estructuración y preparación de los pliegos de condiciones.''</t>
  </si>
  <si>
    <t>La CGR describe el efecto así: ''Pero que con las longitudes descritas tanto del tramo como del túnel, se entendería que el tramo terminaría en la zona de Buenos Aires, situación no coherente con lo pretendido en el contrato.''</t>
  </si>
  <si>
    <t xml:space="preserve">Verificación de la información de las especificaciones técnicas contractuales respecto a la propuesta presentada por el concesionario relacionadas con  las obras del túnel de GUALANDAY. </t>
  </si>
  <si>
    <t>Determinar si los diseños del túnel de Gualanday presentados por el concesionario  se ajustan a las especificaciones contractuales</t>
  </si>
  <si>
    <t>1. Carpeta con documentos y/o CD
2, informe de la interventoría.
3, Informe final de resultados suscrito por el equipo de supervisión de la Agencia Nacional de Infraestructura.                                                     
4, Acta de recibo de las obras del túnel.
5. Manual de Supervisión e Interventoría</t>
  </si>
  <si>
    <t>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t>
  </si>
  <si>
    <t>La CGR describe la causa así: ''Situación que puede generar mayor onerosidad para el reconocimiento de dichas obligaciones, reflejadas en el Tesoro Nacional''</t>
  </si>
  <si>
    <t>La CGR describe el efecto así: ''Debido a que no se han recibido los recursos por parte del Ministerio de Hacienda y Crédito Público, los cuales fueron solicitados por parte de la Entidad, en reiteradas ocasiones.''</t>
  </si>
  <si>
    <t>Teniendo en cuenta que actualmente el reconocimiento de intereses de la condena se encuentra siendo discutida ante la jurisdicción ordinaria,  las acciones a adoptar están sujetas al resultado del mismo.</t>
  </si>
  <si>
    <t>1. Sentencia ejecutoriada en proceso ejecutivo
2. Informe Jurídico
3. Documento de anteproyecto de presupuesto
4. Información de Marco de Gasto de Mediano Plazo propuesto por la entidad
5. Circular Externa MHCP programación anteproyecto de Presupuesto</t>
  </si>
  <si>
    <t>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
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t>
  </si>
  <si>
    <t>La CGR describe la causa así: ''Falta de acciones efectivas para solucionar la problemática presentada''</t>
  </si>
  <si>
    <t>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t>
  </si>
  <si>
    <t xml:space="preserve">1. Demanda de Reconvención (Tribunal Dos) (Pretensiones Trigésima Quinta y Trigésima Sexta)
2. Manual de Interventoría y Supervisión
3. Resolución de Bitácora
4. Manual de Contratación
</t>
  </si>
  <si>
    <t>1. Demanda de Reconvención (Tribunal Dos) (Pretensiones Trigésima Quinta y Trigésima Sexta)
2. Manual de Interventoría y Supervisión
3. Resolución de Bitácora
4. Manual de Contratación</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</si>
  <si>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</si>
  <si>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</si>
  <si>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</si>
  <si>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</si>
  <si>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</si>
  <si>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</si>
  <si>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</si>
  <si>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</si>
  <si>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</si>
  <si>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</si>
  <si>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</si>
  <si>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</si>
  <si>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</si>
  <si>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</si>
  <si>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</si>
  <si>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</si>
  <si>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t>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</si>
  <si>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</si>
  <si>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</si>
  <si>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4. Administrativo - Deficiencias en Mantenimiento y Señalización</t>
    </r>
    <r>
      <rPr>
        <sz val="11"/>
        <rFont val="Calibri"/>
        <family val="2"/>
        <scheme val="minor"/>
      </rPr>
      <t>.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t>
    </r>
  </si>
  <si>
    <t>La CGR describe la causa así: ''Debido a los incumplimientos de las obligaciones contractuales: Manual de Señalización y Reglamento de Operación.
''</t>
  </si>
  <si>
    <t>La CGR describe el efecto así: ''Deficiente prestación del servicio. Que genera inseguridad en la operación de la vía por parte de los usuarios.''</t>
  </si>
  <si>
    <t>Establecer si la situación señalada o descrita en el Hallazgo fue superada o si se mantiene.</t>
  </si>
  <si>
    <t>1. Solicitud a interventoría de subsane del hallazgo. 
2. Informe interventoría sobre superación del hallazgo
3. Manual de interventoría y supervisión</t>
  </si>
  <si>
    <r>
      <rPr>
        <b/>
        <sz val="11"/>
        <rFont val="Calibri"/>
        <family val="2"/>
        <scheme val="minor"/>
      </rPr>
      <t>Hallazgo 6. Administrativo y Disciplinario (I.P.) - Precios de Mercado en los Adicionales de la Concesión Santa Marta-Paraguachón</t>
    </r>
    <r>
      <rPr>
        <sz val="11"/>
        <rFont val="Calibri"/>
        <family val="2"/>
        <scheme val="minor"/>
      </rPr>
      <t>.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t>
    </r>
  </si>
  <si>
    <t>La CGR describe la causa así: ''Deficiencias en el seguimiento y control por parte de la entidad''</t>
  </si>
  <si>
    <t>La CGR describe el efecto así: ''No se permite establecer con veracidad la existencia o no de sobreprecios en cada una de las obras que conforman el alcance de los Contratos Adicionales y modificaciones dentro del contrato de concesión.''</t>
  </si>
  <si>
    <t>1. Oficio dirigido a la Territorial del Magdalena
2. Concepto de la Interventoría
3. Manual de Contratación
4. Resolución 959 de 2013 - Bitácora
5. Res. Que crea y regula el Comité de Contratación
6. Procedimiento para las modificaciones contractuales</t>
  </si>
  <si>
    <r>
      <rPr>
        <b/>
        <sz val="11"/>
        <rFont val="Calibri"/>
        <family val="2"/>
        <scheme val="minor"/>
      </rPr>
      <t>Hallazgo 8. Administrativo y Disciplinario (I.P.) - Obras de Rompe Olas Sector Los Muchachitos</t>
    </r>
    <r>
      <rPr>
        <sz val="11"/>
        <rFont val="Calibri"/>
        <family val="2"/>
        <scheme val="minor"/>
      </rPr>
      <t>.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t>
    </r>
  </si>
  <si>
    <t>La CGR describe el efecto así: ''El desplazamiento indefinido a la fecha para la ejecución de la obra, hace que probablemente el contratista obtenga una utilidad adicional en menoscabo de los intereses estatales''</t>
  </si>
  <si>
    <t>Determinar si existió una utilidad adicional del Concesionario por el desplazamiento en la fecha de terminación de las obras rompeolas y ajustar las disposiciones contractuales relacionadas con el riesgo de desplazamiento de inversión por retrasos en el proyecto.</t>
  </si>
  <si>
    <t>1. Solicitud de concepto a la interventoría frente a posible beneficio financiero por desplazamiento de las obras.
2. Concepto interventoría frente a posible beneficio financiero por desplazamiento de las obras.
3. Informe integral del equipo supervisor
4. Contrato estándar 4G</t>
  </si>
  <si>
    <r>
      <rPr>
        <b/>
        <sz val="11"/>
        <rFont val="Calibri"/>
        <family val="2"/>
        <scheme val="minor"/>
      </rPr>
      <t>Hallazgo 9. Administrativo (I.P.) - Pago Intereses por Déficit de Tráfico Garantizado</t>
    </r>
    <r>
      <rPr>
        <sz val="11"/>
        <rFont val="Calibri"/>
        <family val="2"/>
        <scheme val="minor"/>
      </rPr>
      <t>.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t>
    </r>
  </si>
  <si>
    <t>La CGR describe la causa así: ''Pago inoportuno de la obligación contractual referente al Ingreso Mínimo Garantizado''</t>
  </si>
  <si>
    <t>La CGR describe el efecto así: ''Presunto detrimento  al patrimonio del Estado,  por pago de intereses moratorios''</t>
  </si>
  <si>
    <t>Ajustar las disposiciones contractuales relacionadas con el mecanismo de pago asociado al ingreso mínimo garantizado.</t>
  </si>
  <si>
    <t>Eliminar el concepto de ingreso mínimo garantizado que por su mecanismo de pago genera siempre intereses, a la vez que no hace un traslado del riesgo efectivo al concesionario.</t>
  </si>
  <si>
    <t>1. Memorandos
2. Anteproyecto
3. Acta
4. Oficio
5. Informe - Pago
6. Documento soporte cambio modalidad
7. Guía de supervisión e interventoría
8. Contrato estándar 4G</t>
  </si>
  <si>
    <r>
      <t>Hallazgo 15.  Administrativo – Aplicación multas por parte del INCO.</t>
    </r>
    <r>
      <rPr>
        <sz val="11"/>
        <rFont val="Calibri"/>
        <family val="2"/>
        <scheme val="minor"/>
      </rPr>
      <t xml:space="preserve">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t>
    </r>
  </si>
  <si>
    <t>La CGR describe el efecto así: ''La entidad no esta ejerciendo las sanciones que contractualmente están pactadas.''</t>
  </si>
  <si>
    <t>Realizar los análisis y estudios requeridos para dar inicio a los procesos sancionatorios respectivos.</t>
  </si>
  <si>
    <t>1. Solicitud a defensa judicial frente a los incumplimientos en el proyecto
2. Estado de las sanciones iniciadas y/o en ejecución reportadas por la Gerencia de defensa judicial
3. Solicitud de informe a la interventoría que evidencie el estado de cumplimiento del concesionario
4. Informe de la Interventoría
5. Análisis de procedencia de proceso sancionatorio
6. Manual de Supervisión e interventoría
7. Informe de cierre</t>
  </si>
  <si>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</si>
  <si>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</si>
  <si>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</si>
  <si>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</si>
  <si>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</si>
  <si>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</si>
  <si>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</si>
  <si>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t>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t>
  </si>
  <si>
    <t>15-jun-2016: por correo de Nora Garzón, se aporta el soporte de la UM 10 y se confirma el 100% de avance del nuevo plan.</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</si>
  <si>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</si>
  <si>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</si>
  <si>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</si>
  <si>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</si>
  <si>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</si>
  <si>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r>
      <rPr>
        <b/>
        <sz val="11"/>
        <rFont val="Calibri"/>
        <family val="2"/>
        <scheme val="minor"/>
      </rPr>
      <t>H 442 -18. AE2011 - Administrativo, Disciplinario y Fiscal - Intereses Moratorios Actas Nos. 8 y 9 de 2002 y 10 de 2003. Mediante las Actas Nos. 8 y 9 de 2002, y 10 de 200</t>
    </r>
    <r>
      <rPr>
        <sz val="11"/>
        <rFont val="Calibri"/>
        <family val="2"/>
        <scheme val="minor"/>
      </rPr>
      <t xml:space="preserve">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
</t>
    </r>
    <r>
      <rPr>
        <b/>
        <sz val="11"/>
        <rFont val="Calibri"/>
        <family val="2"/>
        <scheme val="minor"/>
      </rPr>
      <t>H 443-19 AE2011. Administrativo, Disciplinario y Fiscal - Intereses Moratorios Actas Nos. 12 y 13 de 2004, 14, 15 y 16 de 2005, y 17 de 200</t>
    </r>
    <r>
      <rPr>
        <sz val="11"/>
        <rFont val="Calibri"/>
        <family val="2"/>
        <scheme val="minor"/>
      </rPr>
      <t>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t>
    </r>
  </si>
  <si>
    <t>La CGR describe la causa así: ''Falta de gestión de la entidad para el pago de la obligación correspondiente a capital por concepto de Ingreso  Mínimo Garantizado''</t>
  </si>
  <si>
    <t>La CGR describe el efecto así: ''Se configura un presunto detrimento en el Patrimonio del Estado, por los intereses moratorios causados en la suma de $1.470.7 millones.''</t>
  </si>
  <si>
    <t>Pagos de deudas según recursos obtenidos por hacienda</t>
  </si>
  <si>
    <t xml:space="preserve">Radicado 2015-409-041682-2 del 10/07/2015. ARCHIVO por caducidad. Auto No. 438 del 07/07/2015 </t>
  </si>
  <si>
    <t>Auto No. 438 del 07-jul-2015</t>
  </si>
  <si>
    <t>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
años 2002 y 2003, por lo que a la fecha han transcurrido para cada uno de los  pagos más de los cinco (5) años que otorga la Ley 610 de 2000 para abrir proceso de Responsabilidad Fiscal.</t>
  </si>
  <si>
    <r>
      <rPr>
        <b/>
        <sz val="11"/>
        <rFont val="Calibri"/>
        <family val="2"/>
        <scheme val="minor"/>
      </rPr>
      <t>Hallazgo 20. Administrativo y Disciplinario - Adiciones Contrato de Concesión No. 503 de 1994</t>
    </r>
    <r>
      <rPr>
        <sz val="11"/>
        <rFont val="Calibri"/>
        <family val="2"/>
        <scheme val="minor"/>
      </rPr>
      <t xml:space="preserve">.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</si>
  <si>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Concesión en cuantía y porcentaje superior a lo señalado en la Ley''</t>
  </si>
  <si>
    <t>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t>
  </si>
  <si>
    <t>Solicitud de un nuevo concepto jurídico tendiente a establecer la viabilidad de una acción correctiva</t>
  </si>
  <si>
    <t>1. Implementar en las adiciones contractuales estrictos mecanismos  para el seguimiento a las obras contenidas en cada uno de los contratos adicionales para su cumplimiento y protección del patrimonio publico. 
2. A futuro realizar una planeación adecuada de cada uno de los proyectos con el fin de cubrir las posibles contingencias que puedan generar cambios en la estructuración  de los mismos.</t>
  </si>
  <si>
    <t>1. Concepto jurídico ANI
2. Formulación de acciones jurídicas pertinentes, de cara al contrato, si llega a aplicar
3. Manual de Contratación
4. Res. Creación Comité de Contratación
5. Procedimiento para la modificación de contratos de concesión
6. Contrato Estándar 4G
7. Res. 959 de 2013- Bitácora</t>
  </si>
  <si>
    <t>Auto  85112 del 19 de octubre de 2016, de apertura de Indagación Preliminar No. 6-037-16 por las presuntas irregularidades relacionadas con los estudios y precios  de mercado presentados por el concesionario  para las adiciones al contrato No. 503 de 1994.</t>
  </si>
  <si>
    <t>Auto 24 de abril de 2017</t>
  </si>
  <si>
    <t>Con rad. ANI 2017-409-062585-2 del 13/06/2017 se informa a la Entidad que mediante el Auto 24 de abril de 2017 se "ordenó el cierre y el archivo del hallazgo con presunta incidencia fiscaltrasladado a a la Dirección de Vigilancia Fiscal", al considerar el despacho que: "no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t>
  </si>
  <si>
    <r>
      <rPr>
        <b/>
        <sz val="11"/>
        <rFont val="Calibri"/>
        <family val="2"/>
        <scheme val="minor"/>
      </rPr>
      <t>Hallazgo 21. Administrativo y Disciplinario - Adiciones Contrato de Interventoría No.SGC-C-CB-76 de 2004</t>
    </r>
    <r>
      <rPr>
        <sz val="11"/>
        <rFont val="Calibri"/>
        <family val="2"/>
        <scheme val="minor"/>
      </rPr>
      <t xml:space="preserve">.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</si>
  <si>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Interventoría en cuantía y porcentaje superior a lo señalado en la Ley''</t>
  </si>
  <si>
    <r>
      <rPr>
        <b/>
        <sz val="11"/>
        <rFont val="Calibri"/>
        <family val="2"/>
        <scheme val="minor"/>
      </rPr>
      <t>Hallazgo 22. Administrativo y Disciplinario - Adición contrato de Interventoría No.SGC-012 de 2008</t>
    </r>
    <r>
      <rPr>
        <sz val="11"/>
        <rFont val="Calibri"/>
        <family val="2"/>
        <scheme val="minor"/>
      </rPr>
      <t xml:space="preserve">.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</si>
  <si>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''Adición al contrato de Interventoría en cuantía y porcentaje superior a lo señalado en la Ley''</t>
  </si>
  <si>
    <r>
      <rPr>
        <b/>
        <sz val="11"/>
        <rFont val="Calibri"/>
        <family val="2"/>
        <scheme val="minor"/>
      </rPr>
      <t>Hallazgo 25. Administrativo y Disciplinario -  Otrosí No. 4 de 2008 y el Contrato Adicional No. 9 de 2010</t>
    </r>
    <r>
      <rPr>
        <sz val="11"/>
        <rFont val="Calibri"/>
        <family val="2"/>
        <scheme val="minor"/>
      </rPr>
      <t xml:space="preserve">.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t>
    </r>
  </si>
  <si>
    <t>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t>
  </si>
  <si>
    <t>La CGR describe el efecto así: ''Desnaturalización del contrato de concesión, en los términos señalados en el numeral 4to del artículo 32 de la Ley 80 de 1993, con las adiciones efectuadas mediante el Otrosí No. 4 de 2008 y el Contrato Adicional No. 9 de 2010''</t>
  </si>
  <si>
    <t xml:space="preserve"> Ajuste al Manual de Contratación estableciendo estrictos protocolos internos para el análisis previo a cualquier modificación contractual o celebración de Convenio.</t>
  </si>
  <si>
    <t>Velar por  que  las Vicepresidencias de Estructuración y  Planeación y Riesgos,  prevean en las futuras estructuraciones estrictos protocolos para el seguimiento a la ejecución contractual.</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</si>
  <si>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</si>
  <si>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</si>
  <si>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r>
      <rPr>
        <b/>
        <sz val="11"/>
        <rFont val="Calibri"/>
        <family val="2"/>
        <scheme val="minor"/>
      </rPr>
      <t>Hallazgo 27. Administrativo y Disciplinario - Consulta Previa Comunidad Afrodescendiente</t>
    </r>
    <r>
      <rPr>
        <sz val="11"/>
        <rFont val="Calibri"/>
        <family val="2"/>
        <scheme val="minor"/>
      </rPr>
      <t>.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t>
    </r>
  </si>
  <si>
    <t>La CGR describe la causa así: ''La no realización de la consulta previa a la comunidad dentro de la oportunidad por debilidades en la gestión de las entidades responsables ''</t>
  </si>
  <si>
    <t>La CGR describe el efecto así: ''Violación de lo normado en el artículo 76 de la Ley 99 de 1993 y su Decreto Reglamentario 1320 de 1998, y en la Directiva Presidencial 001 de 2010''</t>
  </si>
  <si>
    <t>1. Oficio a remitir de observación de no competencia de la ANI  ante la Contraloría General de la Republica. 
2. Determinar la adecuada participación de la comunidad con unidades de impacto</t>
  </si>
  <si>
    <t>1. Oficio a la Contraloría General de la Republica informando la no competencia
2. Oficio al competente
3. Acta
4. Informe de seguimiento por parte de la ANI</t>
  </si>
  <si>
    <r>
      <rPr>
        <b/>
        <sz val="11"/>
        <rFont val="Calibri"/>
        <family val="2"/>
        <scheme val="minor"/>
      </rPr>
      <t xml:space="preserve">H 45-66 - AR 2007 - Administrativo -Nivel de Cunetas Respecto a Calzada. </t>
    </r>
    <r>
      <rPr>
        <sz val="11"/>
        <rFont val="Calibri"/>
        <family val="2"/>
        <scheme val="minor"/>
      </rPr>
      <t>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t>
    </r>
    <r>
      <rPr>
        <b/>
        <sz val="11"/>
        <rFont val="Calibri"/>
        <family val="2"/>
        <scheme val="minor"/>
      </rPr>
      <t xml:space="preserve">
Hallazgo 453 -29. Administrativo - Estado de las Cunetas. </t>
    </r>
    <r>
      <rPr>
        <sz val="11"/>
        <rFont val="Calibri"/>
        <family val="2"/>
        <scheme val="minor"/>
      </rPr>
      <t xml:space="preserve"> El concesionario ha realizado renivelaciones de la vía y no ha efectuado el correspondiente realce de cunetas, pese a que se asignó presupuesto para esta actividad en el adicional de enero de 2006, lo que genera riesgo en la transitabilidad de la vía concesionada.</t>
    </r>
  </si>
  <si>
    <t>La CGR describe la causa así: ''Incumplimiento de las obligaciones del Concesionario y debilidades en el seguimiento y control por parte de la Interventoría. ''</t>
  </si>
  <si>
    <t>La CGR describe el efecto así: ''Afecta la seguridad en la transitabilidad de la vía, situación que no es concordante con las obligaciones del concesionario de mantener el nivel de servicio y la seguridad de la vía. ''</t>
  </si>
  <si>
    <t>Efectuar seguimiento a las obligaciones del concesionario de acuerdo con las Normas de mantenimiento y el reglamento de operación</t>
  </si>
  <si>
    <t>Ofrecer al usuario una vía con mayor seguridad vial</t>
  </si>
  <si>
    <t>1. Informe presentado por el concesionario.
2. Informe presentado por la interventoría.
3. Solicitud al Concesionario
4. Informe presentado por la interventoría.</t>
  </si>
  <si>
    <r>
      <rPr>
        <b/>
        <sz val="11"/>
        <rFont val="Calibri"/>
        <family val="2"/>
        <scheme val="minor"/>
      </rPr>
      <t>Hallazgo 37. Administrativo y Disciplinario – Comunicaciones</t>
    </r>
    <r>
      <rPr>
        <sz val="11"/>
        <rFont val="Calibri"/>
        <family val="2"/>
        <scheme val="minor"/>
      </rPr>
      <t>.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t>
    </r>
  </si>
  <si>
    <t>La CGR describe la causa así: ''Incumplimiento de las obligaciones establecidas en el Reglamento de Operación de la Concesión.''</t>
  </si>
  <si>
    <t>La CGR describe el efecto así: ''Afecta el nivel de servicio a los usuarios de la Concesión.''</t>
  </si>
  <si>
    <t>Informe integral en donde se evidencie la no procedencia del hallazgo y se demuestre como fueron subsanados los errores de los modelos financieros del Acta de Acuerdo No. 51 y reducción de plazo, Adicional No.1.</t>
  </si>
  <si>
    <t xml:space="preserve">1. Oficio del presunto incumplimiento al concesionario con el fin de que se pronuncie respecto del mismo. 
2. Memorando de Defensa Judicial a Gestión Contractual con  respuesta emitida por el concesionario para que la remita a la interventoría.                                                                                                                         3. Informe del Interventor.                                       
4.  Oficio al Concesionario             
5. Si hay méritos expedición del Acto Administrativo </t>
  </si>
  <si>
    <r>
      <rPr>
        <b/>
        <sz val="11"/>
        <rFont val="Calibri"/>
        <family val="2"/>
        <scheme val="minor"/>
      </rPr>
      <t>Hallazgo 41. Administrativo, Disciplinario, y Fiscal- Modelo Financiero</t>
    </r>
    <r>
      <rPr>
        <sz val="11"/>
        <rFont val="Calibri"/>
        <family val="2"/>
        <scheme val="minor"/>
      </rPr>
      <t>.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t>
    </r>
  </si>
  <si>
    <t>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t>
  </si>
  <si>
    <t>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t>
  </si>
  <si>
    <t>Informe financiero en donde se evidencie la no procedencia del hallazgo y se demuestre como fueron subsanados los errores de los modelos financieros del Acta de Acuerdo No. 51 y reducción de plazo, Adicional No.1.</t>
  </si>
  <si>
    <t>Dar conocer mediante informe financiero las acciones adelantadas, dirigidas a subsanar las observaciones del hallazgos de la CGR, según las Actas de Acuerdo del enero 2014 y marzo de 2014, en función del equilibrio económico contractual</t>
  </si>
  <si>
    <t>1. Acta de Acuerdo del 17 de enero de 2014.
2. Acta de acuerdo del 31 de marzo de 2014. 
3. Informe Jurídico-financiero.
4. Manual de Contratación
5. Res. Que crea y regula el Comité de Contratación
6. Res. 959 de 2013 - Bitácora de los proyectos 
7.Informe Financiero que detalla y evidencia la gestión adelantada mediante los acuerdos suscritos.</t>
  </si>
  <si>
    <t>1. Acta de Acuerdo del 17 de enero de 2014.
2. Acta de acuerdo del 31 de marzo de 2014. 
3. Informe Jurídico-financiero.
4. Manual de Contratación
5. Res. Que crea y regula el Comité de Contratación
6. Res. 959 de 2013 - Bitácora de los proyectos 
7.Informe Financiero</t>
  </si>
  <si>
    <t>CR_Bogotá-Villavicencio</t>
  </si>
  <si>
    <t>Proceso de Responsabilidad Fiscal No. PRF-2014-04815-082 - Rad. 2016-409-025261-2 del 31/03/2016. Iniciado "por la presunta modificación al modelo financiero que aumentó la tasa interna de retorno - TIR operativa por encima de lo contractualmente pactado asando del 17.52% al 18.32%, lo que representa un presunto daño patrimonial al estado de $17.111 millones de $/2011".
Mediante Auto 00157 del 15/03/2016 se ordena práctica de pruebas y se cita al Presidente de la ANI a rendie testimonio el 18 de abril de 2016.
Con radicación ANI 2017-409-024686-2 del 08/03/2017 la CGR le solicita a la Entidad las pruebas decretadas mediante auto 00090 (sin fecha) dentro del PRF que corresponden a la remisión de tres contratos de interventoría asociados al contrato de concesión 444 de 1994.
 Mediante Auto 00349 del 07/07/2017 se ordena el archivo del PRF.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</si>
  <si>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Auto ORD-80112--0218-2017 del 09/08/2017 que confirma en sede de consulta el Auto 00349 del 07/07/2017.</t>
  </si>
  <si>
    <t>Rad. 20174090894732 del 23/08/2017
Auto ORD-80112--0218-2017 del 09/08/2017 que confirma en sede de consulta el Auto 00349 del 07/07/2017 con ORDEN DE ARCHIVO PROCESO DE RESPONSABILIDAD FISCAL 082-2013, AHORA PRF-2014-04815_082 CONTRATO DE CONCESIÓN 444 DEL 12/08/1994-HALLAZGO 41
... "no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
...es obligatorio concluir que en el presente caso no hay certeza del daño patrimonial endilgado, y teniendo en cuenta que el elemento daño es el pilar sobre el cual se fundamenta la declaratoria de responsabilidad fiscal"...</t>
  </si>
  <si>
    <t>Desequilibrio ecuación contractual</t>
  </si>
  <si>
    <r>
      <rPr>
        <b/>
        <sz val="11"/>
        <rFont val="Calibri"/>
        <family val="2"/>
        <scheme val="minor"/>
      </rPr>
      <t>Hallazgo 42. Administrativo, Disciplinario, Penal y Fiscal - Reconocimiento de Costo Directo por Labores de Gerencia en el Acta de Acuerdo No.49 del 30/12/05</t>
    </r>
    <r>
      <rPr>
        <sz val="11"/>
        <rFont val="Calibri"/>
        <family val="2"/>
        <scheme val="minor"/>
      </rPr>
      <t>.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t>
    </r>
  </si>
  <si>
    <t>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t>
  </si>
  <si>
    <t>La CGR describe el efecto así: ''La situación antes mencionada dio lugar a que en las obras objeto del acta 49 hiciera más oneroso el proyecto en cuantía de $4.065.2 millones corrientes equivalentes a $4.895.4 millones de dic/11.''</t>
  </si>
  <si>
    <t>Evaluar la procedencia del inicio de acción judicial.</t>
  </si>
  <si>
    <t>Determinar si se dio detrimento patrimonial en contra del Estado y tomar acciones de conformidad.</t>
  </si>
  <si>
    <t>1. Oficio requerimiento interventoría
2. Informe Interventoría
3. Informe financiero
4. Informe técnico
5. Concepto jurídico
6. Concepto Defensa Judicial
7. Manual de Contratación
8. Concepto Abogado Externo
9. Informe de cierre para el Hallazgo</t>
  </si>
  <si>
    <t>1. Oficio requerimiento interventoría
2. Informe Interventoría
3. Informe financiero
4. Informe técnico
5. Concepto jurídico
6. Concepto Defensa Judicial
7. Manual de Contratación
8. Concepto Abogado Externo
9. Informe de cierre para el hallazgo</t>
  </si>
  <si>
    <t xml:space="preserve">Estudio I
INF 3  MM&amp;D Rad. 2016-409-061729-2 pag. 20 </t>
  </si>
  <si>
    <t>Supuestos mayores pagos gerencia de obra y AIU</t>
  </si>
  <si>
    <r>
      <t xml:space="preserve">Hallazgo 43. Administrativo, Disciplinario, Penal y Fiscal – Doble Reconocimiento de AIU en la liquidación de las obras del Acta de Acuerdo No.49 del 30/12/05. </t>
    </r>
    <r>
      <rPr>
        <sz val="11"/>
        <rFont val="Calibri"/>
        <family val="2"/>
        <scheme val="minor"/>
      </rPr>
      <t>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t>
    </r>
  </si>
  <si>
    <t>La CGR describe la causa así: ''Doble reconocimiento del AIU, puesto que el AIU pactado de 35% se liquidó sobre la base del subtotal de las actividades ejecutadas más un AIU “adicional” del 15%, 20% o 25%, porcentajes que no estaban contractualmente pactados.''</t>
  </si>
  <si>
    <t>La CGR describe el efecto así: ''Mayor reconocimiento al concesionario en cuantía de $271.6 millones corrientes equivalentes a $323.3 millones de dic/11.  ''</t>
  </si>
  <si>
    <t>1. Oficio requerimiento interventoría
2. Informe Interventoría
3. Informe financiero
4. Informe técnico
5. Concepto jurídico
6. Concepto Defensa Judicial
7. Manual de Contratación
8. Concepto Abogado Externo
9. nforme de cierre para el hallazgo</t>
  </si>
  <si>
    <t xml:space="preserve">PRF No. UCC -PRF - 084 - 2013 / 2014-04842-084-2013
Abierto para determinar si hay lugar a reponsabilidad fiscal por presunto detrimento por doble reconocimiento del AIU (atención-imprevistos-utilidades) pactado en el Acta No. 49-05 igual al 35% en el Contrato de concesión No. 444-94 Tramo 4 y 5. </t>
  </si>
  <si>
    <t xml:space="preserve">Auto de archivo 00181 del 27 de marzo de 2017, confirmado en grado de consulta mediante Auto No. ORD-80112-123-2017 del 2 de mayo de 2017.
</t>
  </si>
  <si>
    <t xml:space="preserve">Mediante Rad. ANI No. 20174090633862 se pone en conocimiento de la Entidad el auto de archivo del PRF y el auto de confirmación en grado de consulta teniendo bajo consideración que: "Se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 
"Es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 
</t>
  </si>
  <si>
    <t>Estudio I
INF. 3 MM&amp;D Rad. No. 2016-409-061729-2 Pag. 21</t>
  </si>
  <si>
    <r>
      <rPr>
        <b/>
        <sz val="11"/>
        <rFont val="Calibri"/>
        <family val="2"/>
        <scheme val="minor"/>
      </rPr>
      <t>Hallazgo 44. Administrativo, Disciplinario y Fiscal - Pago de Intereses en IMG</t>
    </r>
    <r>
      <rPr>
        <sz val="11"/>
        <rFont val="Calibri"/>
        <family val="2"/>
        <scheme val="minor"/>
      </rPr>
      <t>. INVIAS e INCO reconocieron intereses del Ingreso Mínimo Garantizado (IMG) correspondiente a los años 1999 al 2004 por valor de $1.284 millones de dic/11, como consecuencia de no cancelarle al Concesionario acreencias dentro del plazo establecido contractualmente.</t>
    </r>
  </si>
  <si>
    <t>1. Solicitud de paz y salvo
2- Informe financiero
3. Contrato estándar 4G</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</si>
  <si>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</si>
  <si>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</si>
  <si>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</si>
  <si>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</si>
  <si>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</si>
  <si>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</si>
  <si>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</si>
  <si>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Los predios para las áreas de servicio están disponibles. Una de las dos áreas de servicio se hará en junio de 2015 y la otra en 2016. 
Las unidades de medida para 2015 se revalúan por lo que el avance se reduce.Por instrucción de la Vicepresidencia de la República todos los planes deben estar 100% al 30-jun-2015, por lo que la OCI ajustó el plazo inicial para alinearlo a la directiva de Vicepresidencia.
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</si>
  <si>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
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
30/11/2016 se actualiza el porcentaje de avance, se verifica en el ftp la incorporación de la unidad de medida 5, queda pendiente la unidad de medida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</si>
  <si>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</si>
  <si>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</si>
  <si>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48. Administrativo, Disciplinario y Penal – Adiciones al contrato de concesión</t>
    </r>
    <r>
      <rPr>
        <sz val="11"/>
        <rFont val="Calibri"/>
        <family val="2"/>
        <scheme val="minor"/>
      </rPr>
      <t>.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t>
    </r>
  </si>
  <si>
    <t>La CGR describe la causa así: ''La entidad al suscribir el adicional No 1 de 2010 se superaron los límites legales señalados. ''</t>
  </si>
  <si>
    <t>La CGR describe el efecto así: ''Incumplimiento del articulo 40 de la ley 80 de 1993.
Adiciones que demuestran deficiencias graves en la planeación técnica y financiera del contrato tantas veces mencionado.  ''</t>
  </si>
  <si>
    <t>1. Manual de Contratación - Capítulo Adiciones
2. Procedimiento para modificaciones de contratos de concesión
3. Res. Que regula el funcionamiento del Comité de Contratación
4. Res. 959 de 2013 - Bitácora del Proyecto
5. Manual de Interventoría y Supervisión
6. Contrato Estándar 4G</t>
  </si>
  <si>
    <r>
      <rPr>
        <b/>
        <sz val="11"/>
        <rFont val="Calibri"/>
        <family val="2"/>
        <scheme val="minor"/>
      </rPr>
      <t>Hallazgo 49. Administrativo, Disciplinario y Penal - Contratos de Obra Ejecutados en la Concesión</t>
    </r>
    <r>
      <rPr>
        <sz val="11"/>
        <rFont val="Calibri"/>
        <family val="2"/>
        <scheme val="minor"/>
      </rPr>
      <t>.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t>
    </r>
  </si>
  <si>
    <t>La CGR describe la causa así: ''Invias e Inco adicionaron obras civiles a la concesión con cargo al Presupuesto de la Nación, con lo cual se presentó la desnaturalización del contrato de concesión. ''</t>
  </si>
  <si>
    <t>La CGR describe el efecto así: ''La adjudicación de estas obras directamente al concesionario está vulnerando los principios que rigen la contratación estatal como el de Selección Objetiva del contratista y el de Transparencia''</t>
  </si>
  <si>
    <t xml:space="preserve">Ajustes al manual de contratación e instructivos internos de la entidad. </t>
  </si>
  <si>
    <t>Velar por  que  las Vicepresidencias de Estructuración y  Planeación y Riesgos,  prevean en las futuras estructuraciones  controles  y protocolos  respecto de las adiciones  contractuales  a fin  de  que no se  desnaturalice el contrato de concesión.</t>
  </si>
  <si>
    <t>1. Memorando Interno de Jurídica a Contratación
2. Ajustes al manual de contratación e instructivos internos de la entidad. 
3. Procedimiento para la modificación de contratos de concesión
4. Res. Creación Comité de Contratación
5. Contrato Estándar 4G
6. Res. 959 de 2013- Bitácora</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</si>
  <si>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</si>
  <si>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</si>
  <si>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</si>
  <si>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</si>
  <si>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</si>
  <si>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</si>
  <si>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</si>
  <si>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</si>
  <si>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</si>
  <si>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</si>
  <si>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</si>
  <si>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</si>
  <si>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r>
      <rPr>
        <b/>
        <sz val="11"/>
        <rFont val="Calibri"/>
        <family val="2"/>
        <scheme val="minor"/>
      </rPr>
      <t>Hallazgo 51. Administrativo y Disciplinario - Adicional No.1 de 2010</t>
    </r>
    <r>
      <rPr>
        <sz val="11"/>
        <rFont val="Calibri"/>
        <family val="2"/>
        <scheme val="minor"/>
      </rPr>
      <t>. Con la suscripción del Adicional No. 1 de 2010 al Contrato de Concesión No 444-94 se desnaturalizó la figura de la concesión, puesto que las obras contratadas en el mismo consistían en la construcción de la segunda calzada a precio global como un contrato de obra civil.</t>
    </r>
  </si>
  <si>
    <t>La CGR describe la causa así: ''Con la suscripción del Adicional No. 1 de 2010 al Contrato de Concesión No 444-94 se desnaturalizó la figura de la concesión.''</t>
  </si>
  <si>
    <t>La CGR describe el efecto así: ''Las situaciones descritas con la suscripción del adicional No.1 están vulnerando los artículos 24, 25 y 26 de la ley 80 de 1993.''</t>
  </si>
  <si>
    <t xml:space="preserve"> Ajuste al Manual de Contratación estableciendo estrictos protocolos internos para el análisis previo a cualquier modificación contractual o celebración de Convenio. 
Realizar Informe que detalle las acciones adelantadas. </t>
  </si>
  <si>
    <t>Velar por  que  las Vicepresidencias de Estructuración y  Planeación y Riesgos,  prevean en las futuras estructuraciones estrictos protocolos para el seguimiento a la ejecución contractual.
Dar a conocer mediante informe las acciones adelantadas, dirigidas a subsanar las observaciones del hallazgos de la CGR.</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</si>
  <si>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de jurídico que detalle la gestión adelantada.                                       </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</si>
  <si>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jurídico                                        </t>
  </si>
  <si>
    <r>
      <rPr>
        <b/>
        <sz val="11"/>
        <rFont val="Calibri"/>
        <family val="2"/>
        <scheme val="minor"/>
      </rPr>
      <t xml:space="preserve">Hallazgo 55. Administrativo y Disciplinario - Vigencias Futuras Excepcionales en el Adicional No.1 de 2010. </t>
    </r>
    <r>
      <rPr>
        <sz val="11"/>
        <rFont val="Calibri"/>
        <family val="2"/>
        <scheme val="minor"/>
      </rPr>
      <t xml:space="preserve">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t>
    </r>
  </si>
  <si>
    <t>La CGR describe la causa así: ''El Departamento del Meta comprometió  Vigencias Futuras excepcionales de los años 2011 a 2017 para la financiación de las obras del Adicional No.1, más allá del periodo del gobernador de ese departamento. ''</t>
  </si>
  <si>
    <t>La CGR describe el efecto así: ''Vulneración del artículo 11 de la ley 819 de 2003 y los artículos 25 y 26 de la ley 80 de 1993.''</t>
  </si>
  <si>
    <t>Teniendo en cuenta que actualmente se encuentra en curso acción contractual interpuesta por el Departamento del Meta, las acciones a adoptar están sujetas al resultado del mismo.</t>
  </si>
  <si>
    <t xml:space="preserve">1. Contrato de Transacción firmado en el marco de la Conciliación ante el Tribunal Contencioso Administrativo de Cundinamarca. 
2. Informe Jurídico
3. Contrato 4G Malla Vial del Meta
</t>
  </si>
  <si>
    <r>
      <rPr>
        <b/>
        <sz val="11"/>
        <rFont val="Calibri"/>
        <family val="2"/>
        <scheme val="minor"/>
      </rPr>
      <t>Hallazgo 56. Administrativo - Tribunales de Arbitramento</t>
    </r>
    <r>
      <rPr>
        <sz val="11"/>
        <rFont val="Calibri"/>
        <family val="2"/>
        <scheme val="minor"/>
      </rPr>
      <t xml:space="preserve">.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
</t>
    </r>
  </si>
  <si>
    <t>La CGR describe la causa así: ''Los laudos del 21 de mayo de 2001 y del 14 de junio de 2007 no han sido pagados de manera oportuna por argumentos legales que aún están en discusión entre las partes''</t>
  </si>
  <si>
    <t>La CGR describe el efecto así: ''Generado la causación de intereses que en el eventual caso en que se paguen presuntamente generarían un detrimento al patrimonio del Estado.''</t>
  </si>
  <si>
    <t>1. Informe Jurídico
2. Sentencia ejecutoriada en proceso ejecutivo
3. Informe DJ
4. Procedimiento la identificación y reconocimiento de deudas GCSO-P-017</t>
  </si>
  <si>
    <t>Auto de Indgación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Si bien este auto está relacionado directamente con el hallazgo No. 800-30 a cargo de la Gerencia de Planeación, en el evento de cerrarse, afectaría directamente este hallazgo. DEP LMSC</t>
  </si>
  <si>
    <t>Auto del 18/08/2016 por medio del cual se archiva la I.P. No. 6-011-16</t>
  </si>
  <si>
    <r>
      <rPr>
        <b/>
        <sz val="11"/>
        <color theme="1"/>
        <rFont val="Calibri"/>
        <family val="2"/>
        <scheme val="minor"/>
      </rPr>
      <t xml:space="preserve">Auto del 18/08/2016 por medio del cual se archiva la I.P. No. 6-011-16
</t>
    </r>
    <r>
      <rPr>
        <sz val="11"/>
        <color theme="1"/>
        <rFont val="Calibri"/>
        <family val="2"/>
        <scheme val="minor"/>
      </rPr>
      <t xml:space="preserve">recibido en la ANI mediante docuento adjunto a la radicación de la CGR 2016EE0123179
</t>
    </r>
    <r>
      <rPr>
        <b/>
        <sz val="11"/>
        <color theme="1"/>
        <rFont val="Calibri"/>
        <family val="2"/>
        <scheme val="minor"/>
      </rPr>
      <t>Ataca la causalidad del hallazgo. Como unidad de medida da lugar a la efectividad del PMI</t>
    </r>
    <r>
      <rPr>
        <sz val="11"/>
        <color theme="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</si>
  <si>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r>
      <rPr>
        <b/>
        <sz val="11"/>
        <rFont val="Calibri"/>
        <family val="2"/>
        <scheme val="minor"/>
      </rPr>
      <t>Hallazgo 58. Administrativo - Puente Quebrada Blanca</t>
    </r>
    <r>
      <rPr>
        <sz val="11"/>
        <rFont val="Calibri"/>
        <family val="2"/>
        <scheme val="minor"/>
      </rPr>
      <t>.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t>
    </r>
  </si>
  <si>
    <t>La CGR describe la causa así: ''Falta de control y seguimiento en el proyecto por parte de la entidad, No acatamiento de recomendaciones técnicas, por parte de las autoridades competentes.''</t>
  </si>
  <si>
    <t>La CGR describe el efecto así: ''Aumento del riesgo de desplome del citado puente.''</t>
  </si>
  <si>
    <t>Informe de avance de las obras que adelanta el Invias en donde se evidencie cuando saldrá de operación el puente deteriorado y empezara a operar el nuevo puente construido por el Invias.</t>
  </si>
  <si>
    <t>1. Informe Interventoría dando cuenta de que el nuevo puente del INVÍAS ha dejado fuera de servicio al puente deteriorado.
2. Informe de supervisión confirmando el hecho anterior.</t>
  </si>
  <si>
    <t>Deficiencia en la supervisión contractual</t>
  </si>
  <si>
    <r>
      <rPr>
        <b/>
        <sz val="11"/>
        <rFont val="Calibri"/>
        <family val="2"/>
        <scheme val="minor"/>
      </rPr>
      <t>Hallazgo 62. Hallazgo Administrativo - Sensibilización Modelos Financieros.</t>
    </r>
    <r>
      <rPr>
        <sz val="11"/>
        <rFont val="Calibri"/>
        <family val="2"/>
        <scheme val="minor"/>
      </rPr>
      <t xml:space="preserve">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t>
    </r>
  </si>
  <si>
    <t>La CGR describe la causa así: ''Debido a que no se realiza oportunamente el seguimiento y control de los comportamiento de las variaciones económicas''</t>
  </si>
  <si>
    <t>La CGR describe el efecto así: ''Se desconocen  los efectos de la ecuación financiera.''</t>
  </si>
  <si>
    <t xml:space="preserve">Resultado de las mesas de trabajo interdisciplinarias efectuadas, solicitar un nuevo concepto jurídico con la identificación de las acciones a desplegar   </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</si>
  <si>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t>
  </si>
  <si>
    <t>1. Análisis técnico y jurídico de la interventoría                               
2. Análisis técnico de la supervisión del contrato                    
3.Analisis de Banca de Inversión  
4. Análisis del área financiera de la ANI 
5. Concepto del área jurídica con acciones a seguir                              
6. Res 223 del 9-may-2011 Comité Asesor de Asuntos contractuales
7. Manual de Contratación
8. Instructivo GCSP-P-021 Modificación contratos de concesión</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</si>
  <si>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</si>
  <si>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</si>
  <si>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</si>
  <si>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</si>
  <si>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</si>
  <si>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</si>
  <si>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</si>
  <si>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</si>
  <si>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t>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</si>
  <si>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</si>
  <si>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</si>
  <si>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</si>
  <si>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64. Administrativo - Presupuesto del Alcance Condicional</t>
    </r>
    <r>
      <rPr>
        <sz val="11"/>
        <rFont val="Calibri"/>
        <family val="2"/>
        <scheme val="minor"/>
      </rPr>
      <t>.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t>
    </r>
  </si>
  <si>
    <t>La CGR describe la causa así: ''Debido a que no se cuenta con los documentos que soportan las cifras consignadas en la activación del Alcance Condicional.''</t>
  </si>
  <si>
    <t>La CGR describe el efecto así: ''Se crea incertidumbre sobre el valor que activó el Alcance Condicional e incremento el ingreso esperado en $204,810 millones.''</t>
  </si>
  <si>
    <t>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"plan de regularización".</t>
  </si>
  <si>
    <t>1. Actas de verificación de recibo de las obras correspondientes al Alcance Condicional.                              
2. Memorias Técnicas del Alcance Condicional.            
3. Actas de seguimiento del proyecto (7)</t>
  </si>
  <si>
    <r>
      <rPr>
        <b/>
        <sz val="11"/>
        <rFont val="Calibri"/>
        <family val="2"/>
        <scheme val="minor"/>
      </rPr>
      <t xml:space="preserve">Hallazgo 66. Administrativo - (I.P.). Incremento Ingreso Esperado obras adicionales. </t>
    </r>
    <r>
      <rPr>
        <sz val="11"/>
        <rFont val="Calibri"/>
        <family val="2"/>
        <scheme val="minor"/>
      </rPr>
      <t>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t>
    </r>
  </si>
  <si>
    <t>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t>
  </si>
  <si>
    <t>La CGR describe el efecto así: ''Se crea incertidumbre sobre el valor incrementado en el ingreso esperado.''</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</si>
  <si>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t>
  </si>
  <si>
    <t>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t>
  </si>
  <si>
    <t>1. Correo electrónico solicitando la verificación documental al Archivo de la entidad. 
2. Correo electrónico solicitando la verificación documental al Archivo de la interventoría. 
3. Procedimiento GADF-P-012 si aplica
4. Resolución 959 de 2013 - Bitácora de proyecto
5. Manual de Contratación
6. Res. que crea y regula el Comité de Contratación</t>
  </si>
  <si>
    <r>
      <rPr>
        <b/>
        <sz val="11"/>
        <rFont val="Calibri"/>
        <family val="2"/>
        <scheme val="minor"/>
      </rPr>
      <t>Hallazgo 67. Administrativo - Cronograma de Obras.</t>
    </r>
    <r>
      <rPr>
        <sz val="11"/>
        <rFont val="Calibri"/>
        <family val="2"/>
        <scheme val="minor"/>
      </rPr>
      <t xml:space="preserve">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t>
    </r>
  </si>
  <si>
    <t>La CGR describe la causa así: ''Debido a debilidades en  los mecanismos de seguimiento y control de las obras a ejecutar.''</t>
  </si>
  <si>
    <t>La CGR describe el efecto así: ''No hay un adecuado seguimiento y control de las obras a ejecutar, ni se hacen efectivas las pólizas de cumplimento pactadas contractualmente.''</t>
  </si>
  <si>
    <t>1. Verificar que se hayan suscrito las Actas de recibo de obra de cada uno de los alcances básico, condicional y adicionales.  
2. Verificar que la Memoria Técnica de cada tramo o trayecto contratado contenga  la  información requerida en la Clausula 48 del contrato.</t>
  </si>
  <si>
    <t>1. Informe del concesionario.  
2. Informe del Interventor . 
3. Informe de Supervisión.
4. Manual de Supervisión e Interventoría</t>
  </si>
  <si>
    <t>1. Informe del concesionario.  
2. Informe del Interventor. 
3. Informe de Supervisión.
4. Manual de Supervisión e Interventoría</t>
  </si>
  <si>
    <r>
      <rPr>
        <b/>
        <sz val="11"/>
        <rFont val="Calibri"/>
        <family val="2"/>
        <scheme val="minor"/>
      </rPr>
      <t>Hallazgo 68.  Administrativo, (I.P), - Fondeo de Cuentas</t>
    </r>
    <r>
      <rPr>
        <sz val="11"/>
        <rFont val="Calibri"/>
        <family val="2"/>
        <scheme val="minor"/>
      </rPr>
      <t xml:space="preserve">.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t>
    </r>
  </si>
  <si>
    <t>La CGR describe la causa así: ''Debido a que no se realiza una adecuado seguimiento y control al fondeo de las cuentas y que este quede debidamente documentado.''</t>
  </si>
  <si>
    <t>La CGR describe el efecto así: ''Se crea incertidumbre si las cuentas fueron fondeadas oportunamente de acuerdo a lo pactado contractualmente.''</t>
  </si>
  <si>
    <t xml:space="preserve">1.Solicitar a la Fiduciaria  la certificación sobre los fondeos de recursos del Fideicomiso por parte del concesionario. 
2. Verificar a partir de dicha información que el concesionario haya fondeado dichos recursos  la totalidad de los Fondeos y las fechas en que se realizaron. </t>
  </si>
  <si>
    <t>1. Informe de la Fiducia
2. Informe del Interventor
3. Informe de Financiero ANI
4. Concepto Jurídico
5. Aplicación de cláusula 65 del contrato - Solución de controversias
6. Res 223 del 9-may-2011 Comité Asesor de Asuntos contractuales
7. Manual de Contratación
8. Instructivo GCSP-P-021 Modificación contratos de concesión</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</si>
  <si>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</si>
  <si>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</si>
  <si>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</si>
  <si>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</si>
  <si>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</si>
  <si>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</si>
  <si>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</si>
  <si>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</si>
  <si>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r>
      <rPr>
        <b/>
        <sz val="11"/>
        <rFont val="Calibri"/>
        <family val="2"/>
        <scheme val="minor"/>
      </rPr>
      <t>Hallazgo 75. Administrativo y Disciplinario - Contratos Adicionales Contrato de Concesión</t>
    </r>
    <r>
      <rPr>
        <sz val="11"/>
        <rFont val="Calibri"/>
        <family val="2"/>
        <scheme val="minor"/>
      </rPr>
      <t>.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t>
    </r>
  </si>
  <si>
    <t>La CGR describe la causa así: ''Debido a que no se dio cumplimiento a los establecido en la Ley 80 de 1993.''</t>
  </si>
  <si>
    <t>La CGR describe el efecto así: ''vulnerándose el parágrafo único del artículo 40 de la Ley 80 de 1993.''</t>
  </si>
  <si>
    <t>La entidad solicitara concepto respecto a las adiciones a los contratos de concesión y se pronunciará al respecto con base en dicho pronunciamiento, los documentos contractuales y el concepto del interventor. Remitir a control interno disciplinario</t>
  </si>
  <si>
    <t>1. Oficio solicitando concepto
2. Concepto  emitido por el experto 
3. Formulación de acciones jurídicas pertinentes, de cara al contrato.
4. Res 223 del 9-may-2011 Comité Asesor de Asuntos contractuales
5. Manual de Contratación
6. Instructivo GCSP-P-021 Modificación contratos de concesión
7. Contrato Estándar 4G
8. Res. 959 de 2013- Bitácora</t>
  </si>
  <si>
    <r>
      <rPr>
        <b/>
        <sz val="11"/>
        <rFont val="Calibri"/>
        <family val="2"/>
        <scheme val="minor"/>
      </rPr>
      <t>Hallazgo 76. Administrativo, Disciplinario y Penal - Certificado de Disponibilidad Presupuestal - Otrosí 16</t>
    </r>
    <r>
      <rPr>
        <sz val="11"/>
        <rFont val="Calibri"/>
        <family val="2"/>
        <scheme val="minor"/>
      </rPr>
      <t>.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t>
    </r>
  </si>
  <si>
    <t>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t>
  </si>
  <si>
    <t>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t>
  </si>
  <si>
    <t>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t>
  </si>
  <si>
    <t xml:space="preserve">1. Concepto de la interventoría. 
2.Correo electrónico solicitando la verificación documental al Archivo de la entidad. 
3. Correo electrónico solicitando la verificación documental al Archivo de la interventoría. 
4.  Concepto jurídico </t>
  </si>
  <si>
    <r>
      <rPr>
        <b/>
        <sz val="11"/>
        <rFont val="Calibri"/>
        <family val="2"/>
        <scheme val="minor"/>
      </rPr>
      <t>Vicepresidencia de Gestión Contractual -</t>
    </r>
    <r>
      <rPr>
        <sz val="11"/>
        <rFont val="Calibri"/>
        <family val="2"/>
        <scheme val="minor"/>
      </rPr>
      <t xml:space="preserve"> Vicepresidencia Jurídica - Vicepresidencia Administrativa y Financiera</t>
    </r>
  </si>
  <si>
    <r>
      <rPr>
        <b/>
        <sz val="11"/>
        <rFont val="Calibri"/>
        <family val="2"/>
        <scheme val="minor"/>
      </rPr>
      <t>Hallazgo 77. Administrativo y Disciplinario - Imposición de Multas en Otrosí 16</t>
    </r>
    <r>
      <rPr>
        <sz val="11"/>
        <rFont val="Calibri"/>
        <family val="2"/>
        <scheme val="minor"/>
      </rPr>
      <t>.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t>
    </r>
  </si>
  <si>
    <t>La CGR describe la causa así: ''Debido a que la Entidad no da aplicación a la multas o sanciones a los contratistas cuando estos incumplen con sus obligaciones.''</t>
  </si>
  <si>
    <t>La CGR describe el efecto así: ''No se busca  proteger los intereses de esta Agencia  ni documento que soporte la prorroga respectiva para la ejecución final de dichas obras si a ello hubo lugar.''</t>
  </si>
  <si>
    <t>1. Verificar el % de avance de las obras del Otrosí 16.  2. Verificar que la obra se hubiera ejecutado en los plazos pactados .3. En caso de incumplimiento aplicar las sanciones previstas en el contrato. 4. Remitir a control interno disciplinario</t>
  </si>
  <si>
    <t>1.Informe de la Interventoría sobre el cumplimiento de las obras. 
2. Informe técnico de la supervisión del contrato 
3. Concepto del área jurídica con acciones a seguir</t>
  </si>
  <si>
    <r>
      <t xml:space="preserve">
</t>
    </r>
    <r>
      <rPr>
        <b/>
        <sz val="11"/>
        <rFont val="Calibri"/>
        <family val="2"/>
        <scheme val="minor"/>
      </rPr>
      <t>Hallazgo 81. Administrativo, Disciplinario  - Documentos Soporte de los Otrosí 10 y 12</t>
    </r>
    <r>
      <rPr>
        <sz val="11"/>
        <rFont val="Calibri"/>
        <family val="2"/>
        <scheme val="minor"/>
      </rPr>
      <t>.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t>
    </r>
  </si>
  <si>
    <t>La CGR describe la causa así: ''Debido a que la Entidad no estableció  oportunamente los mecanismos de control, calidad y oportunidad en la  información requerida para el análisis de la concesión.''</t>
  </si>
  <si>
    <t>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</si>
  <si>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t>
  </si>
  <si>
    <t>1. Correo electrónico solicitando la verificación documental al Archivo de la entidad. 
2. Correo electrónico solicitando la verificación documental al Archivo de la interventoría. 
3. Procedimiento GADF-P-012, si aplica.
4. Resolución 959 de 2013 - Bitácora del Proyecto</t>
  </si>
  <si>
    <r>
      <t xml:space="preserve">
</t>
    </r>
    <r>
      <rPr>
        <b/>
        <sz val="11"/>
        <rFont val="Calibri"/>
        <family val="2"/>
        <scheme val="minor"/>
      </rPr>
      <t>Hallazgo 84.  Administrativo y Disciplinario - Pago tardío de Actas ambientales</t>
    </r>
    <r>
      <rPr>
        <sz val="11"/>
        <rFont val="Calibri"/>
        <family val="2"/>
        <scheme val="minor"/>
      </rPr>
      <t xml:space="preserve">. Se observaron  valores y actas ambientales pendientes de pago. </t>
    </r>
  </si>
  <si>
    <t>La CGR describe la causa así: ''La Entidad no cumple oportunamente con sus obligaciones contractuales.''</t>
  </si>
  <si>
    <t>La CGR describe el efecto así: ''Situación esta que genera incumplimiento de sus obligaciones contractuales y el pago de interés.''</t>
  </si>
  <si>
    <t xml:space="preserve"> Verificación y Evaluación  tecnica, ambiental y legal de la  supuesta deuda ambiental. Remitir a control interno disciplinario</t>
  </si>
  <si>
    <t>1. Remisión de antecedentes a Carretero por parte de la Gerencia Ambiental
2. Concepto de la interventoría. 
3. Concepto Financiero. 
4. Concepto técnico. 
5. concepto jurídico
6. Manual de Interventoría y Supervisión</t>
  </si>
  <si>
    <r>
      <t xml:space="preserve">Vicepresidencia de Gestión Contractual - </t>
    </r>
    <r>
      <rPr>
        <sz val="11"/>
        <rFont val="Calibri"/>
        <family val="2"/>
        <scheme val="minor"/>
      </rPr>
      <t>Vicepresidencia Jurídica - Vicepresidencia de Planeación, Riesgos y Entorno</t>
    </r>
  </si>
  <si>
    <r>
      <rPr>
        <b/>
        <sz val="11"/>
        <rFont val="Calibri"/>
        <family val="2"/>
        <scheme val="minor"/>
      </rPr>
      <t xml:space="preserve">Hallazgo 86. Administrativo y Disciplinario. Incertidumbre sobre el cumplimiento de las especificaciones de la Ley 105 de 1993 y de las pactadas en los contratos modificatorios 16 y 20. </t>
    </r>
    <r>
      <rPr>
        <sz val="11"/>
        <rFont val="Calibri"/>
        <family val="2"/>
        <scheme val="minor"/>
      </rPr>
      <t xml:space="preserve">
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t>
    </r>
  </si>
  <si>
    <t>La CGR describe la causa así: ''Debido a que la Entidad no estableció  oportunamente los mecanismos de control, calidad y oportunidad en la aplicación  de la Ley 105 de 1993.''</t>
  </si>
  <si>
    <t>La CGR describe el efecto así: ''Incumplimiento en las especificaciones de la Ley 105 de 1993,''</t>
  </si>
  <si>
    <t xml:space="preserve">Resultado de las mesas de trabajo interdisciplinarias efectuadas,  establecer  las acciones a desplegar   </t>
  </si>
  <si>
    <t>Se verificara que en las MEMORIAS TECNICAS las obras contratadas se construyeron  bajo el cumplimiento de las especificaciones y las características geométricas y técnicas del contrato .Remitir a control interno disciplinario</t>
  </si>
  <si>
    <t xml:space="preserve">1. Oficio requerimiento a la  Interventoría                
2. Análisis técnico de la supervisión del contrato 
</t>
  </si>
  <si>
    <r>
      <t xml:space="preserve">
</t>
    </r>
    <r>
      <rPr>
        <b/>
        <sz val="11"/>
        <rFont val="Calibri"/>
        <family val="2"/>
        <scheme val="minor"/>
      </rPr>
      <t>Hallazgo 88. Administrativo y Disciplinario (I.P.)- Modelo Financiero</t>
    </r>
    <r>
      <rPr>
        <sz val="11"/>
        <rFont val="Calibri"/>
        <family val="2"/>
        <scheme val="minor"/>
      </rPr>
      <t>.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t>
    </r>
  </si>
  <si>
    <t>La CGR describe la causa así: '' la Agencia suministró los soportes financieros incompletos  de los adicionales 2, 9 y 12 al contrato de concesión No 1161/01''</t>
  </si>
  <si>
    <t>La CGR describe el efecto así: ''Generando una explicación insuficiente de las cifras mencionadas o se llegan a las cifras del contrato y sus adicionales''</t>
  </si>
  <si>
    <t>1. Informe financiero
2. Informe técnico
3. Concepto jurídico con formulación de acciones jurídicas, de cara al contrato
4. Informe integral de cara a la liquidación
5. Res. 959 de 2013 - Bitácora del proyecto
6. Memorando a DJ
7. Manual de Contratación
8. Res. Que crea y regula el Comité de Contratación
9. Procedimiento para las modificaciones contractuales</t>
  </si>
  <si>
    <r>
      <rPr>
        <b/>
        <sz val="11"/>
        <rFont val="Calibri"/>
        <family val="2"/>
        <scheme val="minor"/>
      </rPr>
      <t xml:space="preserve">
Hallazgo 89. Administrativo y Disciplinario- Adiciones al Contrato de concesión. </t>
    </r>
    <r>
      <rPr>
        <sz val="11"/>
        <rFont val="Calibri"/>
        <family val="2"/>
        <scheme val="minor"/>
      </rPr>
      <t xml:space="preserve">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t>
    </r>
  </si>
  <si>
    <t>La CGR describe la causa así: ''La entidad al suscribir los adicionales 2, 9, 12 y 15 superaron los límites legales señalados. ''</t>
  </si>
  <si>
    <t>La CGR describe el efecto así: ''Incumplimiento del articulo 40 de la ley 80 de 1993. Adiciones que demuestran deficiencias graves en la planeación técnica y financiera del contrato tantas veces mencionado.  ''</t>
  </si>
  <si>
    <r>
      <rPr>
        <b/>
        <sz val="11"/>
        <rFont val="Calibri"/>
        <family val="2"/>
        <scheme val="minor"/>
      </rPr>
      <t>Hallazgo 90. Administrativo, Disciplinario y Penal – Otrosí No 15</t>
    </r>
    <r>
      <rPr>
        <sz val="11"/>
        <rFont val="Calibri"/>
        <family val="2"/>
        <scheme val="minor"/>
      </rPr>
      <t>.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t>
    </r>
  </si>
  <si>
    <t>La CGR describe la causa así: ''Se suscribió el otrosí No.15, cuyo cronograma de ejecución está programado hasta el año 2013 a pesar que el plazo de la concesión había terminado''</t>
  </si>
  <si>
    <t>La CGR describe el efecto así: ''No se realizará la reversión total de la misma establecida desde los Pliegos de Condiciones hasta el Contrato en la Cláusula 14. Adicionalmente no es claro cómo se llevará a cabo un proceso de reversión “parcial” de la concesión.''</t>
  </si>
  <si>
    <t>1. Informe integral que incluye el concepto de la banca de inversión
2. Retención de vigencia futura 2013                                         
3. Manual de Contratación
4. Res. 959 de 2013 - Bitácora del proyecto
5. Res. Que crea y regula el Comité de Contratación
6. Procedimiento para las modificaciones contractuales
7. Manual de Supervisión e Interventoría
8. Memorando a DJ</t>
  </si>
  <si>
    <r>
      <t xml:space="preserve">
</t>
    </r>
    <r>
      <rPr>
        <b/>
        <sz val="11"/>
        <rFont val="Calibri"/>
        <family val="2"/>
        <scheme val="minor"/>
      </rPr>
      <t xml:space="preserve">Hallazgo 91. Administrativo. Adicional No. 9 y 12. </t>
    </r>
    <r>
      <rPr>
        <sz val="11"/>
        <rFont val="Calibri"/>
        <family val="2"/>
        <scheme val="minor"/>
      </rPr>
      <t xml:space="preserve">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t>
    </r>
  </si>
  <si>
    <t>La CGR describe la causa así: ''En los adicionales 9 y 12 primó el criterio financiero sobre el técnico, al no determinar claramente el requerimiento técnico, sino el presupuestal.''</t>
  </si>
  <si>
    <t>La CGR describe el efecto así: ''No existía certeza técnica de las obras que realmente se requerían en los adicionales 9 y 12 y en cambio se recurrió a contratar obras adicionales a partir de un monto presupuestal''</t>
  </si>
  <si>
    <t>1. Informe sobre las adiciones efectuadas
2. Manual de Contratación
3. Res. 959 de 2013 - Bitácora del Proyecto
4. Res. Que crea y regula el Comité de Contratación
5. Procedimiento para las modificaciones contractuales</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</si>
  <si>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</si>
  <si>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</si>
  <si>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</si>
  <si>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</si>
  <si>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</si>
  <si>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</si>
  <si>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t>Defensa Judicial
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t>
  </si>
  <si>
    <t>9-nov-2015: Se presenta memo de VPRE indicando a la VJ que ya no se debe descontar valor alguno por incumplimientos sociales y ambientales, dentro de la liquidación del contrato. 
22-dic-2015: Se recibe memo 2015-603-015063-3 en el que se detallan las acciones tomadas frente al hallazgo y se confirma el 100% de avance del plan.</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</si>
  <si>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</si>
  <si>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</si>
  <si>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</si>
  <si>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r>
      <rPr>
        <b/>
        <sz val="11"/>
        <rFont val="Calibri"/>
        <family val="2"/>
        <scheme val="minor"/>
      </rPr>
      <t xml:space="preserve">H118-190 - AR2008 -Administrativo - Atraso de Obras
</t>
    </r>
    <r>
      <rPr>
        <sz val="11"/>
        <rFont val="Calibri"/>
        <family val="2"/>
        <scheme val="minor"/>
      </rPr>
      <t>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t>
    </r>
    <r>
      <rPr>
        <b/>
        <sz val="11"/>
        <rFont val="Calibri"/>
        <family val="2"/>
        <scheme val="minor"/>
      </rPr>
      <t xml:space="preserve">. 
H227-20 -  AR2008 -Administrativo -  </t>
    </r>
    <r>
      <rPr>
        <sz val="11"/>
        <rFont val="Calibri"/>
        <family val="2"/>
        <scheme val="minor"/>
      </rPr>
      <t xml:space="preserve">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t>
    </r>
    <r>
      <rPr>
        <b/>
        <sz val="11"/>
        <rFont val="Calibri"/>
        <family val="2"/>
        <scheme val="minor"/>
      </rPr>
      <t xml:space="preserve">
Hallazgo 518 -94.  Administrativo, Disciplinario y Fiscal - Alcance Básico Hito 3, 4 y 6 - Desplazamiento del Cronograma. </t>
    </r>
    <r>
      <rPr>
        <sz val="11"/>
        <rFont val="Calibri"/>
        <family val="2"/>
        <scheme val="minor"/>
      </rPr>
      <t>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t>
    </r>
  </si>
  <si>
    <t>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t>
  </si>
  <si>
    <t>La CGR describe el efecto así: ''Efecto  económico que se mide en un mayor beneficio recibido por el concesionario. ''</t>
  </si>
  <si>
    <t>Obtener decisión de la justicia arbitral que resuelva si efectivamente se presentó desplazamiento en el Cronograma de Inversiones.</t>
  </si>
  <si>
    <t>1. Preparación y Presentación Reforma de la demanda de Reconvención (Pretensiones 2,4 y 8)
2.Contrato Estándar 4G                                                                                                          3.Manual de Supervisión e Interventoría                                                                              4.Manual de Contratación</t>
  </si>
  <si>
    <t>1. Preparación y Presentación Reforma de la demanda de Reconvención (Pretensiones 2,4 y 8)
2.Contrato Estándar 4G                           3.Manual de Supervisión e Interventoría
4.Manual de Contratación</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</si>
  <si>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t>
  </si>
  <si>
    <t xml:space="preserve"> Apertura de Indagación Preliminar 007  de 2014 mediante Auto No. 0107
del 14 de agosto de 2014. LMSC
Mediante Auto No. 069 del 11-feb-2016 se decreta el cierre y archivo de la I.P.  007-2014 LMSC </t>
  </si>
  <si>
    <t>Auto No. 069 del 11-feb-2016</t>
  </si>
  <si>
    <t xml:space="preserve">Mediante Auto No. 069 del 11-feb-2016 se decreta el cierre y archivo de la I.P.  007-2014
 "El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 </t>
  </si>
  <si>
    <r>
      <rPr>
        <b/>
        <sz val="11"/>
        <rFont val="Calibri"/>
        <family val="2"/>
        <scheme val="minor"/>
      </rPr>
      <t xml:space="preserve">Hallazgo 95. Administrativo, Disciplinario, (I.P.) - Alcance Básico del Contrato No.002-2007 y del Otrosí No.1. </t>
    </r>
    <r>
      <rPr>
        <sz val="11"/>
        <rFont val="Calibri"/>
        <family val="2"/>
        <scheme val="minor"/>
      </rPr>
      <t>Se observa que la inclusión nuevamente de las obras de construcción de las estaciones de peaje Las Flores y Los Garzones en el otrosí No.1, configuran un doble reconocimiento o pago por parte del INCO (hoy Agencia Nacional de Infraestructura) al Concesionario.</t>
    </r>
  </si>
  <si>
    <t>La CGR describe la causa así: ''Con el otrosí No 1 se contrato nuevamente la construcción de las estaciones de peaje Las Flores y Los Garzones, las cuales ya hacían parte del  alcance básico del contrato. ''</t>
  </si>
  <si>
    <t>La CGR describe el efecto así: ''Se esta configurando un doble reconocimiento o pago por parte del INCO (hoy ANI) al Concesionario, por las obras mencionadas.''</t>
  </si>
  <si>
    <t>1. Preparación y Presentación Reforma de la demanda de Reconvención (Pretensión 3)(80%)
2. Manual de Contratación 
3. Res. 959 de 2013- Bitacora                             4.Manual de Supervisión e Interventoría</t>
  </si>
  <si>
    <t>1. Preparación y Presentación Reforma de la demanda de Reconvención (Pretensión 3)(80%)
2. Manual de Contratación 
3.Res. 959 de 2013- Bitacora                                                                        4.Manual de Supervisión e Interventoría</t>
  </si>
  <si>
    <t>Auto No. 00069 del 11-feb-2016</t>
  </si>
  <si>
    <r>
      <rPr>
        <b/>
        <sz val="11"/>
        <rFont val="Calibri"/>
        <family val="2"/>
        <scheme val="minor"/>
      </rPr>
      <t>Hallazgo 96.  Administrativo, Disciplinario y Fiscal - Otrosí No.1 Reconocimiento Mayor Valor en Modelo, Costo Rehabilitación y Cronograma. PENDIENTE INVESTIGACIONES</t>
    </r>
    <r>
      <rPr>
        <sz val="11"/>
        <rFont val="Calibri"/>
        <family val="2"/>
        <scheme val="minor"/>
      </rPr>
      <t>.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t>
    </r>
  </si>
  <si>
    <t>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t>
  </si>
  <si>
    <t>1. Preparación y Presentación Reforma de la demanda de Reconvención (Pretensión 12)
2. Res. 959 de 2013 - Bitácora                                                                                                        3.Manual de Contratación                                                                                4. Manual de Supervisión e Interventoría                                                                        5. Contrato Estándar 4G</t>
  </si>
  <si>
    <t>Auto  No. 00069 del 11feb-2016</t>
  </si>
  <si>
    <t xml:space="preserve">Auto  No. 00069 del 11/02/2016 decide archivar la investigación.
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
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
</t>
  </si>
  <si>
    <r>
      <rPr>
        <b/>
        <sz val="11"/>
        <rFont val="Calibri"/>
        <family val="2"/>
        <scheme val="minor"/>
      </rPr>
      <t xml:space="preserve">H228-21 - AR2009 -Administrativo - Reconocimiento costos de operación
</t>
    </r>
    <r>
      <rPr>
        <sz val="11"/>
        <rFont val="Calibri"/>
        <family val="2"/>
        <scheme val="minor"/>
      </rPr>
      <t>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t>
    </r>
    <r>
      <rPr>
        <b/>
        <sz val="11"/>
        <rFont val="Calibri"/>
        <family val="2"/>
        <scheme val="minor"/>
      </rPr>
      <t xml:space="preserve">
Hallazgo 97.  Administrativo, Disciplinario y Fiscal- Otrosí No.3, Doble Reconocimiento por Mantenimiento y Operación. PENDIENTE INVESTIGACIONES</t>
    </r>
    <r>
      <rPr>
        <sz val="11"/>
        <rFont val="Calibri"/>
        <family val="2"/>
        <scheme val="minor"/>
      </rPr>
      <t>.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t>
    </r>
  </si>
  <si>
    <t>La CGR describe la causa así: ''El modelo financiero del Otrosí No.3 incluye valores que implican un doble reconocimiento de los costos de mantenimiento y operación del contrato básico entre las vigencias 2023 y 2026.''</t>
  </si>
  <si>
    <t>La CGR describe el efecto así: ''Efecto  económico que se mide en un mayor beneficio recibido por el concesionario, por el doble reconocimiento del mantenimiento y operación del proyecto básico entre 2023 y 2036.''</t>
  </si>
  <si>
    <t>1. Preparación y Presentación Reforma de la demanda de Reconvención (Pretensión 18)
2. Res. 959 de 2013 - Bitácora                                                                                                          3.Manual de Contratación                                                                                 4. Manual de Supervisión e Interventoría                                                                      5. Contrato Estándar 4G</t>
  </si>
  <si>
    <t>Auto  No. 00069 del 11-feb-2016.</t>
  </si>
  <si>
    <t>Auto  No. 00069 del 11/02/2016. Decide archivar la investigación
"Revisando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t>
  </si>
  <si>
    <r>
      <rPr>
        <b/>
        <sz val="11"/>
        <rFont val="Calibri"/>
        <family val="2"/>
        <scheme val="minor"/>
      </rPr>
      <t xml:space="preserve">Hallazgo 98. No.  Administrativo, Disciplinario y Fiscal - Otrosí No.3 Desplazamiento del Cronograma “Vía Paralela Circunvalar de Montería”. </t>
    </r>
    <r>
      <rPr>
        <sz val="11"/>
        <rFont val="Calibri"/>
        <family val="2"/>
        <scheme val="minor"/>
      </rPr>
      <t>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t>
    </r>
  </si>
  <si>
    <t>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t>
  </si>
  <si>
    <t>La CGR describe el efecto así: ''Efecto  económico que se mide en un mayor beneficio recibido por el concesionario, por el desplazamiento de la inversión pactada.''</t>
  </si>
  <si>
    <t>1. Preparación y Presentación Reforma de la demanda de Reconvención (Pretensión 16)
2.Contrato Estándar 4G                                                                                           3.Manual de Supervisión e Interventoría                                                                4.Manual de Contratación</t>
  </si>
  <si>
    <t>1. Preparación y Presentación Reforma de la demanda de Reconvención (Pretensión 16)
2.Contrato Estándar 4G                                                                                           3.Manual de Supervisión e Interventoría
4.Manual de Contratación</t>
  </si>
  <si>
    <t>Auto  No. 00069 del 11/02/2016, decide archivar la investigación.
"No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t>
  </si>
  <si>
    <r>
      <rPr>
        <b/>
        <sz val="11"/>
        <rFont val="Calibri"/>
        <family val="2"/>
        <scheme val="minor"/>
      </rPr>
      <t>Hallazgo 99. Administrativo, Disciplinario (I.P.) - Otrosí No.3 Inclusión del AIU</t>
    </r>
    <r>
      <rPr>
        <sz val="11"/>
        <rFont val="Calibri"/>
        <family val="2"/>
        <scheme val="minor"/>
      </rPr>
      <t xml:space="preserve">.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t>
    </r>
  </si>
  <si>
    <t>La CGR describe la causa así: ''En el Otrosí No 3, se incluyó el AIU como componente del costo de las obras, no obstante que en el modelo financiero se contemplan estos ítems: "Costos administrativos y operaciones adicionales", y la TIR como utilidad y los imprevistos son riesgos asumidos por el concesionario. ''</t>
  </si>
  <si>
    <t>La CGR describe el efecto así: ''La inclusión de estos valores representan un doble reconocimiento de los costos de administración, imprevistos y utilidades en el otrosí No 3 y en el contrato inicial.''</t>
  </si>
  <si>
    <t>1. Preparación y Presentación Reforma de la demanda de Reconvención (Pretensión 19 )
2.Manual de Contratación       3.Manual de Supervisión e Interventoría               
4. Res. 959 de 2013 - Bitácora</t>
  </si>
  <si>
    <t>1. Preparación y Presentación Reforma de la demanda de Reconvención (Pretensión 19 )
2.Manual de Contratación       
3.Manual de Supervisión e Interventoría               
4. Res. 959 de 2013 - Bitácora</t>
  </si>
  <si>
    <t>Auto  No. 00069 del 11/02/2016, decide archivar la investigación.
"No obra la prueba técnica, que es la que se considera conducente en este caso habida cuenta la naturaleza del hecho investigado, a
través de la cual, con base en un estudio claro del modelo financiero del Otrosí No. 3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
  </si>
  <si>
    <r>
      <rPr>
        <b/>
        <sz val="11"/>
        <rFont val="Calibri"/>
        <family val="2"/>
        <scheme val="minor"/>
      </rPr>
      <t>Hallazgo 100. No.  Administrativo, Disciplinario y Fiscal- Adicional No. 2 Forma de Pago-Recaudo Neto de Peajes</t>
    </r>
    <r>
      <rPr>
        <sz val="11"/>
        <rFont val="Calibri"/>
        <family val="2"/>
        <scheme val="minor"/>
      </rPr>
      <t>.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t>
    </r>
  </si>
  <si>
    <t>La CGR describe la causa así: ''En el adicional 2, contractualmente quedó pactado un reconocimiento al concesionario de un mes más del valor neto del recaudo del peaje El Carmen, sin que exista justificación alguna.''</t>
  </si>
  <si>
    <t>La CGR describe el efecto así: ''Lo anterior implica un reconocimiento mayor por concepto de recaudo de peajes, que superaría el monto previsto para remunerar las obras objeto de la adición.''</t>
  </si>
  <si>
    <t>Asegurar el cumplimiento normativo en relación con las modificaciones contractuales y el logro de los objetivos del proyecto</t>
  </si>
  <si>
    <t>1. Soportes de pago por reconocimiento al concesionario por Peaje El Carmen
2. Manual de Interventoría y Supervisión
3. Manual de Contratación
4. Contrato Estándar 4G</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</si>
  <si>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</si>
  <si>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</si>
  <si>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
Auto  No. 00069 del 11/02/2016, decide archivar la investigación.
"Si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
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
</t>
  </si>
  <si>
    <t>Modificaciones contractuales</t>
  </si>
  <si>
    <r>
      <rPr>
        <b/>
        <sz val="11"/>
        <rFont val="Calibri"/>
        <family val="2"/>
        <scheme val="minor"/>
      </rPr>
      <t>Hallazgo 101. No.  Administrativo, y Fiscal - Desequilibrio Financiero por Desplazamiento de Cronograma de Obras del Adicional 2</t>
    </r>
    <r>
      <rPr>
        <sz val="11"/>
        <rFont val="Calibri"/>
        <family val="2"/>
        <scheme val="minor"/>
      </rPr>
      <t xml:space="preserve">.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t>
    </r>
  </si>
  <si>
    <t>La CGR describe la causa así: ''Las fechas de ejecución de las obras inherentes al Adicional No.2 difieren de las previstas en el modelo financiero por cuanto las mismas se supeditaban a la suscripción de las actas de inicio. ''</t>
  </si>
  <si>
    <t>La CGR describe el efecto así: ''La modificación del cronograma en el adicional No 2, genera un desequilibrio financiero a favor del concesionario. ''</t>
  </si>
  <si>
    <t xml:space="preserve">1. Preparación y Presentación Reforma de la demanda de Reconvención  (Pretensión 22)
2. Manual de Contratación                     3. Manual de Supervisión e Interventoría                                
4. Contrato Estándar 4G
</t>
  </si>
  <si>
    <t>Auto  No. 00069 del 11/02/2016, decide archivar la investigación
"No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t>
  </si>
  <si>
    <r>
      <rPr>
        <b/>
        <sz val="11"/>
        <rFont val="Calibri"/>
        <family val="2"/>
        <scheme val="minor"/>
      </rPr>
      <t>Hallazgo 102. Administrativo   (I.P.)- Inclusión del Concepto AIU en Obras del Adicional No.2</t>
    </r>
    <r>
      <rPr>
        <sz val="11"/>
        <rFont val="Calibri"/>
        <family val="2"/>
        <scheme val="minor"/>
      </rPr>
      <t>.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t>
    </r>
  </si>
  <si>
    <t>La CGR describe la causa así: ''En el Adicional No 2, se incluyó el AIU como componente del costo de las obras, no obstante que en el modelo financiero se contemplan estos ítems: "Costos administrativos y operaciones adicionales", TIR como utilidad y los imprevistos son riesgos asumidos por el concesionario. ''</t>
  </si>
  <si>
    <t>La CGR describe el efecto así: ''La inclusión de estos valores representan un doble reconocimiento de los costos de administración, imprevistos y utilidades en el adicional No 2 y en el contrato inicial.''</t>
  </si>
  <si>
    <t>1. Preparación y Presentación Reforma de la demanda de Reconvención  (Pretensión 21)
2.Manual de Contratación                                                                           3.Manual de Supervisión e Interventoría                                                                    4. Res. 959 de 2013 - Bitácora</t>
  </si>
  <si>
    <t xml:space="preserve"> Auto  No. 00069 del 11/02/2016,  decide archivar la investigación.
 "No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t>
  </si>
  <si>
    <r>
      <rPr>
        <b/>
        <sz val="11"/>
        <rFont val="Calibri"/>
        <family val="2"/>
        <scheme val="minor"/>
      </rPr>
      <t xml:space="preserve">Hallazgo 107 - 177 - AR2008 - Administrativo -Supresión de Obras 
</t>
    </r>
    <r>
      <rPr>
        <sz val="11"/>
        <rFont val="Calibri"/>
        <family val="2"/>
        <scheme val="minor"/>
      </rPr>
      <t>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t>
    </r>
    <r>
      <rPr>
        <b/>
        <sz val="11"/>
        <rFont val="Calibri"/>
        <family val="2"/>
        <scheme val="minor"/>
      </rPr>
      <t xml:space="preserve">
Hallazgo 103. Administrativo, Disciplinario y Fiscal - Alcance Básico Hito 1- Puente de la 41.</t>
    </r>
    <r>
      <rPr>
        <sz val="11"/>
        <rFont val="Calibri"/>
        <family val="2"/>
        <scheme val="minor"/>
      </rPr>
      <t xml:space="preserve">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t>
    </r>
  </si>
  <si>
    <t>La CGR describe la causa así: ''Desplazamiento del cronograma de la construcción de la obra del Puente de la 41.''</t>
  </si>
  <si>
    <t>1. Preparación y Presentación Reforma de la demanda de Reconvención (Pretensión 2)
2.Manual de Contratación                                                                                     3.Contrato Estándar 4G                                                                                   4.Manual de Supervisión e Interventoría</t>
  </si>
  <si>
    <t>1. Preparación y Presentación Reforma de la demanda de Reconvención (Pretensión 2)
2.Manual de Contratación                       3.Contrato Estándar 4G                           4.Manual de Supervisión e Interventoría</t>
  </si>
  <si>
    <t xml:space="preserve">Auto  No. 00069 del 11/02/2016, decide archivar la investigación.
"En principio existiría la posibilidad de la presencia de un desequilibrio financiero causado en contra del Estado a partir de la suspensión del hito 1, puesto que la ANI así lo reconoció en su memorando 2012-305-000259-3 del 12 de enero de 2012.
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
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
</t>
  </si>
  <si>
    <r>
      <rPr>
        <b/>
        <sz val="11"/>
        <rFont val="Calibri"/>
        <family val="2"/>
        <scheme val="minor"/>
      </rPr>
      <t>Hallazgo 104. Administrativo y Fiscal - Desconocimiento de conclusiones y recomendaciones del Estudio de Conveniencia y Oportunidad en el contenido del Adicional No. 2 y en el modelo financiero</t>
    </r>
    <r>
      <rPr>
        <sz val="11"/>
        <rFont val="Calibri"/>
        <family val="2"/>
        <scheme val="minor"/>
      </rPr>
      <t>. En el modelo financiero del Adicional No. 2 se aplica una Tasa Interna de Retorno Tir del 11.33% a pesar que el Estudio de Conveniencia y Oportunidad de dicho adicional la estableció en el 11,24%, lo que implica que el concesionario reciba una mayor rentabilidad.</t>
    </r>
  </si>
  <si>
    <t>La CGR describe la causa así: ''En el Adicional No. 2 se aplica una Tasa Interna de Retorno TIR del 11.33%, superior a la establecida en el Estudio de Conveniencia y Oportunidad de dicho adicional.''</t>
  </si>
  <si>
    <t>La CGR describe el efecto así: ''Efecto  económico que se mide en un mayor beneficio recibido por el concesionario, al obtener mayor rentabilidad por su inversión.''</t>
  </si>
  <si>
    <t xml:space="preserve">Demostrar que aunque existe una aparente diferencia en los valores escritos en los dos documentos, los cálculos de los modelos y los valores son iguales. </t>
  </si>
  <si>
    <t>Mantener el equilibrio económico del contrato.</t>
  </si>
  <si>
    <t xml:space="preserve">1. Informe financiero 
2. Informe jurídico
</t>
  </si>
  <si>
    <t>Auto  No. 00069 del 11/02/2016, decide archivar la investigación.
"En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</si>
  <si>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</si>
  <si>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</si>
  <si>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</si>
  <si>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</si>
  <si>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</si>
  <si>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</si>
  <si>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</si>
  <si>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</si>
  <si>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</si>
  <si>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</si>
  <si>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106. Administrativo, Disciplinario y Fiscal - Aporte Extemporáneo a Subcuenta 5</t>
    </r>
    <r>
      <rPr>
        <sz val="11"/>
        <rFont val="Calibri"/>
        <family val="2"/>
        <scheme val="minor"/>
      </rPr>
      <t>.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t>
    </r>
  </si>
  <si>
    <t>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t>
  </si>
  <si>
    <t>La CGR describe el efecto así: ''Incumpliendo de las cláusulas contractuales relacionadas con las sanciones económicas por aportes extemporáneos.''</t>
  </si>
  <si>
    <t xml:space="preserve">1. Preparación y Presentación Reforma de la demanda de Reconvención (Pretensión 28 )
2.Manual de Contratación       3.Manual de Supervisión e Interventoría               
4.Res. 959 de 2013 - Bitácora
</t>
  </si>
  <si>
    <t xml:space="preserve">1. Preparación y Presentación Reforma de la demanda de Reconvención (Pretensión 28 )
2.Manual de Contratación       
3.Manual de Supervisión e Interventoría               
4.Res. 959 de 2013 - Bitácora
</t>
  </si>
  <si>
    <t>Radicado 2015-409-047579-2,  mediante providencia No. 200 del 26/03/2005,  se ordenó el ARCHIVO  del proceso.</t>
  </si>
  <si>
    <t xml:space="preserve"> Auto No. 00214 del 13/05/2015, notificada por estado No. 071 del 15/05/2015.</t>
  </si>
  <si>
    <t>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t>
  </si>
  <si>
    <r>
      <t xml:space="preserve">
</t>
    </r>
    <r>
      <rPr>
        <b/>
        <sz val="11"/>
        <rFont val="Calibri"/>
        <family val="2"/>
        <scheme val="minor"/>
      </rPr>
      <t>Hallazgo 107. Administrativo, Disciplinario y Fiscal - Aportes Extemporáneos a Subcuenta 4.</t>
    </r>
    <r>
      <rPr>
        <sz val="11"/>
        <rFont val="Calibri"/>
        <family val="2"/>
        <scheme val="minor"/>
      </rPr>
      <t xml:space="preserve">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
</t>
    </r>
  </si>
  <si>
    <t>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t>
  </si>
  <si>
    <t>1. Preparación y Presentación Reforma de la demanda de Reconvención (Pretensión 27 )
2.Manual de Contratación       3.Manual de Supervisión e Interventoría               
4.Res. 959 de 2013 - Bitácora</t>
  </si>
  <si>
    <t>1. Preparación y Presentación Reforma de la demanda de Reconvención (Pretensión 27 )
2.Manual de Contratación       
3.Manual de Supervisión e Interventoría               
4.Res. 959 de 2013 - Bitácora</t>
  </si>
  <si>
    <t>Auto  No. 00069 del 11/02/2016. Decide archivar la investigación.
"No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</si>
  <si>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</si>
  <si>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</si>
  <si>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</si>
  <si>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</si>
  <si>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</si>
  <si>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</si>
  <si>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</si>
  <si>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</si>
  <si>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t>25-nov-2015: Se modifica la unidad de medida 1 - concepto experto sobre el retiro de la pretensión en la reforma y se reemplaza por la unidad de medida Acuerdo Conciliatorio aprobado. Pendiente publicar el acuerdo para acreditar el 100% de avance.
27-nov-2015: llegó el memorando 2015-701-013755-3 en el que se entrega el soporte del acuerdo para su publicación en el ftp. De esta manera, se acredita el 100% de avance.</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</si>
  <si>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</si>
  <si>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</si>
  <si>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</si>
  <si>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r>
      <rPr>
        <b/>
        <sz val="11"/>
        <rFont val="Calibri"/>
        <family val="2"/>
        <scheme val="minor"/>
      </rPr>
      <t>Hallazgo 110. Administrativo - Solicitud Aplicación de Multas al Concesionario. E</t>
    </r>
    <r>
      <rPr>
        <sz val="11"/>
        <rFont val="Calibri"/>
        <family val="2"/>
        <scheme val="minor"/>
      </rPr>
      <t>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t>
    </r>
  </si>
  <si>
    <t>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t>
  </si>
  <si>
    <t>La CGR describe el efecto así: ''hecho que afecta la situación financiera del Patrimonio Autónomo.''</t>
  </si>
  <si>
    <t>Fortalecer los lineamientos asociados con el monitoreo y control de los proyectos.</t>
  </si>
  <si>
    <t>Mejorar el monitoreo y control de los proyectos</t>
  </si>
  <si>
    <t>1. Soporte de la multa
2. Soporte de las disminuciones
3. Manual de Interventoría y Supervisión
4. Manual de Contratación
5. Contrato Estándar 4G</t>
  </si>
  <si>
    <r>
      <t xml:space="preserve">Hallazgo 130. Administrativo, Disciplinario y Penal - Otrosí No.1 del 27 de Junio de 2008 - Estudios Previos. </t>
    </r>
    <r>
      <rPr>
        <sz val="11"/>
        <rFont val="Calibri"/>
        <family val="2"/>
        <scheme val="minor"/>
      </rPr>
      <t>El 27 de junio de 2008 se suscribió el Otrosí No.1 , evidenciándose la inexistencia de los estudios previos de conveniencia y oportunidad, estudios técnicos, legales y económicos que soporten la suscripción de dicho otrosí.</t>
    </r>
  </si>
  <si>
    <t>La CGR describe la causa así: ''una deficiente planeación, falta e inexistencia de un adecuado estudio previo y una adecuada estructuración del proyecto.''</t>
  </si>
  <si>
    <t>La CGR describe el efecto así: ''Incertidumbre sobre algunas obras adicionadas en las que puede existir duplicidad.''</t>
  </si>
  <si>
    <t xml:space="preserve">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
</t>
  </si>
  <si>
    <t>Contar con los estudios necesarios y completos de acuerdo con la ley, para todas las modificaciones contractuales</t>
  </si>
  <si>
    <t>VAF
1. Contrato de Firma
2. Índice
3. Memorando Interno a VGC
4. Numeración actos Admón.. Por Orfeo
5. Circular
VEJ
6. Procedimiento ANI- GADF-P-012 - Denuncia Reconstrucción de un documento extraviado. 
7. Procedimiento Entrega de informe a Control Interno Disciplinario y Área de Archivo.
8. Denuncia por la pérdida del documento
JURIDICA
9. Resolución 959 de 2013 - Procedimiento Bitácoras para modificaciones contractuales</t>
  </si>
  <si>
    <r>
      <t xml:space="preserve">
</t>
    </r>
    <r>
      <rPr>
        <b/>
        <sz val="11"/>
        <rFont val="Calibri"/>
        <family val="2"/>
        <scheme val="minor"/>
      </rPr>
      <t>Hallazgo 131. Administrativo - Adicional No.1, Giro de Recursos y Requisitos de Ejecución</t>
    </r>
    <r>
      <rPr>
        <sz val="11"/>
        <rFont val="Calibri"/>
        <family val="2"/>
        <scheme val="minor"/>
      </rPr>
      <t>.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t>
    </r>
  </si>
  <si>
    <t>La CGR describe la causa así: ''No se realizo un adecuado control sobre las obligaciones contractuales''</t>
  </si>
  <si>
    <t>La CGR describe el efecto así: ''se permitió el giro de recursos al Concesionario sin que se cumplieran los requisitos de ejecución.''</t>
  </si>
  <si>
    <t>Asegurar nuevos controles para prevenir la repetición de estas anomalías</t>
  </si>
  <si>
    <t>1. Informe Financiero
2. Informe Jurídico
3. Manual de Supervisión e Interventoría
4. Res. 959 de 2013 - Bitácora del Proyecto</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</si>
  <si>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</si>
  <si>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</si>
  <si>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</si>
  <si>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</si>
  <si>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</si>
  <si>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t>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</si>
  <si>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</si>
  <si>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</si>
  <si>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</si>
  <si>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</si>
  <si>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</si>
  <si>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</si>
  <si>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</si>
  <si>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</si>
  <si>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</si>
  <si>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</si>
  <si>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</si>
  <si>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</si>
  <si>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</si>
  <si>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</si>
  <si>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</si>
  <si>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r>
      <t>Hallazgo 137. Administrativo, Disciplinario y Penal - Pagos del Otrosí No.1.</t>
    </r>
    <r>
      <rPr>
        <sz val="11"/>
        <rFont val="Calibri"/>
        <family val="2"/>
        <scheme val="minor"/>
      </rPr>
      <t xml:space="preserve">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t>
    </r>
  </si>
  <si>
    <t>La CGR describe la causa así: ''El INCO realizó el pago del otrosí No. 1 sin que se cumplieran las condiciones pactadas en la cláusula No. 3 Forma de Pago, de dicho documento contractual, aunado a una presunta falsedad expresada en las actas de recibo.''</t>
  </si>
  <si>
    <t>La CGR describe el efecto así: ''Pago de obligaciones sin recibir en su totalidad y de acuerdo a las condiciones pactadas las obras contratadas.''</t>
  </si>
  <si>
    <t>1. Informe Financiero
2. Informe Jurídico
3. Manual de Contratación
4. Contrato Estándar 4G
5. Res. 959 de 2013 - Bitácora del Proyecto</t>
  </si>
  <si>
    <r>
      <rPr>
        <b/>
        <sz val="11"/>
        <rFont val="Calibri"/>
        <family val="2"/>
        <scheme val="minor"/>
      </rPr>
      <t>Hallazgo 139. Administrativo y Disciplinario - Adición del Contrato de Concesión No.002 del 6 de marzo de 2007</t>
    </r>
    <r>
      <rPr>
        <sz val="11"/>
        <rFont val="Calibri"/>
        <family val="2"/>
        <scheme val="minor"/>
      </rPr>
      <t>.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t>
    </r>
  </si>
  <si>
    <t>La CGR describe la causa así: ''Deficiencias en la planeación, estructuración , seguimiento y control del contrato.''</t>
  </si>
  <si>
    <t>La CGR describe el efecto así: ''Transgresión de la normatividad contractual, parágrafo único del artículo 40 de la ley 80 de 1993, así como de los principios de selección objetiva.''</t>
  </si>
  <si>
    <t>Ajuste a políticas y solicitud de un nuevo concepto jurídico tendiente a establecer la viabilidad de una acción correctiva.</t>
  </si>
  <si>
    <t>1. Manual de Contratación
2. Contrato Estándar 4G
3. Res. 959 de 2013- Bitácora
4. Manual de Interventoría y Supervisión
5. Procedimiento para modificaciones de contratos de concesión
6. Res. Que regula el funcionamiento del Comité de Contratación</t>
  </si>
  <si>
    <r>
      <rPr>
        <b/>
        <sz val="11"/>
        <rFont val="Calibri"/>
        <family val="2"/>
        <scheme val="minor"/>
      </rPr>
      <t>Hallazgo  556 -132. AE2011 - Administrativo - Actas de Inicio Otrosí No.1 del 27 de junio de 2008 y Otrosí  No.3 del 10 de diciembre de 2010. Revisada la documentación</t>
    </r>
    <r>
      <rPr>
        <sz val="11"/>
        <rFont val="Calibri"/>
        <family val="2"/>
        <scheme val="minor"/>
      </rPr>
      <t xml:space="preserve"> contractual, no se observaron las actas de inicio de los otrosíes No. 1 y 3, razón por la cual se solicitó a la Entidad  dicha información y la respuesta dada  fue que no se encontraron las actas solicitadas.</t>
    </r>
    <r>
      <rPr>
        <b/>
        <sz val="11"/>
        <rFont val="Calibri"/>
        <family val="2"/>
        <scheme val="minor"/>
      </rPr>
      <t xml:space="preserve">
Hallazgo 140. Administrativo y Disciplinario - Inexistencia de documentos contractuales</t>
    </r>
    <r>
      <rPr>
        <sz val="11"/>
        <rFont val="Calibri"/>
        <family val="2"/>
        <scheme val="minor"/>
      </rPr>
      <t>. El Instituto Nacional de Concesiones (hoy Agencia Nacional de Infraestructura) presenta una deficiente gestión documental que dificulta el adecuado ejercicio del control fiscal, generando incertidumbre sobre la existencia y contenido de los documentos contractuales no allegados.</t>
    </r>
  </si>
  <si>
    <t>La CGR describe la causa así: ''Desorden administrativo, inadecuada gestión documental.''</t>
  </si>
  <si>
    <t>La CGR describe el efecto así: ''La ausencia de la documentación impide la realización de un adecuado control y seguimiento de las obligaciones y compromisos contractuales''</t>
  </si>
  <si>
    <t>1. Fortalecer el archivo documental de la entidad, su organización y funcionamiento.  
2. Toda modificación contractual debe contar con: 
- Un Estudio de Necesidad y Conveniencia.
- Aval previo de la Interventoría o en su defecto de la supervisión del contrato.
- Análisis y debate ante el comité de asuntos contractuales 
-No es procedente la modificación de aquellos aspectos taxativamente previstos en los Pliegos de Condiciones de los contratos para evitar vulneración al principio de igualdad de los proponentes.</t>
  </si>
  <si>
    <t>Cumplir los principios de Planeación y  Transparencia en la contratación estatal.</t>
  </si>
  <si>
    <t>VAF
1. Contrato de Firma
2. Índice
3. Memorando Interno a VGC
4. Numeración actos Admón.. Por Orfeo
5. Circular
VEJ
6. Entrega de informe a Control Interno Disciplinario y Área de Archivo.
7. Acta del proceso de búsqueda de los documentos
JURIDICA
8. Resolución 959 de 2013 - Procedimiento Bitácoras para modificaciones contractuales</t>
  </si>
  <si>
    <r>
      <t xml:space="preserve">Hallazgo 142. Administrativo - Informes de Interventoría contrato No. 005-2010. </t>
    </r>
    <r>
      <rPr>
        <sz val="11"/>
        <rFont val="Calibri"/>
        <family val="2"/>
        <scheme val="minor"/>
      </rPr>
      <t>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t>
    </r>
  </si>
  <si>
    <t>La CGR describe la causa así: ''Deficiencias en el seguimiento y control de las obligaciones de la interventoría contratada''</t>
  </si>
  <si>
    <t>La CGR describe el efecto así: ''Inconsistencias en la información.''</t>
  </si>
  <si>
    <t>Aplicar la herramienta con que cuenta la Entidad y que permite que al momento de revisar los informes, se abarquen todos los temas considerados en el requerimiento contractual.</t>
  </si>
  <si>
    <t>Cumplir a cabalidad con las especificaciones de los informes de interventoría</t>
  </si>
  <si>
    <t>1. Guía de Interventoría del INCO (hoy ANI).
2. Informe de Interventoría 3. Informe de la Supervisión 4. Manual de Interventoría y Supervisión</t>
  </si>
  <si>
    <t>Con auto No. 000509   del 31/05/2013, se ordena cerrar investigación disciplinaria.</t>
  </si>
  <si>
    <t>Con auto No. 000509   del 31/05/2013</t>
  </si>
  <si>
    <t>Con auto No. 000509   del 31/05/2013, se ordena cerrar investigación disciplinaria en relación al tercer inciso referido al contrato No. 008 de 2007 - Ruta Caribe, informes 1 y 2 seguimiento en el mes de mayo de 2010.</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</si>
  <si>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</si>
  <si>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</si>
  <si>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</si>
  <si>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</si>
  <si>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t>25-nov-2015: se confirma que está en las pretensiones de la reforma. Pendiente publicar la reforma a la demanda para acreditar el 100% de avance.
27-nov-2015: llegó el memorando 2015-701-013755-3 en el que se entrega el soporte de la reforma a la demanda para su publicación en el ftp. De esta manera, se acredita el 100% de avance.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</si>
  <si>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</si>
  <si>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</si>
  <si>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</si>
  <si>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rPr>
        <b/>
        <sz val="11"/>
        <rFont val="Calibri"/>
        <family val="2"/>
        <scheme val="minor"/>
      </rPr>
      <t>Hallazgo 146. Administrativo y Disciplinario - Adicional No. 2 y Otrosí No. 3 del Contrato de Concesión</t>
    </r>
    <r>
      <rPr>
        <sz val="11"/>
        <rFont val="Calibri"/>
        <family val="2"/>
        <scheme val="minor"/>
      </rPr>
      <t>.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t>
    </r>
  </si>
  <si>
    <t>La CGR describe la causa así: ''Deficiencias en la planeación, en los estudios previos, incumplimiento de lo establecido en el  artículo 13 de la Ley 105 de 1993.''</t>
  </si>
  <si>
    <t>La CGR describe el efecto así: ''Transgresión del principio de selección objetiva y transparencia''</t>
  </si>
  <si>
    <t>1. Manual de Contratación
2. Instructivo interno de protocolo de soportes para cualquier modificación contractual (bitácora)</t>
  </si>
  <si>
    <r>
      <rPr>
        <b/>
        <sz val="11"/>
        <rFont val="Calibri"/>
        <family val="2"/>
        <scheme val="minor"/>
      </rPr>
      <t>Hallazgo 148. Administrativo y Disciplinario - Puente de Lorica</t>
    </r>
    <r>
      <rPr>
        <sz val="11"/>
        <rFont val="Calibri"/>
        <family val="2"/>
        <scheme val="minor"/>
      </rPr>
      <t>.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t>
    </r>
  </si>
  <si>
    <t>La CGR describe la causa así: ''Falta de Estudios y Diseños. Inadecuada planeación de las obras.''</t>
  </si>
  <si>
    <t>La CGR describe el efecto así: ''Efecto Económico, atrasos en la ejecución de las obras.''</t>
  </si>
  <si>
    <t>1. Preparación y Presentación Reforma de la demanda de Reconvención (80%)                                                        2.Resolución de Bitácora                                         3.Manual de Contratación                             4. Manual de Supervisión e Interventoría</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</si>
  <si>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</si>
  <si>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</si>
  <si>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</si>
  <si>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</si>
  <si>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</si>
  <si>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</si>
  <si>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</si>
  <si>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t>25-nov-2015: se elimina la UM correspondiente al tribunal y se agregan las dos primeras 1. Acuerdo conciliatorio aprobado (frente a la ampliación en pasos urbanos)
2. Reforma a la demanda de reconvención (frente a la ampliación en pasos rurales - pretensiones 4.1 y 7.1). Pendiente publicar los soportes correspondientes para acreditar 100% de avance.
27-nov-2015: llegó el memorando 2015-701-013755-3 en el que se entrega el soporte de las unidades de medida 1 y 2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</si>
  <si>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</si>
  <si>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</si>
  <si>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</si>
  <si>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t xml:space="preserve">Hallazgo 150. Administrativo, Disciplinario y Fiscal - Hito 2 Variante de Sincelejo. </t>
    </r>
    <r>
      <rPr>
        <sz val="11"/>
        <rFont val="Calibri"/>
        <family val="2"/>
        <scheme val="minor"/>
      </rPr>
      <t>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t>
    </r>
  </si>
  <si>
    <t>La CGR describe la causa así: ''Incumplimiento de los cronogramas de inversión por inoportunidad en la obtención de la licencia ambiental. ''</t>
  </si>
  <si>
    <t>La CGR describe el efecto así: ''Detrimento en el patrimonio del estado por desplazamiento en el cronograma dado que el concesionario no hace las inversiones en el tiempo establecido en el contrato.''</t>
  </si>
  <si>
    <t>1. Preparación y Presentación Reforma de la demanda de Reconvención (80%)
2. Manual de Supervisión e Interventoría</t>
  </si>
  <si>
    <t>Auto  No. 00069 del 11/02/2016, decide archivar la investigación. 
"No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t>
  </si>
  <si>
    <r>
      <rPr>
        <b/>
        <sz val="11"/>
        <rFont val="Calibri"/>
        <family val="2"/>
        <scheme val="minor"/>
      </rPr>
      <t>Hallazgo 151.  Administrativo, Disciplinario y Fiscal - Precios de mercado en Adicional No.3</t>
    </r>
    <r>
      <rPr>
        <sz val="11"/>
        <rFont val="Calibri"/>
        <family val="2"/>
        <scheme val="minor"/>
      </rPr>
      <t>.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t>
    </r>
  </si>
  <si>
    <t>La CGR describe la causa así: ''Falta de Análisis y comparaciones de la propuesta del concesionario con los precios de mercado. ''</t>
  </si>
  <si>
    <t>La CGR describe el efecto así: ''Detrimento en el patrimonio del estado por mayores valores pagados, por encima de los precios de la estructuración.''</t>
  </si>
  <si>
    <t>Teniendo en cuenta que actualmente las controversias contractuales están siendo dirimidas por un Tribunal de Arbitramento como mecanismo de solución de controversias,  las acciones a adoptar están sujetas al resultado del mismo.
Evaluar los mecanismos existentes en otras entidades publicas que celebren concesiones de obra para establecer el mecanismo a implementar en la ANI a fin de contar con bases de precios de referencia a considerar para  las modificaciones contractuales</t>
  </si>
  <si>
    <t>1.Obtener decisión de la justicia arbitral que resuelva si efectivamente se presentó desplazamiento en el Cronograma de Inversiones
2. Contar con una base de datos uniforme que sirva para futuras contrataciones</t>
  </si>
  <si>
    <t>1. Preparación y Presentación Reforma de la demanda de Reconvención (80%)                                           2.Manual de Contratación                                      3. Resolución de Bitácora                                 4. Manual de Supervisión e Interventoría</t>
  </si>
  <si>
    <t>Auto  No. 00069 del 11-feb-2016</t>
  </si>
  <si>
    <t xml:space="preserve">Auto  No. 00069 del 11/02/2016, decide archivar la investigación.
"Aunque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
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
</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</si>
  <si>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</si>
  <si>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</si>
  <si>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</si>
  <si>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</si>
  <si>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</si>
  <si>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</si>
  <si>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t>Defensa Judicial 
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</si>
  <si>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25-nov-2015: Se ajusta la UM 1: 1. Reforma a la demanda de reconvención (pretensiones 12.1 a 12.3, 20.1 a 20.3 y 25.1 a 25.3). Pendiente publicar los respectivos soportes para acreditar el 100% de avance.
27-nov-2015: llegó el memorando 2015-701-013755-3 en el que se entrega el soporte de la reforma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</si>
  <si>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</si>
  <si>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</si>
  <si>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</si>
  <si>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</si>
  <si>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</si>
  <si>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</si>
  <si>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t>Hallazgo 153. Administrativo - Determinación Real de los Recursos para la Adquisición Predial.</t>
    </r>
    <r>
      <rPr>
        <sz val="11"/>
        <rFont val="Calibri"/>
        <family val="2"/>
        <scheme val="minor"/>
      </rPr>
      <t xml:space="preserve">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</si>
  <si>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t>
  </si>
  <si>
    <t>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t>
  </si>
  <si>
    <t>Formular la política para la estructuración,  adjudicación y gestión contractual de proyectos de APP</t>
  </si>
  <si>
    <t>1. Ley (3)
2. Decreto (1)
3. Plan (1)
4. Procedimientos de gestión predial
5. Manual de interventoría y supervisión</t>
  </si>
  <si>
    <r>
      <rPr>
        <b/>
        <sz val="11"/>
        <rFont val="Calibri"/>
        <family val="2"/>
        <scheme val="minor"/>
      </rPr>
      <t xml:space="preserve">Hallazgo 154. Administrativo - Procedimientos de control implementados por el Concesionario en materia de avalúos.  </t>
    </r>
    <r>
      <rPr>
        <sz val="11"/>
        <rFont val="Calibri"/>
        <family val="2"/>
        <scheme val="minor"/>
      </rPr>
      <t xml:space="preserve">Frente a la obligación en cabeza del Concesionario para el desarrollo de la gestión predial,  se han detectado falencias metodológicas en la elaboración de los avalúos comerciales, los cuales son realizados por subcontratistas.
</t>
    </r>
  </si>
  <si>
    <t>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t>
  </si>
  <si>
    <t>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t>
  </si>
  <si>
    <t>Seguimiento al adecuado cumplimiento de las obligaciónes contractuales del concesionario en materia predial, especialmente en lo relacionado con la aplicación de las metodologías para la elaboración de los avalúos comerciales corporativos</t>
  </si>
  <si>
    <t>Garantizar que el valor establecido en los avalúos comerciales corporativos tengan los soportes de la metodología utilizada.</t>
  </si>
  <si>
    <t>1.- Un informe al concesionario sobre el control de calidad que ha implementado en la revisión de los avalúos comerciales corporativos
2.- Informe de la interventoría pronunciandose sobre el informe remitido por el concesionario 
3.- Oficio al concesionario, de ser procedente y que depende del contenido del pronunciamiento recibido por la Interventoría
4.- Informe del Grupo Interno de Trabajo de Gestión Predial.
5.- Apéndice Técnico Predial del Contrato estándar de 4G (revisión y aprobación de avalúos por parte de la interventoría del proyecto.)
6.- Protocolo de Avalúos.
7. Informe de Cierre</t>
  </si>
  <si>
    <t>1.- Informe del concesionario 
2.- Pronunciamiento de la interventoría 
3.- Un (1) oficio al concesionario
4.- Un (1) informe  del GIT Predial
5.- Apéndice Técnico Predial del Contrato estándar 4G
6.- Protocolo de Avalúos.
7.- Informe de Cierre</t>
  </si>
  <si>
    <r>
      <rPr>
        <sz val="11"/>
        <rFont val="Calibri"/>
        <family val="2"/>
        <scheme val="minor"/>
      </rPr>
      <t xml:space="preserve">Vicepresidencia Ejecutiva - </t>
    </r>
    <r>
      <rPr>
        <b/>
        <sz val="11"/>
        <rFont val="Calibri"/>
        <family val="2"/>
        <scheme val="minor"/>
      </rPr>
      <t>Vicepresidencia de Planeación, Riesgos y Entorno</t>
    </r>
  </si>
  <si>
    <t>INF 9 Rad. 2016-409-119125-2
pag. 27</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</si>
  <si>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</si>
  <si>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</si>
  <si>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</si>
  <si>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</si>
  <si>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</si>
  <si>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</si>
  <si>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</si>
  <si>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</si>
  <si>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</si>
  <si>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</si>
  <si>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r>
      <rPr>
        <b/>
        <sz val="11"/>
        <rFont val="Calibri"/>
        <family val="2"/>
        <scheme val="minor"/>
      </rPr>
      <t xml:space="preserve">Hallazgo 156. Administrativo y Fiscal - Falencia en la Determinación del Valor. </t>
    </r>
    <r>
      <rPr>
        <sz val="11"/>
        <rFont val="Calibri"/>
        <family val="2"/>
        <scheme val="minor"/>
      </rPr>
      <t xml:space="preserve">
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t>
    </r>
  </si>
  <si>
    <t>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</si>
  <si>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t>
  </si>
  <si>
    <t>Seguimiento al adecuado cumplimiento de las obligaciónes contractuales del concesionario en materia predial, especialmente en lo relacionado con la metodología utilizada para la elaboración de los avalúos comerciales por parte de las lonjas contratadas</t>
  </si>
  <si>
    <t>1. Concepto jurídico con evaluación de alternativas para recuperar este dinero
2. Implementación de acciones si aplica
 según el concepto
3. Manual de Interventoría y Supervisión
4. Manual de Contratación
5. Contrato Estándar 4G</t>
  </si>
  <si>
    <t>Auto No. 00069 del 11/02/2016, emanado del Contralor Delegado de Investigaciones, Juicios Fiscales y Jurisdicción Coactiva</t>
  </si>
  <si>
    <t xml:space="preserve">Auto  No. 00069 del 11/02/2016, archiva la investigación.
"La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 </t>
  </si>
  <si>
    <r>
      <rPr>
        <b/>
        <sz val="11"/>
        <rFont val="Calibri"/>
        <family val="2"/>
        <scheme val="minor"/>
      </rPr>
      <t xml:space="preserve">Hallazgo 157. Administrativo y Fiscal - Aplicación metodológica valuatoria - Hito 5 - Tramo 1 construcción segunda calzada entre Cereté y Te del Aeropuerto - Variante Cereté. </t>
    </r>
    <r>
      <rPr>
        <sz val="11"/>
        <rFont val="Calibri"/>
        <family val="2"/>
        <scheme val="minor"/>
      </rPr>
      <t xml:space="preserve">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t>
    </r>
  </si>
  <si>
    <t>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t>
  </si>
  <si>
    <t>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t>
  </si>
  <si>
    <t>1. Concepto jurídico con evaluación de alternativas para recuperar este dinero
2. Implementación de acciones si aplica
 según el concepto
3. Manual de Interventoría y Supervisión
4. Manual de Contratación
5. Contrato Estándar 4G
6. Informe de cierre</t>
  </si>
  <si>
    <t>Auto  No. 00069 del 11/02/2016. emanado del Contralor Delegado de Investigaciones, Juicios Fiscales y Jurisdicción Coactiva</t>
  </si>
  <si>
    <r>
      <t xml:space="preserve">Auto  No. 00069 del 11/02/2016, declara la </t>
    </r>
    <r>
      <rPr>
        <b/>
        <sz val="11"/>
        <rFont val="Calibri"/>
        <family val="2"/>
        <scheme val="minor"/>
      </rPr>
      <t>caducidad  de la acción fiscal</t>
    </r>
    <r>
      <rPr>
        <sz val="11"/>
        <rFont val="Calibri"/>
        <family val="2"/>
        <scheme val="minor"/>
      </rPr>
      <t xml:space="preserve">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t>
    </r>
  </si>
  <si>
    <r>
      <rPr>
        <b/>
        <sz val="11"/>
        <rFont val="Calibri"/>
        <family val="2"/>
        <scheme val="minor"/>
      </rPr>
      <t>Hallazgo 158. Administrativo - Gestión de adquisición predial para  el desarrollo de la obra de la Paralela a la Circunvalar en la ciudad de Montería dentro de los términos pactados-Otrosí No3</t>
    </r>
    <r>
      <rPr>
        <sz val="11"/>
        <rFont val="Calibri"/>
        <family val="2"/>
        <scheme val="minor"/>
      </rPr>
      <t>. La gestión reportada en materia predial, la cual requiere de la adquisición de 108 predios para el desarrollo de la obra en cuestión ha presentado una serie de inconvenientes.</t>
    </r>
  </si>
  <si>
    <t>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t>
  </si>
  <si>
    <t>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t>
  </si>
  <si>
    <t xml:space="preserve">Fortalecer el control, seguimiento y vigilancia por parte de la ANI y las INTERVENTORIAS sobre el proceso de  adquisición de predios del proyecto, desarrollado por el concesionario  </t>
  </si>
  <si>
    <t>1- Un oficio a la interventoría
2- Un informe de la Interventoría 
3- Contrato Estándar 4G
4- Manual de Interventoría y Supervisión
5- Procedimientos prediales</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</si>
  <si>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</si>
  <si>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</si>
  <si>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</si>
  <si>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</si>
  <si>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</si>
  <si>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</si>
  <si>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</si>
  <si>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t>El plan está cumplido pero es no efectivo. SE SUGIERE INTRODUCIR ACCIÓN PREVENTIVA: CONTRATO ESTÁNDAR 4G QUE ELIMINA EL CONCEPTO DE DESPLAZAMIENTO DE CRONOGRAMA. Este proyecto no tiene actualmente Tribunal de Arbitramento.</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</si>
  <si>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</si>
  <si>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</si>
  <si>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</si>
  <si>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</si>
  <si>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</si>
  <si>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</si>
  <si>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</si>
  <si>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</si>
  <si>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</si>
  <si>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</si>
  <si>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</si>
  <si>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t>Pendiente subir el Manual de Contratación al ftp y presentar para cierre de la CGR. Con memorando 2015-306-005521-3 del 12-may-2015, se solicitó cambio a una unidad de medida y se acreditó 100% de avance. Pendiente cierre de la CGR.</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</si>
  <si>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</si>
  <si>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</si>
  <si>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</si>
  <si>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</si>
  <si>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</si>
  <si>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</si>
  <si>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</si>
  <si>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En la reunión se solicita y aprueba la eliminación de la unidad de medida denominada </t>
    </r>
    <r>
      <rPr>
        <i/>
        <sz val="11"/>
        <rFont val="Calibri"/>
        <family val="2"/>
        <scheme val="minor"/>
      </rPr>
      <t xml:space="preserve">Resolucion de ministerio de transporte categoria especial, </t>
    </r>
    <r>
      <rPr>
        <sz val="11"/>
        <rFont val="Calibri"/>
        <family val="2"/>
        <scheme val="minor"/>
      </rPr>
      <t>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t>
    </r>
  </si>
  <si>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</si>
  <si>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</si>
  <si>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</si>
  <si>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</si>
  <si>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</si>
  <si>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</si>
  <si>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t>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</si>
  <si>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</si>
  <si>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</si>
  <si>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</si>
  <si>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</si>
  <si>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</si>
  <si>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</si>
  <si>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</si>
  <si>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</si>
  <si>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</si>
  <si>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</si>
  <si>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</si>
  <si>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t xml:space="preserve">
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</si>
  <si>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</si>
  <si>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</si>
  <si>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</si>
  <si>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</si>
  <si>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</si>
  <si>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</si>
  <si>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</si>
  <si>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</si>
  <si>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rPr>
        <b/>
        <sz val="11"/>
        <rFont val="Calibri"/>
        <family val="2"/>
        <scheme val="minor"/>
      </rPr>
      <t>Hallazgo 167. Administrativo, Disciplinario y Fiscal - Desplazamiento del Cronograma en Obras Adicionales</t>
    </r>
    <r>
      <rPr>
        <sz val="11"/>
        <rFont val="Calibri"/>
        <family val="2"/>
        <scheme val="minor"/>
      </rPr>
      <t>.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t>
    </r>
  </si>
  <si>
    <t>La CGR describe la causa así: ''Incumplimiento de los cronogramas de inversión de las obras del alcance básico ''</t>
  </si>
  <si>
    <t>1. Presentación demanda de Reconvención
2. Contrato Estándar 4G que asigna los riesgos prediales
3. Manual de Supervisión e Interventoría</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</si>
  <si>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t>
    </r>
  </si>
  <si>
    <r>
      <rPr>
        <b/>
        <sz val="11"/>
        <rFont val="Calibri"/>
        <family val="2"/>
        <scheme val="minor"/>
      </rPr>
      <t>Hallazgo 168. Administrativo, Disciplinario y Fiscal -  Peaje Teletón</t>
    </r>
    <r>
      <rPr>
        <sz val="11"/>
        <rFont val="Calibri"/>
        <family val="2"/>
        <scheme val="minor"/>
      </rPr>
      <t>.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t>
    </r>
  </si>
  <si>
    <t>La CGR describe la causa así: ''Incumplimiento de la Resolución del Ministerio de Transporte y entrega de recursos al Concesionario que no se encuentran en la remuneración pactada en el contrato ''</t>
  </si>
  <si>
    <t>La CGR describe el efecto así: ''Beneficio del Concesionario en detrimento del patrimonio del Estado ''</t>
  </si>
  <si>
    <t>1. Presentación demanda de Reconvención
2. Resolución 959 de 2013 - Bitácora de los proyectos y las Modificaciones contractuales
3. Acta de búsqueda documental.</t>
  </si>
  <si>
    <r>
      <t xml:space="preserve">Vicepresidencia de Gestión Contractual - </t>
    </r>
    <r>
      <rPr>
        <sz val="11"/>
        <rFont val="Calibri"/>
        <family val="2"/>
        <scheme val="minor"/>
      </rPr>
      <t>Vicepresidencia Jurídica - Vicepresidencia Administrativa y Financiera</t>
    </r>
  </si>
  <si>
    <t>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t>
  </si>
  <si>
    <t>La CGR describe la causa así: ''Pago inoportuno de obligaciónes a cargo del INCO.''</t>
  </si>
  <si>
    <t>La CGR describe el efecto así: ''Detrimento en el patrimonio del Estado   por reconocimiento de intereses moratorios ''</t>
  </si>
  <si>
    <t>Pagos de deudas según recursos obtenidos por hacienda
Realizar los pagos  dentro de los tiempos establecidos de acuerdo con los procedimientos internos de identificación, revisión y reconocimiento de deudas e identificación de necesidades, plasmadas en el procedimiento GCSP-P-017</t>
  </si>
  <si>
    <t>Garantizar el pago de las oblicaciones financieras dentro de los plazos, procedimientos y alcance institucional.</t>
  </si>
  <si>
    <t>1. Informe Jurídico
2. Contrato Estándar 4G
3. Resolución Crea y Reglamenta Comité de Contratación.
4. Resolución 959 DE 2013 - Bitácora del proyecto
5. Planeación oportuna de pagos con el formato GCSP-P-017 Consolidación y reconocimiento de deudas y necesidades 
6. Gestión oportuna de la solicitud de recursos (en caso de ser necesario).
7. Auto de archivo de Indagación preliminar 008 de 2014 CGR
8. Informe de cierre</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</si>
  <si>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t>
    </r>
  </si>
  <si>
    <t xml:space="preserve">Auto No. 00332 del 27 de mayo de 2016 mediante el cual se ordena el archivo de la indagación preliminar 008 de 2014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</si>
  <si>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</si>
  <si>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</si>
  <si>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t>Estudio II
INF 2 Rad. 2016-409-054482 pag.  3
INF.4
RADICADO NO. 2016-409-077657-2 Pag. 15</t>
  </si>
  <si>
    <t>obligaciónes a cargo de la ANI</t>
  </si>
  <si>
    <r>
      <rPr>
        <b/>
        <sz val="11"/>
        <rFont val="Calibri"/>
        <family val="2"/>
        <scheme val="minor"/>
      </rPr>
      <t>Hallazgo 171. Administrativo y Disciplinario - Actualización Modelo Financiero</t>
    </r>
    <r>
      <rPr>
        <sz val="11"/>
        <rFont val="Calibri"/>
        <family val="2"/>
        <scheme val="minor"/>
      </rPr>
      <t>.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t>
    </r>
  </si>
  <si>
    <t>La CGR describe la causa así: ''Deficiencia en el seguimiento y control de las modificaciones que se han dado al modelo financiero del proyecto.''</t>
  </si>
  <si>
    <t>La CGR describe el efecto así: ''No permite que el INCO utilice el modelo financiero como un instrumento de gestión.''</t>
  </si>
  <si>
    <t>1. Presentación demanda de Reconvención
2. Resolución 959 de 2013 - Bitácora de los proyectos y las Modificaciones contractuales</t>
  </si>
  <si>
    <r>
      <rPr>
        <b/>
        <sz val="11"/>
        <rFont val="Calibri"/>
        <family val="2"/>
        <scheme val="minor"/>
      </rPr>
      <t xml:space="preserve">Hallazgo 173. Administrativo y Disciplinario - Adiciones al Contrato de Concesión. </t>
    </r>
    <r>
      <rPr>
        <sz val="11"/>
        <rFont val="Calibri"/>
        <family val="2"/>
        <scheme val="minor"/>
      </rPr>
      <t>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t>
    </r>
  </si>
  <si>
    <t>La CGR describe la causa así: ''Falta de mecanismos estrictos para la evaluación y aprobación de adiciones contractuales.''</t>
  </si>
  <si>
    <t>La CGR describe el efecto así: ''Incumplimiento del Art. 40 de la Ley 80 de 1993, adicionando en más del 50% el valor del contrato. ''</t>
  </si>
  <si>
    <t>Establecer políticas y lineamientos para la evaluación y aprobación de adiciones contractuales.</t>
  </si>
  <si>
    <t>Cumplir con la normatividad aplicable relacionada con las adiciones contractuales.</t>
  </si>
  <si>
    <t>1. Obtener conceptos jurídicos y financieros que confirmen/rechacen la adición superior al límite establecido.
2. Establecer y normatizar el funcionamiento del comité de contratación
3. Definir lineamientos para documentar adecuadamente la evaluación y aprobación de las adiciones contractuales
4. Ajustar el Manual de contratación para fortalecer las políticas relacionadas con las adiciones contractuales.
5. Diseñar un procedimiento que detalle los pasos, roles y responsabilidades para las  modificaciones de contratos de concesión</t>
  </si>
  <si>
    <t>1. Concepto Interventoría
2. Concepto Jurídico
3. Concepto Financiero
4. Resolución Crea y Reglamenta Comité de Contratación.
5. Resolución creación Bitácoras.
6. Manual de Contratación
7. Contrato Estándar 4G
8. Procedimiento para modificaciones de contratos de concesión</t>
  </si>
  <si>
    <r>
      <rPr>
        <b/>
        <sz val="11"/>
        <rFont val="Calibri"/>
        <family val="2"/>
        <scheme val="minor"/>
      </rPr>
      <t>Hallazgo 175. Administrativo y Disciplinario - Interventoría.</t>
    </r>
    <r>
      <rPr>
        <sz val="11"/>
        <rFont val="Calibri"/>
        <family val="2"/>
        <scheme val="minor"/>
      </rPr>
      <t xml:space="preserve">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t>
    </r>
  </si>
  <si>
    <t>La CGR describe la causa así: ''Incumplimiento del Art. 40 de la Ley 80 de 1993, adicionando en más del 50% el valor del contrato. ''</t>
  </si>
  <si>
    <t>La CGR describe el efecto así: ''Se genera una práctica habitual en el desarrollo del contrato, cuando esta adiciones deben ser excepcionales.''</t>
  </si>
  <si>
    <t>1. Concepto Jurídico
2. Res. Comité de Contratación
3. Res. 959 de 2013 - Bitácora
4. Manual de Contratación
5. Contrato Estándar 4G
6. Procedimiento para modificaciones de contratos de concesión</t>
  </si>
  <si>
    <r>
      <rPr>
        <b/>
        <sz val="11"/>
        <rFont val="Calibri"/>
        <family val="2"/>
        <scheme val="minor"/>
      </rPr>
      <t>Hallazgo 178. Administrativo, Disciplinario, Fiscal y Penal - Variante Cajicá.</t>
    </r>
    <r>
      <rPr>
        <sz val="11"/>
        <rFont val="Calibri"/>
        <family val="2"/>
        <scheme val="minor"/>
      </rPr>
      <t xml:space="preserve">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t>
    </r>
  </si>
  <si>
    <t>La CGR describe la causa así: ''Pago de un mayor valor al  establecido en el Acta de recibo de la Interventoría ''</t>
  </si>
  <si>
    <t>La CGR describe el efecto así: ''Detrimento en el patrimonio del Estado por mayor reconocimiento al Concesionario.''</t>
  </si>
  <si>
    <t xml:space="preserve">Establecer con base en el análisis integral de los documentos contractuales el cumplimiento o no de los presupuestos de tal decisión para adoptar las medidas que correspondan </t>
  </si>
  <si>
    <t>_Adoptar las medidas que se requieran, con base en el análisis integral de los documentos contractuales, en el caso que aplique</t>
  </si>
  <si>
    <t xml:space="preserve">1. Informe de la Interventoría.
2.Informe Técnico.
3. Informe Financiero.
4. Informe jurídico.
5. Auto No. 00332 de archivo de Indagación preliminar 008 de 2014 CGR 
</t>
  </si>
  <si>
    <t>Estudio I
INF. 3 MM&amp;D Rad. No. 2016-409-061729-2 Pag. 10</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</si>
  <si>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</si>
  <si>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</si>
  <si>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</si>
  <si>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</si>
  <si>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</si>
  <si>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</si>
  <si>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</si>
  <si>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</si>
  <si>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</si>
  <si>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</si>
  <si>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185. Administrativo, Disciplinario y Fiscal – Cicloruta.</t>
    </r>
    <r>
      <rPr>
        <sz val="11"/>
        <rFont val="Calibri"/>
        <family val="2"/>
        <scheme val="minor"/>
      </rPr>
      <t xml:space="preserve">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t>
    </r>
  </si>
  <si>
    <t>La CGR describe la causa así: ''Deficiencias en el seguimiento y control por parte del Concesionario y la Interventoría para la ejecución de las obras  ''</t>
  </si>
  <si>
    <t>La CGR describe el efecto así: ''Detrimento en el patrimonio del Estado en cuantía aproximada de $2.415 millones de 2011. Inadecuado nivel de servicio en la cicloruta, afectando la transitabilidad de los ciclistas.''</t>
  </si>
  <si>
    <t xml:space="preserve">Reparar los daños presentados en los 3 km de cicloruta </t>
  </si>
  <si>
    <t xml:space="preserve">
Verificar las reparaciones efectuadas en los 3 Km de Cicloruta mediante informe de interventoría que evidencia el estado culminado de las obras.</t>
  </si>
  <si>
    <t>1. Informe interventoría
2. Según el concepto emitido por la interventoría del proyecto, iniciar las acciones jurídicas necesarias, si es el caso.
3. Manual de Interventoría y Supervisión
4. Alcance al informe interventoria con la verificación y soporte de obras culminadas</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</si>
  <si>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</si>
  <si>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</si>
  <si>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</si>
  <si>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</si>
  <si>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</si>
  <si>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</si>
  <si>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</si>
  <si>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</si>
  <si>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</si>
  <si>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 xml:space="preserve">Hallazgo 189. Administrativo, Disciplinario y Fiscal – Programa de Mantenimiento. </t>
    </r>
    <r>
      <rPr>
        <sz val="11"/>
        <rFont val="Calibri"/>
        <family val="2"/>
        <scheme val="minor"/>
      </rPr>
      <t>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t>
    </r>
  </si>
  <si>
    <t>La CGR describe la causa así: ''No se efectuó el mantenimiento periódico programado para el año 8 y 9 de la concesión sin que se desafectara la estructuración financiera del proyecto para la disposición de los recursos. ''</t>
  </si>
  <si>
    <t>La CGR describe el efecto así: ''Detrimento en el Patrimonio del Estado correspondiente al valor que no fue erogado por el Concesionario en cuantía aproximada $3.559.7  millones (pesos de 1994) y $15.485.5 millones a pesos de 2011.
''</t>
  </si>
  <si>
    <t>1. Presentación demanda de Reconvención
2. Manual de Interventoría y Supervisión</t>
  </si>
  <si>
    <r>
      <rPr>
        <b/>
        <sz val="11"/>
        <rFont val="Calibri"/>
        <family val="2"/>
        <scheme val="minor"/>
      </rPr>
      <t>Hallazgo 190. Administrativo y Disciplinario, (I.P.)  –Publicidad en Peajes.</t>
    </r>
    <r>
      <rPr>
        <sz val="11"/>
        <rFont val="Calibri"/>
        <family val="2"/>
        <scheme val="minor"/>
      </rPr>
      <t xml:space="preserve">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t>
    </r>
  </si>
  <si>
    <t>La CGR describe la causa así: ''teniendo en cuenta que actualmente las controversias contractuales están siendo dirimidas por un tribunal de arbitramento como mecanismo de solución de controversias, las acciones a adoptar están sujetas al mismo''</t>
  </si>
  <si>
    <t>La CGR describe el efecto así: ''Detrimento en el patrimonio del Estado por recaudo de ingresos que le corresponden al Estado por ser el dueño de la vía.''</t>
  </si>
  <si>
    <t>1. Presentación demanda de Reconvención
2. Contrato Estándar 4G que regula la explotación comercial</t>
  </si>
  <si>
    <r>
      <rPr>
        <b/>
        <sz val="11"/>
        <rFont val="Calibri"/>
        <family val="2"/>
        <scheme val="minor"/>
      </rPr>
      <t>Hallazgo 192. Administrativo y Disciplinario (I.P.) – Área de Servicio</t>
    </r>
    <r>
      <rPr>
        <sz val="11"/>
        <rFont val="Calibri"/>
        <family val="2"/>
        <scheme val="minor"/>
      </rPr>
      <t>.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t>
    </r>
  </si>
  <si>
    <t>La CGR describe la causa así: ''Incumplimiento Contractual por la no construcción de las áreas de servicio y falta de seguimiento y control por parte de la Interventoría e INCO ''</t>
  </si>
  <si>
    <t>La CGR describe el efecto así: ''Detrimento en el patrimonio del Estado por cuanto no se han efectuado las inversiones que se debían realizar en infraestructura de operación.''</t>
  </si>
  <si>
    <t>1. Presentación demanda de Reconvención
2. Contrato estándar 4G que regula el pago por unidades funcionales operativas y aprobadas por la Interventoría</t>
  </si>
  <si>
    <r>
      <rPr>
        <b/>
        <sz val="11"/>
        <rFont val="Calibri"/>
        <family val="2"/>
        <scheme val="minor"/>
      </rPr>
      <t>Hallazgo 193. Administrativo, Disciplinario y Fiscal -  Variante Teletón</t>
    </r>
    <r>
      <rPr>
        <sz val="11"/>
        <rFont val="Calibri"/>
        <family val="2"/>
        <scheme val="minor"/>
      </rPr>
      <t>.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t>
    </r>
  </si>
  <si>
    <t>La CGR describe la causa así: ''La Agencia Nacional de Infraestructura paga obras que son obligación del concesionario asumir. ''</t>
  </si>
  <si>
    <t>La CGR describe el efecto así: ''Detrimento en el patrimonio del Estado por pago de obras que son de cuenta y riesgo de del Concesionario''</t>
  </si>
  <si>
    <t xml:space="preserve">1. Presentación demanda de Reconvención
2. Matriz de Riesgos 4G que asigna claramente los riesgos de las partes
</t>
  </si>
  <si>
    <t>1. Presentación demanda de Reconvención
2. Matriz de Riesgos 4G que asigna claramente los riesgos de las partes</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</si>
  <si>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</si>
  <si>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</si>
  <si>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</si>
  <si>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</si>
  <si>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</si>
  <si>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</si>
  <si>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07-07-2016. El 3 de junio de 2016 el Concesionario DIVINORTE entregó el informe de las capañas de Seguridad Vial realizadas. Corresponde al cumplimiento de la Unidad de Medida No. 4</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</si>
  <si>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</si>
  <si>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</si>
  <si>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t xml:space="preserve">H225-18 - AR 2009 - Administrativo </t>
    </r>
    <r>
      <rPr>
        <sz val="11"/>
        <rFont val="Calibri"/>
        <family val="2"/>
        <scheme val="minor"/>
      </rPr>
      <t>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t>
    </r>
    <r>
      <rPr>
        <b/>
        <sz val="11"/>
        <rFont val="Calibri"/>
        <family val="2"/>
        <scheme val="minor"/>
      </rPr>
      <t xml:space="preserve">
H240-33  AR 2009 - Administrativo </t>
    </r>
    <r>
      <rPr>
        <sz val="11"/>
        <rFont val="Calibri"/>
        <family val="2"/>
        <scheme val="minor"/>
      </rPr>
      <t>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r>
      <rPr>
        <b/>
        <sz val="11"/>
        <rFont val="Calibri"/>
        <family val="2"/>
        <scheme val="minor"/>
      </rPr>
      <t>.
Hallazgo 623- 199. Administrativo y Fiscal - Cumplimiento de Obras.</t>
    </r>
    <r>
      <rPr>
        <sz val="11"/>
        <rFont val="Calibri"/>
        <family val="2"/>
        <scheme val="minor"/>
      </rPr>
      <t xml:space="preserve">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t>
    </r>
  </si>
  <si>
    <t>La CGR describe la causa así: ''se evidencian retrasos en cuanto al cumplimiento del cronograma de obras establecido en el contrato inicial y durante la contratación de adicionales. ''</t>
  </si>
  <si>
    <t>La CGR describe el efecto así: ''Se genera un desequilibrio financiero en el contrato de concesión a favor del particular y en contra del estado en este caso representado por la Agencia Nacional de Infraestructura ''</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</si>
  <si>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t>
  </si>
  <si>
    <t>Con la implementación del contrato estandar 4G, se busca evitar futuros hallazgos relacionados en otras concesiones.</t>
  </si>
  <si>
    <t xml:space="preserve">
1) Acuerdo  de Terminación del Contrato                      
2) Aprobación del Acuerdo
3) Analisis Financiero  Acuerdo Conciliatorio
4) Documentos de Reversión
5)Modelo Contrato Estándar 4G
6)Manual de Interventoría y Supervisión
</t>
  </si>
  <si>
    <t>SI
INF 1 MM&amp;D Rad. RADICADO NO. 2016-409-054480-2 pag. 33</t>
  </si>
  <si>
    <r>
      <rPr>
        <b/>
        <sz val="11"/>
        <rFont val="Calibri"/>
        <family val="2"/>
        <scheme val="minor"/>
      </rPr>
      <t>Hallazgo 200. Administrativo y Fiscal – Modelo Marginal Adicional No.2.</t>
    </r>
    <r>
      <rPr>
        <sz val="11"/>
        <rFont val="Calibri"/>
        <family val="2"/>
        <scheme val="minor"/>
      </rPr>
      <t xml:space="preserve">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t>
    </r>
  </si>
  <si>
    <t>La CGR describe la causa así: ''El contratista no realizó las inversiones en las fechas establecidas en el contrato adicional No.2, para la construcción de los puentes vehiculares en rio de oro, lo cual afecta el modelo marginal establecido. ''</t>
  </si>
  <si>
    <t>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t>
  </si>
  <si>
    <t>Con la implementación del manual de interventoria y supervisión, se busca evitar futuros hallazgos relacionados en otras concesiones.</t>
  </si>
  <si>
    <t>SI
INF 1 MM&amp;D Rad. RADICADO NO. 2016-409-054480-2 pag. 35</t>
  </si>
  <si>
    <r>
      <rPr>
        <b/>
        <sz val="11"/>
        <rFont val="Calibri"/>
        <family val="2"/>
        <scheme val="minor"/>
      </rPr>
      <t xml:space="preserve">Hallazgo 201. Administrativo y Disciplinario  – Incumplimiento en la entrega de tramos de vía.  </t>
    </r>
    <r>
      <rPr>
        <sz val="11"/>
        <rFont val="Calibri"/>
        <family val="2"/>
        <scheme val="minor"/>
      </rPr>
      <t xml:space="preserve">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
</t>
    </r>
  </si>
  <si>
    <t>La CGR describe la causa así: ''Por los continuos retrasos evidenciados, además de las ineficiencias generadas durante la etapa de construcción del proyecto, el concesionario NO cumple con los plazos establecidos para dicha etapa.''</t>
  </si>
  <si>
    <t>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</si>
  <si>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</si>
  <si>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202. Administrativo, Disciplinario, Fiscal y Penal - Irregularidades en el pago de la cláusula 20.</t>
    </r>
    <r>
      <rPr>
        <sz val="11"/>
        <rFont val="Calibri"/>
        <family val="2"/>
        <scheme val="minor"/>
      </rPr>
      <t xml:space="preserve">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t>
    </r>
  </si>
  <si>
    <t>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t>
  </si>
  <si>
    <t>La CGR describe el efecto así: ''El pago de 30.644,99 millones de pesos más de lo que existía como compromiso contractual con el concesionario, que se consideran un presunto daño al patrimonio del Estado''</t>
  </si>
  <si>
    <t>1. Reforma a la demanda de Reconvención
2. Manual de Contratación
3. Manual de Interventoría y Supervisión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</si>
  <si>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</si>
  <si>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</si>
  <si>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</si>
  <si>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</si>
  <si>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</si>
  <si>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</si>
  <si>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t>
  </si>
  <si>
    <t>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</si>
  <si>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</si>
  <si>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</si>
  <si>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</si>
  <si>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</si>
  <si>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</si>
  <si>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</si>
  <si>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</si>
  <si>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</si>
  <si>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Hallazgo 204. Administrativo y Disciplinario – proceso de cobro coactivo de una sanción interpuesta a la interventoría, concesión ZMB</t>
    </r>
    <r>
      <rPr>
        <sz val="11"/>
        <rFont val="Calibri"/>
        <family val="2"/>
        <scheme val="minor"/>
      </rPr>
      <t>.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t>
    </r>
  </si>
  <si>
    <t>La CGR describe la causa así: ''Omisión al cumplimiento del artículo 64 del CCA, el cual señala que los actos que queden en firme serán suficientes, por sí mismos, para que la administración pueda ejecutar de inmediato los actos necesarios para su cumplimiento. ''</t>
  </si>
  <si>
    <t>La CGR describe el efecto así: ''El Estado ha dejado de percibir el valor de la clausula penal por el incumplimiento del contrato 042/08, lo que genera un presunto detrimento patrimonial.''</t>
  </si>
  <si>
    <t>Adelantar las gestiones necesarias para lograr el pago de la sanción interpuesta a la Interventoría, mediante la  Resolución 159 de mayo 11 de 2010.</t>
  </si>
  <si>
    <t>1. Declaratoria de siniestro                                        
2. Verificación del pago del siniestro por parte de la Aseguradora
3. Manual de Supervisión e Interventoría</t>
  </si>
  <si>
    <t>Con radicación ANI 20174091192182 del 30/11/2017 la PGN solicta información relacionada con el Contrato de ConcesiónNo. 02 de 2006, con destino al EXPEDIENTE NO. IUS-2013-237048. IUC-D-2014-652-624748. INVESTIGACIÓN DISCIPLINARIA, CONTRA FUNCIONARIOS POR DETERMINAR- CONCESIÓN ZMB</t>
  </si>
  <si>
    <r>
      <rPr>
        <b/>
        <sz val="11"/>
        <rFont val="Calibri"/>
        <family val="2"/>
        <scheme val="minor"/>
      </rPr>
      <t xml:space="preserve">H52-85 - AR2007 - Administrativo  </t>
    </r>
    <r>
      <rPr>
        <sz val="11"/>
        <rFont val="Calibri"/>
        <family val="2"/>
        <scheme val="minor"/>
      </rPr>
      <t>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t>
    </r>
    <r>
      <rPr>
        <b/>
        <sz val="11"/>
        <rFont val="Calibri"/>
        <family val="2"/>
        <scheme val="minor"/>
      </rPr>
      <t xml:space="preserve">
H239-32 AR2007 - Administrativo </t>
    </r>
    <r>
      <rPr>
        <sz val="11"/>
        <rFont val="Calibri"/>
        <family val="2"/>
        <scheme val="minor"/>
      </rPr>
      <t>El área de servicio de La Cemento, se encuentra en adecuación, en un predio en arriendo, incumpliendo con los requisitos mínimos del Contrato 002 de 2006, suscrito con Autopistas de Santander S.A, que establecen que se debe cumplir con unas dimensiones mínimas.</t>
    </r>
    <r>
      <rPr>
        <b/>
        <sz val="11"/>
        <rFont val="Calibri"/>
        <family val="2"/>
        <scheme val="minor"/>
      </rPr>
      <t xml:space="preserve">
H237-30 AR2007 - </t>
    </r>
    <r>
      <rPr>
        <sz val="11"/>
        <rFont val="Calibri"/>
        <family val="2"/>
        <scheme val="minor"/>
      </rPr>
      <t>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t>
    </r>
    <r>
      <rPr>
        <b/>
        <sz val="11"/>
        <rFont val="Calibri"/>
        <family val="2"/>
        <scheme val="minor"/>
      </rPr>
      <t xml:space="preserve">
Hallazgo 205. Administrativo y Fiscal - Construcción, Operación y Mantenimiento de la Estación de Pesaje Fija de Rionegro</t>
    </r>
    <r>
      <rPr>
        <sz val="11"/>
        <rFont val="Calibri"/>
        <family val="2"/>
        <scheme val="minor"/>
      </rPr>
      <t xml:space="preserve">.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
</t>
    </r>
    <r>
      <rPr>
        <b/>
        <sz val="11"/>
        <rFont val="Calibri"/>
        <family val="2"/>
        <scheme val="minor"/>
      </rPr>
      <t>H241-34</t>
    </r>
    <r>
      <rPr>
        <sz val="11"/>
        <rFont val="Calibri"/>
        <family val="2"/>
        <scheme val="minor"/>
      </rPr>
      <t xml:space="preserve">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t>
    </r>
  </si>
  <si>
    <t>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t>
  </si>
  <si>
    <t>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t>
  </si>
  <si>
    <t xml:space="preserve">
1) Acuerdo  de Terminación del Contrato                         
2) Aprobación del Acuerdo
3) Analisis Financiero  Acuerdo Conciliatorio
4).Modelo Contrato Estándar 4G
5) Manual de Interventoría Y Supervisión </t>
  </si>
  <si>
    <t>Mediante Auto  No. 610 del 07/09/2015,emanado de la Direción de Investigaciones Fiscales de la CGR,  confirmado mediante Auto No. 00553 del 13/10/2015 del despacho del Contralor delegado para Investigaciones, Juicios Fiscales y Jurisdicción Coactiva.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</si>
  <si>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208. Administrativo - Áreas de Servicio de Lebrija y Rionegro</t>
    </r>
    <r>
      <rPr>
        <sz val="11"/>
        <rFont val="Calibri"/>
        <family val="2"/>
        <scheme val="minor"/>
      </rPr>
      <t>.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t>
    </r>
  </si>
  <si>
    <t>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</si>
  <si>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atención y servicio al usuario de la vía.''</t>
  </si>
  <si>
    <r>
      <rPr>
        <b/>
        <sz val="11"/>
        <rFont val="Calibri"/>
        <family val="2"/>
        <scheme val="minor"/>
      </rPr>
      <t>Hallazgo 209. Administrativo - Estado de Pavimentos Tramos La Virgen–La Cemento, La Cemento–El Cero, Café Madrid–La Cemento</t>
    </r>
    <r>
      <rPr>
        <sz val="11"/>
        <rFont val="Calibri"/>
        <family val="2"/>
        <scheme val="minor"/>
      </rPr>
      <t>.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t>
    </r>
  </si>
  <si>
    <t>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</si>
  <si>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</si>
  <si>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210. Administrativo - Daños Tramo El Cero - Bocas</t>
    </r>
    <r>
      <rPr>
        <sz val="11"/>
        <rFont val="Calibri"/>
        <family val="2"/>
        <scheme val="minor"/>
      </rPr>
      <t>.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t>
    </r>
  </si>
  <si>
    <t>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</si>
  <si>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5)Manual de Interventoría y Supervisión</t>
  </si>
  <si>
    <r>
      <t>Hallazgo 211. Administrativo - Demarcación Horizontal y Señalización Vertical.</t>
    </r>
    <r>
      <rPr>
        <sz val="11"/>
        <rFont val="Calibri"/>
        <family val="2"/>
        <scheme val="minor"/>
      </rPr>
      <t xml:space="preserve">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t>
    </r>
  </si>
  <si>
    <t>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</si>
  <si>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5).Modelo Contrato Estándar 4G
6.Manual de Interventoría y Supervisión</t>
  </si>
  <si>
    <t>Las unidades de medida están completadas. Presentar para cierre de la CGR.</t>
  </si>
  <si>
    <r>
      <rPr>
        <b/>
        <sz val="11"/>
        <rFont val="Calibri"/>
        <family val="2"/>
        <scheme val="minor"/>
      </rPr>
      <t>H 235-28 AR2008- Administrativo</t>
    </r>
    <r>
      <rPr>
        <sz val="11"/>
        <rFont val="Calibri"/>
        <family val="2"/>
        <scheme val="minor"/>
      </rPr>
      <t xml:space="preserve"> Actualmente no realizan algunas actividades de mantenimiento rutinario, especialmente reparcheo, y específicamente en los trayectos donde se realizan obras de construcción de la segunda calzada, tal es el caso de trayecto cuatro.  
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t>
    </r>
    <r>
      <rPr>
        <b/>
        <sz val="11"/>
        <rFont val="Calibri"/>
        <family val="2"/>
        <scheme val="minor"/>
      </rPr>
      <t xml:space="preserve">
Hallazgo 212. Administrativo - Mantenimiento rutinario y periódico</t>
    </r>
    <r>
      <rPr>
        <sz val="11"/>
        <rFont val="Calibri"/>
        <family val="2"/>
        <scheme val="minor"/>
      </rPr>
      <t>.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t>
    </r>
  </si>
  <si>
    <t>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</si>
  <si>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seguridad, atención y servicio al usuario de la vía.''</t>
  </si>
  <si>
    <r>
      <rPr>
        <b/>
        <sz val="11"/>
        <rFont val="Calibri"/>
        <family val="2"/>
        <scheme val="minor"/>
      </rPr>
      <t>Hallazgo 213. Administrativo - Equipos de control de peajes de Interventoría</t>
    </r>
    <r>
      <rPr>
        <sz val="11"/>
        <rFont val="Calibri"/>
        <family val="2"/>
        <scheme val="minor"/>
      </rPr>
      <t>.
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t>
    </r>
  </si>
  <si>
    <t>La CGR describe la causa así: ''El incumplimiento por parte del interventor en su obligación de vigilar adecuadamente las labores de recaudo del concesionario y las deficiencias en el control sobre la interventoría que debe tener la entidad.''</t>
  </si>
  <si>
    <t>La CGR describe el efecto así: ''Riesgo en el recaudo de peajes al no tener un control en tiempo real del recaudo efectuado por el concesionario.''</t>
  </si>
  <si>
    <t>Fortalecer los lineamientos frente al monitoreo y control de los proyectos de concesión.</t>
  </si>
  <si>
    <t xml:space="preserve">1. Concepto sobre la procedencia de tribunal de arbitramento
2. Manual de Interventoría y Supervisión
</t>
  </si>
  <si>
    <t>1. Concepto sobre la procedencia de tribunal de arbitramento
2. Manual de Interventoría y Supervisión.</t>
  </si>
  <si>
    <r>
      <rPr>
        <b/>
        <sz val="11"/>
        <rFont val="Calibri"/>
        <family val="2"/>
        <scheme val="minor"/>
      </rPr>
      <t>Hallazgo 214. Administrativo y Disciplinario - Proceso de interventoría para el tema predial. E</t>
    </r>
    <r>
      <rPr>
        <sz val="11"/>
        <rFont val="Calibri"/>
        <family val="2"/>
        <scheme val="minor"/>
      </rPr>
      <t>xisten deficiencias en la labor de interventoría respecto al tema predial, teniendo en cuenta que la clausula primera del Contrato de Interventoría No. 042 de 2008, Lo anterior permite determinar la existencia del incumplimiento de las obligaciones del interventor.</t>
    </r>
  </si>
  <si>
    <t>La CGR describe la causa así: ''el equipo auditor determinó que “En los archivos del Instituto no hay referencia a algún concepto emitido por la interventoría...” 
''</t>
  </si>
  <si>
    <t>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t>
  </si>
  <si>
    <t>1. Concepto sobre la procedencia de tribunal de arbitramento
2. Manual de Interventoría y Supervisión</t>
  </si>
  <si>
    <r>
      <t xml:space="preserve">Hallazgo 215. Administrativo y Disciplinario - Garantía de sostenibilidad financiera para la compra de predios por la activación del Alcance Progresivo: TRAMO –PALENQUE (PR71+000 RUTA 8801) – LA SALLE (PR75+200 RUTA 8801) Otrosí 04 de dic-11-08. </t>
    </r>
    <r>
      <rPr>
        <sz val="11"/>
        <rFont val="Calibri"/>
        <family val="2"/>
        <scheme val="minor"/>
      </rPr>
      <t>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t>
    </r>
  </si>
  <si>
    <t>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t>
  </si>
  <si>
    <t>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t>
  </si>
  <si>
    <t>1. Demanda de reconvención (Pretensiones Trigésima primera, trigésima segunda y trigésima segunda subsidiaria)
2. Resolución de Bitácora                                            3.Manual de Contratación                                           4.Manual de Interventoría y Supervisión</t>
  </si>
  <si>
    <t>Rad. 20174090851952 del 11/08/2017 con 
COMUNICACIÓN DEL AUTO DE APERTURA DE LA INDAGACIÓN PRELIMINAR NRO. 6-027-17 DEL 08/08/2017-ZONA METROPOLITANA DE BUCARAMANGA</t>
  </si>
  <si>
    <r>
      <t xml:space="preserve">Hallazgo 216. Administrativo y Disciplinario - Obligaciones contingentes dado que éste no cubre el “Riesgo de adquisición predial”. </t>
    </r>
    <r>
      <rPr>
        <sz val="11"/>
        <rFont val="Calibri"/>
        <family val="2"/>
        <scheme val="minor"/>
      </rPr>
      <t>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t>
    </r>
  </si>
  <si>
    <t>La CGR describe la causa así: '' lo que nos indica que se debió acudir a dicha herramienta, cuya finalidad es contar con un sistema basado en un criterio preventivo de disciplina fiscal . Lo que conlleva a una presunta responsabilidad disciplinaria.''</t>
  </si>
  <si>
    <t>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t>
  </si>
  <si>
    <t xml:space="preserve">1.Demanda de reconvención (Pretensiones Decima Sexta y Decima Séptima)
2.Modelo Contrato Estándar 4G
3.Manual de Interventoría y Supervisión
</t>
  </si>
  <si>
    <r>
      <t xml:space="preserve">Hallazgo 217. Administrativo - Proceso de Notificación. </t>
    </r>
    <r>
      <rPr>
        <sz val="11"/>
        <rFont val="Calibri"/>
        <family val="2"/>
        <scheme val="minor"/>
      </rPr>
      <t>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t>
    </r>
  </si>
  <si>
    <t>La CGR describe la causa así: ''la iniciación del trámite judicial de expropiación, cuya notificación no se realizó como lo disponen los artículos 44 y ss del CCA, debido a que el Edicto se fijó el 17 de marzo de 2011, es decir, 6 meses después de su expedición.
''</t>
  </si>
  <si>
    <t>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t>
  </si>
  <si>
    <t xml:space="preserve">1.Demanda de reconvención (Pretensión Octava) 
2.Manual de Interventoría y Supervisión
3.Ley de Infraestructura
</t>
  </si>
  <si>
    <r>
      <rPr>
        <b/>
        <sz val="11"/>
        <rFont val="Calibri"/>
        <family val="2"/>
        <scheme val="minor"/>
      </rPr>
      <t>Hallazgo 218. Administrativo, Disciplinario y Fiscal - Aplicación de la Ley 388 de 1997, frente al tema de notificación de la oferta de compra</t>
    </r>
    <r>
      <rPr>
        <sz val="11"/>
        <rFont val="Calibri"/>
        <family val="2"/>
        <scheme val="minor"/>
      </rPr>
      <t>.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t>
    </r>
  </si>
  <si>
    <t>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t>
  </si>
  <si>
    <t>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t>
  </si>
  <si>
    <t xml:space="preserve">1.Demanda de reconvención (Pretensiones Octava, Novena y Décima Cuarta)
2. Manual de Interventoría y Supervisión
</t>
  </si>
  <si>
    <t>1.Demanda de reconvención (Pretensiones Octava, Novena y Décima Cuarta)
2. Manual de Interventoría y Supervisión</t>
  </si>
  <si>
    <r>
      <rPr>
        <b/>
        <sz val="11"/>
        <rFont val="Calibri"/>
        <family val="2"/>
        <scheme val="minor"/>
      </rPr>
      <t xml:space="preserve">Indagación Preliminar No. 6-031-15, ordenada por Auto del 06/11/2015 </t>
    </r>
    <r>
      <rPr>
        <sz val="11"/>
        <rFont val="Calibri"/>
        <family val="2"/>
        <scheme val="minor"/>
      </rPr>
      <t xml:space="preserve">relacionada con un mayor valor reconocido y pagado por la adquisición del predio CAS-1-U-110 para la ejecución de las obras del tramo 1 Palenque -T- Aéreo.
</t>
    </r>
  </si>
  <si>
    <t>Auto del 26 de abril de 2016 proferido dentro de la indagación preliminar I.P. No. 6-031-15</t>
  </si>
  <si>
    <t xml:space="preserve">Auto del 26 de abril de 2015.
“…La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t>
  </si>
  <si>
    <r>
      <t xml:space="preserve">Hallazgo 219. Administrativo, Disciplinario y Fiscal – Inscripción de oferta de compra en el folio de matricula inmobiliaria. </t>
    </r>
    <r>
      <rPr>
        <sz val="11"/>
        <rFont val="Calibri"/>
        <family val="2"/>
        <scheme val="minor"/>
      </rPr>
      <t>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t>
    </r>
  </si>
  <si>
    <t>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t>
  </si>
  <si>
    <t>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t>
  </si>
  <si>
    <t xml:space="preserve">1. Demanda de reconvención (Pretensiones Octava y Vigésima Tercera)
2. Modelo de Contrato Estándar 4G
3.Manual de Interventoría y Supervisión
</t>
  </si>
  <si>
    <t xml:space="preserve"> Indagación preliminar.  No. 6-022-15</t>
  </si>
  <si>
    <t>Auto del 15/02/2016, resolvió cerrar y archivar I.P.  No. 6-022-15.</t>
  </si>
  <si>
    <t>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t>
  </si>
  <si>
    <r>
      <t xml:space="preserve">Hallazgo 220. Administrativo, Disciplinario y  Fiscal -  Pago de pozo de agua sin permiso de la respectiva concesión. </t>
    </r>
    <r>
      <rPr>
        <sz val="11"/>
        <rFont val="Calibri"/>
        <family val="2"/>
        <scheme val="minor"/>
      </rPr>
      <t>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t>
    </r>
  </si>
  <si>
    <t>La CGR describe la causa así: ''pero verificada la carpeta del avalúo efectuado por la Lonja respectiva, se determinó que no  se encuentra el correspondiente permiso de concesión para la extracción de agua que debe expedir la Corporación Autónoma Regional.''</t>
  </si>
  <si>
    <t>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
.  ''</t>
  </si>
  <si>
    <t>1. Demanda de reconvención (pretensión Trigésima Tercera)
2. Ley de Infraestructura
3. Modelo Contrato Estándar 4G</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</si>
  <si>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t>
    </r>
  </si>
  <si>
    <t>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Con radicación 20164090662142 del 21 de julio de 2016, la CGR informa que mediante auto fechado 19 de julio de 2016 se ordenó el cierre y archivo de la Indagación Preliminar No. 6-001-16. 
Mediante correo electrónico del 24/08/2016 9:39 se entrega a la OIC el auto referido.</t>
  </si>
  <si>
    <t>Auto  del 19/07/ 2016 ordena el cierre y archivo de la Indagación Preliminar No. 6-001-16</t>
  </si>
  <si>
    <t xml:space="preserve"> Auto fechado 19 de julio de 2016, con radicación 20164090662142 del 21 de julio de 2016, la CGR informa que mediante se ordenó el cierre y archivo de la Indagación Preliminar No. 6-001-16. Esta pendiente conocer el contenido del Auto.
Mediante correo electrónico del 24/08/2016 9:39 se entrega a la OIC de la ANI el auto en el que se argumenta por parte de la CGR que,
“…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t>
  </si>
  <si>
    <r>
      <rPr>
        <b/>
        <sz val="11"/>
        <rFont val="Calibri"/>
        <family val="2"/>
        <scheme val="minor"/>
      </rPr>
      <t>Hallazgo 221. Administrativo, Disciplinario y Fiscal  -  Reconocimiento de “Factor de Comercialización”</t>
    </r>
    <r>
      <rPr>
        <sz val="11"/>
        <rFont val="Calibri"/>
        <family val="2"/>
        <scheme val="minor"/>
      </rPr>
      <t xml:space="preserve">.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
</t>
    </r>
  </si>
  <si>
    <t>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t>
  </si>
  <si>
    <t>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t>
  </si>
  <si>
    <t>1. Demanda de reconvención (Pretensión Octava)
2. Ley de Infraestructura
3. Modelo Contrato Estándar 4G</t>
  </si>
  <si>
    <t>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t>
  </si>
  <si>
    <t>Mediante auto del 10 de febrero de 2016,la CGR resolvió cerrar y archivar. El auto fue radicado en la ANI el 29 de abril de 2016 LMSC.</t>
  </si>
  <si>
    <r>
      <rPr>
        <b/>
        <sz val="11"/>
        <rFont val="Calibri"/>
        <family val="2"/>
        <scheme val="minor"/>
      </rPr>
      <t>Hallazgo 222. Administrativo y Disciplinario - Implementación y desarrollo metodológico para la realización de los avalúos.</t>
    </r>
    <r>
      <rPr>
        <sz val="11"/>
        <rFont val="Calibri"/>
        <family val="2"/>
        <scheme val="minor"/>
      </rPr>
      <t xml:space="preserve">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t>
    </r>
  </si>
  <si>
    <t>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t>
  </si>
  <si>
    <t>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t>
  </si>
  <si>
    <t>1. Demanda de reconvención (Pretensión Octava)
2. Ley de Infraestructura
3. Modelo contrato Estándar 4G
4. Manual de Interventoría y Supervisión</t>
  </si>
  <si>
    <r>
      <rPr>
        <b/>
        <sz val="11"/>
        <rFont val="Calibri"/>
        <family val="2"/>
        <scheme val="minor"/>
      </rPr>
      <t xml:space="preserve">Hallazgo 223. Administrativo - Actuaciones  por parte de la Agencia Nacional de Infraestructura para superar la problemática que ha restringido la adquisición de terrenos para el  desarrollo de las obras del Tramo 6: La Virgen – La Cemento. </t>
    </r>
    <r>
      <rPr>
        <sz val="11"/>
        <rFont val="Calibri"/>
        <family val="2"/>
        <scheme val="minor"/>
      </rPr>
      <t>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t>
    </r>
  </si>
  <si>
    <t>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t>
  </si>
  <si>
    <t>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t>
  </si>
  <si>
    <t xml:space="preserve">1.Demanda de reconvención (Decima Cuarta)
2. Modelo Contrato Estándar4G
3. Ley de Infraestructura
</t>
  </si>
  <si>
    <r>
      <rPr>
        <b/>
        <sz val="11"/>
        <rFont val="Calibri"/>
        <family val="2"/>
        <scheme val="minor"/>
      </rPr>
      <t>Hallazgo 224. Administrativo - Determinación real de los recursos necesarios para la adquisición predial</t>
    </r>
    <r>
      <rPr>
        <sz val="11"/>
        <rFont val="Calibri"/>
        <family val="2"/>
        <scheme val="minor"/>
      </rPr>
      <t>.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</si>
  <si>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t>
  </si>
  <si>
    <t>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t>
  </si>
  <si>
    <t>1. Ley (3)
2. Decreto (1)
3, Plan (1)</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</si>
  <si>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</si>
  <si>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Hallazgo 225. Administrativo, Disciplinario y Fiscal –  Pago de Intereses por Aportes Estatales</t>
    </r>
    <r>
      <rPr>
        <sz val="11"/>
        <rFont val="Calibri"/>
        <family val="2"/>
        <scheme val="minor"/>
      </rPr>
      <t xml:space="preserve">. El INCO reconoció intereses de aportes estatales e Ingreso Mínimo Garantizado (IMG) por valor de $2.058,7 millones, como consecuencia del pago inoportuno de la suma de dinero que contractualmente debía ser cancelada al Concesionario.
</t>
    </r>
    <r>
      <rPr>
        <b/>
        <sz val="11"/>
        <rFont val="Calibri"/>
        <family val="2"/>
        <scheme val="minor"/>
      </rPr>
      <t xml:space="preserve">Hallazgo 229. </t>
    </r>
    <r>
      <rPr>
        <sz val="11"/>
        <rFont val="Calibri"/>
        <family val="2"/>
        <scheme val="minor"/>
      </rPr>
      <t>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</si>
  <si>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La CGR describe el efecto así: ''Mayor desembolso por el pago de intereses. ''</t>
  </si>
  <si>
    <t>1. Memorando solicitud anteproyecto
2. Anteproyecto
3. Acta aprobación anteproyecto
Informe
4. Procedimiento de Consolidación y reconocimiento de deudas y necesidades GCSP-P-017
5. Informe de pago
6. Manual de Supervisión e interventoría</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</si>
  <si>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</si>
  <si>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</si>
  <si>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</si>
  <si>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</si>
  <si>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</si>
  <si>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</si>
  <si>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</si>
  <si>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</si>
  <si>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r>
      <t xml:space="preserve">Sobre las nuevas unidades de medida que se complementan en la reunión, se establece un avance del 50% frente al plan global de este hallazgo. Por solicitud del memorando 2015-300-004127-3 del 31-marzo-2015 la unidad de medida 7 se deja como </t>
    </r>
    <r>
      <rPr>
        <i/>
        <sz val="11"/>
        <rFont val="Calibri"/>
        <family val="2"/>
        <scheme val="minor"/>
      </rPr>
      <t>"Socialización a la Gerencia Jurídica y otras, de los resultados de los conceptos técnicos financieros, con el fin de determinar las acciones a que haya lugar",</t>
    </r>
    <r>
      <rPr>
        <sz val="11"/>
        <rFont val="Calibri"/>
        <family val="2"/>
        <scheme val="minor"/>
      </rPr>
      <t xml:space="preserve">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t>
    </r>
  </si>
  <si>
    <t>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
22-dic-2015: con memo 2015-300-014924-3 se solicitó y justificó prórroga hasta el 30-jun-2016. Se autorizó prórroga.</t>
  </si>
  <si>
    <t>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
Se carga en el FTP la convocatoria a tribunal de arbitramento con fecha de radicado en Camara de Comercio 17 de mayo de 2016. Con este soporte se acredita el 100% de avance.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</si>
  <si>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</si>
  <si>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</si>
  <si>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</si>
  <si>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</si>
  <si>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</si>
  <si>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</si>
  <si>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</si>
  <si>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</si>
  <si>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</si>
  <si>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</si>
  <si>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</si>
  <si>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t>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"Socialización a la Gerencia Jurídica y otras, de los resultados de los conceptos técnicos financieros, con el fin de determinar las acciones a que haya lugar",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t>
  </si>
  <si>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</si>
  <si>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</si>
  <si>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</si>
  <si>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</si>
  <si>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rPr>
        <b/>
        <sz val="11"/>
        <rFont val="Calibri"/>
        <family val="2"/>
        <scheme val="minor"/>
      </rPr>
      <t>Hallazgo 229. Administrativo - Ingreso Mínimo Garantizado</t>
    </r>
    <r>
      <rPr>
        <sz val="11"/>
        <rFont val="Calibri"/>
        <family val="2"/>
        <scheme val="minor"/>
      </rPr>
      <t>.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</si>
  <si>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Documento contractual cambio modalidad</t>
  </si>
  <si>
    <r>
      <rPr>
        <b/>
        <sz val="11"/>
        <rFont val="Calibri"/>
        <family val="2"/>
        <scheme val="minor"/>
      </rPr>
      <t>Hallazgo 231. Administrativo - Sobrantes de Recursos, Contrato Adicional de Agosto 28 de 2006</t>
    </r>
    <r>
      <rPr>
        <sz val="11"/>
        <rFont val="Calibri"/>
        <family val="2"/>
        <scheme val="minor"/>
      </rPr>
      <t>.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t>
    </r>
  </si>
  <si>
    <t>La CGR describe la causa así: ''Falta de procedimiento y planeación que determine uso de estos recursos. ''</t>
  </si>
  <si>
    <t>La CGR describe el efecto así: ''riesgo de posible destinación indebida de estos recursos.''</t>
  </si>
  <si>
    <t>Confirmar la disponibilidad de los recursos y evaluar las alternativas le destinación de estos recursos de acuerdo a las posibilidades dentro del contrato de concesión.
Reasignación de los recursos al proyecto por derogatoria del artículo 261 de la ley 1450 de 2011 por parte del artículo 267 de la Ley 1753 de 2015.</t>
  </si>
  <si>
    <t>Destinar estos recursos a las posibles aplicaciones que permita el Contrato de Concesión.</t>
  </si>
  <si>
    <t>1. Concepto jurídico
2. Solicitud de reasignación de los recursos
3. Manual de Supervisión e Interventoría
4. Traslado de los recursos a la Subcuenta Excedentes INCO
5. Informe de cierre</t>
  </si>
  <si>
    <t>1. Concepto jurídico
2. Solicitud de reasignación de los recursos
3. Manual de Supervisión e Interventoría
4. Oficio fiduciaria ordenando el traslado de los recursos
5. Informe de cierre</t>
  </si>
  <si>
    <t>INF 6. MM&amp;D  Rad. No. 2016-409-089297-2 pag. 16</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</si>
  <si>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</si>
  <si>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</si>
  <si>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</si>
  <si>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</si>
  <si>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</si>
  <si>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</si>
  <si>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</si>
  <si>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Se completaron las unidades de medida 1, 2, 3 y 4. Se demostró que los hechos presentados son provechosos para la Nación. Marco asegurará que los soportes estén cargados en el ftp para poder acreditar el avance en este hallazgo. Pendiente cierre de la CGR.</t>
  </si>
  <si>
    <t>En reunión del 7-jun-2016, se confirma que esa distribución fue acordada entre las partes por lo que no pareciera razonable incluirla en la demanda ante el tribunal. Sin embargo, se deberá analizar esta posibilidad.</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</si>
  <si>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</si>
  <si>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</si>
  <si>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</si>
  <si>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</si>
  <si>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233. Administrativo, (I.P.) - Comité de Conciliación Reconocimiento de Aporte de Capital</t>
    </r>
    <r>
      <rPr>
        <sz val="11"/>
        <rFont val="Calibri"/>
        <family val="2"/>
        <scheme val="minor"/>
      </rPr>
      <t>.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t>
    </r>
  </si>
  <si>
    <t>La CGR describe la causa así: ''La Entidad no tiene debidamente soportado el valor que se  reconoció a través de las actas de los tribunales de arbitramento.''</t>
  </si>
  <si>
    <t>La CGR describe el efecto así: ''Se le reconoció al concesionario una suma de dinero sin que exista certeza sobre la deuda de capital e interés.''</t>
  </si>
  <si>
    <t>Buscar los soportes correspondientes al pago de este valor, así como presentar la gestión realizada por esta agencia para el pago de estos intereses</t>
  </si>
  <si>
    <t>Establecer si el pago reconocido al concesionario por concepto de intereses era acorde con los establecido contractualmente y con lo establecido en la Ley</t>
  </si>
  <si>
    <t>1. Oficio al concesionario y a Invias
2. Oficio al Tribunal
3. Concepto financiero 
4. Concepto  jurídico con acciones a seguir
5. Procedimiento de consolidación y reconocimiento de deudas y necesidades
6. Res. 959 de 2013 - Bitácora del proyecto</t>
  </si>
  <si>
    <r>
      <rPr>
        <b/>
        <sz val="11"/>
        <rFont val="Calibri"/>
        <family val="2"/>
        <scheme val="minor"/>
      </rPr>
      <t xml:space="preserve">Hallazgo 234. Administrativo, Disciplinario, (I.P.) - Aporte Equity. </t>
    </r>
    <r>
      <rPr>
        <sz val="11"/>
        <rFont val="Calibri"/>
        <family val="2"/>
        <scheme val="minor"/>
      </rPr>
      <t>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t>
    </r>
  </si>
  <si>
    <t>La CGR describe la causa así: ''La Entidad no realizo un adecuado control, para verificar que el concesionario realizara oportunamente y de acuerdo a la cantidad de dinero establecido, los aportes equito a que se encontraba obligado. Ni requirió oportunamente  al concesionario''</t>
  </si>
  <si>
    <t>La CGR describe el efecto así: ''Lo que llevó a que el Concesionario no aportara el dinero que se requería para financiar las obras.''</t>
  </si>
  <si>
    <t>Revisión de las aportes de inversión realizados por el concesionario  Vs las aportes de capital que contractualmente realizó considerando la línea base de tiempo
Fortalecer el mecanismo de seguimiento de los Aportes que debe realizar el Concesionario respecto a futuros compromisos contractuales que impliquen el fondeo del mismo.</t>
  </si>
  <si>
    <t>Asegurar el cumplimiento de las obligaciónes contractuales relacionadas con el aporte Equity y determinar el impacto financiero del eventual incumplimiento.
Garantizar el cumplimiento contractual de los Aportes exigidos al Concesionario.</t>
  </si>
  <si>
    <t>1. Concepto de interventoría
2. Informe financiero
3. Verificar y hacer seguimiento periódico al cronograma de aportes y fondeo.
4. Fortalecer lineamientos contractuales asociados a las medidas sancionatorias o correctivas en caso de incumplimiento por parte del Concesionario frente a los giros equity
5. Informe de cierre</t>
  </si>
  <si>
    <t>1. Concepto de interventoría
2. Informe financiero
3. Cuadro de seguimiento Giros Equity VGC.
4. Contrato estándar 4G
5. Informe de cierre</t>
  </si>
  <si>
    <t>INF 6. MM&amp;D  Rad. No. 2016-409-089297-2 pag. 17</t>
  </si>
  <si>
    <r>
      <rPr>
        <b/>
        <sz val="11"/>
        <rFont val="Calibri"/>
        <family val="2"/>
        <scheme val="minor"/>
      </rPr>
      <t>Hallazgo 236. Administrativo y Disciplinario - Desnaturalización del Contrato Mediante Contratos Adicionales</t>
    </r>
    <r>
      <rPr>
        <sz val="11"/>
        <rFont val="Calibri"/>
        <family val="2"/>
        <scheme val="minor"/>
      </rPr>
      <t>.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t>
    </r>
  </si>
  <si>
    <t>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t>
  </si>
  <si>
    <t>La CGR describe el efecto así: ''El estado financia la mayoría de las obras, sin que existan aportes del privado, ni se establezcan unas reglas claras sobre como debe realizar el aporte el privado.''</t>
  </si>
  <si>
    <t>Fortalecer los lineamientos relacionados con las modificaciones contractuales y la asignación de riesgos para el concesionario</t>
  </si>
  <si>
    <t>Asegurar que las modificaciones contractuales cumplan con la normatividad vigente y los objetivos del proyecto y mejorar los mecanismos de aportes del privado.</t>
  </si>
  <si>
    <t>1. Concepto jurídico
2. Memorando
3. Manual de contratación
4. Res. Que crea y reglamenta el Comité de Contratación
5. Procedimiento para las modificaciones contractuales
6. Res. 959 de 2013 - Bitácora del Proyecto
7. Contrato Estándar 4G</t>
  </si>
  <si>
    <r>
      <rPr>
        <b/>
        <sz val="11"/>
        <rFont val="Calibri"/>
        <family val="2"/>
        <scheme val="minor"/>
      </rPr>
      <t>Hallazgo 237. Administrativo y Disciplinario - Adiciones al Contrato de Concesión No.113-1997</t>
    </r>
    <r>
      <rPr>
        <sz val="11"/>
        <rFont val="Calibri"/>
        <family val="2"/>
        <scheme val="minor"/>
      </rPr>
      <t>.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t>
    </r>
  </si>
  <si>
    <t>La CGR describe la causa así: ''Una inadecuada planeación y control sobre el proyecto''</t>
  </si>
  <si>
    <t>La CGR describe el efecto así: ''Se transgredió el parágrafo del articulo 40 de la el 80 de 1993.''</t>
  </si>
  <si>
    <t>1. Identificar las razones que justificaron un cambio en las condiciones de planeación inicialmente previstas en el proyecto
2. Implementar en las adiciones contractuales estrictos mecanismos  para el seguimiento a las obras contenidas en cada uno de los contratos adicionales para su cumplimiento y protección del patrimonio publico. 
3. A futuro realizar una planeación adecuada de cada uno de los proyectos con el fin de cubrir las posibles contingencias que puedan generar cambios en la estructuración  de los mismos.</t>
  </si>
  <si>
    <t>1. Evidenciaron las condiciones que motivaron los cambios en la planeación del proyecto
2. Oficio solicitando concepto  a un experto del tema  sobre  la adición al Contrato.
3. Concepto  jurídico con el fin de establecer si proceden acciones a seguir.</t>
  </si>
  <si>
    <r>
      <rPr>
        <b/>
        <sz val="11"/>
        <rFont val="Calibri"/>
        <family val="2"/>
        <scheme val="minor"/>
      </rPr>
      <t>Hallazgo 239. Administrativo y Disciplinario -  Plazo Etapas  del Proyecto</t>
    </r>
    <r>
      <rPr>
        <sz val="11"/>
        <rFont val="Calibri"/>
        <family val="2"/>
        <scheme val="minor"/>
      </rPr>
      <t>.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t>
    </r>
  </si>
  <si>
    <t>La CGR describe la causa así: ''Deficiente control por parte de la Entidad y debilidades en la toma oportuna de decisiones.''</t>
  </si>
  <si>
    <t>La CGR describe el efecto así: ''La etapa de construcción del proyecto se afecto aproximadamente en  9 años.''</t>
  </si>
  <si>
    <t xml:space="preserve">Verificación documental de la ampliación contractual en los tiempos inicialmente previstos de planeación y de construcción.
Confirmar la no existencia de soportes relacionados con  la ampliación de la etapa de construcción desde octubre de 2004 a febrero de 2005.
</t>
  </si>
  <si>
    <t>Verificar que los posibles soportes respaldan la ampliación del termino de la etapa de construcción</t>
  </si>
  <si>
    <t>VAF
1. Contrato de Firma
2. Índice
3. Memorando Interno a VGC
4. Numeración actos Admón.. Por Orfeo
5. Circular   
6. Concepto técnico equipo de supervisión
7. Proceso de pérdida y/o reconstrucción documental
8. Res. 959 de 2013 - Bitácora
9. Manual de interventoría y supervisión</t>
  </si>
  <si>
    <r>
      <rPr>
        <b/>
        <sz val="11"/>
        <rFont val="Calibri"/>
        <family val="2"/>
        <scheme val="minor"/>
      </rPr>
      <t>Hallazgo 240. Administrativo y Disciplinario - Contrato de Interventoría No. 034-2005</t>
    </r>
    <r>
      <rPr>
        <sz val="11"/>
        <rFont val="Calibri"/>
        <family val="2"/>
        <scheme val="minor"/>
      </rPr>
      <t>.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t>
    </r>
  </si>
  <si>
    <t>La CGR describe la causa así: ''Deficiencias en la planeación y seguimiento y control del contrato.''</t>
  </si>
  <si>
    <t>La CGR describe el efecto así: ''Se utilizan figuras  como  restablecimiento del equilibrio económico, para subsanar deficiencias de planeación y control.''</t>
  </si>
  <si>
    <t>Fortalecer los lineamientos relacionados con las modificaciones contractuales y con el monitoreo y control de los proyectos.</t>
  </si>
  <si>
    <t>Asegurar que las modificaciones contractuales cumplan con la normatividad vigente y los objetivos del proyecto y mejorar el monitoreo y control de los proyectos.</t>
  </si>
  <si>
    <t>1. Concepto jurídico
2. Manual de contratación
3. Res. Que crea y reglamenta el Comité de Contratación
4. Procedimiento para las modificaciones contractuales
5. Res. 959 de 2013 - Bitácora del Proyecto
6. Manual de Interventoría y Supervisión</t>
  </si>
  <si>
    <r>
      <rPr>
        <b/>
        <sz val="11"/>
        <rFont val="Calibri"/>
        <family val="2"/>
        <scheme val="minor"/>
      </rPr>
      <t>Hallazgo 241. Administrativo - Actas de Inicio y Terminación del Otrosí No.1 y Adicional No.9 del 9 de junio de 2005</t>
    </r>
    <r>
      <rPr>
        <sz val="11"/>
        <rFont val="Calibri"/>
        <family val="2"/>
        <scheme val="minor"/>
      </rPr>
      <t>.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t>
    </r>
  </si>
  <si>
    <t>La CGR describe la causa así: ''La entidad no ha establecido claramente los mecanismos para controlar el inicio y la terminación de los otrosíes y adicionales''</t>
  </si>
  <si>
    <t>La CGR describe el efecto así: ''Incertidumbre sobre el inicio y terminación de las obras''</t>
  </si>
  <si>
    <t xml:space="preserve">        
1. Concepto integral por las áreas técnica y jurídica
2. Acta con el resultado del proceso de búsqueda documental
3. Manual de Contratación
4. Res. Que crea y reglamenta el Comité de Contratación
5. Procedimiento para las modificaciones contractuales
6. Res. 959 de 2013 - Bitácora del Proyecto
7. Manual de Interventoría y Supervisión</t>
  </si>
  <si>
    <r>
      <rPr>
        <b/>
        <sz val="11"/>
        <rFont val="Calibri"/>
        <family val="2"/>
        <scheme val="minor"/>
      </rPr>
      <t>Vicepresidencia de Gestión Contractual</t>
    </r>
    <r>
      <rPr>
        <sz val="11"/>
        <rFont val="Calibri"/>
        <family val="2"/>
        <scheme val="minor"/>
      </rPr>
      <t xml:space="preserve"> - Vicepresidencia Administrativa y Financiera</t>
    </r>
  </si>
  <si>
    <t>Hallazgo 448 -24.- AE2011- Cartagena Barranquilla -Administrativo y Disciplinario -  Supervisión Contrato de Concesión con Cargo al Proyecto. se observó en el Informe de Fiducia de julio de 2011 que se efectuaron pagos por concepto de Gastos de Supervisión.
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
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
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
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t>
  </si>
  <si>
    <t>La CGR describe la causa así: ''Se cargo al proyecto costos adicionales y mayores, ya que el Estado tiene que retribuirle al Concesionario.''</t>
  </si>
  <si>
    <t>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t>
  </si>
  <si>
    <t>1. Realizar la contratación del personal de apoyo a la supervisión con cargo al presupuesto de la Agencia</t>
  </si>
  <si>
    <t>Reducir los costos cargados al proyecto por concepto de la supervisión.</t>
  </si>
  <si>
    <t xml:space="preserve">Pagos a supervisores con recursos de la ANI </t>
  </si>
  <si>
    <r>
      <t>Hallazgo 243. Administrativo - Seguridad Vial.</t>
    </r>
    <r>
      <rPr>
        <sz val="11"/>
        <rFont val="Calibri"/>
        <family val="2"/>
        <scheme val="minor"/>
      </rPr>
      <t xml:space="preserve">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t>
    </r>
  </si>
  <si>
    <t>La CGR describe la causa así: ''Ausencia de estudios de seguridad vial apoyados en una simulación de operación vehicular .''</t>
  </si>
  <si>
    <t>La CGR describe el efecto así: ''Incremento en la inseguridad para la operación en la vía Concesionada.''</t>
  </si>
  <si>
    <t>1 Solicitar al concesionario adoptar las medidas de seguridad vial que arroje un estudio de simulación de tráfico
2.  Evaluar las posibles obras, intervenciones, etc. que se requieran como resultado de la auditoria de seguridad vial que realice la interventoría</t>
  </si>
  <si>
    <t>Propender por la implementación de las medidas de seguridad vial tendientes a reducir los indicadores de accidentalidad, heridos y fatalidades en la vía.</t>
  </si>
  <si>
    <t>1. Oficio
2. Informe de auditoria vial por parte de la interventoría
3. Informe final
4. Contrato estándar 4G
5. Contrato estándar de interventoría que incluye auditorias de seguridad vial</t>
  </si>
  <si>
    <r>
      <rPr>
        <b/>
        <sz val="11"/>
        <rFont val="Calibri"/>
        <family val="2"/>
        <scheme val="minor"/>
      </rPr>
      <t>Hallazgo 244. Administrativo – Comunicaciones</t>
    </r>
    <r>
      <rPr>
        <sz val="11"/>
        <rFont val="Calibri"/>
        <family val="2"/>
        <scheme val="minor"/>
      </rPr>
      <t>.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t>
    </r>
  </si>
  <si>
    <t>La CGR describe la causa así: ''Debilidades en la gestión de supervisión y seguimiento al cumplimiento contractual etapa de operación por parte del INCO hoy Agencia Nacional de Infraestructura.''</t>
  </si>
  <si>
    <t>La CGR describe el efecto así: ''Baja calidad en el  servicio de comunicación que debe prestar el concesionario en la etapa de operación . ''</t>
  </si>
  <si>
    <t>Análisis de trazabilidad del seguimiento realizado por la Entidad y la interventoría ante el posible incumplimiento
Aplicación del mecanismo de descuento pecuniario por el  incumplimiento, después de cumplir el debido proceso</t>
  </si>
  <si>
    <t>Seguimiento al cumplimiento de la obligación contractual relacionada con las comunicaciones SOS y proceder a aplicar los mecanismos contractuales por el incumplimiento de las obligaciones</t>
  </si>
  <si>
    <t>1. Informe técnico verificación de cumplimiento de la obligación contractual.
2. Manual de Supervisión e Interventoría</t>
  </si>
  <si>
    <r>
      <rPr>
        <b/>
        <sz val="11"/>
        <rFont val="Calibri"/>
        <family val="2"/>
        <scheme val="minor"/>
      </rPr>
      <t>Hallazgo 245. Administrativo - Mantenimiento</t>
    </r>
    <r>
      <rPr>
        <sz val="11"/>
        <rFont val="Calibri"/>
        <family val="2"/>
        <scheme val="minor"/>
      </rPr>
      <t>.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t>
    </r>
  </si>
  <si>
    <t>La CGR describe el efecto así: ''Baja calidad en  las buenas condiciones que deben existir para operación vehicular, lo cual incrementa  el riesgo de accidentalidad. . ''</t>
  </si>
  <si>
    <t>Determinar si el concesionario atendió dentro del termino señalado en el reglamento de operación las deficiencias en la evaluación del índice de estado en la fecha señalada por la CGR, por cuanto el reglamento de operación otorga el período de cura respectivo.
Es posible que de acuerdo  a los informes de estado de la vía el concesionario de cumplimiento a lo ordenado en el reglamento de operación. No obstante, los temas relacionados con la demarcación, están siendo analizados por el grupo interno de trabajo.</t>
  </si>
  <si>
    <r>
      <t xml:space="preserve">Proceder a la evaluación de las actividades adelantadas por el Concesionario en el periodo comprendido entre noviembre 2011 y enero de 2012  para determinar si atendió observaciones relacionadas con el índice de estado de la vía
Si el concesionario no atendió las observaciones dentro del término del reglamento de operación proceder a la aplicación del mecanismo de descuento pecuniario 
</t>
    </r>
    <r>
      <rPr>
        <b/>
        <sz val="12"/>
        <rFont val="Arial Narrow"/>
        <family val="2"/>
      </rPr>
      <t/>
    </r>
  </si>
  <si>
    <t>1. Informe técnico y financiero
2. Aplicación descuento en caso de requerirlo
3. Manual de Supervisión e Interventoría</t>
  </si>
  <si>
    <r>
      <rPr>
        <b/>
        <sz val="11"/>
        <rFont val="Calibri"/>
        <family val="2"/>
        <scheme val="minor"/>
      </rPr>
      <t>Hallazgo 246. Administrativo - Servicio de Ambulancia</t>
    </r>
    <r>
      <rPr>
        <sz val="11"/>
        <rFont val="Calibri"/>
        <family val="2"/>
        <scheme val="minor"/>
      </rPr>
      <t>.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t>
    </r>
  </si>
  <si>
    <t>La CGR describe el efecto así: ''Inoportunidad en  la prestación del servicio de ambulancias a los usuarios de la vía concesionada.  ''</t>
  </si>
  <si>
    <t xml:space="preserve">Aplicación del mecanismo de descuento pecuniario por el  incumplimiento </t>
  </si>
  <si>
    <t>Aplicación del mecanismo contractual por el incumplimiento en las obligaciones del contrato</t>
  </si>
  <si>
    <t>1. Informe de evaluación de aplicación descuento
2. Manual de Supervisión e Interventoría</t>
  </si>
  <si>
    <r>
      <rPr>
        <b/>
        <sz val="11"/>
        <rFont val="Calibri"/>
        <family val="2"/>
        <scheme val="minor"/>
      </rPr>
      <t>Hallazgo 247. Administrativo - Servicio de Grúas</t>
    </r>
    <r>
      <rPr>
        <sz val="11"/>
        <rFont val="Calibri"/>
        <family val="2"/>
        <scheme val="minor"/>
      </rPr>
      <t xml:space="preserve">.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
</t>
    </r>
  </si>
  <si>
    <t>La CGR describe el efecto así: ''Baja calidad en  la prestación del servicio de grúas a los usuarios de la vía concesionada.  ''</t>
  </si>
  <si>
    <t xml:space="preserve">Aplicación del mecanismo de descuento pecuniario por el presunto incumplimiento </t>
  </si>
  <si>
    <t>1. Informe técnico y contractual
2. Informe sobre los simulacros efectuados en el que se detalle si se cumple o no.
3. Manual de Supervisión e Interventoría</t>
  </si>
  <si>
    <r>
      <rPr>
        <b/>
        <sz val="11"/>
        <rFont val="Calibri"/>
        <family val="2"/>
        <scheme val="minor"/>
      </rPr>
      <t>Hallazgo 248. Administrativo - Señalización</t>
    </r>
    <r>
      <rPr>
        <sz val="11"/>
        <rFont val="Calibri"/>
        <family val="2"/>
        <scheme val="minor"/>
      </rPr>
      <t>.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t>
    </r>
  </si>
  <si>
    <t xml:space="preserve">Seguimiento por parte de la ANI y la interventoría a las obligaciones contractuales de señalización y demarcación vial especificadas en el Manual de Señalización Vial del Ministerio de Transporte vigente para el contrato </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</si>
  <si>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</si>
  <si>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</si>
  <si>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</si>
  <si>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</si>
  <si>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</si>
  <si>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</si>
  <si>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</si>
  <si>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t>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</si>
  <si>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</si>
  <si>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</si>
  <si>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</si>
  <si>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</si>
  <si>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r>
      <rPr>
        <b/>
        <sz val="11"/>
        <rFont val="Calibri"/>
        <family val="2"/>
        <scheme val="minor"/>
      </rPr>
      <t>Hallazgo 250. Administrativo y Disciplinario - Obras Complementarias</t>
    </r>
    <r>
      <rPr>
        <sz val="11"/>
        <rFont val="Calibri"/>
        <family val="2"/>
        <scheme val="minor"/>
      </rPr>
      <t>.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t>
    </r>
  </si>
  <si>
    <t>La CGR describe la causa así: ''Incumplimiento contractual de la ejecución de obras complementarias   por parte del Concesionario. ''</t>
  </si>
  <si>
    <t>La CGR describe el efecto así: ''Baja calidad en  las  condiciones de infraestructura de circulación  para la operación vehicular. ''</t>
  </si>
  <si>
    <t>Adjuntar acta de terminación de la quiebra El Billar, segunda calzada Avenida del ferrocarril y del puente Los Artesanos.
Verificar un posible desplazamiento del cronograma de inversiones por la no entrega de las obras dentro del plazo oportuno
Revisión de la decisión judicial respecto a al bocatoma de Filanduia</t>
  </si>
  <si>
    <t>Verificar el cumplimiento contractual en la entrega de las obras, en el evento contrario analizar los efectos económicos producto del aplazamiento de las inversiones</t>
  </si>
  <si>
    <t>1. Actas de entrega   
2. Informe técnico                       
3. Informe financiero
4. Informe de evaluación de la sentencia judicial - bocatoma Finlandia
5. Informe Integral por parte de la Interventoría
6. Contrato estándar 4G</t>
  </si>
  <si>
    <r>
      <rPr>
        <b/>
        <sz val="11"/>
        <rFont val="Calibri"/>
        <family val="2"/>
        <scheme val="minor"/>
      </rPr>
      <t>Hallazgo 251. Administrativo y Disciplinario, (I.P.) - Precios de Mercado en los Adicionales de la Concesión A-P-M</t>
    </r>
    <r>
      <rPr>
        <sz val="11"/>
        <rFont val="Calibri"/>
        <family val="2"/>
        <scheme val="minor"/>
      </rPr>
      <t>.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t>
    </r>
  </si>
  <si>
    <t>La CGR describe la causa así: ''Falta de precios de mercado que impide efectuar un análisis sobre la gestión económica realizada por la entidad en la etapa precontractual.''</t>
  </si>
  <si>
    <t>La CGR describe el efecto así: ''Posibles sobreprecios en la adjudicación de la construcción de las obras que hacen parte del proyecto de Concesión. Situación que genera un posible detrimento patrimonial al Estado.''</t>
  </si>
  <si>
    <t xml:space="preserve">Elaboración de una base de datos de precios uniformes </t>
  </si>
  <si>
    <t>Contar con una base de datos uniforme que sirva para futuras contrataciones</t>
  </si>
  <si>
    <t>1. Elaborar oficio destinado al INVIAS con el fin de solicitar los precios utilizados  
2. Elaboración de la base de datos
3. Resolución 959 de 2013 - Bitácora del Proyecto</t>
  </si>
  <si>
    <r>
      <t>Hallazgo 252. Administrativo, Disciplinario y Fiscal - Mantenimiento Segunda Calzada Tramo 2.</t>
    </r>
    <r>
      <rPr>
        <sz val="11"/>
        <rFont val="Calibri"/>
        <family val="2"/>
        <scheme val="minor"/>
      </rPr>
      <t xml:space="preserve">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t>
    </r>
  </si>
  <si>
    <t>La CGR describe la causa así: ''Deficiencias en el seguimiento realizado a las actualizaciones del Modelo Financiero.''</t>
  </si>
  <si>
    <t>La CGR describe el efecto así: ''Mayor beneficio al concesionario por $443 millones de agosto de 1995, correspondientes a $1.604 millones de diciembre de 2011, medido en el Valor Presente Neto''</t>
  </si>
  <si>
    <t>Analisis financiero , valoración del impacto financiero generado por la variación de los cronogramas de las obras.</t>
  </si>
  <si>
    <t>Evaluar la necesidad de modificar el modelo financiero del proyecto.</t>
  </si>
  <si>
    <t>1. Concepto Financiero</t>
  </si>
  <si>
    <t>CR_Desarrollo Vial del Oriente de Medellín</t>
  </si>
  <si>
    <r>
      <rPr>
        <b/>
        <sz val="11"/>
        <rFont val="Calibri"/>
        <family val="2"/>
        <scheme val="minor"/>
      </rPr>
      <t>CGR</t>
    </r>
    <r>
      <rPr>
        <sz val="11"/>
        <rFont val="Calibri"/>
        <family val="2"/>
        <scheme val="minor"/>
      </rPr>
      <t>.</t>
    </r>
    <r>
      <rPr>
        <b/>
        <u/>
        <sz val="11"/>
        <rFont val="Calibri"/>
        <family val="2"/>
        <scheme val="minor"/>
      </rPr>
      <t>Auto de Cierre Fiscal</t>
    </r>
    <r>
      <rPr>
        <sz val="11"/>
        <rFont val="Calibri"/>
        <family val="2"/>
        <scheme val="minor"/>
      </rPr>
      <t xml:space="preserve">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
</t>
    </r>
    <r>
      <rPr>
        <b/>
        <sz val="11"/>
        <rFont val="Calibri"/>
        <family val="2"/>
        <scheme val="minor"/>
      </rPr>
      <t xml:space="preserve">
PGN</t>
    </r>
    <r>
      <rPr>
        <sz val="11"/>
        <rFont val="Calibri"/>
        <family val="2"/>
        <scheme val="minor"/>
      </rPr>
      <t xml:space="preserve">
PGN. Expediente No. IUS-2013-236751
Auto de apertura de indagación preliminar del 20/02/2014 por los hallazgos 252 y 257.
Auto de Apertura de investigación Disciplinaria 13/05/2015 cobija los hallazgos 252 y 257 y ordena incorporar al  IUS-2013-236751 el expediente No. 056 de 2012 allegado por la ANI con oficio 2014-402-009205-1 radicado el 21//05/2014
LMSC. 1. Auto del 25 de Nov. de 2016. PGN. de archivo definitivo y declaratoria de prescripción de la ación disciplinaria del Expediente No. IUS-2013-236751
</t>
    </r>
  </si>
  <si>
    <t>Auto No. No. 00601 del 06/11/2015 CGR. 
 Auto del 25 de Nov. de 2016. PGN</t>
  </si>
  <si>
    <t>LMSC. 1. Auto del 25 de Nov. de 2016. PGN. Ordena el archivo definitivo y la  declaratoria de prescripción de la ación disciplinaria del Expediente No. IUS-2013-236751
No existió el daño patrimonial informado por el ente de control fiscal, ya que era un supuesto que al momento de realizarse la auditoría  no se había consumado, toda vez que la ANI no efectuó pago alguno por concepto del mantenimiento del Tramo 2.</t>
  </si>
  <si>
    <t>Incumplimiento de obligaciones</t>
  </si>
  <si>
    <r>
      <rPr>
        <b/>
        <sz val="11"/>
        <rFont val="Calibri"/>
        <family val="2"/>
        <scheme val="minor"/>
      </rPr>
      <t>Hallazgo 253. Administrativo - Aplicación del Principio de Planeación</t>
    </r>
    <r>
      <rPr>
        <sz val="11"/>
        <rFont val="Calibri"/>
        <family val="2"/>
        <scheme val="minor"/>
      </rPr>
      <t>.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t>
    </r>
  </si>
  <si>
    <t>La CGR describe la causa así: ''Deficiencias en la planeación ''</t>
  </si>
  <si>
    <t>La CGR describe el efecto así: ''Lo anterior conllevó que finalmente las obras no se entregaran oportunamente.''</t>
  </si>
  <si>
    <t>Garantizar dentro de las obligaciónes y alcance del contrato la correcta continuidad de los tramos de acuerdo a los principios planeativos institucionales.
Asegurar el cumplimiento normativo relacionado con las modificaciones contractuales y el logro de los objetivos del proyecto.</t>
  </si>
  <si>
    <t>1. Informe de Verificación
2. Otrosí Nª14
3. Acta de Inicio
4. Manual de Contratación
5. Manual de Supervisión e Interventoría
6. Res. Que crea y reglamenta el Comité de Contratación
7. Res. 959 de 2013 - Bitácora del Proyecto
8. Procedimiento para las modificaciones contractuales
9. Informe Cierre hallazgo supervisión
10. Concepto Jurídico y técnico</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</si>
  <si>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</si>
  <si>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</si>
  <si>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</si>
  <si>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</si>
  <si>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</si>
  <si>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r>
      <t xml:space="preserve">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t>
    </r>
    <r>
      <rPr>
        <u/>
        <sz val="11"/>
        <rFont val="Calibri"/>
        <family val="2"/>
        <scheme val="minor"/>
      </rPr>
      <t>Está pendiente certificación del proceso de búsqueda e informe a CID</t>
    </r>
    <r>
      <rPr>
        <sz val="11"/>
        <rFont val="Calibri"/>
        <family val="2"/>
        <scheme val="minor"/>
      </rPr>
      <t>.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t>
    </r>
  </si>
  <si>
    <t>El 22-dic-2015 se recibió correo volviendo a aportar el acta de búsqueda documental.</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</si>
  <si>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</si>
  <si>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</si>
  <si>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</si>
  <si>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</si>
  <si>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</si>
  <si>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</si>
  <si>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</si>
  <si>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</si>
  <si>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</si>
  <si>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</si>
  <si>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t>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</si>
  <si>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</si>
  <si>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</si>
  <si>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</si>
  <si>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rPr>
        <b/>
        <sz val="11"/>
        <rFont val="Calibri"/>
        <family val="2"/>
        <scheme val="minor"/>
      </rPr>
      <t>Hallazgo 258. Administrativo, Disciplinario, Penal y Fiscal - Menores Cantidades de Obras Ejecutadas en Otrosí No.23/08 – Queja 2010 ER-37260</t>
    </r>
    <r>
      <rPr>
        <sz val="11"/>
        <rFont val="Calibri"/>
        <family val="2"/>
        <scheme val="minor"/>
      </rPr>
      <t>.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t>
    </r>
  </si>
  <si>
    <t>La CGR describe la causa así: ''Debido a deficiencias en los mecanismos de control, calidad y seguimiento a la ejecución de las obras contratadas.''</t>
  </si>
  <si>
    <t>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</si>
  <si>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Verificar mediante Actas de recibo de obra , que lo contratado se ejecuto. ACTA DE RECIBO OTROSI 23 o Anexar documentos modificatorios,. Remitir a control interno disciplinario</t>
  </si>
  <si>
    <t xml:space="preserve">1. Oficio a la  Interventoría solicitando las Actas de recibo de las obras .                
2. Informe de la Interventoría 
3. Análisis técnico de la supervisión del contrato
4. Manual de Contratación
5. Manual de Supervisión e Interventoría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</si>
  <si>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</si>
  <si>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</si>
  <si>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</si>
  <si>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</si>
  <si>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</si>
  <si>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</si>
  <si>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</si>
  <si>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Con oficio 2014-102-022881-1 del 25 de noviembre de 2014, se remite a la CGR para dar traslado del hallazgo al INVIAS, por lo que se acredita el 100% de avance.</t>
  </si>
  <si>
    <t>Se unifican los planes del 690 con el 911 ya que comparten la misma causalidad. Se ajusta el plan, avance y fecha de finalización</t>
  </si>
  <si>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</si>
  <si>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</si>
  <si>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r>
      <rPr>
        <b/>
        <sz val="11"/>
        <rFont val="Calibri"/>
        <family val="2"/>
        <scheme val="minor"/>
      </rPr>
      <t xml:space="preserve">Hallazgo 16. Administrativo - </t>
    </r>
    <r>
      <rPr>
        <sz val="11"/>
        <rFont val="Calibri"/>
        <family val="2"/>
        <scheme val="minor"/>
      </rPr>
      <t>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t>
    </r>
  </si>
  <si>
    <t>La CGR describe la causa así: ''Debido a que no se aplican en su totalidad  los procedimientos establecidos por la Agencia para la reversión de las concesiones. ''</t>
  </si>
  <si>
    <t>La CGR describe el efecto así: ''Deficiencias en los mecanismos de comunicación, control y  seguimiento que realiza la Agencia, lo cual tiene incidencia en el patrimonio de la Nación''</t>
  </si>
  <si>
    <t>Fortalecer los lineamientos asociados con las reversiones de concesiones.</t>
  </si>
  <si>
    <t>Asegurar una reversión completa y ordenada de las concesiones.</t>
  </si>
  <si>
    <t>1. Informe con las reversiones que se han hecho a las Sociedades Portuarias
2. Un oficio remisorio INVIAS
3. Procedimiento para la Reversión</t>
  </si>
  <si>
    <r>
      <rPr>
        <b/>
        <sz val="11"/>
        <rFont val="Calibri"/>
        <family val="2"/>
        <scheme val="minor"/>
      </rPr>
      <t>Hallazgo  27 Administrativo - Procedimiento para el Uso de Vehículos.</t>
    </r>
    <r>
      <rPr>
        <sz val="11"/>
        <rFont val="Calibri"/>
        <family val="2"/>
        <scheme val="minor"/>
      </rPr>
      <t xml:space="preserve">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t>
    </r>
  </si>
  <si>
    <t>La CGR describe la causa así: ''NO existe ni se ha implementado un sistema de control para los vehículos de la Entidad ''</t>
  </si>
  <si>
    <t>La CGR describe el efecto así: ''No se pueda saber la ubicación de los vehículos de la Entidad en los tiempos que no están en uso Oficial y sin saber el uso que se le da en ese tiempo. ''</t>
  </si>
  <si>
    <t>Implementar controles para la ubicación de los vehículos de la entidad</t>
  </si>
  <si>
    <t>Asegurar el cumplimiento de la normatividad interna vigente relacionada con los vehículos de la entidad</t>
  </si>
  <si>
    <t>1. Reportes</t>
  </si>
  <si>
    <t>Servicios Generales</t>
  </si>
  <si>
    <t>Problemas en la gestión  administrativa de la ANI</t>
  </si>
  <si>
    <r>
      <rPr>
        <b/>
        <sz val="11"/>
        <rFont val="Calibri"/>
        <family val="2"/>
        <scheme val="minor"/>
      </rPr>
      <t xml:space="preserve">H10 - AR2008- Administrativo </t>
    </r>
    <r>
      <rPr>
        <sz val="11"/>
        <rFont val="Calibri"/>
        <family val="2"/>
        <scheme val="minor"/>
      </rPr>
      <t>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t>
    </r>
    <r>
      <rPr>
        <b/>
        <sz val="11"/>
        <rFont val="Calibri"/>
        <family val="2"/>
        <scheme val="minor"/>
      </rPr>
      <t xml:space="preserve">
H11 - AR2008- Administrativo Adecuación </t>
    </r>
    <r>
      <rPr>
        <sz val="11"/>
        <rFont val="Calibri"/>
        <family val="2"/>
        <scheme val="minor"/>
      </rPr>
      <t>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t>
    </r>
    <r>
      <rPr>
        <b/>
        <sz val="11"/>
        <rFont val="Calibri"/>
        <family val="2"/>
        <scheme val="minor"/>
      </rPr>
      <t xml:space="preserve">
H 213-6 - AR2008- Administrativo </t>
    </r>
    <r>
      <rPr>
        <sz val="11"/>
        <rFont val="Calibri"/>
        <family val="2"/>
        <scheme val="minor"/>
      </rPr>
      <t>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t>
    </r>
    <r>
      <rPr>
        <b/>
        <sz val="11"/>
        <rFont val="Calibri"/>
        <family val="2"/>
        <scheme val="minor"/>
      </rPr>
      <t xml:space="preserve">
H 349-2 - AR2010- </t>
    </r>
    <r>
      <rPr>
        <sz val="11"/>
        <rFont val="Calibri"/>
        <family val="2"/>
        <scheme val="minor"/>
      </rPr>
      <t>Administrativo Se evidencian deficiencias en la adecuación de las metas del Plan de Acción Institucional a 31 de diciembre de 2010</t>
    </r>
    <r>
      <rPr>
        <b/>
        <sz val="11"/>
        <rFont val="Calibri"/>
        <family val="2"/>
        <scheme val="minor"/>
      </rPr>
      <t xml:space="preserve">
H 351-4 - AR2010- Administrativo </t>
    </r>
    <r>
      <rPr>
        <sz val="11"/>
        <rFont val="Calibri"/>
        <family val="2"/>
        <scheme val="minor"/>
      </rPr>
      <t xml:space="preserve">En el Plan de Acción presentado en la Cuenta Rendida con corte a 31 de diciembre de 2010 se observan metas operativas, propias del quehacer institucional, como son las relacionadas con el seguimiento a las concesiones, </t>
    </r>
    <r>
      <rPr>
        <b/>
        <sz val="11"/>
        <rFont val="Calibri"/>
        <family val="2"/>
        <scheme val="minor"/>
      </rPr>
      <t xml:space="preserve">
H 712- 30 - AR2011 - . Administrativo. Elaboración Plan de Acción vigencia 2011.</t>
    </r>
    <r>
      <rPr>
        <sz val="11"/>
        <rFont val="Calibri"/>
        <family val="2"/>
        <scheme val="minor"/>
      </rPr>
      <t xml:space="preserve">
Evaluado el Plan de Acción vigencia 2011 de la Agencia Nacional de Infraestructura, se determinaron las siguientes debilidades en su elaboración: 
•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
• No identifica el responsable de la ejecución del proyecto por área, ni los indicadores de  evaluación de los principios de economía, eficacia, eficiencia, efectividad, financieros ni ambientales como lo establece el documento “Metodología Plan de Acción” adoptado por la Agencia.  
•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Lo anterior implica debilidades en el seguimiento al cumplimiento de las actividades propuestas.</t>
    </r>
  </si>
  <si>
    <t>La CGR describe la causa así: ''No contempla   el procedimiento para la aprobación del plan de acción, no identifica el responsable del proyecto, no se dio aplicación a la metodología plan de acción''</t>
  </si>
  <si>
    <t>La CGR describe el efecto así: ''Lo que ha generado debilidades en el seguimiento al cumplimiento de las actividades del plan.''</t>
  </si>
  <si>
    <t>certificación no existencia deuda</t>
  </si>
  <si>
    <t>1. Acta diligenciada
2. Guía
3. Formatos
4. Plan de acción consolidado alineado con Planeación Estratégica.</t>
  </si>
  <si>
    <r>
      <rPr>
        <b/>
        <sz val="11"/>
        <rFont val="Calibri"/>
        <family val="2"/>
        <scheme val="minor"/>
      </rPr>
      <t>H208-1  - AR- 2009 - Administrativo -</t>
    </r>
    <r>
      <rPr>
        <sz val="11"/>
        <rFont val="Calibri"/>
        <family val="2"/>
        <scheme val="minor"/>
      </rPr>
      <t xml:space="preserve"> De las 22 concesiones viales existentes, en 13 no se logró la meta de kilómetros construidos, rehabilitados de calzada sencilla y de doble calzada en operación, según  compromisos establecidos entre la Presidencia de la República, el INCO y los concesionarios</t>
    </r>
    <r>
      <rPr>
        <b/>
        <sz val="11"/>
        <rFont val="Calibri"/>
        <family val="2"/>
        <scheme val="minor"/>
      </rPr>
      <t>.
H210-3 AR- 2009 - Administrativo -</t>
    </r>
    <r>
      <rPr>
        <sz val="11"/>
        <rFont val="Calibri"/>
        <family val="2"/>
        <scheme val="minor"/>
      </rPr>
      <t xml:space="preserve"> El INCO durante el 2009 no estructuró ninguna concesión del modo férreo y en el modo carretero estructuró dos (Ruta del Sol 1 y 2).</t>
    </r>
    <r>
      <rPr>
        <b/>
        <sz val="11"/>
        <rFont val="Calibri"/>
        <family val="2"/>
        <scheme val="minor"/>
      </rPr>
      <t xml:space="preserve">
H212-5 AR- 2009 - Administrativo - </t>
    </r>
    <r>
      <rPr>
        <sz val="11"/>
        <rFont val="Calibri"/>
        <family val="2"/>
        <scheme val="minor"/>
      </rPr>
      <t>El INCO se propuso rehabilitar 112 kilómetros de la Red Férrea del Atlántico y lo ejecutado fue 37 kilómetros., lo que equivale al 33% de la meta. En la Férrea del Pacifico se ejecutaron 374 kilómetros, de 498 kilómetros programados  o sea 75%.</t>
    </r>
    <r>
      <rPr>
        <b/>
        <sz val="11"/>
        <rFont val="Calibri"/>
        <family val="2"/>
        <scheme val="minor"/>
      </rPr>
      <t xml:space="preserve">
H353-6- AR 2010 - Administrativo - </t>
    </r>
    <r>
      <rPr>
        <sz val="11"/>
        <rFont val="Calibri"/>
        <family val="2"/>
        <scheme val="minor"/>
      </rPr>
      <t>En el Plan de Acción de la Entidad con corte a 31 de diciembre de 2010 se evidencia el incumplimiento o cumplimiento parcial de algunas de las metas</t>
    </r>
    <r>
      <rPr>
        <b/>
        <sz val="11"/>
        <rFont val="Calibri"/>
        <family val="2"/>
        <scheme val="minor"/>
      </rPr>
      <t xml:space="preserve">
H 713-31. Administrativo. Cumplimiento Metas Plan de Acción Vigencia 2011.</t>
    </r>
    <r>
      <rPr>
        <sz val="11"/>
        <rFont val="Calibri"/>
        <family val="2"/>
        <scheme val="minor"/>
      </rPr>
      <t xml:space="preserve">
Realizado el seguimiento al cumplimiento de las metas del Plan de Acción vigencia 2011, se determino: 
• De un total de 25 concesiones viales, 14 de ellas (56%) presentaron cumplimientos parciales. 
•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 En actividades se registra la palabra reprogramación pero no es claro que actividad se reprograma ni se cuantifica, dificultando establecer de donde provienen los porcentajes de cumplimiento. 
De las anteriores debilidades se concluye que afecta la gestión de la entidad y la evaluación del cumplimiento del Plan de Acción  </t>
    </r>
  </si>
  <si>
    <t>La CGR describe la causa así: ''Cumplimiento parciales de actividades , no se define claramente las diferentes acciones que se desarrollan  a lo largo del proyecto''</t>
  </si>
  <si>
    <t>La CGR describe el efecto así: ''Lo que afecta  la gestión  de la entidad y la evaluación  del cumplimiento del plan de acción''</t>
  </si>
  <si>
    <t>1. Continuar con la planeación del Plan de Acción acorde con la programación de la entidad y los compromisos contractualmente establecidos con los concesionarios.
2. Formular el Plan de Acción de la vigencia 2014 en el cual se incluyan actividades con metas, responsables y unidades de medida claras
3. Hacer seguimiento al Plan de Acción, presentar informe trimestral.</t>
  </si>
  <si>
    <t xml:space="preserve">1. Acta 
2. Formatos SEPG-F-011 (24)
3. Informe de seguimiento trimestral (3)
</t>
  </si>
  <si>
    <t>1. Acta
2. Formatos SEPG-F-011 (24)
3. Informe de seguimiento trimestral (3)</t>
  </si>
  <si>
    <r>
      <rPr>
        <b/>
        <sz val="11"/>
        <rFont val="Calibri"/>
        <family val="2"/>
        <scheme val="minor"/>
      </rPr>
      <t>Administrativo 34. Costos Predios en Procesos de Expropiación</t>
    </r>
    <r>
      <rPr>
        <sz val="11"/>
        <rFont val="Calibri"/>
        <family val="2"/>
        <scheme val="minor"/>
      </rPr>
      <t xml:space="preserve">
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t>
    </r>
  </si>
  <si>
    <t>La CGR describe la causa así: ''Se cuenta con 41 predios cuyo valor del peritazgo allegado al juzgado, frente al valor del avaluó comercial ofertado por la entidad.''</t>
  </si>
  <si>
    <t>La CGR describe el efecto así: ''Lo que representa aumento de costos representados en valores adicionales a los predios necesarios para la ejecución de las obras''</t>
  </si>
  <si>
    <t xml:space="preserve">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
</t>
  </si>
  <si>
    <t>Mejorar el seguimiento y control a los procesos de expropiación</t>
  </si>
  <si>
    <t>1. Procedimiento para control y seguimiento de procesos de expropiación
2. Instrumentos de control y seguimiento
3. Concepto sobre alcance de la gestión de la entidad dentro de los procesos de expropiación
4. Acciones judiciales / administrativas
5. Ley de Infraestructura de 2014
6. Código general del proceso (oralidad)</t>
  </si>
  <si>
    <t>Gerencia Jurídico Predial</t>
  </si>
  <si>
    <t>Diferencia Avalúo</t>
  </si>
  <si>
    <r>
      <rPr>
        <b/>
        <sz val="11"/>
        <rFont val="Calibri"/>
        <family val="2"/>
        <scheme val="minor"/>
      </rPr>
      <t xml:space="preserve">H 214-7 - AR2009 - Administrativo - </t>
    </r>
    <r>
      <rPr>
        <sz val="11"/>
        <rFont val="Calibri"/>
        <family val="2"/>
        <scheme val="minor"/>
      </rPr>
      <t xml:space="preserve">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
</t>
    </r>
    <r>
      <rPr>
        <b/>
        <sz val="11"/>
        <rFont val="Calibri"/>
        <family val="2"/>
        <scheme val="minor"/>
      </rPr>
      <t xml:space="preserve">Hallazgo 355-8 AUD 2010 - Administrativo </t>
    </r>
    <r>
      <rPr>
        <sz val="11"/>
        <rFont val="Calibri"/>
        <family val="2"/>
        <scheme val="minor"/>
      </rPr>
      <t>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t>
    </r>
    <r>
      <rPr>
        <b/>
        <sz val="11"/>
        <rFont val="Calibri"/>
        <family val="2"/>
        <scheme val="minor"/>
      </rPr>
      <t xml:space="preserve">
H 710- 28.  AR2011 - Administrativo -  Manual de Indicadores. </t>
    </r>
    <r>
      <rPr>
        <sz val="11"/>
        <rFont val="Calibri"/>
        <family val="2"/>
        <scheme val="minor"/>
      </rPr>
      <t>La Agencia Nacional de Infraestructura no ha desarrollado, ni implementado al Manual de Indicadores, al tomar una muestra se pudo establecer que la Entidad no construyó los indicadores con base en la guía emitida por el Departamento Administrativo de la Función Publica.</t>
    </r>
    <r>
      <rPr>
        <b/>
        <sz val="11"/>
        <rFont val="Calibri"/>
        <family val="2"/>
        <scheme val="minor"/>
      </rPr>
      <t xml:space="preserve">
H 711- 29. Administrativo, Disciplinario - </t>
    </r>
    <r>
      <rPr>
        <sz val="11"/>
        <rFont val="Calibri"/>
        <family val="2"/>
        <scheme val="minor"/>
      </rPr>
      <t>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"Eficacia de la Entrega de Correspondencia"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"Eficacia de la Entrega de Correspondencia", como aparece plasmado en el informe de indicadores emitido por la entidad. * El indicador "Solicitudes no Atendidas" fue modificado por el jefe de Archivo Y correspondencia sin aportar ninguna justificación,</t>
    </r>
    <r>
      <rPr>
        <b/>
        <sz val="11"/>
        <rFont val="Calibri"/>
        <family val="2"/>
        <scheme val="minor"/>
      </rPr>
      <t xml:space="preserve">
H 717- 35. AR 2011 - Administrativo -Indicadores Seguimiento Plan de Acción y SISMEG Vigencia 2011.</t>
    </r>
    <r>
      <rPr>
        <sz val="11"/>
        <rFont val="Calibri"/>
        <family val="2"/>
        <scheme val="minor"/>
      </rPr>
      <t xml:space="preserve">
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t>
    </r>
  </si>
  <si>
    <t>La CGR describe la causa así: ''En cuanto a los indicadores Sismeg presentan debilidades no fue posible tener en cuenta los porcentajes reflejados en el plan de acción''</t>
  </si>
  <si>
    <t>La CGR describe el efecto así: ''Representa a la entidad un desgaste adicional al tener que implementar otros procedimientos para consolidar los indicadores de seguimiento.''</t>
  </si>
  <si>
    <t xml:space="preserve">1. Actualizar la Guía para la elaboración de indicadores
2. Elaborar el Balance Scorecard de la Agencia
3. Formular el Plan de Acción de la vigencia 2014 en el cual se incluyan actividades con metas, responsables y unidades de medida claras
4. Alinear el Plan Estratégico con el Plan de Acción Anual
5. Hacer seguimiento al Plan de Acción, presentar informe trimestral </t>
  </si>
  <si>
    <t>1. Guía de elaboración de Indicadores (1)
2. Herramienta Balance ScoreCard (1)
3. Formatos Plan de Acción (8)
4. Informe de seguimiento Plan de Acción (3)
5. Matriz de Alineación Plan Estratégico con el Plan de Acción (1)
6. Matriz de planeación SISMEG y seguimiento a indicadores (11)</t>
  </si>
  <si>
    <r>
      <rPr>
        <b/>
        <sz val="11"/>
        <rFont val="Calibri"/>
        <family val="2"/>
        <scheme val="minor"/>
      </rPr>
      <t>H 96-157 - AR2008 - Administrativo - Metas SIGOB:</t>
    </r>
    <r>
      <rPr>
        <sz val="11"/>
        <rFont val="Calibri"/>
        <family val="2"/>
        <scheme val="minor"/>
      </rPr>
      <t xml:space="preserve"> Algunas metas SIGOB presentan nula o baja ejecución: Concesiones adjudicadas para la Operación y mantenimiento y construcción de vías primarias, No de kilómetros de vías contratadas para la pavimentación y "No de kilómetros Activados en la red Férrea</t>
    </r>
    <r>
      <rPr>
        <b/>
        <sz val="11"/>
        <rFont val="Calibri"/>
        <family val="2"/>
        <scheme val="minor"/>
      </rPr>
      <t xml:space="preserve">
Administrativo 36. Cumplimiento Metas SISMEG Vigencia 2011.</t>
    </r>
    <r>
      <rPr>
        <sz val="11"/>
        <rFont val="Calibri"/>
        <family val="2"/>
        <scheme val="minor"/>
      </rPr>
      <t xml:space="preserve">
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
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t>
    </r>
  </si>
  <si>
    <t>La CGR describe la causa así: ''En cuanto a las metas sismeg se determinó que una no se cumplió, 3 no tenían establecida  la meta, así mismo se determinó que en 8 de las 27 concesiones no cumplieron  con el total de las actividades propuestas''</t>
  </si>
  <si>
    <t>La CGR describe el efecto así: ''La gestión de la entidad se ve afectada al no cumplir con las metas anuales''</t>
  </si>
  <si>
    <t>Realizar la programación de actividades con metas alcanzables y haciendo un seguimiento permanente</t>
  </si>
  <si>
    <t>1. Metodología actualizada
2. Informes de seguimiento Plan de Acción (3)
3. Informes de seguimiento SISMEG (11)</t>
  </si>
  <si>
    <r>
      <rPr>
        <b/>
        <sz val="11"/>
        <rFont val="Calibri"/>
        <family val="2"/>
        <scheme val="minor"/>
      </rPr>
      <t>Administrativo 37. Armonización entre planes de la Entidad</t>
    </r>
    <r>
      <rPr>
        <sz val="11"/>
        <rFont val="Calibri"/>
        <family val="2"/>
        <scheme val="minor"/>
      </rPr>
      <t xml:space="preserve">
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
</t>
    </r>
  </si>
  <si>
    <t>La CGR describe la causa así: ''los planes de acción, estratégico y Nacional de Desarrollo fueron realizados y aprobados en fechas diferentes''</t>
  </si>
  <si>
    <t>La CGR describe el efecto así: ''Por ser elaborados y aprobados en fecha diferente las metas no son coherentes.''</t>
  </si>
  <si>
    <t>Actualizar la Matriz de Plan Estratégico alineándola con el Plan de Acción Anual</t>
  </si>
  <si>
    <t xml:space="preserve">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 </t>
  </si>
  <si>
    <t>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t>
  </si>
  <si>
    <r>
      <rPr>
        <b/>
        <sz val="11"/>
        <rFont val="Calibri"/>
        <family val="2"/>
        <scheme val="minor"/>
      </rPr>
      <t xml:space="preserve">H160 AUD 2008 - ADMINISTRATIVO </t>
    </r>
    <r>
      <rPr>
        <sz val="11"/>
        <rFont val="Calibri"/>
        <family val="2"/>
        <scheme val="minor"/>
      </rPr>
      <t xml:space="preserve">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r>
      <rPr>
        <b/>
        <sz val="11"/>
        <rFont val="Calibri"/>
        <family val="2"/>
        <scheme val="minor"/>
      </rPr>
      <t xml:space="preserve">
Administrativo 38. Cumplimiento Meta Plan de Acción - Devinorte.</t>
    </r>
    <r>
      <rPr>
        <sz val="11"/>
        <rFont val="Calibri"/>
        <family val="2"/>
        <scheme val="minor"/>
      </rPr>
      <t xml:space="preserve">
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t>
    </r>
  </si>
  <si>
    <t>La CGR describe la causa así: ''Se evidenció que los cumplimientos  de las metas  se vieron afectadas, debido a que el concesionario devinorte realizó las gestiones de compra de un predio sin advertir que en el se había construido el sistema de acueducto del municipio de Chía''</t>
  </si>
  <si>
    <t>La CGR describe el efecto así: ''Por lo que afecto el cumplimiento de la meta del plan de acción''</t>
  </si>
  <si>
    <t xml:space="preserve">Fortalecer el control, seguimiento y vigilancia por parte de la ANI y la INTERVENTORIA sobre el proceso de  adquisición del predio de la Universidad de La Sabana, desarrollado por el Concesionario  </t>
  </si>
  <si>
    <t xml:space="preserve">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
</t>
  </si>
  <si>
    <t>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t>
  </si>
  <si>
    <r>
      <rPr>
        <b/>
        <sz val="11"/>
        <rFont val="Calibri"/>
        <family val="2"/>
        <scheme val="minor"/>
      </rPr>
      <t>Hallazgo 39. Administrativo</t>
    </r>
    <r>
      <rPr>
        <sz val="11"/>
        <rFont val="Calibri"/>
        <family val="2"/>
        <scheme val="minor"/>
      </rPr>
      <t xml:space="preserve"> - Contrato de Concesión Red Férrea del Pacifico.
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
• La  concesión no ha cumplido  con la construcción de las variantes, debido a que no cuenta con la totalidad de los predios requeridos para la construcción de las mismas.
• La concesión tren de occidente dispone de $1.700 millones, para la compra de un total de 13 predios, de los cuales 9 están pendiente de procesos de expropiación y uno de compra directa.
• Se observan diferencias entre los avalúos de los predios, realizados por la firma contratada por la Agencia Nacional de Infraestructura y los precios de los mismos determinados en los fallos de los jueces, luego de los procesos de expropiación (Ver cuadro No 1) .  
•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
• De otra parte se presento afectación  por ola invernal  en  8 sectores del tramo habilitado y 18 del tramo rehabilitado, este último aún no ha iniciado ejecución de la obra.
• El concesionario convocó a Tribunal de arbitramento ante la Cámara de Comercio de Bogotá, quien falló a favor del concesionario  el 22/06/2011, declarando el incumplimiento del contrato por parte del INCO (cláusula 115 del contrato), con pretensiones que ascienden a $39.000 millones.
•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
•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
Todo lo anterior ha afectado las metas establecidas de incrementar la capacidad de toneladas de carga transportadas, con el fin de lograr un impacto a nivel económico y potenciar la capacidad del sistema ferroviario actual, además de afectar la gestión misional de la Entidad.</t>
    </r>
  </si>
  <si>
    <t>La CGR describe la causa así: ''Incumplimientos a los objetos de los contratos de concesión y de transacción de la red férrea del pacifico''</t>
  </si>
  <si>
    <t>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</si>
  <si>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Preparar de un informe  donde se indique los responsables y los avances en la compra de predios requeridos para las variantes de Caimalito y Cartago
Se solicitará un informe a la Gerencia de Defensa Judicial  de la Agencia sobre el estado de la multa impuesta con la resolución No. 386 del 14 de septiembre de 2010  y las acciones adelantadas sobre la vigencia del contrato de transacción.
Se solicita agrupar este tema con la parte 1 del hallazgo la acción de mejora y su seguimiento es  igual porque es el tema de los predios para la variante de Cartago y Caimalito
Preparar de un informe  donde se indiquen los sitios afectados por la ola invernal, con su respectiva ubicación y las actividades adelantadas en los mismos.
Preparar de un informe  donde se indique el estado de los tribunales interpuestos en desarrollo del contrato de concesión, el estado y las acciones adelantadas por parte de la entidad.</t>
  </si>
  <si>
    <t>1. Informe variante de Cartago y variante de Caimalito
2. Informe de Supervisión sobre multas impuestas y proceso de liquidación
3. Informe de interventoría sobre sitios afectados por la ola invernal
4. Laudos arbitrales Tribunales de Arbitramento instaurados
5. Acuerdo reorganización y calificación deudas en Supersociedades.
6. GCSP-P-009 Procedimiento para la gestión predial</t>
  </si>
  <si>
    <r>
      <rPr>
        <b/>
        <sz val="11"/>
        <rFont val="Calibri"/>
        <family val="2"/>
        <scheme val="minor"/>
      </rPr>
      <t xml:space="preserve">Proceso de  Investigación Disciplinaria IUS 2012-476611/IUCD-2013-651-579713  PGN. Primera Delegada para la Contratación Estatal </t>
    </r>
    <r>
      <rPr>
        <sz val="11"/>
        <rFont val="Calibri"/>
        <family val="2"/>
        <scheme val="minor"/>
      </rPr>
      <t>APERTURA. Irregularidades en la ejecución del contrato de concesión No. 09-CONP-98 y las pólizas de garantía contractual celebrado con la firma TREN DE OCCIDENTE S.A.</t>
    </r>
  </si>
  <si>
    <r>
      <rPr>
        <b/>
        <sz val="11"/>
        <rFont val="Calibri"/>
        <family val="2"/>
        <scheme val="minor"/>
      </rPr>
      <t>Hallazgo Administrativo - Contrato de Concesión Red Férrea del Atlántico.
S</t>
    </r>
    <r>
      <rPr>
        <sz val="11"/>
        <rFont val="Calibri"/>
        <family val="2"/>
        <scheme val="minor"/>
      </rPr>
      <t xml:space="preserve">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t>
    </r>
    <r>
      <rPr>
        <b/>
        <sz val="11"/>
        <rFont val="Calibri"/>
        <family val="2"/>
        <scheme val="minor"/>
      </rPr>
      <t xml:space="preserve">
• </t>
    </r>
    <r>
      <rPr>
        <sz val="11"/>
        <rFont val="Calibri"/>
        <family val="2"/>
        <scheme val="minor"/>
      </rPr>
      <t>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r>
  </si>
  <si>
    <t>La CGR describe la causa así: ''Incumplimiento al objeto del contrato de concesión  red férrea del atlántico''</t>
  </si>
  <si>
    <t>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</si>
  <si>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1.Informe con acuerdo conciliatorio del mes de junio de 2013
2. Otrosí 19 del 1 de octubre de 2014.                           
3. Comunicación de ANI sobre el levantamiento de la sanción por el incumplimiento del CTC                     
 4. Informe mensual de Interventoría sobre avances para culminación segunda línea
5. Informe mensual de movilización de carga
6. Acta liquidación tramo sur</t>
  </si>
  <si>
    <r>
      <rPr>
        <b/>
        <sz val="11"/>
        <rFont val="Calibri"/>
        <family val="2"/>
        <scheme val="minor"/>
      </rPr>
      <t>Hallazgo 41. Administrativo - Metas Plan Estratégico - Estructuración de Proyectos.</t>
    </r>
    <r>
      <rPr>
        <sz val="11"/>
        <rFont val="Calibri"/>
        <family val="2"/>
        <scheme val="minor"/>
      </rPr>
      <t xml:space="preserve">
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t>
    </r>
  </si>
  <si>
    <t>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
Así mismo, la Entidad suscribió un convenio interadministrativo con el Fondo de Adaptación en diciembre de 2011, bajo el cual firmó con la misma entidad, el contrato No.001 de estructuración integral de los proyectos de corredores viales Centro Nororiente. 
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t>
  </si>
  <si>
    <t>La CGR describe el efecto así: ''Lo anterior evidencia falencias en el cumplimiento de las funciones misionales, generando costos adicionales por la contratación de la gerencia de éstos proyectos contratada con FONADE.
''</t>
  </si>
  <si>
    <t>Establecer lineamientos relacionados con la planeación estratégica de la entidad y con el monitoreo y control de su implementación.</t>
  </si>
  <si>
    <t>Reducir las desviaciones entre lo planeado y lo ejecutado por la entidad en materia de estructuración de proyectos.</t>
  </si>
  <si>
    <t>PLANEACION
1. Procedimiento de Planeación Estratégica
2. Programación Plan de Acción 2014
3. Informes de seguimiento al Plan de Acción
VE
4. Plan de Acción
5. Documentos contractuales estructuraciones
6. Procedimiento estructuración</t>
  </si>
  <si>
    <t>Vicepresidencia de Estructuracion,Gerencia Planeación</t>
  </si>
  <si>
    <t>Vicepresidencia de Estructuracion - Gerencia Planeación</t>
  </si>
  <si>
    <r>
      <t xml:space="preserve">Vicepresidencia de Planeación, Riesgos y Entorno </t>
    </r>
    <r>
      <rPr>
        <sz val="11"/>
        <rFont val="Calibri"/>
        <family val="2"/>
        <scheme val="minor"/>
      </rPr>
      <t>- Vicepresidencia de Estructuración</t>
    </r>
  </si>
  <si>
    <r>
      <rPr>
        <b/>
        <sz val="11"/>
        <rFont val="Calibri"/>
        <family val="2"/>
        <scheme val="minor"/>
      </rPr>
      <t>Hallazgo 45.   Administrativo – Sistemas de Información.</t>
    </r>
    <r>
      <rPr>
        <sz val="11"/>
        <rFont val="Calibri"/>
        <family val="2"/>
        <scheme val="minor"/>
      </rPr>
      <t xml:space="preserve">
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t>
    </r>
  </si>
  <si>
    <t>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t>
  </si>
  <si>
    <t>La CGR describe el efecto así: ''Lo anterior denota falta de control y seguimiento de la Entidad en la actualización de la información.
Lo anterior se observó en los procesos contractuales que fueron señalados en el oficio AUD- ANI-087 DE FECHA 17/08/2012.
''</t>
  </si>
  <si>
    <t>Informe  de verificación de actualización del SECOP</t>
  </si>
  <si>
    <t>1. Informe                                      2. Manual de Contratación                            3.  Auditoría PIL 37                  4. Circular  (rad. 2016-409-000003-4 Modificaciones al Manual de Contratación</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</si>
  <si>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</si>
  <si>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</si>
  <si>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</si>
  <si>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</si>
  <si>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</si>
  <si>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</si>
  <si>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</si>
  <si>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El 5-jun-2015 se agrega unidad de medida que describe los antecedentes y el estado vigente de las acciones ejecutadas por la Agencia. Con memo 2015-300-007478-3 del 26-junio-2015 se radicaron los informes que permiten acreditar el 100% de avance. Pendiente cierre de la CGR.</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</si>
  <si>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</si>
  <si>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r>
      <t>Hecho Relevante No 1 - Administrativo, Disciplinario, Penal y Fiscal- Construcción Túnel de Daza.</t>
    </r>
    <r>
      <rPr>
        <sz val="11"/>
        <rFont val="Calibri"/>
        <family val="2"/>
        <scheme val="minor"/>
      </rPr>
      <t xml:space="preserve">
</t>
    </r>
    <r>
      <rPr>
        <i/>
        <sz val="11"/>
        <rFont val="Calibri"/>
        <family val="2"/>
        <scheme val="minor"/>
      </rPr>
      <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t>
    </r>
  </si>
  <si>
    <t>La CGR describe la causa así: ''"Se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t>
  </si>
  <si>
    <t>La CGR describe el efecto así: ''"presunto detrimento al patrimonio de Estado en cuantía de $92.898 millones de pesos constantes de Dic./04 correspondientes al valor de las construcción del túnel de Daza, los predios y la interventoría del mismo, lo mismo que los equipos electromecánicos y riesgo geológico."''</t>
  </si>
  <si>
    <t xml:space="preserve">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</si>
  <si>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de fecha 20 de marzo de 2015
3. Contrato Estándar 4G
4. Manual de supervisión e Interventoría</t>
  </si>
  <si>
    <r>
      <rPr>
        <b/>
        <sz val="11"/>
        <rFont val="Calibri"/>
        <family val="2"/>
        <scheme val="minor"/>
      </rPr>
      <t xml:space="preserve">Vicepresidencia Ejecutiva </t>
    </r>
    <r>
      <rPr>
        <sz val="11"/>
        <rFont val="Calibri"/>
        <family val="2"/>
        <scheme val="minor"/>
      </rPr>
      <t>- Vicepresidencia Jurídica</t>
    </r>
  </si>
  <si>
    <r>
      <t>Hecho No 2- Administrativo, Disciplinario, Penal y Fiscal- Diferencial Tarifario</t>
    </r>
    <r>
      <rPr>
        <sz val="11"/>
        <rFont val="Calibri"/>
        <family val="2"/>
        <scheme val="minor"/>
      </rPr>
      <t xml:space="preserve">
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
</t>
    </r>
  </si>
  <si>
    <t>La CGR describe la causa así: ''Con la firma del acta de pago parcial de desequilibrio económico, la entidad le reconoció al concesionario un pago anticipado por  concepto de diferencial tarifario y por los costos de operación de la estación peaje cano. ''</t>
  </si>
  <si>
    <t>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t>
  </si>
  <si>
    <t xml:space="preserve">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t>
  </si>
  <si>
    <t xml:space="preserve">Obtener decisión de la justicia arbitral que resuelva si efectivamente se reconocieron mayores valores por el diferencial tarifario y el costo de operación de la Estación Cano </t>
  </si>
  <si>
    <t>1. Acuerdo conciliatorio de terminación anticipada con Anexo técnico del 6 de febrero de 2015
2. Auto de aprobación del Acuerdo Conciliatorio para la terminación anticipada del Contrato de Concesión
3. Manual de supervisión e interventoría</t>
  </si>
  <si>
    <t>PRF N°. UCC-PRF-064-2013
Con auto de apertura N°. 0155-001094 del 5 de julio de 2013 por presunto daño patrimionial como consecuencia del diferencial tarifario y por los costos de operación de la estación de peaje Cano.</t>
  </si>
  <si>
    <t xml:space="preserve">Comunicación de AUTO DE ARCHIVO PROCESO DE RESPONSABILIDAD NO. 2014-05577-064-2013 con radicación ANI 20174090806882 del 31/07/2017, con auto recibido de la CGR Mediante radicación 2017-409-1085692-2 del 10/10/2017 
Auto de archivo remitido por parte de la CGR a la OCI con radicación ANI 20174091085892 del 10 de octubre de 2017 </t>
  </si>
  <si>
    <r>
      <t xml:space="preserve">H 125- 197 -AR 2008- Administrativo - Alteración Cronograma Contractual de Obras
</t>
    </r>
    <r>
      <rPr>
        <sz val="11"/>
        <rFont val="Calibri"/>
        <family val="2"/>
        <scheme val="minor"/>
      </rPr>
      <t xml:space="preserve">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t>
    </r>
    <r>
      <rPr>
        <b/>
        <sz val="11"/>
        <rFont val="Calibri"/>
        <family val="2"/>
        <scheme val="minor"/>
      </rPr>
      <t xml:space="preserve">   
H 731- 3- Administrativo, Disciplinario y Fiscal- Desplazamiento de cronograma de obras, según Modificatorio No. 4 de 2009</t>
    </r>
    <r>
      <rPr>
        <sz val="11"/>
        <rFont val="Calibri"/>
        <family val="2"/>
        <scheme val="minor"/>
      </rPr>
      <t xml:space="preserve">
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t>
    </r>
  </si>
  <si>
    <t>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t>
  </si>
  <si>
    <t>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t>
  </si>
  <si>
    <t>Presentar el acuerdo de terminación anticipada aprobado por el tribunal de arbitramento y un informe explicando porque el hallazgo se cierra debido al acuerdo de terminación anticipada de mutuo acuerdo del contrato de concesión.</t>
  </si>
  <si>
    <t>1. Acuerdo conciliatorio de terminación anticipada con Anexo técnico del 6 de febrero de 2015
2. Auto de aprobación del Acuerdo Conciliatorio para la terminación anticipada del Contrato de Concesión de fecha 20 de marzo de 2015
3. Informe financiero explicativo del cierre del hallazgo con base en el Acuerdo conciliatorio de terminación anticipada aprobado por el Tribunal de arbitramento
4. Contrato Estándar 4G
5. Manual de Supervisión e Interventoría
6. Manual de Contratación</t>
  </si>
  <si>
    <r>
      <t>Hecho No 4- Administrativo, Disciplinario y Fiscal- Avance de Obra Trayecto 6</t>
    </r>
    <r>
      <rPr>
        <sz val="11"/>
        <rFont val="Calibri"/>
        <family val="2"/>
        <scheme val="minor"/>
      </rPr>
      <t xml:space="preserve">
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
</t>
    </r>
  </si>
  <si>
    <t>La CGR describe la causa así: ''Incumplimiento al cronograma de ejecución vigente respecto al avance de obra que presentó el Trayecto 6 (avance del 20%), a un (1) mes de terminar la etapa de Construcción, Mejoramiento y Rehabilitación (16/11/2012)''</t>
  </si>
  <si>
    <t>La CGR describe el efecto así: ''Un presunto detrimento en contra de los interese del estado y a favor del concesionario en cuantía de $3.098 millones de pesos de dic./2004 equivalentes a $4.217 millones de dic./2011 medido en valor presente (VPN).''</t>
  </si>
  <si>
    <t xml:space="preserve">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t>
  </si>
  <si>
    <t>Obtener decisión de la justicia arbitral que resuelva si efectivamente se presentó una indebida indexación de las tarifas de peaje.</t>
  </si>
  <si>
    <t xml:space="preserve">1. Acuerdo conciliatorio de terminación anticipada con Anexo técnico del 6 de febrero de 2015
2. Auto de aprobación del Acuerdo Conciliatorio para la terminación anticipada del Contrato de Concesión de fecha 20 de marzo de 2015
3. Manual de supervisión e interventoría
4. Contrato Estándar 4G
</t>
  </si>
  <si>
    <r>
      <t xml:space="preserve">Hecho No 6- Administrativo, Disciplinario y Fiscal- Indexación de tarifas </t>
    </r>
    <r>
      <rPr>
        <sz val="11"/>
        <rFont val="Calibri"/>
        <family val="2"/>
        <scheme val="minor"/>
      </rPr>
      <t xml:space="preserve">
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t>
    </r>
  </si>
  <si>
    <t>La CGR describe la causa así: ''No se aplicó el procedimiento de indexación de las tarifas ´para el cobro del peaje, con forme a lo establecido en la clausula 19  del contrato y en la resolución 2253 del 31 de mayo de 2006, para algunas categorías de vehículos.''</t>
  </si>
  <si>
    <t>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t>
  </si>
  <si>
    <t>1. Acuerdo conciliatorio de terminación anticipada con Anexo técnico del 6 de febrero de 2015
2. Auto 45 del 20 de marzo de 2015 de aprobación del Acuerdo Conciliatorio para la terminación anticipada del Contrato de Concesión
3. Manual de supervisión e interventoría
4. Decreto 4165 de 2011</t>
  </si>
  <si>
    <r>
      <t>Hecho No 7- Administrativo, Disciplinario y Fiscal- Intersección Trayecto 1 con Variante de Ipiales</t>
    </r>
    <r>
      <rPr>
        <sz val="11"/>
        <rFont val="Calibri"/>
        <family val="2"/>
        <scheme val="minor"/>
      </rPr>
      <t xml:space="preserve">
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
</t>
    </r>
  </si>
  <si>
    <t>La CGR describe la causa así: ''La intersección a desnivel de que trata el numeral 3 del inciso 2.1 del Apéndice A del contrato  de concesión, se encuentra sin construir, faltando mes de un  mes para terminar la etapa de Construcción Mejoramiento y Rehabilitación (16/11/2012).''</t>
  </si>
  <si>
    <t>La CGR describe el efecto así: ''Un presunto detrimento patrimonial en contra de los intereses del estado en cuantía indeterminada por el desplazamiento de las inversiones correspondientes a la intersección Trayecto 1 con Variante de Ipiales''</t>
  </si>
  <si>
    <t xml:space="preserve">1. Acuerdo conciliatorio de terminación anticipada con Anexo técnico del 6 de febrero de 2015
2. Auto 45 del 20 de marzo de 2015, de aprobación del Acuerdo Conciliatorio para la terminación anticipada del Contrato de Concesión de fecha 20 de marzo de 2015
3. Informe financiero
4. Contrato Estándar 4G
5. Manual de supervisión e interventoría
6. Manual de contratación
</t>
  </si>
  <si>
    <t xml:space="preserve">Mediante auto del 30 de junio de 2016  se ordenó apertura de la I.P. 6-014-16 informada a la ANI con la radicación 20164090664162.
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t>
  </si>
  <si>
    <r>
      <t xml:space="preserve">Hecho No 8- Administrativo, Disciplinario y Fiscal- Mantenimiento Rutinario y Periódico </t>
    </r>
    <r>
      <rPr>
        <sz val="11"/>
        <rFont val="Calibri"/>
        <family val="2"/>
        <scheme val="minor"/>
      </rPr>
      <t xml:space="preserve">
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t>
    </r>
    <r>
      <rPr>
        <b/>
        <sz val="11"/>
        <rFont val="Calibri"/>
        <family val="2"/>
        <scheme val="minor"/>
      </rPr>
      <t xml:space="preserve">
</t>
    </r>
  </si>
  <si>
    <t>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t>
  </si>
  <si>
    <t>La CGR describe el efecto así: ''Un presunto detrimento patrimonial en contra de los intereses del estado en cuantía indeterminada, por el desplazamiento los mantenimientos.''</t>
  </si>
  <si>
    <t>1. Acuerdo conciliatorio de terminación anticipada con Anexo técnico del 6 de febrero de 2015
2. Auto 45 del 20 de marzo de 2015, de aprobación del Acuerdo Conciliatorio para la terminación anticipada del Contrato de Concesión
3. Informe financiero explicativo del cierre del hallazgo con base en el Acuerdo conciliatorio de terminación anticipada aprobado por el Tribunal de arbitramento
4. Contrato Estándar 4G
5. Manual de Supervisión e Interventoría
6. Manual de Contratación</t>
  </si>
  <si>
    <r>
      <t xml:space="preserve">H127-199 Áreas De Pesaje </t>
    </r>
    <r>
      <rPr>
        <sz val="11"/>
        <rFont val="Calibri"/>
        <family val="2"/>
        <scheme val="minor"/>
      </rPr>
      <t xml:space="preserve">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t>
    </r>
    <r>
      <rPr>
        <b/>
        <sz val="11"/>
        <rFont val="Calibri"/>
        <family val="2"/>
        <scheme val="minor"/>
      </rPr>
      <t xml:space="preserve">
H128-200  Áreas de Servicio</t>
    </r>
    <r>
      <rPr>
        <sz val="11"/>
        <rFont val="Calibri"/>
        <family val="2"/>
        <scheme val="minor"/>
      </rPr>
      <t xml:space="preserve">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t>
    </r>
    <r>
      <rPr>
        <b/>
        <sz val="11"/>
        <rFont val="Calibri"/>
        <family val="2"/>
        <scheme val="minor"/>
      </rPr>
      <t xml:space="preserve">  
H129-201 Centro de Control de Operación  Según el numeral 4.3.</t>
    </r>
    <r>
      <rPr>
        <sz val="11"/>
        <rFont val="Calibri"/>
        <family val="2"/>
        <scheme val="minor"/>
      </rPr>
      <t xml:space="preserve">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t>
    </r>
    <r>
      <rPr>
        <b/>
        <sz val="11"/>
        <rFont val="Calibri"/>
        <family val="2"/>
        <scheme val="minor"/>
      </rPr>
      <t xml:space="preserve">
H131-203 - Estaciones de Peajes Las estaciones de peaje de la concesión Rumichaca – Pasto – Chachagüí – </t>
    </r>
    <r>
      <rPr>
        <sz val="11"/>
        <rFont val="Calibri"/>
        <family val="2"/>
        <scheme val="minor"/>
      </rPr>
      <t xml:space="preserve">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t>
    </r>
    <r>
      <rPr>
        <b/>
        <sz val="11"/>
        <rFont val="Calibri"/>
        <family val="2"/>
        <scheme val="minor"/>
      </rPr>
      <t xml:space="preserve">
H 737- 9-  AF2012 - Administrativo, Disciplinario y Fiscal- Estaciones de Pesaje
</t>
    </r>
    <r>
      <rPr>
        <sz val="11"/>
        <rFont val="Calibri"/>
        <family val="2"/>
        <scheme val="minor"/>
      </rPr>
      <t xml:space="preserve">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t>
    </r>
    <r>
      <rPr>
        <b/>
        <sz val="11"/>
        <rFont val="Calibri"/>
        <family val="2"/>
        <scheme val="minor"/>
      </rPr>
      <t xml:space="preserve">
Hecho No 10- Administrativo, Disciplinario y Fiscal- Áreas de Servicio
</t>
    </r>
    <r>
      <rPr>
        <sz val="11"/>
        <rFont val="Calibri"/>
        <family val="2"/>
        <scheme val="minor"/>
      </rPr>
      <t>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t>
    </r>
  </si>
  <si>
    <t>La CGR describe la causa así: ''Las instalaciones de las áreas de servicio construidas por el concesionario no cumplen con las áreas mínimas establecidas en el contrato de concesión (apéndice B)''</t>
  </si>
  <si>
    <t>La CGR describe el efecto así: ''Se evidencia un presunto detrimento al patrimonio del Estado, en cuantía indeterminada, representado por los costos de operación y mantenimiento del área no construida y del costo financiero del desplazamiento de las inversiones en el tiempo.''</t>
  </si>
  <si>
    <t>Conforme a la documentación aportada por la supervisión el contrato, evaluar la procedencia del inicio de proceso sancionatorio</t>
  </si>
  <si>
    <t>1. Acuerdo conciliatorio de terminación anticipada
2. Auto No 45 de 20 de marzo de 2015
3. Manual de Supervisión e Interventoría
4. Memo a DJ de información de cierre de procesos sancionatorios
5. Contrato estándar 4G</t>
  </si>
  <si>
    <t>1.
Indagación Preliminar
------------------------------------
2.
Indagación Preliminar</t>
  </si>
  <si>
    <r>
      <t xml:space="preserve">Hecho No 11- Administrativo, Administrativo, Disciplinario y Penal- Acta de Inicio Etapa de Construcción. </t>
    </r>
    <r>
      <rPr>
        <sz val="11"/>
        <rFont val="Calibri"/>
        <family val="2"/>
        <scheme val="minor"/>
      </rPr>
      <t>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t>
    </r>
    <r>
      <rPr>
        <sz val="8"/>
        <color indexed="8"/>
        <rFont val="Arial"/>
        <family val="2"/>
      </rPr>
      <t/>
    </r>
  </si>
  <si>
    <t>La CGR describe la causa así: ''Las partes suscribieron acta de inicio de la etapa de construcción, mejoramiento y rehabilitación del contrato de concesión No 003 de 2006, sin que se hubiesen cumplido con todos los requisitos.''</t>
  </si>
  <si>
    <t>La CGR describe el efecto así: ''La situación descrita denota deficiencias en la supervisión, evaluación y control por parte de la agencia en el cumplimiento de las obligaciones del concesionario para la suscripción de actas en las diferentes etapas del proyecto.''</t>
  </si>
  <si>
    <r>
      <rPr>
        <b/>
        <sz val="11"/>
        <rFont val="Calibri"/>
        <family val="2"/>
        <scheme val="minor"/>
      </rPr>
      <t xml:space="preserve">Teniendo en cuenta que actualmente las controversias contractuales están siendo dirimidas por un Tribunal de Arbitramento como mecanismo de solución de controversias, </t>
    </r>
    <r>
      <rPr>
        <b/>
        <u/>
        <sz val="11"/>
        <rFont val="Calibri"/>
        <family val="2"/>
        <scheme val="minor"/>
      </rPr>
      <t>no es posible adoptar acciones de mejora al respecto</t>
    </r>
    <r>
      <rPr>
        <u/>
        <sz val="11"/>
        <rFont val="Calibri"/>
        <family val="2"/>
        <scheme val="minor"/>
      </rPr>
      <t>.</t>
    </r>
    <r>
      <rPr>
        <sz val="11"/>
        <rFont val="Calibri"/>
        <family val="2"/>
        <scheme val="minor"/>
      </rPr>
      <t xml:space="preserve">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t>
    </r>
  </si>
  <si>
    <t>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t>
  </si>
  <si>
    <t>1. Manual de contratación
2. Resolución de bitácora 
3. Manual de Supervisión e Interventoría
4. Modelo Contrato Estándar 4G</t>
  </si>
  <si>
    <r>
      <t xml:space="preserve">Hecho No 13- Administrativo y Disciplinario- Terminación de Obras de la Variante de Ipiales. </t>
    </r>
    <r>
      <rPr>
        <sz val="11"/>
        <rFont val="Calibri"/>
        <family val="2"/>
        <scheme val="minor"/>
      </rPr>
      <t xml:space="preserve">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t>
    </r>
    <r>
      <rPr>
        <sz val="8"/>
        <color indexed="8"/>
        <rFont val="Arial"/>
        <family val="2"/>
      </rPr>
      <t/>
    </r>
  </si>
  <si>
    <t>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t>
  </si>
  <si>
    <t>La CGR describe el efecto así: ''Las conductas descritas pueden tener una presunta incidencia disciplinaria por el posible incumplimiento de los artículos 25, principio de economía y 26, principio de responsabilidad, establecidos en la Ley 80 de 1993.''</t>
  </si>
  <si>
    <t>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t>
  </si>
  <si>
    <t>Cumplir con lo establecido en el Contrato de Concesión No. 003 de 2006.</t>
  </si>
  <si>
    <t>1. Informe DJ sobre proceso de reparación directa relacionado con los predios adquiridos para la terminación de la variante por un trazado diferente al establecido en el alcance del contrato de concesión 003 de 2006
2. Informe predial
3. Acuerdo conciliatorio de terminación anticipada suscrito el 6-feb-2015
4. Auto No. 45 del 20-mar-2015 aprobación del acuerdo conciliatorio por parte del tribunal de Arbitramento
5.Manual de Supervisión e Interventoría
6. Contrato Estándar 4G</t>
  </si>
  <si>
    <r>
      <t xml:space="preserve">Hecho No 15- Administrativo y Disciplinario- Actualización del Ingreso Esperado- </t>
    </r>
    <r>
      <rPr>
        <sz val="11"/>
        <rFont val="Calibri"/>
        <family val="2"/>
        <scheme val="minor"/>
      </rPr>
      <t xml:space="preserve">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r>
    <r>
      <rPr>
        <sz val="8"/>
        <color indexed="8"/>
        <rFont val="Arial"/>
        <family val="2"/>
      </rPr>
      <t/>
    </r>
  </si>
  <si>
    <t>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</si>
  <si>
    <t>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t>
  </si>
  <si>
    <t xml:space="preserve">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</si>
  <si>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Obtener decisión de la justicia arbitral sobre el hecho</t>
  </si>
  <si>
    <t>1. Acuerdo conciliatorio de terminación anticipada con Anexo técnico del 6 de febrero de 2015
2. Auto 45 del 20 de marzo de 2015 de aprobación del Acuerdo Conciliatorio para la terminación anticipada del Contrato de Concesión de fecha 20 de marzo de 2015
3. Contrato Estándar 4G
4. Manual de contratación 
5. Resolución de Bitácora</t>
  </si>
  <si>
    <r>
      <t xml:space="preserve">Hecho No 16- Administrativo y Disciplinario- Cumplimiento de Resolución No 1521 del 22/04/2008
</t>
    </r>
    <r>
      <rPr>
        <sz val="11"/>
        <rFont val="Calibri"/>
        <family val="2"/>
        <scheme val="minor"/>
      </rPr>
      <t>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t>
    </r>
    <r>
      <rPr>
        <sz val="8"/>
        <color indexed="8"/>
        <rFont val="Arial"/>
        <family val="2"/>
      </rPr>
      <t/>
    </r>
  </si>
  <si>
    <t>La CGR describe la causa así: ''Se está incumpliendo desde hace más de cuatro (4) años lo ordenado por el Ministerio de Transporte .''</t>
  </si>
  <si>
    <t>La CGR describe el efecto así: '' Como consecuencia de esto, al tramo de vía señalado no se le ha efectuado los mantenimientos periódicos y rutinarios lo que ha contribuido a su deterioro físico.''</t>
  </si>
  <si>
    <t xml:space="preserve">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t>
  </si>
  <si>
    <t>Con la implementación del Modelo estándar 4G, el manual de contratación y el manual de interventoría y supervisión, se buscan evitar futuros hallazgos similares en otras concesiones.</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</si>
  <si>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</si>
  <si>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</si>
  <si>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Auto del 30 de junio de 2016 informado mediante radicación ANI 2016409066416 del 2 de agosto de 2016
Ordenó la apertura de indagación preliminar No. 6-014-16 con ocasión del posible daño patrimonial sufrido por la ANI  relacionado con proyecto Rumichaca - Pasto - Chachagüí
Mediante oficio de la CGR con radicación ANI 2016409066417 del 2 de agosto de 2016 se solicitan pruebas. Se respondió mediante rad. de salida ANI  20165000248251 del 17 de agosto de 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</si>
  <si>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28 de diciembre de 2016 informado mediante radicación ANI 20174090172442 del 17 de febrero de 2017 mediante el cual se comunica "Cierre y Archivo Indagación Preliminar No 6-014-16" remitido via correo electrónico por la CAOC de la OCI el 27 de junio de 2017. </t>
  </si>
  <si>
    <t>Auto del 28 de diciembre de 2016 mediante el cual se resuelve"Declarar cerrada (SIC) la indagación preliminar No 6-014-16"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t>
  </si>
  <si>
    <t>INF. 7
MM&amp;D
Rad. No. 2016-409-092155-2 Pag. 38</t>
  </si>
  <si>
    <r>
      <t>H 489- 65 AE2011-Administrativo -Pereira la Victoria -</t>
    </r>
    <r>
      <rPr>
        <sz val="11"/>
        <rFont val="Calibri"/>
        <family val="2"/>
        <scheme val="minor"/>
      </rPr>
      <t xml:space="preserve">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t>
    </r>
    <r>
      <rPr>
        <b/>
        <sz val="11"/>
        <rFont val="Calibri"/>
        <family val="2"/>
        <scheme val="minor"/>
      </rPr>
      <t xml:space="preserve">
H 504-80 - AE2011-  Administrativo -Pereira la Victoria - </t>
    </r>
    <r>
      <rPr>
        <sz val="11"/>
        <rFont val="Calibri"/>
        <family val="2"/>
        <scheme val="minor"/>
      </rPr>
      <t>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t>
    </r>
    <r>
      <rPr>
        <b/>
        <sz val="11"/>
        <rFont val="Calibri"/>
        <family val="2"/>
        <scheme val="minor"/>
      </rPr>
      <t xml:space="preserve">.
H 598-174. AE2011-  Administrativo y Disciplinario - DEVINORTE – </t>
    </r>
    <r>
      <rPr>
        <sz val="11"/>
        <rFont val="Calibri"/>
        <family val="2"/>
        <scheme val="minor"/>
      </rPr>
      <t xml:space="preserve">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
</t>
    </r>
    <r>
      <rPr>
        <b/>
        <sz val="11"/>
        <rFont val="Calibri"/>
        <family val="2"/>
        <scheme val="minor"/>
      </rPr>
      <t>H 678- 254 AE2011 -Administrativo y Disciplinario -</t>
    </r>
    <r>
      <rPr>
        <sz val="11"/>
        <rFont val="Calibri"/>
        <family val="2"/>
        <scheme val="minor"/>
      </rPr>
      <t>Desarrollo Vial del Oriente de Medellín y Valle de Rionegro</t>
    </r>
    <r>
      <rPr>
        <b/>
        <sz val="11"/>
        <rFont val="Calibri"/>
        <family val="2"/>
        <scheme val="minor"/>
      </rPr>
      <t xml:space="preserve"> -</t>
    </r>
    <r>
      <rPr>
        <sz val="11"/>
        <rFont val="Calibri"/>
        <family val="2"/>
        <scheme val="minor"/>
      </rPr>
      <t xml:space="preserve">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t>
    </r>
    <r>
      <rPr>
        <b/>
        <sz val="11"/>
        <rFont val="Calibri"/>
        <family val="2"/>
        <scheme val="minor"/>
      </rPr>
      <t xml:space="preserve">
H 745- 17 AF2012- Administrativo- Rumichaca Pasto Chachagüí-  Suministro de Información del Proyecto. </t>
    </r>
    <r>
      <rPr>
        <sz val="11"/>
        <rFont val="Calibri"/>
        <family val="2"/>
        <scheme val="minor"/>
      </rPr>
      <t>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t>
    </r>
  </si>
  <si>
    <t>La CGR describe la causa así: ''La entidad suministra la información de manera incompleta y extemporánea.''</t>
  </si>
  <si>
    <t>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t>
  </si>
  <si>
    <t xml:space="preserve">Fortalecer el archivo documental de la entidad, su organización y funcionamiento y los lineamientos relacionados con los soportes documentales para las modificaciones contractuales.  
</t>
  </si>
  <si>
    <t>Asegurar la existencia y disponibilidad de los documentos soporte de las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</si>
  <si>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</si>
  <si>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</si>
  <si>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Grupo Interno de Trabajo Carretero,Administrativa</t>
  </si>
  <si>
    <t>Grupo Interno de Trabajo Carretero - Administrativa</t>
  </si>
  <si>
    <r>
      <t xml:space="preserve">Hecho No 19- Administrativo- - Dotación a Policía de Carreteras
</t>
    </r>
    <r>
      <rPr>
        <sz val="11"/>
        <rFont val="Calibri"/>
        <family val="2"/>
        <scheme val="minor"/>
      </rPr>
      <t>En visita al proyecto efectuado por la CGR los días 22 al 26 de Octubre de 2012 se evidencio que los equipos para el control de la velocidad y de consumo de alcohol no están siendo utilizados y según información de la Policía de Carreteras.</t>
    </r>
  </si>
  <si>
    <t>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t>
  </si>
  <si>
    <t>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t>
  </si>
  <si>
    <t>1. Acuerdo conciliatorio de terminación anticipada
2. Auto No 45 de 20 de marzo de 2015
3. Manual de Supervisión e Interventoría
4. Memo a DJ de información de cierre de procesos sancionatorios</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</si>
  <si>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</si>
  <si>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</si>
  <si>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</si>
  <si>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</si>
  <si>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</si>
  <si>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UNIDADES DE MEDIDA PREVENTIVA
1. Realizar durante la etapa de estructuración, un estudio de zonas homogéneas  que identifique todas las zonas conforme a las características físicas y geoeconómicas del corredor vial
2. Realizar durante la etapa de estructuración y conforme a las zonas físicas y geoeconómica identificadas, los avalúos de referencia que se consideren necesarios
INFORME DE CIERRE
3. Elaborar un informe de cierre</t>
  </si>
  <si>
    <t xml:space="preserve">UNIDADES DE MEDIDA PREVENTIVA
1. Un estudio de zonas homogéneas
2. Un informe de avalúos de referencia
INFORME DE CIERRE
3. Un informe de cierre </t>
  </si>
  <si>
    <t>Las unidades de medida están completadas. Los proyectos 4G hacen una mejor distribución de los riesgos prediales, con el fin de mitigar este riesgo de deuda. La estructura y procedimientos de gestión de riesgos y predial controlan esta variable también. Solicitar cierre a CGR.</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</si>
  <si>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</si>
  <si>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r>
      <rPr>
        <b/>
        <sz val="11"/>
        <rFont val="Calibri"/>
        <family val="2"/>
        <scheme val="minor"/>
      </rPr>
      <t>HECHO No. 2 - ESTRUCTURA CONTRACTUAL DEL ADICIONAL PARA EL MANEJO DE RECURSOS ORIENTADOS A LA ADQUISICIÓN DE PREDIOS</t>
    </r>
    <r>
      <rPr>
        <sz val="11"/>
        <rFont val="Calibri"/>
        <family val="2"/>
        <scheme val="minor"/>
      </rPr>
      <t>: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t>
    </r>
  </si>
  <si>
    <t>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t>
  </si>
  <si>
    <t>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t>
  </si>
  <si>
    <t xml:space="preserve">Lograr un seguimiento adecuado a los recursos destinados para adquisición de predios , a través de la presentación de informes periódicos por parte de  la Interventoría del proyecto. </t>
  </si>
  <si>
    <t>1. Informe de Interventoría (3)
2. Informe Gerencia Predial
3. Procedimientos de gestión predial
4. Manual de interventoría y supervisión</t>
  </si>
  <si>
    <r>
      <t>HECHO No.3 - INTERVENTORIA:</t>
    </r>
    <r>
      <rPr>
        <sz val="11"/>
        <rFont val="Calibri"/>
        <family val="2"/>
        <scheme val="minor"/>
      </rPr>
      <t xml:space="preserve">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t>
    </r>
  </si>
  <si>
    <t>La CGR describe la causa así: ''presentó debilidades en su ejecución a causa de la intervención de la Superintendencia de Sociedades a las empresas constituidas por el grupo Nule.''</t>
  </si>
  <si>
    <t>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t>
  </si>
  <si>
    <t>Ejercer un control y seguimiento al cumplimiento por parte de la interventoría de las obligaciones contractuales relacionadas con la gestión predial desarrollada por el concesionario</t>
  </si>
  <si>
    <t>VGC
1.- Dos informes de visita
2.- Un oficio a la Interventoría
3.- Un oficio de respuesta de la Interventoría
4.- Un informe de la Gerencia Predial
VJ 
5. Liquidación contrato de interventoría</t>
  </si>
  <si>
    <r>
      <rPr>
        <b/>
        <sz val="11"/>
        <rFont val="Calibri"/>
        <family val="2"/>
        <scheme val="minor"/>
      </rPr>
      <t xml:space="preserve"> Indagación preliminar No. CD-000258</t>
    </r>
    <r>
      <rPr>
        <sz val="11"/>
        <rFont val="Calibri"/>
        <family val="2"/>
        <scheme val="minor"/>
      </rPr>
      <t xml:space="preserve">
Auto No. 000648   del 14/06/2011 de la CGR:  resuelve cerrar la indagación preliminar.</t>
    </r>
  </si>
  <si>
    <t>Auto No. 000648 del 14/06/2011</t>
  </si>
  <si>
    <t xml:space="preserve"> Auto No. 000648   del 14/06/2011 de la CGR:  resuelve cerrar la indagación preliminar No. CD-000258, vinculada a la liquidación ordenada por la Superintendencia de Sociedades de las empresas que conforman el denominado Grupo "Nule"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t>
  </si>
  <si>
    <r>
      <t>HECHO No. 4 – PREDIO No. 2A-20 - ESTADO DE CONSERVACIÓN EN LA DETERMINACIÓN DE LA DEPRECIACIÓN - (FISCAL)</t>
    </r>
    <r>
      <rPr>
        <sz val="11"/>
        <rFont val="Calibri"/>
        <family val="2"/>
        <scheme val="minor"/>
      </rPr>
      <t xml:space="preserve"> Con base a lo observado en el registro fotográfico de la construcción C1, del informe de avalúo, donde se puede apreciar que corresponde a una estructura tradicional en adobe en muy mal estado, y que ésta  amenaza ruina.</t>
    </r>
  </si>
  <si>
    <t>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t>
  </si>
  <si>
    <t>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t>
  </si>
  <si>
    <t>Reconocer al concesionario solamente los valores que se encuentren adecuadamente soportados en el avalúo del predio 2A- 20</t>
  </si>
  <si>
    <t xml:space="preserve">Adquirir los predios conforme al valor establecido en un avalúo debidamente soportado </t>
  </si>
  <si>
    <t>1. Recopilar documentos que soporten que el mayor valor pagado ya fue asumido por el concesionario (informes de interventoría, concesionario y gerencia predial)
4. Contrato estándar 4G
5. Ley 1682 de 2013; Ley de infraestructura
6. Procedimientos prediales
7. Protocolo de avalúos
8. Informe de cierre</t>
  </si>
  <si>
    <t>1. Informe de Interventoría
2. Informe al concesionario
3. Informe Gerencia Predial
4. Contrato estándar 4G
5. Ley 1682 de 2013; Ley de infraestructura
6. Procedimientos prediales 
7. Protocolo de avalúos
8. Informe de cierre</t>
  </si>
  <si>
    <t>Radicado 2016-409-023244-2 del 22/03/2016  CGR -Dirección de Vigilancia Fiscal, se comunica APERTURA Indagación Preliminar No. 6-010-16 "
Con radicación  20164090662162 del 18 de julio de 2016, la CGR informa que mediante auto fechado 15 de julio de 2016 se ordenó el cierre y archivo de la Indagación Preliminar No. 6-010-16. Esta pendiente conocer el contenido del Auto.
Mediante correo electrónico del 24/08/2016 9:39 se entrega a la OIC de la ANI el auto referido.</t>
  </si>
  <si>
    <t xml:space="preserve">Auto del 15/07/2016 ordena el cierre y archivo de la Indagación Preliminar No. 6-010-16. </t>
  </si>
  <si>
    <t>Auto del 15/07/2016 ordena el cierre y archivo de la Indagación Preliminar No. 6-010-16.
“…para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
“…con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t>
  </si>
  <si>
    <r>
      <t>HECHO No. 5 - PREDIO 03-39– PROCESO DE INVASIÓN SOBRE UN BIEN FISCAL:</t>
    </r>
    <r>
      <rPr>
        <sz val="11"/>
        <rFont val="Calibri"/>
        <family val="2"/>
        <scheme val="minor"/>
      </rPr>
      <t xml:space="preserve">
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
</t>
    </r>
  </si>
  <si>
    <t>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t>
  </si>
  <si>
    <t>La CGR describe el efecto así: ''En la actualidad aún no se cuenta con un  pronunciamiento en derecho que concluya el tema, tanto es así, que tal como lo señala la misma ANI, éste tema seguramente se defina mediante un fallo judicial. ''</t>
  </si>
  <si>
    <t>Establecer la plena disponibilidad es este inmueble, para la ejecución de las obras correspondientes.</t>
  </si>
  <si>
    <t>1. Informe de Interventoría certificando disponibilidad
2. Informe de interventoría sobre pago
3. Informe Gerencia Predial     4. Procedimiento Adquisición Predial GCSP-P-010</t>
  </si>
  <si>
    <t>1. Informe de Interventoría certificando disponibilidad
2. Informe de interventoría sobre pago
3. Informe Gerencia Predial                     4. Procedimiento Adquisición Predial GCSP-P-010</t>
  </si>
  <si>
    <t xml:space="preserve">Demora en expropiación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</si>
  <si>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</si>
  <si>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</si>
  <si>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</si>
  <si>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</si>
  <si>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</si>
  <si>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</si>
  <si>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El avalúo que revisó la CGR era preliminar. Ya está saneada la titulación del inmueble y la tiene un nuevo avalúo de junio de 2014 y ya se presentó oferta. Las tres unidades de medida están completadas. Se ajusta nivel de avance. Pendiente presentar a cierre de la CGR.</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</si>
  <si>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</si>
  <si>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</si>
  <si>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</si>
  <si>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</si>
  <si>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</si>
  <si>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</si>
  <si>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</si>
  <si>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</si>
  <si>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</si>
  <si>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 - Vicepresidencia de Planeación, Riesgos y Entorno</t>
    </r>
  </si>
  <si>
    <t>El informe indica que no aplica el detrimento. La unidad de medida está completada. Pendiente presentar para cierre de la CGR.</t>
  </si>
  <si>
    <t>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</si>
  <si>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</si>
  <si>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</si>
  <si>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</si>
  <si>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</si>
  <si>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</si>
  <si>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</si>
  <si>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</si>
  <si>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</si>
  <si>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</si>
  <si>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</si>
  <si>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</si>
  <si>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</si>
  <si>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</si>
  <si>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De acuerdo a conceptos tecnicos, financieros y juridicos el hallazgo no aplica</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</si>
  <si>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</si>
  <si>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</si>
  <si>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t>
  </si>
  <si>
    <t xml:space="preserve">2. Hecho Presuntamente Irregular N° 2, Administrativo, Disciplinario y Fiscal – Elementos Generales - Buque de Diseño.
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
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t>
  </si>
  <si>
    <t>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
''</t>
  </si>
  <si>
    <t>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
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
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
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t>
  </si>
  <si>
    <t>Gestionar los tramites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</si>
  <si>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gestionar las acciones de cobro pertinentes</t>
  </si>
  <si>
    <t>1.Oficio a SPT 
2.Oficio a DIMAR 
3.Informe Técnico.
4.Informe Financiero.
5. Solicitud a jurídica sobre contratación de interventorías
6.Informe Jurídico.
7.Tomar las acciones pertinentes derivadas del Concepto Jurídico
8. Manual de Interventoria y Supervision
9. Manual de Modificaciones contractual de puertos.</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</si>
  <si>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</si>
  <si>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</si>
  <si>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</si>
  <si>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</si>
  <si>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</si>
  <si>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</si>
  <si>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</si>
  <si>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Solo está pendiente el contrato estándar portuario por parte de Estructuración.</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</si>
  <si>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</si>
  <si>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</si>
  <si>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 xml:space="preserve">
4. Hecho Presuntamente Irregular N° 4, Administrativo - Control Institucional.
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t>
  </si>
  <si>
    <t>La CGR describe la causa así: ''debido a que no se integran las acciones de planeación, inspección, vigilancia, control y recaudo, se realizan de manera desarticulada.''</t>
  </si>
  <si>
    <t>La CGR describe el efecto así: ''Este hecho genera mayor riesgo de control y vigilancia''</t>
  </si>
  <si>
    <t>Plantear al Ministerio de Transporte, la conformación de un comité interinstitucional.</t>
  </si>
  <si>
    <t>Optimizar las labores de seguimiento, inspección, vigilancia y control a los contratos de concesión portuaria</t>
  </si>
  <si>
    <t>1. Proyecto de resolución de creación de comité interinstitucional de seguimiento portuario
2. Oficio remisorio al Ministerio de Trasporte para tramite por competencia.
3. Reiterar MT y traslado del hallazgo
4. Oficio a CGR no competencia
5. Resolución de aprobación con cambios.
6. Memorando a VAF
7. Memorando de distribución de concesiones por supervisor
8. Estudio de Cargas de trabajo
9. Manual de interventoría y supervisión</t>
  </si>
  <si>
    <t>5. Hecho Presuntamente Irregular N° 5, Administrativo y Disciplinario - Seguimiento Ambiental.
La Agencia Nacional de Infraestructura, antes Instituto Nacional de Concesiones, INCO, no realiza el seguimiento al cumplimiento sobre el componente ambiental y social</t>
  </si>
  <si>
    <t>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t>
  </si>
  <si>
    <t>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
''</t>
  </si>
  <si>
    <t>Aplicar el procedimiento para el seguimiento ambiental y social en el contrato</t>
  </si>
  <si>
    <t>Realizar Seguimiento ambiental y social una vez al año</t>
  </si>
  <si>
    <t>1. Informe Supervisión socio ambiental (incluye revisión documental y de la visita)
2. Oficio al concesionario
3. Manual de interventoría y supervisión
4. Manual de contratación</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</si>
  <si>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</si>
  <si>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</si>
  <si>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</si>
  <si>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</si>
  <si>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</si>
  <si>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</si>
  <si>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están pendientes las UM:3. Concepto jurídico sobre alcance de las competencias de la ANI frente a la medición de los indicadores de gestión versus la Superinterdencia de Puertos y Transporte y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</si>
  <si>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</si>
  <si>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</si>
  <si>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</si>
  <si>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La contraprestación por Infraestructura se cancela sin tener en cuenta las toneladas de carga movilizada del año anterior, como lo establece la  Clausula novena Otrosí No. 5 de 1998.</t>
  </si>
  <si>
    <t>La CGR describe la causa así: ''Inadecuada interpretación para el calculo  y pago de la contraprestación por infraestructura que debe pagar la SPRC. ''</t>
  </si>
  <si>
    <t>La CGR describe el efecto así: ''Menor recaudo por concepto de contraprestación de infraestructura. ''</t>
  </si>
  <si>
    <t>Determinar con exactitud la aplicación de la formula establecida en el numeral 11.2.2.1, clausula 9 del otrosí 5 y como consecuencia cuantificar el monto de contraprestación por infraestructura e introducir las acciones de cobro pertinentes</t>
  </si>
  <si>
    <t>Propender por la recuperación de los recursos del Estado.</t>
  </si>
  <si>
    <t>1. Liquidación de la contraprestación utilizando la fórmula.
2. Oficio a SPT 
3.Memorando al área financiera
4.Informe Financiero. 
5.Informe de supervisión con el detalle de las acciones ejecutadas y a seguir.
6.  Intructivo  GCSP-I- 0004 -Metodologia para la modificacion de un contrato de concesion portuaria  
7. Procedimiento Modificación de Contratos de Concesión.</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</si>
  <si>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</si>
  <si>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</si>
  <si>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</si>
  <si>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</si>
  <si>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</si>
  <si>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</si>
  <si>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</si>
  <si>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Se acedita 100% de avance. Pendiente cierre de la CGR.</t>
  </si>
  <si>
    <t xml:space="preserve">3-jun-2016: está pendiente 8. Modelo de los nuevos Contrato Portuarios de Estructuración evidenciando la incorporación de interventorías de obra y reversión. </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</si>
  <si>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</si>
  <si>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</si>
  <si>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t xml:space="preserve">Falta de Control Institucional </t>
  </si>
  <si>
    <t>La CGR describe la causa así: ''Las funciones realizadas por la Agencia Nacional de Infraestructura como administradora del contrato y las entidades responsables de la planeación, inspección, vigilancia, control y recaudo, se realizan de manera desarticulada.''</t>
  </si>
  <si>
    <t>La CGR describe el efecto así: ''Deficiencias en la coordinación interinstitucional del contrato de Concesión Portuaria 007 de 1993, ''</t>
  </si>
  <si>
    <t xml:space="preserve">1. Proyecto de resolución de creación de comité interinstitucional de seguimiento portuario
2. Oficio remisorio al Ministerio de Trasporte para tramite por competencia.
3. Reiterar MT y traslado del hallazgo
4. Oficio a CGR no competencia
</t>
  </si>
  <si>
    <t>Falta de auditoría externa según lo señalado en el otrosí No 4 que permita determinar el valor de la contraprestación por infraestructura a cancelar por la SPRC.</t>
  </si>
  <si>
    <t>La CGR describe la causa así: ''Ausencia de control que permita establecer el valor real a cobrar de contraprestación por infraestructura. ''</t>
  </si>
  <si>
    <t>La CGR describe el efecto así: ''Incumplimiento a lo establecido en el otrosí No 4 de 1993''</t>
  </si>
  <si>
    <t>Establecer con Superintendencia de Puertos y Transporte la necesidad actual de la Auditoria Externa</t>
  </si>
  <si>
    <t>Optimizar el seguimiento a las obligaciones de control al contrato de concesión</t>
  </si>
  <si>
    <t xml:space="preserve">1. Informe de documentación relacionada
2. comprobante
3. resolución
4. Memorando a Jurídica solicitando concepto
5. Directriz de contratación de interventorías portuarias donde se indique la pertinencia de la contratación
6.Manual de Interventoria y Supervision Código GCSP -M-0002, desde el momento de la solicitud de concesion y la solicitud de modificacion del contrato de concesion. 
7. Modelo de los nuevos Contrato Portuarios de Estructuración evidenciando la incorporación de interventorías de obra y reversión. </t>
  </si>
  <si>
    <t>Contrato de Concesión sin supervisión y evaluación sobre indicadores de gestión portuaria</t>
  </si>
  <si>
    <t>La CGR describe la causa así: ''No se realiza una supervisión y evaluación sobre los indicadores que reflejan el comportamiento de los niveles de prestación del servicio portuario,''</t>
  </si>
  <si>
    <t>La CGR describe el efecto así: ''Incumplimiento con las funciones asignadas a la Agencia Nacional de Infraestructura como administrador del Contrato de Concesión y las normas citadas.''</t>
  </si>
  <si>
    <t>Falta de Póliza de impacto ambiental y de protección del medio ambiente y contaminación.</t>
  </si>
  <si>
    <t>La CGR describe la causa así: ''Deficiencias en el control y seguimiento que se debe realizar.''</t>
  </si>
  <si>
    <t>La CGR describe el efecto así: ''Un presunto incumplimiento contractual y del Decreto 1800 del 2003, Artículo 11, numeral 11.4. ''</t>
  </si>
  <si>
    <t>Remitir copia de las pólizas otorgadas para la realización de los estudios de impacto ambiental y de protección del medio ambiente y contra contaminación, y Remitir el concepto de la ANLA en el cual se indica que la póliza ya no se requiere.</t>
  </si>
  <si>
    <t>presentar la documentación requerida y realizar la supervisión a las obligaciones establecidas por las autoridades competentes.</t>
  </si>
  <si>
    <t>1. Acta
2. Informe
3. Relación documentos</t>
  </si>
  <si>
    <t>Ambiental - Presencia de desechos alimenticios flotando en el mar, en el área de Cruceros, inexistencia de un Plan de Contingencias que permita la limpieza oportuna y se evite así los efectos contaminantes y mal aspecto que de esto se deriva.</t>
  </si>
  <si>
    <t>La CGR describe la causa así: ''Falta de control y vigilancia oportuna por parte de la Sociedad Portuaria y de la Agencia Nacional de Infraestructura.''</t>
  </si>
  <si>
    <t>La CGR describe el efecto así: ''Inexistencia de un Plan de Contingencias que permita la limpieza oportuna y se evite así los efectos contaminantes y mal aspecto que de esto se deriva.''</t>
  </si>
  <si>
    <t>Incorporar del manera expresa dentro de la supervisión del contrato el componente socio ambiental</t>
  </si>
  <si>
    <t xml:space="preserve">1. Oficio  a SPRCAR
2. Anexar el Informe SPRCAR                                                                       3.  Informe Socio Ambiental Anual 
4. De ser necesario oficios al concesionario y/o autoridades competentes                  5. Manual de Interventoría y Supervisión </t>
  </si>
  <si>
    <t>1. Oficio  a SPRCAR
2. Anexar el Informe SPRCAR                                                                       3.  Informe Socio Ambiental Anual 
4. De ser necesario oficios al concesionario y/o autoridades competentes                                     5. Manual de Interventoría y Supervisión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</si>
  <si>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</si>
  <si>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</si>
  <si>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UNIDADES DE MEDIDA CORRECTIVA
1).-Elaborar y remitir oficio a cada interventoría o concesionario, solicitando la  actualización y/o identificación de las áreas remanentes NO desarrollables y los predios sobrantes adquiridos.
2). Elaborar un cronograma de  seguimiento a las áreas remanentes no desarrollables y los predios sobrantes adquiridos por proyecto.
3) Elaborar un oficio a los concesionarios solicitando concepto respecto de si las áreas serán utilizadas para el desarrollo de obras en el proyecto.
4)  Elaborar un Memorando a Vicepresidencia de Estructuración solicitando certificación de si los predios sobrantes serán utilizados para proyectos actuales o para proyectos futuros.
5) Elaborar un oficio de remisión a Central de Inversiones - CISA de los predios sobrantes que no serán utilizados para proyectos de infraestructura y/o determinar la política si estos bienes se van a vender,  evitando un posible detrimento patrimonial.
6).- Un informe de la Gerencia Predial analizando la situación de las áreas.
INFORME DE CIERRE
7) Informe de cierre</t>
  </si>
  <si>
    <t>UNIDADES DE MEDIDA CORRECTIVA
1).-Oficio a cada interventoría y/o concesionario, solicitando la  actualización y/o identificación de las áreas remanentes NO desarrollables y los predios sobrantes adquiridos
2). Cronograma de seguimiento a las áreas remanentes no desarrollables y los predios sobrantes adquiridas por proyecto.
3) Oficio a los concesionarios solicitando concepto respecto de si las áreas remanentes no desarrollables  serán utilizadas para el desarrollo de obras en el proyecto.
4)  Memorando a Vicepresidencia de Estructuración solicitando certificación de si los predios sobrantes serán utilizados para proyectos actuales o para proyectos futuros.
5) Oficio de remisión a Central de Inversiones- CISA de los predios sobrantes que no serán utilizados para proyectos de infraestructura y/o procedimiento de venta
6).- Informe de la Gerencia Predial analizando la situación de las áreas remanentes no desarrollables y los predios sobrantes.
INFORME DE CIERRE
7) Informe de cierre.</t>
  </si>
  <si>
    <t>Se aprobó prórroga hasta el 30-jun-2015. En reunión del 30-jun-2015, se eliminaron las UM:3. Memorando a la Alta direccion
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</si>
  <si>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</si>
  <si>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</si>
  <si>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</si>
  <si>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</si>
  <si>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</si>
  <si>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</si>
  <si>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</si>
  <si>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</si>
  <si>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</si>
  <si>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t>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</si>
  <si>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</si>
  <si>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</si>
  <si>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</si>
  <si>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</si>
  <si>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</si>
  <si>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</si>
  <si>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</si>
  <si>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</si>
  <si>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</si>
  <si>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</si>
  <si>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</si>
  <si>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</si>
  <si>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</si>
  <si>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</si>
  <si>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</si>
  <si>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</si>
  <si>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</si>
  <si>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</si>
  <si>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</si>
  <si>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</si>
  <si>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</si>
  <si>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</si>
  <si>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</si>
  <si>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</si>
  <si>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Recursos del INVIAS Aportados en el Otrosí 1 de 1999 </t>
    </r>
    <r>
      <rPr>
        <sz val="11"/>
        <rFont val="Calibri"/>
        <family val="2"/>
        <scheme val="minor"/>
      </rPr>
      <t xml:space="preserve">
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t>
    </r>
  </si>
  <si>
    <t>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</si>
  <si>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Establecimiento de reglas precisas para los aportes estatales a los fideicomisos de los contratos de concesión</t>
  </si>
  <si>
    <t>Controlar el cumplimiento de los procedimientos de contratación.</t>
  </si>
  <si>
    <t>1. Oficio al INVIAS solicitando informar las razones por las cuales se realizó dicho aporte estatal a la concesión MVVCC
2. Fondo de pasivos contingentes de la entidad
3. Manual de Contratación.
4. Ley de Infraestructura
5. Contrato estándar 4G</t>
  </si>
  <si>
    <t xml:space="preserve">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
</t>
  </si>
  <si>
    <t>Auto   del 05/02/2016, de la CGR  resolvió cerrar y archivar I.P.  No. 6-021-15.</t>
  </si>
  <si>
    <r>
      <rPr>
        <b/>
        <sz val="11"/>
        <rFont val="Calibri"/>
        <family val="2"/>
        <scheme val="minor"/>
      </rPr>
      <t>Avance de Obras Sector 1 Tramo 7.</t>
    </r>
    <r>
      <rPr>
        <sz val="11"/>
        <rFont val="Calibri"/>
        <family val="2"/>
        <scheme val="minor"/>
      </rPr>
      <t xml:space="preserve">
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t>
    </r>
  </si>
  <si>
    <t>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t>
  </si>
  <si>
    <t>La CGR describe el efecto así: ''Teniendo en cuenta que el plazo para la ejecución de la construcción del tramo 7 vence en junio de 2014, prevé que la construcción de este proyecto de importancia nacional no se cumplirá en el tiempo acordado.''</t>
  </si>
  <si>
    <t>1. Efectuar el seguimiento del otrosí N°9 al contrato de concesión
2. Resolver esta controversia a través del tribunal de arbitramento</t>
  </si>
  <si>
    <t xml:space="preserve">Resolver en el escenario arbitral las controversias que se suscitaron por la suspensión de obras en el sector 1 del Tramo 7. </t>
  </si>
  <si>
    <t>1. Resoluciones de otorgamiento de las licencias ambientales requeridas
2.Demanda Arbitral               
3.Manual de Contratación
4.Contrato Estándar 4G
5.Manual de Interventoría y Supervisión
6.Ley de Infraestructura</t>
  </si>
  <si>
    <t>1. Resoluciones de otorgamiento de las licencias ambientales requeridas
2.Demanda Arbitral
3. Manual de Contratación
4. Contrato Estándar 4G
5.Manual de Interventoría y Supervisión
6.Ley de Infraestructura</t>
  </si>
  <si>
    <r>
      <rPr>
        <b/>
        <sz val="11"/>
        <rFont val="Calibri"/>
        <family val="2"/>
        <scheme val="minor"/>
      </rPr>
      <t xml:space="preserve">Adiciones al Contrato de Concesión 005 de 1999 </t>
    </r>
    <r>
      <rPr>
        <sz val="11"/>
        <rFont val="Calibri"/>
        <family val="2"/>
        <scheme val="minor"/>
      </rPr>
      <t xml:space="preserve">
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t>
    </r>
  </si>
  <si>
    <t>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t>
  </si>
  <si>
    <t>1. Informe Financiero
2. Manual de Contratación
3. Contrato Estándar 4G
4. Procedimiento para modificaciones de contratos de concesión
5. Res. Que regula el funcionamiento del Comité de Contratación
6. Res. 959 de 2013 - Bitácora del Proyecto</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</si>
  <si>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</si>
  <si>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</si>
  <si>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</si>
  <si>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</si>
  <si>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t>1. Suscripción del nuevo Convenio entre el Municipio de Santander de Quilichao y ANI.
2. Manual de interventoría y supervisión
3. Informe de cierre</t>
  </si>
  <si>
    <t>Unidad de medida completada. Pendiente cierre de la CGR</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</si>
  <si>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</si>
  <si>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</si>
  <si>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</si>
  <si>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</si>
  <si>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 xml:space="preserve">Concepto Económico Adicional 13 </t>
    </r>
    <r>
      <rPr>
        <sz val="11"/>
        <rFont val="Calibri"/>
        <family val="2"/>
        <scheme val="minor"/>
      </rPr>
      <t xml:space="preserve">
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t>
    </r>
  </si>
  <si>
    <t>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t>
  </si>
  <si>
    <t>incorporar para futuros  procesos de contratación los documentos de la bitácora establecida por la ANI mediante resolución Nª 959 de agosto de 2013.</t>
  </si>
  <si>
    <t>Garantizar que en los contratos de concesión no se presenten períodos sin interventoría.</t>
  </si>
  <si>
    <t>1. Res. 959 de 2013 - Bitácora del Proyecto
2. Memorando de la VEJ socializando la resolución
3. Informe explicativo del alcance y contenido de la Bitácora
4. Manual de Interventoría y Supervisión</t>
  </si>
  <si>
    <r>
      <rPr>
        <b/>
        <sz val="11"/>
        <rFont val="Calibri"/>
        <family val="2"/>
        <scheme val="minor"/>
      </rPr>
      <t>Intersección a Desnivel Tres Esquinas</t>
    </r>
    <r>
      <rPr>
        <sz val="11"/>
        <rFont val="Calibri"/>
        <family val="2"/>
        <scheme val="minor"/>
      </rPr>
      <t xml:space="preserve">
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t>
    </r>
  </si>
  <si>
    <t>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t>
  </si>
  <si>
    <t>Implementar las acciones que garanticen la seguridad de los usuarios de la vía concesionada en este tipo de intersecciones</t>
  </si>
  <si>
    <t>Garantizar la seguridad de los usuarios de la intersección Tres esquinas.</t>
  </si>
  <si>
    <t xml:space="preserve">
1.  Informe de Interventoría. 
2. Informe de Supervisión. 
3. Manual de interventoría y supervisión</t>
  </si>
  <si>
    <t xml:space="preserve">
1.  Informe de Interventoría. 
2. Informe de Supervisión. 
3. Manual de interventoría y supervisión
</t>
  </si>
  <si>
    <r>
      <rPr>
        <b/>
        <sz val="11"/>
        <rFont val="Calibri"/>
        <family val="2"/>
        <scheme val="minor"/>
      </rPr>
      <t xml:space="preserve">Señalización Vial </t>
    </r>
    <r>
      <rPr>
        <sz val="11"/>
        <rFont val="Calibri"/>
        <family val="2"/>
        <scheme val="minor"/>
      </rPr>
      <t xml:space="preserve">
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t>
    </r>
  </si>
  <si>
    <t>La CGR describe la causa así: ''Deficiencias en especificaciones técnicas''</t>
  </si>
  <si>
    <t>Implementar las acciones que garanticen la seguridad de los usuarios de la vía concesionada en los puentes y pontones existentes.</t>
  </si>
  <si>
    <t>Garantizar la seguridad de los usuarios de la vía concesionada en los sitios de puentes y pontones.</t>
  </si>
  <si>
    <t xml:space="preserve"> 
1. Informe de Interventoría. 
2. Informe de supervisión. 
3. Manual de interventoría y supervisión
4. Manual de contratación</t>
  </si>
  <si>
    <r>
      <rPr>
        <b/>
        <sz val="11"/>
        <rFont val="Calibri"/>
        <family val="2"/>
        <scheme val="minor"/>
      </rPr>
      <t>Áreas de Servicio</t>
    </r>
    <r>
      <rPr>
        <sz val="11"/>
        <rFont val="Calibri"/>
        <family val="2"/>
        <scheme val="minor"/>
      </rPr>
      <t xml:space="preserve">
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t>
    </r>
  </si>
  <si>
    <t>La CGR describe la causa así: ''Esta situación se identifica con presunta violación de los principios de Economía y Responsabilidad consagrados en los artículos 25 y 26 de la Ley 80 de 1993, Estatuto General de la Contratación. ''</t>
  </si>
  <si>
    <t>Poner al servicio de los usuarios el Área de servicio correspondiente al tramo 6.</t>
  </si>
  <si>
    <t>Brindar a lo usuarios los servicios que contractualmente debe ofrecer el tramo 6 de la concesión MVVCC.</t>
  </si>
  <si>
    <t xml:space="preserve">1. Informe de Gerencia Jurídico Predial acerca del avance del proceso de expropiación del predio requerido para el funcionamiento del Área de Servicio del tramo 6. 
2. Informe de la Interventoría sobre la puesta en operación del área de servicio del tramo 6. 
3. Informe de supervisión. </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</si>
  <si>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</si>
  <si>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</si>
  <si>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</si>
  <si>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</si>
  <si>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</si>
  <si>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</si>
  <si>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Se confirma la existencia de todos los soportes en el ftp. Pendiente cierre de la CGR</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</si>
  <si>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</si>
  <si>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</si>
  <si>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</si>
  <si>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Valores Adeudados y Pagados por Ingreso Mínimo Garantizado.</t>
    </r>
    <r>
      <rPr>
        <sz val="11"/>
        <rFont val="Calibri"/>
        <family val="2"/>
        <scheme val="minor"/>
      </rPr>
      <t xml:space="preserve">
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</si>
  <si>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t>
  </si>
  <si>
    <t>La causación de IMG se genera luego de ocurrido el hecho y no de manera previa, es decir en enero del año siguiente a su causación. En los anteproyectos de presupuesto anuales se continuará incluyendo la solicitud de recursos para este pago.
A la fecha sólo queda un contratos que aún genera IMG:
1. Devimed: se continua con la inclusión de proyecciones de recursos en anteproyectos de presupuesto.</t>
  </si>
  <si>
    <t>1. Documento de anteproyecto de presupuesto
2. Documentos contractuales donde se elimina la Garantía de Tráfico
3. Manual de Supervisión e Interventoría</t>
  </si>
  <si>
    <t>Auto del 22 de septiembre de 2017</t>
  </si>
  <si>
    <t>AUTO INHIBITORIO
Comunicación de Auto del 22 de septiembre de 2017 con radicación ANI 2017-409-109624-2 "ordenó el cierre y archivo del hallazgo de auditoría 21 de 2013, relacionado con el pago de intereses de mora en las obligaciones contractuales" - IMG - contratos de concesión Autopistas del Café, Autopistas de los Llanos, Neiva- Espinal Girardot, Santa Marta - Riohacha - Paraguachón y Devimed.
Mediante radicación ANI 2017-409-114787-2 del 26 de octubre de 2017 recibió en el Auto del 22 de septiembre de 2017.</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</si>
  <si>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</si>
  <si>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</si>
  <si>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</si>
  <si>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</si>
  <si>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</si>
  <si>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</si>
  <si>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</si>
  <si>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Se cumple con todas las unidades de medida de la meta. Se ajusta avance al 100% para cierre de la CGR.
</t>
  </si>
  <si>
    <t xml:space="preserve">Estudio III
INF. 8 MM&amp;D Rad. No. 2016-409-100777-2 Pag. 7
</t>
  </si>
  <si>
    <r>
      <rPr>
        <b/>
        <sz val="11"/>
        <rFont val="Calibri"/>
        <family val="2"/>
        <scheme val="minor"/>
      </rPr>
      <t>Valor Asignado al Metro Cuadrado de Terreno del Predio Rural SA-022, Tramo 2 San Alberto-Aguachica</t>
    </r>
    <r>
      <rPr>
        <sz val="11"/>
        <rFont val="Calibri"/>
        <family val="2"/>
        <scheme val="minor"/>
      </rPr>
      <t xml:space="preserve">
Se reconoció para el predio No.SA-022 un mayor valor por concepto de metro cuadrado de terreno superior a lo establecido en los estudios de mercado</t>
    </r>
  </si>
  <si>
    <t>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t>
  </si>
  <si>
    <t>La CGR describe el efecto así: ''Por lo anterior se presenta un presunto detrimento al patrimonio del Estado en cuantía de $14.7 millones''</t>
  </si>
  <si>
    <t>1. Remitir a la Gerencia Jurídica de la entidad memorando con  los soportes para que esta Gerencia emita pronunciamiento sobre el procedimiento a seguir para lograr la devolución de los recursos.
2. Con el concepto de la Gerencia Jurídica, remitir a la Gerencia de Defensa Judicial para su aplicación.</t>
  </si>
  <si>
    <t>Propender para que los avalúos comerciales efectuados cumplan con la normatividad y directrices técnicas y por el buen uso de los recursos prediales
Adquirir los predios conforme al valor establecido en un avalúo debidamente soportado</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</si>
  <si>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</si>
  <si>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</si>
  <si>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 xml:space="preserve">Radicación 2016-409-025211-2  del 31/03/2016,  Indagación Preliminar No- 6-016-16
Mediante la readicación 20164090659052, la CGR Auto del 20/06/2016 ordena el cierre y archivo de la I.P.  6-016-16. </t>
  </si>
  <si>
    <t>Auto del 20/06/2016 ordena el cierre y archivo de la I.P.  6-016-16</t>
  </si>
  <si>
    <t>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t>
  </si>
  <si>
    <t xml:space="preserve">Estudio III
INF. 8 MM&amp;D Rad. No. 2016-409-100777-2 Pag. 9
</t>
  </si>
  <si>
    <r>
      <rPr>
        <b/>
        <sz val="11"/>
        <rFont val="Calibri"/>
        <family val="2"/>
        <scheme val="minor"/>
      </rPr>
      <t>Disponibilidad Presupuestal Adquisición y Gestión Predial Contratos Adicionales</t>
    </r>
    <r>
      <rPr>
        <sz val="11"/>
        <rFont val="Calibri"/>
        <family val="2"/>
        <scheme val="minor"/>
      </rPr>
      <t xml:space="preserve"> 
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t>
    </r>
  </si>
  <si>
    <t>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t>
  </si>
  <si>
    <t xml:space="preserve">Generar un concepto unificado  en la Entidad respecto a los requisitos de las apropiaciones presupuestales en materia de adquisición predial. </t>
  </si>
  <si>
    <t xml:space="preserve">1. Resolución de Bitácora                                  2. Manual de Contratación                                 3. Modelo Contrato estándar 4G
4. Ley de Infraestructura                       </t>
  </si>
  <si>
    <t>1. Resolución de Bitácora                       2. Manual de Contratación
3. Modelo Contrato estándar 4G
4. Ley de Infraestructura</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</si>
  <si>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</si>
  <si>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</si>
  <si>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</si>
  <si>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</si>
  <si>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t>UNIDADES DE MEDIDA CORRECTIVA
1. Acción popular (Defensa Judicial)
2. Informe del estado del proceso penal (Defensa Judicial)
3. Intervención directa por parte de la PGN en el juzgado (Predial VJ)
INFORME DE CIERRE
4. Informe de cierre (VEJ)</t>
  </si>
  <si>
    <t>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</si>
  <si>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</si>
  <si>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</si>
  <si>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</si>
  <si>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</si>
  <si>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</si>
  <si>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r>
      <rPr>
        <b/>
        <sz val="11"/>
        <rFont val="Calibri"/>
        <family val="2"/>
        <scheme val="minor"/>
      </rPr>
      <t>Vicepresidencia de Gestión Contractual</t>
    </r>
    <r>
      <rPr>
        <sz val="11"/>
        <rFont val="Calibri"/>
        <family val="2"/>
        <scheme val="minor"/>
      </rPr>
      <t xml:space="preserve"> - Vicepresidencia Jurídica</t>
    </r>
  </si>
  <si>
    <t>1. No se presenta acta mas si informe y circular por parte de la presidencia. 2. Se debe establecer que se remita la informacion por parte del concesionario dentro del tiempo requerido</t>
  </si>
  <si>
    <t>3-jun-2016: están pendiente el documento explicativo de la gestión de la ANI y los vacíos que tiene la norma, que permite que haya concesionarios que no hagan la contribución requerida. Por lo anterior, se sabe que está en desarrollo un decreto aclaratorio del Min Hacienda</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</si>
  <si>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</si>
  <si>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</si>
  <si>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</si>
  <si>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</si>
  <si>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r>
      <rPr>
        <b/>
        <sz val="11"/>
        <rFont val="Calibri"/>
        <family val="2"/>
        <scheme val="minor"/>
      </rPr>
      <t>Cumplimientos Plan Nacional de Desarrollo, Plan Estratégico y Plan de Acción</t>
    </r>
    <r>
      <rPr>
        <sz val="11"/>
        <rFont val="Calibri"/>
        <family val="2"/>
        <scheme val="minor"/>
      </rPr>
      <t xml:space="preserve">
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
• Contrato Interadministrativo con Interconexión Eléctrica S.A. – ISA – para Autopistas de La Montaña  
• Convenio Interadministrativo con el Fondo de Adaptación 
• Estructuración interna 
• Convenio con el Fondo Financiero de Proyectos de Desarrollo – FONADE 
- Estructuración de la reconstrucción de los corredores viales: Bogotá - Bucaramanga – Cúcuta: Longitud 893 km y Manizales – Honda – Villeta: Longitud 206 km.
- Toneladas de carga Transportada en el año
- En materia de transporte férreo, con una apropiación por $91.000 millones. Sin embargo, según el informe de ejecución presupuestal de gastos, ejecutaron $37.000 millones
- Ruta del Sol I. Ruta del Sol II, Malla Vial del Cauca, </t>
    </r>
  </si>
  <si>
    <t>La CGR describe la causa así: ''Esta situación afectó el cumplimiento de las metas, trayendo como consecuencia los atrasos en la reparación de los corredores viales afectados y principalmente el comercio y la población  afectada por la ola invernal de los citados  corredores. ''</t>
  </si>
  <si>
    <t>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t>
  </si>
  <si>
    <t>1.- Concepto de la vicepresidencia Jurídica</t>
  </si>
  <si>
    <t xml:space="preserve">1. procedimiento formulación planeación estratégica(1)
2. Guía para la elaboración Plan de Acción (1)
3. Informes de seguimiento plan de acción (3)
4. Matriz de Planeación estratégica (1)
5. Procedimiento SEPG-P-014; Planeación estratégica
6. Procedimiento GCSP-P-026; Definición de metas anuales por concesión
7. Instructivo SEPG-I-006; Metodología Plan de Acción </t>
  </si>
  <si>
    <t>Grupo Interno de Trabajo Carretero,Portuario,Planeacion,Estructuración</t>
  </si>
  <si>
    <t>Grupo Interno de Trabajo Carretero - Portuario - Planeacion - Estructuración</t>
  </si>
  <si>
    <r>
      <rPr>
        <b/>
        <sz val="11"/>
        <rFont val="Calibri"/>
        <family val="2"/>
        <scheme val="minor"/>
      </rPr>
      <t xml:space="preserve">Pago de Intereses de Mora en Obligaciones Contractuales. </t>
    </r>
    <r>
      <rPr>
        <sz val="11"/>
        <rFont val="Calibri"/>
        <family val="2"/>
        <scheme val="minor"/>
      </rPr>
      <t xml:space="preserve">
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t>
    </r>
  </si>
  <si>
    <t>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t>
  </si>
  <si>
    <t>Asegurar que en los anteproyectos de presupuesto anuales se incluya la solicitud de recursos para este tipo de pagos.</t>
  </si>
  <si>
    <t xml:space="preserve">Reducir el pago de intereses por obligaciones frente a los concesionarios, en el marco de los mecanismos de presupuesto establecidos por el Estado </t>
  </si>
  <si>
    <t>2. Consulta a la DIAN</t>
  </si>
  <si>
    <t xml:space="preserve">1. Documento de anteproyecto de presupuesto
2. Información de Marco de Gasto de Mediano Plazo propuesto por la entidad
3. Manual de Supervisión e Interventoría
</t>
  </si>
  <si>
    <t>Grupo Interno de Trabajo Financiero,Gerencia Planeacion</t>
  </si>
  <si>
    <t>Grupo Interno de Trabajo Financiero - Gerencia Planeacion</t>
  </si>
  <si>
    <r>
      <rPr>
        <b/>
        <sz val="11"/>
        <rFont val="Calibri"/>
        <family val="2"/>
        <scheme val="minor"/>
      </rPr>
      <t xml:space="preserve">Vicepresidencia de Gestión Contractual - Vicepresidencia Ejecutiva - </t>
    </r>
    <r>
      <rPr>
        <sz val="11"/>
        <rFont val="Calibri"/>
        <family val="2"/>
        <scheme val="minor"/>
      </rPr>
      <t>Vicepresidencia de Planeación, Riesgos y Entorno</t>
    </r>
  </si>
  <si>
    <t>no se conoce Auto, pendiente</t>
  </si>
  <si>
    <t>2016-409-027755-2 del 8/04/2016, comunica el cierre de la indagación preliminar.- pendiene el auto, para conocer detalles</t>
  </si>
  <si>
    <r>
      <rPr>
        <b/>
        <sz val="11"/>
        <rFont val="Calibri"/>
        <family val="2"/>
        <scheme val="minor"/>
      </rPr>
      <t>Intereses Moratorios e IVA de Intereses en Pago del Acuerdo Conciliatorio del 12-09-2008</t>
    </r>
    <r>
      <rPr>
        <sz val="11"/>
        <rFont val="Calibri"/>
        <family val="2"/>
        <scheme val="minor"/>
      </rPr>
      <t xml:space="preserve">
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</si>
  <si>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</si>
  <si>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En los anteproyectos de presupuesto anuales se continuará incluyendo la solicitud de recursos para este tipo de pagos.</t>
  </si>
  <si>
    <t xml:space="preserve">3.- Circular externa firmada por el Ministerio del Interior y el presidente de la ANI, solicitando el diligenciamiento del formato y la remisión a las a las entidades competentes </t>
  </si>
  <si>
    <t>1. Documento de anteproyecto de presupuesto
2. Información de Marco de Gasto de Mediano Plazo propuesto por la entidad
3. Circular Externa MHCP programación anteproyecto de Presupuesto
4. Manual de supervisión e interventoría</t>
  </si>
  <si>
    <t>pendiente por conocer el fallo</t>
  </si>
  <si>
    <t>auto del 18/03/2016, no se conoce el número en la comunicación, pendiente conocer el Auto.</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</si>
  <si>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</si>
  <si>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</si>
  <si>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</si>
  <si>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</si>
  <si>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Se confirman los soportes en el ftp. Pendiente cierre de la CGR. Se actualiza el nivel de avance. Se radicó memorando 2015-6010031153 en el que se solicita prórroga y cambio de responsable.</t>
  </si>
  <si>
    <t>Se confirman los soportes en el FTP con base en el replanteamiento, donde se adicionó la unidad de medida Recopilación de antecedentes de la gestión de los recursos para la gestión del pago por parte de la gerencia de Planeación.
Se acredita el 100% de avance del plan. Este hallazgo esta pendiente de ser revisado por el Dr. Medellín. En atención al memo 20166010064563 del 24-may-2016, se complementó la asignación de responsabilidad sobre el hallazgo al incluir a la VGC</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</si>
  <si>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</si>
  <si>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</si>
  <si>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</si>
  <si>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</si>
  <si>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</si>
  <si>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r>
      <rPr>
        <b/>
        <sz val="11"/>
        <rFont val="Calibri"/>
        <family val="2"/>
        <scheme val="minor"/>
      </rPr>
      <t>Intereses Corrientes y Moratorios en Pago del Auto del 16-11-2011 - Contrato de Concesión 046/2004.</t>
    </r>
    <r>
      <rPr>
        <sz val="11"/>
        <rFont val="Calibri"/>
        <family val="2"/>
        <scheme val="minor"/>
      </rPr>
      <t xml:space="preserve">
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t>
    </r>
  </si>
  <si>
    <t>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t>
  </si>
  <si>
    <t>5.- Informe mesas de trabajo con la DIAN y el Ministerio del Interior.</t>
  </si>
  <si>
    <t>Vicepresidencia de Gestión Contractual - Vicepresidencia de Planeación, Riesgos y Entorno</t>
  </si>
  <si>
    <r>
      <t>Auto de Indagación Preliminar No. 6-009-16 del 14/03/2016 de la Dirección de Vigilancia Fiscal CGR. 
Con radicación 20164090662122 del 18 de julio de 2016, la CGR informa que mediante auto fechado 12 de julio de 2016 se orednó el archivo de la Indagación Preliminar No. 6-009-16
Mediante correo electrónico del 24/08/2016 9:39 se entrega a la OIC de la ANI el auto en el que se argumenta por parte de la CGR que:
...</t>
    </r>
    <r>
      <rPr>
        <b/>
        <sz val="11"/>
        <rFont val="Calibri"/>
        <family val="2"/>
        <scheme val="minor"/>
      </rPr>
      <t>"</t>
    </r>
    <r>
      <rPr>
        <sz val="11"/>
        <rFont val="Calibri"/>
        <family val="2"/>
        <scheme val="minor"/>
      </rPr>
      <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t>
    </r>
  </si>
  <si>
    <t>Auto  del 12/07/2016 oredna el archivo de la Indagación Preliminar No. 6-009-16.</t>
  </si>
  <si>
    <r>
      <rPr>
        <b/>
        <sz val="11"/>
        <rFont val="Calibri"/>
        <family val="2"/>
        <scheme val="minor"/>
      </rPr>
      <t xml:space="preserve"> auto fechado 12 de julio de 2016 se orednó el archivo de la Indagación Preliminar No. 6-009-16
</t>
    </r>
    <r>
      <rPr>
        <sz val="11"/>
        <rFont val="Calibri"/>
        <family val="2"/>
        <scheme val="minor"/>
      </rPr>
      <t>Con radicación 20164090662122 del 18 de julio de 2016, mediante correo electrónico del 24/08/2016 9:39 se entrega a la OIC de la ANI el auto en el que se argumenta por parte de la CGR que,
“…no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t>
    </r>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 xml:space="preserve">
Ataca la causalidad del hallazgo. Como unidad de medida aporta a la efectividad del PMI</t>
    </r>
  </si>
  <si>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</si>
  <si>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</si>
  <si>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</si>
  <si>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</si>
  <si>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</si>
  <si>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t>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</si>
  <si>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</si>
  <si>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</si>
  <si>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</si>
  <si>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</si>
  <si>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</si>
  <si>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</si>
  <si>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</si>
  <si>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</si>
  <si>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</si>
  <si>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</si>
  <si>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t>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</si>
  <si>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</si>
  <si>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</si>
  <si>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</si>
  <si>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</si>
  <si>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</si>
  <si>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</si>
  <si>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</si>
  <si>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t>8.- Informe de cierre (V Jurídica Deysi Barbosa)</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</si>
  <si>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 de Cierre</t>
  </si>
  <si>
    <t>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t>
  </si>
  <si>
    <t>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16-dic-2015: se confirma que hace un mes se recibieron los diseños por parte de la Gobernación. En enero de 2016 se iniciará el proceso de contratación (1 licitación y 2 concursos de mérito). Se debe solicitar prórroga y se replantearán las unidades de medida.
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</si>
  <si>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</si>
  <si>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</si>
  <si>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</si>
  <si>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</si>
  <si>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</si>
  <si>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</si>
  <si>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</si>
  <si>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</si>
  <si>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</si>
  <si>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</si>
  <si>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</si>
  <si>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</si>
  <si>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</si>
  <si>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</si>
  <si>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</si>
  <si>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</si>
  <si>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</si>
  <si>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</si>
  <si>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</si>
  <si>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</si>
  <si>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</si>
  <si>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</si>
  <si>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</si>
  <si>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</si>
  <si>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t>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</si>
  <si>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</si>
  <si>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</si>
  <si>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</si>
  <si>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</si>
  <si>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</si>
  <si>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</si>
  <si>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Este hallazgo ya cumplió el 100% de las unidades de medida.</t>
  </si>
  <si>
    <t>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</si>
  <si>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</si>
  <si>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</si>
  <si>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</si>
  <si>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r>
      <rPr>
        <b/>
        <sz val="11"/>
        <rFont val="Calibri"/>
        <family val="2"/>
        <scheme val="minor"/>
      </rPr>
      <t>Planta de Personal</t>
    </r>
    <r>
      <rPr>
        <sz val="11"/>
        <rFont val="Calibri"/>
        <family val="2"/>
        <scheme val="minor"/>
      </rPr>
      <t xml:space="preserve">
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t>
    </r>
  </si>
  <si>
    <t>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t>
  </si>
  <si>
    <t>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t>
  </si>
  <si>
    <t>Proveer las vacantes de los cargos de la planta de personal aprobada por los Decretos 665 de 2012, 1746 y 2468 de 2013.</t>
  </si>
  <si>
    <t>Cumplir con la planta de personal aprobada.</t>
  </si>
  <si>
    <t>1. Informe de verificación de cargos provistos
2. OPEC actualizada
3. Mesa de trabajo efectuada (1)</t>
  </si>
  <si>
    <t>Talento Humano</t>
  </si>
  <si>
    <r>
      <rPr>
        <b/>
        <sz val="11"/>
        <rFont val="Calibri"/>
        <family val="2"/>
        <scheme val="minor"/>
      </rPr>
      <t>Viabilidad Financiera de la Solicitud de la Autorización Temporal.</t>
    </r>
    <r>
      <rPr>
        <sz val="11"/>
        <rFont val="Calibri"/>
        <family val="2"/>
        <scheme val="minor"/>
      </rPr>
      <t xml:space="preserve">
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
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t>
    </r>
  </si>
  <si>
    <t>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t>
  </si>
  <si>
    <t>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</si>
  <si>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</si>
  <si>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</si>
  <si>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1. Modelo financiero de asesor externo de la época
2. Concepto de validación de la gerencia financiera
3. Memorando interno reforzando la necesidad de la evaluación financiera y su respectiva radicación, en los trámites de las concesiones portuarias
4. Res. 959 de 2013 - Bitácora del proyecto</t>
  </si>
  <si>
    <t>CP_Autorización Temporal CI Prodeco</t>
  </si>
  <si>
    <t>Proceso Administrativo Sancionatorio</t>
  </si>
  <si>
    <t>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t>
  </si>
  <si>
    <r>
      <rPr>
        <b/>
        <sz val="11"/>
        <rFont val="Calibri"/>
        <family val="2"/>
        <scheme val="minor"/>
      </rPr>
      <t>Pólizas Otorgamiento Autorización Temporal.</t>
    </r>
    <r>
      <rPr>
        <sz val="11"/>
        <rFont val="Calibri"/>
        <family val="2"/>
        <scheme val="minor"/>
      </rPr>
      <t xml:space="preserve">
La entidad presuntamente incumplió lo señalado en el artículo 5 de la Resolución 5748 de 2007 y el artículo 33 del Decreto 4735 de 2009</t>
    </r>
  </si>
  <si>
    <t>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t>
  </si>
  <si>
    <t>Regular el procedimiento interno de aprobación de pólizas de  las concesiones portuarias</t>
  </si>
  <si>
    <t>1- Procedimiento adoptado</t>
  </si>
  <si>
    <r>
      <t xml:space="preserve">Reversión Año 2009.
</t>
    </r>
    <r>
      <rPr>
        <sz val="11"/>
        <rFont val="Calibri"/>
        <family val="2"/>
        <scheme val="minor"/>
      </rPr>
      <t>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t>
    </r>
  </si>
  <si>
    <t>La CGR describe la causa así: ''situación crea incertidumbre sobre los bienes que realmente deben ser revertidos a la Nación
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t>
  </si>
  <si>
    <t>La CGR describe el efecto así: ''Lo anterior puede generar una deficiencia con presunta incidencia de tipo disciplinaria, por el presunto incumplimiento de las normas descritas y el artículo 34 de la Ley 734 de 2002.''</t>
  </si>
  <si>
    <t>Enviar copia del Acta aclaratoria del Acta de reversión y revisar, ajustar, actualizar y formalizar en el sistema integrado de gestión de la entidad el procedimiento de reversión de las concesiones portuarias contenido en el Acta 001 del 1 de noviembre de 2005</t>
  </si>
  <si>
    <t>1- Aclaración del Acta de reversión.
2- Formalizar la inclusión del procedimiento definido para el trámite de reversión de las concesiones portuarias, en el Sistema Integrado de Gestión de Calidad de la Entidad.</t>
  </si>
  <si>
    <t>1- Copia Acta 
2- Procedimiento de reversiones</t>
  </si>
  <si>
    <r>
      <t xml:space="preserve">Trámite y/o Procedimiento de la Reversión.
</t>
    </r>
    <r>
      <rPr>
        <sz val="11"/>
        <rFont val="Calibri"/>
        <family val="2"/>
        <scheme val="minor"/>
      </rPr>
      <t>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
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t>
    </r>
  </si>
  <si>
    <t>La CGR describe la causa así: ''Lo anterior trae como uno de sus efectos que los Estados Financieros del Instituto Nacional de Vías, estén subestimados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t>
  </si>
  <si>
    <t>Revisar, ajustar, actualizar y formalizar en el sistema integrado de gestión de la entidad el procedimiento de reversión de las concesiones portuarias contenido en el Acta 001 del 1 de noviembre de 2005.</t>
  </si>
  <si>
    <t xml:space="preserve">Cumplir a cabalidad con el procedimiento definido para el trámite de reversión de las concesiones portuarias </t>
  </si>
  <si>
    <r>
      <rPr>
        <b/>
        <sz val="11"/>
        <rFont val="Calibri"/>
        <family val="2"/>
        <scheme val="minor"/>
      </rPr>
      <t>Utilización o Aprovechamiento de Puerto Zúñiga.</t>
    </r>
    <r>
      <rPr>
        <sz val="11"/>
        <rFont val="Calibri"/>
        <family val="2"/>
        <scheme val="minor"/>
      </rPr>
      <t xml:space="preserve">
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t>
    </r>
  </si>
  <si>
    <t>La CGR describe la causa así: ''De acuerdo a lo anterior, se evidencia que a la fecha la Agencia no ha iniciado estrategia alguna para darle utilidad al puerto, así como para los bienes de infraestructura allí instalada''</t>
  </si>
  <si>
    <t>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t>
  </si>
  <si>
    <t>Establecer lineamientos estratégicos con respecto a la estructuración de proyectos de infraestructura portuaria</t>
  </si>
  <si>
    <t>Asegurar que los proyectos porturarios bajo la responsabilidad de la Agencia se desarrollan y operan bajo una estrategia global definida</t>
  </si>
  <si>
    <t>1. Memorando a Estructuración
2. Documento con análisis actualizado de alternativas generadas por Estructuración
3. Documento CONPES 3744 que establece la política portuaria para un país moderno
4. Documento EPIT - P-001 Estructuración proyectos de infraestructura portuaria</t>
  </si>
  <si>
    <r>
      <t xml:space="preserve">Vicepresidencia de Gestión Contractual </t>
    </r>
    <r>
      <rPr>
        <sz val="11"/>
        <rFont val="Calibri"/>
        <family val="2"/>
        <scheme val="minor"/>
      </rPr>
      <t>- Vicepresidencia de Estructuración</t>
    </r>
  </si>
  <si>
    <r>
      <rPr>
        <b/>
        <sz val="11"/>
        <rFont val="Calibri"/>
        <family val="2"/>
        <scheme val="minor"/>
      </rPr>
      <t>Indagación preliminar No. 6-013-17-ANI-PRODECO</t>
    </r>
    <r>
      <rPr>
        <sz val="11"/>
        <rFont val="Calibri"/>
        <family val="2"/>
        <scheme val="minor"/>
      </rPr>
      <t xml:space="preserve">
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t>
    </r>
  </si>
  <si>
    <t>Auto del 25 de octubre de 2017 con radicación ANI. No. 20174091245942 del 22 de noviembre de 2017.</t>
  </si>
  <si>
    <t>Auto del 25 de octubre de 2017 mediante el cual se ordena el archivo de la Indagación preliminar No. 6-013-17-ANI-PRODECO 
“…el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</si>
  <si>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</si>
  <si>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</si>
  <si>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</si>
  <si>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t>
  </si>
  <si>
    <t>3-jun-2016: 3. está pendiente concepto jurídico sobre alcance de las competencias de la ANI frente a la medición de los indicadores de gestión versus la Superinterdencia de Puertos y Transporte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</si>
  <si>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</si>
  <si>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</si>
  <si>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</si>
  <si>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r>
      <rPr>
        <b/>
        <sz val="11"/>
        <rFont val="Calibri"/>
        <family val="2"/>
        <scheme val="minor"/>
      </rPr>
      <t>Seguimiento y supervisión</t>
    </r>
    <r>
      <rPr>
        <sz val="11"/>
        <rFont val="Calibri"/>
        <family val="2"/>
        <scheme val="minor"/>
      </rPr>
      <t xml:space="preserve">
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t>
    </r>
  </si>
  <si>
    <t>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t>
  </si>
  <si>
    <t xml:space="preserve">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
</t>
  </si>
  <si>
    <t>1- Informe final
2. Procedimiento de Administración de permisos portuarios
3. Manual de interventoría y supervisión</t>
  </si>
  <si>
    <r>
      <rPr>
        <b/>
        <sz val="11"/>
        <rFont val="Calibri"/>
        <family val="2"/>
        <scheme val="minor"/>
      </rPr>
      <t>Recaudo Contraprestación Portuaria Vs Ejecución Presupuestal</t>
    </r>
    <r>
      <rPr>
        <sz val="11"/>
        <rFont val="Calibri"/>
        <family val="2"/>
        <scheme val="minor"/>
      </rPr>
      <t xml:space="preserve">.
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
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t>
    </r>
  </si>
  <si>
    <t>La CGR describe la causa así: ''La situación anteriormente descrita, con respecto a la información suministrada en la visita fiscal y la información entregada por el INVIAS en la respuesta, crea incertidumbre sobre la información suministrada al órgano de control.''</t>
  </si>
  <si>
    <t>Remitir hallazgo a CGR por no competencia</t>
  </si>
  <si>
    <t xml:space="preserve">Solicitar que dicha entidad adopte los correctivos pertinentes. </t>
  </si>
  <si>
    <t>1.  - Oficio
2. Contrato estandar de interventoría portuaría</t>
  </si>
  <si>
    <r>
      <rPr>
        <b/>
        <sz val="11"/>
        <rFont val="Calibri"/>
        <family val="2"/>
        <scheme val="minor"/>
      </rPr>
      <t>Contraprestación Portuaria</t>
    </r>
    <r>
      <rPr>
        <sz val="11"/>
        <rFont val="Calibri"/>
        <family val="2"/>
        <scheme val="minor"/>
      </rPr>
      <t xml:space="preserve">
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
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t>
    </r>
  </si>
  <si>
    <t>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t>
  </si>
  <si>
    <t xml:space="preserve">1.  - Oficio
2.  Solicitid a CGR eliminación del hallazgo por no competencia     </t>
  </si>
  <si>
    <t xml:space="preserve">1.  - Oficio                                                                2.  Solicitid a CGR eliminación del hallazgo por no competencia                                   </t>
  </si>
  <si>
    <r>
      <rPr>
        <b/>
        <sz val="11"/>
        <rFont val="Calibri"/>
        <family val="2"/>
        <scheme val="minor"/>
      </rPr>
      <t>Incumplimiento de término legal. Artículo 12 Ley 1° de 1991</t>
    </r>
    <r>
      <rPr>
        <sz val="11"/>
        <rFont val="Calibri"/>
        <family val="2"/>
        <scheme val="minor"/>
      </rPr>
      <t xml:space="preserve">
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t>
    </r>
  </si>
  <si>
    <t>Establecer lineamientos que regulen los tiempos para las solicitudes de concesiones portuarias</t>
  </si>
  <si>
    <t>Reducir el riesgo de retraso en la atención de solicitudes de concesiones portuarias.</t>
  </si>
  <si>
    <t>1. Oficio de traslado del hallazgo a la Superintendencia
2. Memo de no competencia a la OCI
3. Oficio de no competencia a la CGR
4. Memorando a la VE
5. Decreto 474 de 2015 que regula y reduce los tiempos de trámite para las solicitudes de concesión portuaria</t>
  </si>
  <si>
    <t>CP_Sociedad Portuaria Río Córdoba SA</t>
  </si>
  <si>
    <t>Competencias otras entidades</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</si>
  <si>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</si>
  <si>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</si>
  <si>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</si>
  <si>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</si>
  <si>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</si>
  <si>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r>
      <t xml:space="preserve">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
    </r>
    <r>
      <rPr>
        <i/>
        <sz val="11"/>
        <rFont val="Calibri"/>
        <family val="2"/>
        <scheme val="minor"/>
      </rPr>
      <t>Tomar las acciones pertinentes derivadas del Concepto Jurídico</t>
    </r>
    <r>
      <rPr>
        <sz val="11"/>
        <rFont val="Calibri"/>
        <family val="2"/>
        <scheme val="minor"/>
      </rPr>
      <t>, ya que no aplica tener interventoría bajo las circunstancias actuales del proyecto. Con base en lo anterior se acredita el 100% de avance. Pendiente cierre de la CGR.</t>
    </r>
  </si>
  <si>
    <t xml:space="preserve">3-jun-2016: está pendiente U.M. 12- Modelo de los nuevos Contrato Portuarios de Estructuración evidenciando la incorporación de interventorías de obra y reversión.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</si>
  <si>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</si>
  <si>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</si>
  <si>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</si>
  <si>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</si>
  <si>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</si>
  <si>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Se elimina la UM 6- Tomar las acciones pertinentes derivadas del Concepto Jurídico ya que dicho concepto determina que no existe detrimento patrimonial. Se acredita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</si>
  <si>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</si>
  <si>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</si>
  <si>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</si>
  <si>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</si>
  <si>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</si>
  <si>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</si>
  <si>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</si>
  <si>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</si>
  <si>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El informe financiero indica que no aplica hoy posible detrimento. El 28-ago-2014 se firm{o otrosí No.3 aclaratorio al contrato de concesión portuaria. Se acredita el 100% de avance. Pendiente cierre de la CGR.</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</si>
  <si>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</si>
  <si>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rPr>
        <b/>
        <sz val="11"/>
        <rFont val="Calibri"/>
        <family val="2"/>
        <scheme val="minor"/>
      </rPr>
      <t xml:space="preserve">Estructura tarifaria Administrativo. </t>
    </r>
    <r>
      <rPr>
        <sz val="11"/>
        <rFont val="Calibri"/>
        <family val="2"/>
        <scheme val="minor"/>
      </rPr>
      <t xml:space="preserve">
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t>
    </r>
  </si>
  <si>
    <t xml:space="preserve">Oficiar a la DIAN
Incentivar la aplicación del nuevo CONPES en los eventos en que proceda de acuerdo al mismo </t>
  </si>
  <si>
    <t>1- Comunicación
2. Memorando 
3. Memorando a CI sobre no competencia
4. Oficio de traslado  a Entidad Competente</t>
  </si>
  <si>
    <r>
      <rPr>
        <b/>
        <sz val="11"/>
        <rFont val="Calibri"/>
        <family val="2"/>
        <scheme val="minor"/>
      </rPr>
      <t>Cumplimiento Cargue Directo</t>
    </r>
    <r>
      <rPr>
        <sz val="11"/>
        <rFont val="Calibri"/>
        <family val="2"/>
        <scheme val="minor"/>
      </rPr>
      <t xml:space="preserve"> 
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t>
    </r>
  </si>
  <si>
    <t xml:space="preserve">1- Informar a la Contraloría sobre las acciones adelantadas por la Entidad para garantizar el cumplimiento de la normatividad. </t>
  </si>
  <si>
    <t>Garantizar el cumplimiento de lo dispuesto por la normatividad para el cargue directo</t>
  </si>
  <si>
    <t xml:space="preserve">1. Informe de verificación
2- Comunicación CGR
3- Comunicación Dimar
</t>
  </si>
  <si>
    <r>
      <rPr>
        <b/>
        <sz val="11"/>
        <rFont val="Calibri"/>
        <family val="2"/>
        <scheme val="minor"/>
      </rPr>
      <t>Bocatoma</t>
    </r>
    <r>
      <rPr>
        <sz val="11"/>
        <rFont val="Calibri"/>
        <family val="2"/>
        <scheme val="minor"/>
      </rPr>
      <t xml:space="preserve">
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t>
    </r>
  </si>
  <si>
    <t>1.  - Oficio trasladando hallazgo
2. Memorando a Control Interno sobre no competencia.</t>
  </si>
  <si>
    <r>
      <rPr>
        <b/>
        <sz val="11"/>
        <rFont val="Calibri"/>
        <family val="2"/>
        <scheme val="minor"/>
      </rPr>
      <t xml:space="preserve">Subestimación de la contraprestación </t>
    </r>
    <r>
      <rPr>
        <sz val="11"/>
        <rFont val="Calibri"/>
        <family val="2"/>
        <scheme val="minor"/>
      </rPr>
      <t xml:space="preserve">
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t>
    </r>
  </si>
  <si>
    <t>Establecer cual era la aplicación correcta de la metodología del calculo de contraprestación para el contrato de concesión portuaria No 005 de 2007</t>
  </si>
  <si>
    <t>1. Concepto financiero
2. Concepto Jurídico
3. Concepto técnico
4. Otrosí aclaratorio
5. Documento de entendimiento</t>
  </si>
  <si>
    <t>CP_Terminal de contenedores TCBUEN</t>
  </si>
  <si>
    <t>Sociedad Portuaria Terminal de Contenedores Buenaventura</t>
  </si>
  <si>
    <r>
      <rPr>
        <b/>
        <sz val="11"/>
        <rFont val="Calibri"/>
        <family val="2"/>
        <scheme val="minor"/>
      </rPr>
      <t>PRF No. 025 / 2014-03261_025-2014</t>
    </r>
    <r>
      <rPr>
        <sz val="11"/>
        <rFont val="Calibri"/>
        <family val="2"/>
        <scheme val="minor"/>
      </rPr>
      <t xml:space="preserve">
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
• 09/04/2014 - Auto de Apertura No. 0014. Rad. No. 20144090186692 del 23/04/2014 - Se remite copia del Auto de Apertura.
• Rad. No. 20144090188792 del 24/04/2014 - citación para notificarse del auto de apertura del PRF.
• Rad. No. 20144090204252 del 05/05/2014 - Notificación por aviso del auto de apertura.
• Rad. No. 20147010092471 del 20/05/2014 - Respuesta a solicitud de información de la CGR.
• Rad. No. 20154090088892 del 17/02/2015 - Citación a versión libre. 
• 22/05/2015 - Versión libre
• 08/09/2015. Rad. 20154090565482. Citación a ratificar o ampliar versión libre. 
• 01/10/2015 - Ampliación Versión libre.
• 19/04/2017. Rad. No. 20174090406332. Solicitud de información con destino al proceso. Pruebas.</t>
    </r>
  </si>
  <si>
    <r>
      <rPr>
        <b/>
        <sz val="11"/>
        <rFont val="Calibri"/>
        <family val="2"/>
        <scheme val="minor"/>
      </rPr>
      <t>Garantías</t>
    </r>
    <r>
      <rPr>
        <sz val="11"/>
        <rFont val="Calibri"/>
        <family val="2"/>
        <scheme val="minor"/>
      </rPr>
      <t xml:space="preserve">
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
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t>
    </r>
  </si>
  <si>
    <t>Ajustar garantías del contrato a las exigencias en cuanto a vigencias y montos de amparo previstos en el mismo y en la normativa aplicable</t>
  </si>
  <si>
    <t>Garantizar la suficiencia y ajuste de las garantías que EL CONCESIONARIO está obligado a otorgar en los términos previstos en el contrato de concesión y la normativa aplicable</t>
  </si>
  <si>
    <t>1. Oficio de requerimiento
2. Garantías con valor de amparo ajustado</t>
  </si>
  <si>
    <r>
      <rPr>
        <b/>
        <sz val="11"/>
        <rFont val="Calibri"/>
        <family val="2"/>
        <scheme val="minor"/>
      </rPr>
      <t>Interventoría,  Auditoría Externa, seguimiento y control.</t>
    </r>
    <r>
      <rPr>
        <sz val="11"/>
        <rFont val="Calibri"/>
        <family val="2"/>
        <scheme val="minor"/>
      </rPr>
      <t xml:space="preserve">
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t>
    </r>
  </si>
  <si>
    <t>Obtener concepto con criterios para contratar interventorías portuarias</t>
  </si>
  <si>
    <t>Contar con lineamientos específicos para contratar interventorías portuarias</t>
  </si>
  <si>
    <t>1. Solicitud a jurídica sobre contratación de interventorías
2.Informe Jurídico.
3.Tomar las acciones pertinentes derivadas del Concepto Jurídico</t>
  </si>
  <si>
    <r>
      <rPr>
        <b/>
        <sz val="11"/>
        <rFont val="Calibri"/>
        <family val="2"/>
        <scheme val="minor"/>
      </rPr>
      <t>Errores Contractuales</t>
    </r>
    <r>
      <rPr>
        <sz val="11"/>
        <rFont val="Calibri"/>
        <family val="2"/>
        <scheme val="minor"/>
      </rPr>
      <t xml:space="preserve">
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t>
    </r>
  </si>
  <si>
    <t>Ajustar el plan de inversiones previsto en el Contrato de Concesión Portuaria No. 005 de 2007 con el objeto de incluir los equipos que hicieron parte de las inversiones propuestas para la evaluación financiera del proyecto y que deben revertir a la Nación.</t>
  </si>
  <si>
    <t>Garantizar la concordancia entre el plan de inversiones incluido en el contrato y las inversiones propuestas por el Concesionario que fueron evaluadas financieramente y que dieron origen a la contraprestación pactada.</t>
  </si>
  <si>
    <t>1. Concepto Técnico
2. Concepto Financiero
3.Concepto Jurídico
4. Otrosí aclaratorio por parte de la Vicepresidencia Jurídica
 5. Manual de Contratación</t>
  </si>
  <si>
    <r>
      <rPr>
        <b/>
        <sz val="11"/>
        <rFont val="Calibri"/>
        <family val="2"/>
        <scheme val="minor"/>
      </rPr>
      <t>Coordenadas Contractuales y Línea de playa y Zonas de Bajama</t>
    </r>
    <r>
      <rPr>
        <sz val="11"/>
        <rFont val="Calibri"/>
        <family val="2"/>
        <scheme val="minor"/>
      </rPr>
      <t>r
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t>
    </r>
  </si>
  <si>
    <t>Confirmar las coordenadas exactas del levantamiento de ubicación del Terminal con sus correspondientes áreas</t>
  </si>
  <si>
    <t xml:space="preserve">Determinar  con exactitud las coordenadas de las placas. </t>
  </si>
  <si>
    <t>1. Requerimiento levantamiento topográfico
2. Convenio IGAC - ANI
3. Informe de Supervisión con avance y cronograma de seguimiento
4. Levantamiento Planímetrico – IGAC 
5. Manual de Supervisión e Interventoría</t>
  </si>
  <si>
    <t>Identificación de línea de playa</t>
  </si>
  <si>
    <r>
      <rPr>
        <b/>
        <sz val="11"/>
        <rFont val="Calibri"/>
        <family val="2"/>
        <scheme val="minor"/>
      </rPr>
      <t xml:space="preserve">Rejillas de Desagües </t>
    </r>
    <r>
      <rPr>
        <sz val="11"/>
        <rFont val="Calibri"/>
        <family val="2"/>
        <scheme val="minor"/>
      </rPr>
      <t xml:space="preserve">
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
En la respuesta a la observación la Entidad manifiesta que realizará los requerimientos a que haya lugar para el reemplazo de dichas rejillas</t>
    </r>
  </si>
  <si>
    <t>Fortalecer los lineamientos asociados con el monitoreo y control de los proyectos y verificar el estado actual de las rejillas para desagües y requerir su reemplazo en caso que resulte necesario</t>
  </si>
  <si>
    <t>1- Requerimiento informe al Concesionario
2- Informe de visita para verificar estado de rejillas
3- Requerimiento reemplazo rejillas fracturadas.
4- Informe de visita para verificar que se realice el reemplazo de rejillas
5- Manual de Interventoría y Supervisión</t>
  </si>
  <si>
    <r>
      <rPr>
        <b/>
        <sz val="11"/>
        <rFont val="Calibri"/>
        <family val="2"/>
        <scheme val="minor"/>
      </rPr>
      <t xml:space="preserve">Señalización de Obra </t>
    </r>
    <r>
      <rPr>
        <sz val="11"/>
        <rFont val="Calibri"/>
        <family val="2"/>
        <scheme val="minor"/>
      </rPr>
      <t xml:space="preserve">
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t>
    </r>
  </si>
  <si>
    <t>Fortalecer los lineamientos asociados con el monitoreo y control de los proyectos</t>
  </si>
  <si>
    <t>1- Requerimiento informe al Concesionario
2- Informe de visita
3- Manual de Interventoría y Supervisión</t>
  </si>
  <si>
    <r>
      <rPr>
        <b/>
        <sz val="11"/>
        <rFont val="Calibri"/>
        <family val="2"/>
        <scheme val="minor"/>
      </rPr>
      <t xml:space="preserve">Bodega de Azúcar </t>
    </r>
    <r>
      <rPr>
        <sz val="11"/>
        <rFont val="Calibri"/>
        <family val="2"/>
        <scheme val="minor"/>
      </rPr>
      <t xml:space="preserve">
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t>
    </r>
  </si>
  <si>
    <t>Verificar con las autoridades competentes la adecuación de las prácticas de almacenamiento de azúcar en el terminal a los normativa y protocolos de almacenamiento de carga vigentes</t>
  </si>
  <si>
    <t>Garantizar la conformidad del almacenamiento de azúcar en el terminal con respecto a la normativa y protocolos de almacenamiento de carga vigentes</t>
  </si>
  <si>
    <t>1- Solicitud de concepto a la Superintendencia Delegada de Puertos
2- Solicitud de concepto al INVIMA
3- Informe de visita
4- Adoptar medidas según conceptos de Superpuertos e INVIMA</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</si>
  <si>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</si>
  <si>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</si>
  <si>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</si>
  <si>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</si>
  <si>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</si>
  <si>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</si>
  <si>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Las unidades de medida están completadas. 
El informe financiero indica que el presunto detrimento por contraprestacion no corresponde. Se acredita el 100% de avance. Pendiente cierre de la CGR.</t>
  </si>
  <si>
    <t xml:space="preserve">3-jun-2016: falta 6. Análisis posición institucional.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</si>
  <si>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</si>
  <si>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</si>
  <si>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</si>
  <si>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</si>
  <si>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</si>
  <si>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</si>
  <si>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r>
      <rPr>
        <b/>
        <sz val="11"/>
        <rFont val="Calibri"/>
        <family val="2"/>
        <scheme val="minor"/>
      </rPr>
      <t xml:space="preserve">Vicepresidencia de Gestión Contractual </t>
    </r>
    <r>
      <rPr>
        <sz val="11"/>
        <rFont val="Calibri"/>
        <family val="2"/>
        <scheme val="minor"/>
      </rPr>
      <t>- Vicepresidencia Administrativa y Financiera</t>
    </r>
  </si>
  <si>
    <t>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t>
  </si>
  <si>
    <t>29-dic-2015: con memorando 2015-308-015483-3 del 29-dic-2015, se recibió solicitud de prórroga hasta el 30-jun-2016, que se concede en virtud de la complejidad de la revisión documental que está en proceso.</t>
  </si>
  <si>
    <t xml:space="preserve">3-jun-2016: falta 5- Memorando a grupo financiero portuario sobre las memorias de los modelos financieros. </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</si>
  <si>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</si>
  <si>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</si>
  <si>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r>
      <rPr>
        <b/>
        <sz val="11"/>
        <rFont val="Calibri"/>
        <family val="2"/>
        <scheme val="minor"/>
      </rPr>
      <t>Ingresos por Operación de Carbón en la Propuesta de renegociación.</t>
    </r>
    <r>
      <rPr>
        <sz val="11"/>
        <rFont val="Calibri"/>
        <family val="2"/>
        <scheme val="minor"/>
      </rPr>
      <t xml:space="preserve">
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t>
    </r>
  </si>
  <si>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</si>
  <si>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</si>
  <si>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t xml:space="preserve">1. Metodología de evaluación
2. Informe de análisis interventoría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</si>
  <si>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</si>
  <si>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</si>
  <si>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</si>
  <si>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</si>
  <si>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</si>
  <si>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</si>
  <si>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r>
      <t xml:space="preserve">Seguimiento a Función de Advertencia.
</t>
    </r>
    <r>
      <rPr>
        <sz val="11"/>
        <rFont val="Calibri"/>
        <family val="2"/>
        <scheme val="minor"/>
      </rPr>
      <t>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t>
    </r>
    <r>
      <rPr>
        <b/>
        <sz val="11"/>
        <rFont val="Calibri"/>
        <family val="2"/>
        <scheme val="minor"/>
      </rPr>
      <t>.</t>
    </r>
  </si>
  <si>
    <t xml:space="preserve">
Generar un mecanismo a fin de que se tengan en consideración las observaciones planteadas por los organismos de control para el análisis de los respectivos trámites de modificación  contractual y  su presentación ante las instancias de asesoría y decisión de la entidad.</t>
  </si>
  <si>
    <t>Tener en cuenta las observaciones planteadas por los organismos de control con ocasión de la modificación de los contratos de concesión portuaria</t>
  </si>
  <si>
    <t>1. Memorando por parte de la VGC
2. Memorando de traslado por competencia al MT
3. Manual de Contratación</t>
  </si>
  <si>
    <r>
      <t xml:space="preserve">Escenario de Renegociación Otrosí  006 de 2008.
</t>
    </r>
    <r>
      <rPr>
        <sz val="11"/>
        <rFont val="Calibri"/>
        <family val="2"/>
        <scheme val="minor"/>
      </rPr>
      <t>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t>
    </r>
  </si>
  <si>
    <t>Asegurar la evaluación y soporte de las solicitudes de modificación de contratos bajo el marco de la normatividad aplicable.</t>
  </si>
  <si>
    <t>1. Metodología de evaluación
2. Concepto Financiero
3. Memorando de traslado por competencia al MT
4. Manual de Contratación
5. Res. Que crea y reglamenta el Comité de Contratación
6. Res. 959 de 2013 - Bitácora
7. Informe de cierre 
8, Procedimiento de modificacion de contratos de concesion portuaria.</t>
  </si>
  <si>
    <t>Auto del 20/09/2016 
Mediante el cual se ordena el archivo del expediente por prescripción con relación a este hallazgo, en el punto 3 del auto.</t>
  </si>
  <si>
    <t xml:space="preserve">Auto del 20/09/2016 </t>
  </si>
  <si>
    <t xml:space="preserve">Auto del 20/09/2016 
Mediante el cual se ordena abstenerse de iniciar actuación disciplinaria en el punto 3 del auto respecto de este hallazgo.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</si>
  <si>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</si>
  <si>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</si>
  <si>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</si>
  <si>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</si>
  <si>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</si>
  <si>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</si>
  <si>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</si>
  <si>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</si>
  <si>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</si>
  <si>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</si>
  <si>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</si>
  <si>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
1- Copia del memorando, 2- Informe, 3- Concepto técnico - financiero. Pendiente los soportes de las unidades de medida 1 y 2. Con correo del 26-jun-2015 se acreditó el 100% de avance. Pendiente cierre de la CGR.</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</si>
  <si>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</si>
  <si>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</si>
  <si>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</si>
  <si>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</si>
  <si>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</si>
  <si>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</si>
  <si>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</si>
  <si>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</si>
  <si>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</si>
  <si>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r>
      <rPr>
        <b/>
        <sz val="11"/>
        <rFont val="Calibri"/>
        <family val="2"/>
        <scheme val="minor"/>
      </rPr>
      <t>Gestión Documental.</t>
    </r>
    <r>
      <rPr>
        <sz val="11"/>
        <rFont val="Calibri"/>
        <family val="2"/>
        <scheme val="minor"/>
      </rPr>
      <t xml:space="preserve">
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t>
    </r>
  </si>
  <si>
    <t>1- Solicitar a la Vicepresidencia Administrativa y Financiera que certifique la existencia en el expediente de los anexos 1 a 5 mencionados en el contrato.
2- En caso de pérdida del documento, aplicar el procedimiento previsto para tal fin, conforme a lo establecido por el Sistema de Gestión de Calidad de la ANI.
3- Capacitar al personal de las áreas involucradas en el uso del Sistema de Gestión Documental dispuesto por la Entidad, para el manejo, custodia y conservación de documentos, conforme al manual de inducción al cargo.</t>
  </si>
  <si>
    <t>1- Copia del memorando
2. Documento resultante procedimiento
3- Capacitación
4- Resolución 959 de 2013, Bitácora de proyecto
5- Sistema de gestión documental Orfeo</t>
  </si>
  <si>
    <t xml:space="preserve">Auto del 20/09/2016 
Mediante el cual se ordena el traslado por competencia de este hallazgo a Control Interno Disciplinario de la ANI en el punto 6 del auto. </t>
  </si>
  <si>
    <r>
      <rPr>
        <b/>
        <sz val="11"/>
        <rFont val="Calibri"/>
        <family val="2"/>
        <scheme val="minor"/>
      </rPr>
      <t>Inventarios.</t>
    </r>
    <r>
      <rPr>
        <sz val="11"/>
        <rFont val="Calibri"/>
        <family val="2"/>
        <scheme val="minor"/>
      </rPr>
      <t xml:space="preserve">
La Entidad no ha subsanado la deficiencia señalada en el plan de mejoramiento (H74-116/ H265-58), en lo que tiene que ver con el inventario que permita conocer el estado actual de la infraestructura portuaria y demás bienes recibidos en concesión.</t>
    </r>
  </si>
  <si>
    <t>Levantar el inventario por parte del interventor, de los bienes recibidos  que fueron objeto de concesión, previa remisión a éste del formato mencionado en el literal b, sección 2.0.1 del Contrato de Concesión Portuaria No. 006 de 1993</t>
  </si>
  <si>
    <t xml:space="preserve">Identificar con exactitud los bienes que hacen parte de la concesión </t>
  </si>
  <si>
    <t>1. Contrato de la Interventoría
2. Oficio remisorio
3. Inventario</t>
  </si>
  <si>
    <t>Auto del 20/09/2016 
Mediante el cual se ordena la apertura de indagación preliminar de un proceso disciplinario. En el punto 7 del auto se decretan pruebas para este hallazgo.</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</si>
  <si>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</si>
  <si>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</si>
  <si>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falta 3. Concepto jurídico sobre alcance de las competencias de la ANI frente a la medición de los indicadores de gestión versus la Superinterdencia de Puertos y Transporte y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</si>
  <si>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</si>
  <si>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</si>
  <si>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</si>
  <si>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</si>
  <si>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</si>
  <si>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Evaluación Periódica de Desempeño</t>
    </r>
    <r>
      <rPr>
        <sz val="11"/>
        <rFont val="Calibri"/>
        <family val="2"/>
        <scheme val="minor"/>
      </rPr>
      <t xml:space="preserve">
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t>
    </r>
  </si>
  <si>
    <t>Solicitar a la Superintendencia de Puertos y Transporte copia de las evaluaciones periódicas de desempeño efectuadas al concesionario para que obre como antecedente en el expediente y para el seguimiento contractual a que haya lugar por parte de la ANI</t>
  </si>
  <si>
    <t xml:space="preserve">Verificar la realización de la evaluación de desempeño a cargo de la SPT y efectuar el seguimiento que corresponda a la ANI dentro del ámbito de sus competencias </t>
  </si>
  <si>
    <t>1- Oficio a la Superintendencia
2- Documento de evaluación
3. Reiterar oficio a la Superintendencia
4. De ser pertinente realizar gestión de no competencia</t>
  </si>
  <si>
    <t>Auto del 20/09/2016 
Mediante el cual se ordena la apertura de indagación preliminar de un proceso disciplinario. En el punto 10 del auto se decretan pruebas para este hallazgo.</t>
  </si>
  <si>
    <r>
      <rPr>
        <b/>
        <sz val="11"/>
        <rFont val="Calibri"/>
        <family val="2"/>
        <scheme val="minor"/>
      </rPr>
      <t>Póliza de Protección Ambiental.</t>
    </r>
    <r>
      <rPr>
        <sz val="11"/>
        <rFont val="Calibri"/>
        <family val="2"/>
        <scheme val="minor"/>
      </rPr>
      <t xml:space="preserve">
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t>
    </r>
  </si>
  <si>
    <t xml:space="preserve">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t>
  </si>
  <si>
    <t xml:space="preserve">Garantizar que las pólizas contractuales sean constituidas con suficiencia conforme la normativa vigente aplicable. </t>
  </si>
  <si>
    <t>1. Pronunciamiento ANLA sobre no aplicación de la póliza ambiental.
2. Requerimiento al concesionario (de ser necesario)
3. Procedimiento de Aprobación y Administración de Pólizas
4. Resolución 959 de 2013 - Bitácora de Proyectos
5. Manual de Interventoría y Supervisión</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</si>
  <si>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</si>
  <si>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</si>
  <si>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</si>
  <si>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</si>
  <si>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</si>
  <si>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
5. Concepto del área financiera de la entidad.
6. Requerimiento de pago al concesionario
7. Oficio al INVIAS informando la situación, 
y se reemplazaron por la unidad de medida 4- Informe de Supervisión con avance y cronograma IGAC. De esta manera se acredita el 100%, según memorando 2015-303-006971-3 del 17 de junio de 2015 que contiene el informe de Supervisión. 
Se hace la salvedad que una vez se reciba el informe del IGAC se deberán cumplir las unidades de medida reemplazadas.</t>
  </si>
  <si>
    <t>12-ene-2016: En correo del 12-ene-2016 se solicitó evaluar la posibilidad de volver a incorporar las UM que habían sido eliminadas del plan y ajustar así, unidades, plazo y porcentaje de avance. Pendiente respuesta de Puertos.
14-ene-2016: en reunión con el supervisor se incluyeron las siguientes unidades de medida:
4. Concepto experto sobre procedencia de cobro
5. Informe del IGAC sobre medición del terminal portuario
6. Concepto técnico con parámetros para cálculo del cobro
7. Concepto financiero con valor del cobro
8. Cobro al concesionario.
De estas unidades nuevas se tienen ya las unidades 4 y 5, por lo que el porcentaje de avance se cambia del 100% y queda en 63%. En la reunión se solicita y se aprueba prórroga hasta el 31-dic-2016.</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</si>
  <si>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</si>
  <si>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</si>
  <si>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t>Inventarios Físicos</t>
    </r>
    <r>
      <rPr>
        <sz val="11"/>
        <rFont val="Calibri"/>
        <family val="2"/>
        <scheme val="minor"/>
      </rPr>
      <t xml:space="preserve">
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t>
    </r>
  </si>
  <si>
    <t>Levantar el inventario por parte del interventor, de los bienes recibidos por Puertos de Colombia y que fueron objeto de concesión, previa remisión a éste del formato mencionado literal b, sección 2.0.1 del Contrato de Concesión Portuaria No. 009 de 1994.</t>
  </si>
  <si>
    <t>Identificar con exactitud los bienes que hacen parte de la concesión.</t>
  </si>
  <si>
    <t>1. Oficio remisorio
2. Inventario
3. Manual de reversiones
4. Procedimiento de reversiones</t>
  </si>
  <si>
    <t>Las unidades de medida están completadas. Se actualiza el nivel de avance al 100%. Pendiente cierre de la CGR.</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</si>
  <si>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</si>
  <si>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</si>
  <si>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</si>
  <si>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</si>
  <si>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</si>
  <si>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“Dragado Canal de Acceso”</t>
    </r>
    <r>
      <rPr>
        <sz val="11"/>
        <rFont val="Calibri"/>
        <family val="2"/>
        <scheme val="minor"/>
      </rPr>
      <t xml:space="preserve">
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
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t>
    </r>
  </si>
  <si>
    <t>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t>
  </si>
  <si>
    <t>Establecer la pertinencia y legalidad de la inclusión en el contrato de concesión portuaria No. 009 de 1994 de la obligación de dragado de profundización y manteniendo del canal público de acceso a Buenaventura a cargo del concesionario</t>
  </si>
  <si>
    <t>1. Solicitud de concepto al interventor. 
2. Concepto del interventor.
3. Solicitud de concepto al Ministerio de Transporte.
4. Concepto del Ministerio de Transporte.
5. Concepto del área jurídica de la entidad</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</si>
  <si>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</si>
  <si>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</si>
  <si>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</si>
  <si>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</si>
  <si>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t>
  </si>
  <si>
    <t>3-jun-2016: falta 6. Informe conjunto para verificación de aprobación de pólizas pendientes y
7. Oficio Aprobación pólizas.</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</si>
  <si>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</si>
  <si>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</si>
  <si>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</si>
  <si>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</si>
  <si>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</si>
  <si>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</si>
  <si>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El informe denota cumplimiento. Se presenta para cierre de la CGR.</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</si>
  <si>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</si>
  <si>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</si>
  <si>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</si>
  <si>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</si>
  <si>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</si>
  <si>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</si>
  <si>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t>
  </si>
  <si>
    <t>3-jun-2016: falta 4. Levantamiento Planimétrico – IGAC</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</si>
  <si>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</si>
  <si>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</si>
  <si>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Recorte Bodega 9</t>
    </r>
    <r>
      <rPr>
        <sz val="11"/>
        <rFont val="Calibri"/>
        <family val="2"/>
        <scheme val="minor"/>
      </rPr>
      <t xml:space="preserve">
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t>
    </r>
  </si>
  <si>
    <t>Fortalecer lineamientos asociados con el monitoreo y control de proyectos</t>
  </si>
  <si>
    <t xml:space="preserve">Mejorar el monitoreo y control para que, de  esta forma, se busque el cumplimiento de las normas y estándares de calidad durante la ejecución de obras. </t>
  </si>
  <si>
    <t>1- Requerimiento informe al Concesionario
2- Informe del concesionario
3- Solicitud de concepto a la interventoría
4- Concepto de la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</si>
  <si>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concepto a la interventoría
4- Concepto de la interventoría
5- Informe de visita 
6- Informe final con indicación de las acciones a tomar.
7. Manual de Interventoría y Supervisión
8. Informe de cierre</t>
  </si>
  <si>
    <r>
      <rPr>
        <b/>
        <sz val="11"/>
        <rFont val="Calibri"/>
        <family val="2"/>
        <scheme val="minor"/>
      </rPr>
      <t>Equipos Fase II- Ampliación SISE Cámaras y Otros Etapa II</t>
    </r>
    <r>
      <rPr>
        <sz val="11"/>
        <rFont val="Calibri"/>
        <family val="2"/>
        <scheme val="minor"/>
      </rPr>
      <t xml:space="preserve">
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t>
    </r>
  </si>
  <si>
    <t>Mejorar el monitoreo y control para que, de  esta forma, se busque el cumplimiento de las obligaciónes de inversión previstas en el contrato de concesión</t>
  </si>
  <si>
    <t>1- Requerimiento informe al concesionario
2- Informe del concesionario
3- Solicitud de informe a la interventoría
4 Informe de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</si>
  <si>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informe a la interventoría
4 Informe de interventoría
5- Informe de visita 
6- Informe final con indicación de las acciones a tomar.
7. Manual de Interventoría y Supervisión
8. Informe de cierre</t>
  </si>
  <si>
    <r>
      <rPr>
        <b/>
        <sz val="11"/>
        <rFont val="Calibri"/>
        <family val="2"/>
        <scheme val="minor"/>
      </rPr>
      <t>Cobertizo Externo 2- Almacenamiento Alimentos</t>
    </r>
    <r>
      <rPr>
        <sz val="11"/>
        <rFont val="Calibri"/>
        <family val="2"/>
        <scheme val="minor"/>
      </rPr>
      <t xml:space="preserve">
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t>
    </r>
  </si>
  <si>
    <t>Verificar con las autoridades competentes la adecuación de las prácticas de almacenamiento de maní en el terminal a los normativa y protocolos de almacenamiento de carga vigentes</t>
  </si>
  <si>
    <t>Garantizar la conformidad del almacenamiento de maní en el terminal con respecto a la normativa y protocolos de almacenamiento de carga vigentes</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</si>
  <si>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Realizar informe argumentativo, con el fin de determinar la efectividad y cumplimiento de las metas planteadas para  resolver el hallazgo.
</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</si>
  <si>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Informe de cierre</t>
  </si>
  <si>
    <r>
      <rPr>
        <b/>
        <sz val="11"/>
        <rFont val="Calibri"/>
        <family val="2"/>
        <scheme val="minor"/>
      </rPr>
      <t>Limpieza de zona de operación y cargue de gráneles</t>
    </r>
    <r>
      <rPr>
        <sz val="11"/>
        <rFont val="Calibri"/>
        <family val="2"/>
        <scheme val="minor"/>
      </rPr>
      <t xml:space="preserve">
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t>
    </r>
  </si>
  <si>
    <t>Mejorar las acciones y controles asociados con el manejo y almacenamiento de graneles sólidos (maíz) en el terminal, conforme a la normatividad y protocolos vigentes</t>
  </si>
  <si>
    <t>Garantizar la conformidad del  manejo y almacenamiento de granos sólidos (maíz) en el terminal con respecto a la normatividad y protocolos vigentes</t>
  </si>
  <si>
    <t>1. Visita de supervisión técnica
2. Plan de acción del Concesionario
3. Informe de Interventoría
4. Realizar informe argumentativo, con el fin de determinar la efectividad y cumplimiento de las metas planteadas para  resolver el hallazgo.</t>
  </si>
  <si>
    <t>1. Visita de supervisión técnica
2. Plan de acción del Concesionario
3. Informe de Interventoría
4. Informe de cierre</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</si>
  <si>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</si>
  <si>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</si>
  <si>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</si>
  <si>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</si>
  <si>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</si>
  <si>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</si>
  <si>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</si>
  <si>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</si>
  <si>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</si>
  <si>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</si>
  <si>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</si>
  <si>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</si>
  <si>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Elemento Naufrago en el Muelle 13</t>
    </r>
    <r>
      <rPr>
        <sz val="11"/>
        <rFont val="Calibri"/>
        <family val="2"/>
        <scheme val="minor"/>
      </rPr>
      <t xml:space="preserve">
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t>
    </r>
  </si>
  <si>
    <t>Requerir a la Agencia Logística la remoción del cajón de concreto hundido</t>
  </si>
  <si>
    <t>Garantizar la seguridad de las operaciones que se efectúen en el Muelle 13</t>
  </si>
  <si>
    <t>1- Requerimiento de remoción del cajón a la Agencia Logística de las Fuerzas Militares
2- Requerimiento informe de remoción del cajón a la Agencia Logística de las Fuerzas Militares
3 - Informes de avance
4- Oficio de traslado a la DIMAR por no competencia</t>
  </si>
  <si>
    <r>
      <rPr>
        <b/>
        <sz val="11"/>
        <rFont val="Calibri"/>
        <family val="2"/>
        <scheme val="minor"/>
      </rPr>
      <t>Seguimiento a Función de Advertencia</t>
    </r>
    <r>
      <rPr>
        <sz val="11"/>
        <rFont val="Calibri"/>
        <family val="2"/>
        <scheme val="minor"/>
      </rPr>
      <t xml:space="preserve">
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t>
    </r>
  </si>
  <si>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Realizar informe argumentativo, con el fin de determinar la efectividad y cumplimiento de las metas planteadas para  resolver el hallazgo.</t>
  </si>
  <si>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Informe de cierre</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</si>
  <si>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</si>
  <si>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</si>
  <si>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</si>
  <si>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</si>
  <si>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t>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t>
  </si>
  <si>
    <t>2-dic-2015: en reunión de seguimiento se ajusta el plan y se confirman los soportes de todas las unidades de medida, por lo que se acredita el 100% de avance.</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</si>
  <si>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</si>
  <si>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</si>
  <si>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</si>
  <si>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</si>
  <si>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</si>
  <si>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</si>
  <si>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</si>
  <si>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t>Se confirma 100% de avance. Pendiente cierre de la CGR.</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</si>
  <si>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</si>
  <si>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</si>
  <si>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</si>
  <si>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</si>
  <si>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</si>
  <si>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</si>
  <si>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r>
      <rPr>
        <b/>
        <sz val="11"/>
        <rFont val="Calibri"/>
        <family val="2"/>
        <scheme val="minor"/>
      </rPr>
      <t>Vicepresidencia Ejecutiva</t>
    </r>
    <r>
      <rPr>
        <sz val="11"/>
        <rFont val="Calibri"/>
        <family val="2"/>
        <scheme val="minor"/>
      </rPr>
      <t xml:space="preserve"> - Vicepresidencia de Planeación, Riesgos y Entorno</t>
    </r>
  </si>
  <si>
    <t>Si bien es cierto se remite a CID, para investigacion se da al 100% por no competencia. Se remitió comunicado a transmilenio, pasándoles la gestión de este hallazgo. Con radicado 2015-102-0010529 del 29-may-2015 se remitió a la CGR para traslado por competencia.</t>
  </si>
  <si>
    <t>8-jun-2016: Se recibió memorando 2016-706-007045-3 del 8-jun-2016 donde se confirma el auto de archivo del proceso fiscal, "por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este sentido de confirma el cumplimiento del nuevo plan establecido a partir del concepto de no efectividad de la CGR, por lo que se acredita el 100% de avance.</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</si>
  <si>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</si>
  <si>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</si>
  <si>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</si>
  <si>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</si>
  <si>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</si>
  <si>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</si>
  <si>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</si>
  <si>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</si>
  <si>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</si>
  <si>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t>Se remitio a CID
Con memorando 2015-500-004887-3 del 29-mayo se solicitó acreditar el 100% de avance pero al revisar los soportes no se encuentra el instructivo planificado. Con memorando 2015-500-007558-3 del 30-jun-2015 se ajustaron las unidades de medida y se acreditó el 100% de avance.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</si>
  <si>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</si>
  <si>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</si>
  <si>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</si>
  <si>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</si>
  <si>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</si>
  <si>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t>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</si>
  <si>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</si>
  <si>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</si>
  <si>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</si>
  <si>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</si>
  <si>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</si>
  <si>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t>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</si>
  <si>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</si>
  <si>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</si>
  <si>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</si>
  <si>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</si>
  <si>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</si>
  <si>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</si>
  <si>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t>Las actividades a cargo de la ANI están terminadas en su totalidad. Pendiente cierre por parte de la CGR. Se actualiza el avance al 100%.</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</si>
  <si>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</si>
  <si>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</si>
  <si>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</si>
  <si>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</si>
  <si>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</si>
  <si>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t>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</si>
  <si>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</si>
  <si>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</si>
  <si>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</si>
  <si>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</si>
  <si>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</si>
  <si>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</si>
  <si>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</si>
  <si>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</si>
  <si>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</si>
  <si>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</si>
  <si>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</si>
  <si>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t>
  </si>
  <si>
    <t>En correo del 19-nov-2015, Sofía Acero autoriza crear nueva unidad de medida para mejorar la efectividad del plan: 5. concepto jurídico emitido por un externo respecto al aplazamiento de inversiones. No obstante, se mantiene el 100% de avance ya reportado a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</si>
  <si>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</si>
  <si>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</si>
  <si>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</si>
  <si>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t xml:space="preserve">Ejecución de obras de ampliación.
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t>
  </si>
  <si>
    <t>La CGR describe la causa así: ''De las obras, sino también cambios en el valor de la inversión a ejecutar y la programación en años. El descrito costo de oportunidad representa un presunto detrimento patrimonial''</t>
  </si>
  <si>
    <t>Mejorar el monitoreo y control de los proyectos con el fin de buscar el cumplimiento de las obligaciónes contractuales.</t>
  </si>
  <si>
    <t>1. Concepto Técnico 
2. Concepto Financiero
3. Informe de supervisión
4. Manual de Interventoría y Supervisión
5. concepto jurídico emitido por un externo respecto al aplazamiento de inversiones
6. Realizar informe argumentativo, con el fin de determinar la efectividad y cumplimiento de las metas planteadas para  resolver el hallazgo</t>
  </si>
  <si>
    <t>1. Concepto Técnico 
2. Concepto Financiero
3. Informe de supervisión
4. Manual de Interventoría y Supervisión
5, concepto jurídico de un externo 
6, Informe de cierre</t>
  </si>
  <si>
    <t>Si</t>
  </si>
  <si>
    <r>
      <rPr>
        <b/>
        <sz val="11"/>
        <rFont val="Calibri"/>
        <family val="2"/>
        <scheme val="minor"/>
      </rPr>
      <t xml:space="preserve">P.R.F. No. 034 / 2014-04552-0034  Auto Apertura No. 000027 del 18/06/2014 comunicada rad. 2014-409-032131-2 </t>
    </r>
    <r>
      <rPr>
        <sz val="11"/>
        <rFont val="Calibri"/>
        <family val="2"/>
        <scheme val="minor"/>
      </rPr>
      <t>APERTURA.- Presuntas irregularidades relacionadas con el cálculo de la contraprestación. Obras ampliación del Puerto.</t>
    </r>
  </si>
  <si>
    <t>Auto No. 698 de 12 de septiembre de 2016 Ordena el archivo del proceso P.R.F. No. 034 / 2014-04552-0034
Auto 668 del 04/11/2016 resuelve en grado de consulta confirmar el auto Auto No. 698 de 12 de septiembre de 2016.</t>
  </si>
  <si>
    <t>Auto No. 698 de 12 de septiembre de 2016 " Inexistencia contractual de la obligación de realizar obras por parte del CERREJÓN... El hecho generador de daño no ocurrió." 
Auto 668 del 04/11/2016 resuelve en grado de consulta confirmar el auto Auto No. 698 de 12 de septiembre de 2016. El concesionario durante los nueve (9) años a que hace referencia el presunto detrimento, nunca dejó de pagar la contraprestación establecida por la DIMAR", "A partir de la revisión del expediente, se encuentra como conclusión principal que las obras finalmente realizadas por el CERREJÓN ZONA NORTE  S.A. superan el valosr a las inicialmente propuestas por el mismo."</t>
  </si>
  <si>
    <r>
      <rPr>
        <b/>
        <sz val="11"/>
        <rFont val="Calibri"/>
        <family val="2"/>
        <scheme val="minor"/>
      </rPr>
      <t>Aprobación de prórroga.</t>
    </r>
    <r>
      <rPr>
        <sz val="11"/>
        <rFont val="Calibri"/>
        <family val="2"/>
        <scheme val="minor"/>
      </rPr>
      <t xml:space="preserve">
se identifica que se otorgó una prórroga y una aprobación de ampliación presuntamente sin el cumplimiento de los requisitos establecidos en los artículos 17 y 39 de la Ley 10 de 1991:
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t>
    </r>
  </si>
  <si>
    <t>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t>
  </si>
  <si>
    <t xml:space="preserve">1. Realizar Inventario de las Homologaciones vigentes, con el objeto de evaluar su estado actual. 
2. Trasladar por competencia al Ministerio de Transporte para que adelante las diferentes investigaciones que diera a lugar.
3, Ajustar el Manual de Contratación y el comité de Contratación 
</t>
  </si>
  <si>
    <t>1. Inventario de las Homologaciones Vigente. 
2. Oficio de Traslado de hallazgo al Ministerio de Transporte. 
3. Concepto Jurídico
4. Memorando a CID
5. Manual de Contratación
6. Res. Que crea y regula el Comité de Contratación</t>
  </si>
  <si>
    <t xml:space="preserve">Incumplimiento normatividad </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</si>
  <si>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</si>
  <si>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</si>
  <si>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</si>
  <si>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</si>
  <si>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</si>
  <si>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</si>
  <si>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</si>
  <si>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</si>
  <si>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</si>
  <si>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1. Recursos para la adquisición predial en concesiones modo carretero. Administrativo.
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t>
  </si>
  <si>
    <t>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t>
  </si>
  <si>
    <t>La CGR describe el efecto así: ''Lo  identificado genera riesgo de lesión al patrimonio de incurrir en posibles pagos adicionales de   los dineros  por el no pago oportuno de los recursos adicionales  involucrados en la adquisición de predios.  ''</t>
  </si>
  <si>
    <t>. Fortalecer el esquema contractual de distribución de riesgos prediales y los lineamientos para la gestión de riesgos y para el seguimiento a las deudas.</t>
  </si>
  <si>
    <t>.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t>
  </si>
  <si>
    <t>VPRE
1. Procedimiento de riesgos que incluye el análisis y monitoreo de todos los riesgos, incluidos los prediales
2. Minuta de Contrato estándar proyectos 4G que hace redistribución de riesgos ANI-Concesionario
3. Anteproyecto de Presupuesto
Git Financiero
4. Procedimiento financiero para registro de deudas y necesidades asociadas a la gestión financiera
5. Reporte semestral a la VAF de las deudas identificadas</t>
  </si>
  <si>
    <t>Grupo Interno de Trabajo Financiero,Gerencia Predial</t>
  </si>
  <si>
    <t>Grupo Interno de Trabajo Financiero - Gerencia Predial</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</si>
  <si>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</si>
  <si>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</si>
  <si>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</si>
  <si>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</si>
  <si>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</si>
  <si>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</si>
  <si>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t>
    </r>
    <r>
      <rPr>
        <i/>
        <sz val="11"/>
        <rFont val="Calibri"/>
        <family val="2"/>
        <scheme val="minor"/>
      </rPr>
      <t>UM 5)Informe de seguimiento a la sábana predial y al estado de pagos por parte de las áreas Predial y Financiera.</t>
    </r>
    <r>
      <rPr>
        <sz val="11"/>
        <rFont val="Calibri"/>
        <family val="2"/>
        <scheme val="minor"/>
      </rPr>
      <t>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t>
    </r>
  </si>
  <si>
    <r>
      <t xml:space="preserve">En reunión del 7 de septiembre de 2015, se aportó el informe final de la Interventoría por lo que se acredita el 100% de avance.
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
2-dic-2015: En la reunión con todo el equipo se decide retirar la unidad de medida </t>
    </r>
    <r>
      <rPr>
        <i/>
        <sz val="11"/>
        <rFont val="Calibri"/>
        <family val="2"/>
        <scheme val="minor"/>
      </rPr>
      <t xml:space="preserve">6) Certificación del concesionario sobre pagos a propietario. </t>
    </r>
    <r>
      <rPr>
        <sz val="11"/>
        <rFont val="Calibri"/>
        <family val="2"/>
        <scheme val="minor"/>
      </rPr>
      <t>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
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
Este mismo día se recibió memorando 2015-706-014773-3 en que se solicita prórroga de 6 meses para producir la resolución de declaración de contingencia y se autorizan 3 meses.
29-dic-2015: Se recibió correo aportando la Resolución de Declaración de Contingencia ajustada según lo acordado por lo que se acredita el 100% de avance.</t>
    </r>
  </si>
  <si>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</si>
  <si>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</si>
  <si>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</si>
  <si>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</si>
  <si>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</si>
  <si>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</si>
  <si>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</si>
  <si>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</si>
  <si>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</si>
  <si>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</si>
  <si>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</si>
  <si>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r>
      <t>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t>
    </r>
    <r>
      <rPr>
        <u/>
        <sz val="11"/>
        <rFont val="Calibri"/>
        <family val="2"/>
        <scheme val="minor"/>
      </rPr>
      <t>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2) Resolución de expropiación
GDJ
3) Sentencia
4) Registro Sentencia
5) Pago indemnización.</t>
    </r>
    <r>
      <rPr>
        <sz val="11"/>
        <rFont val="Calibri"/>
        <family val="2"/>
        <scheme val="minor"/>
      </rPr>
      <t xml:space="preserve">
 Estas unidades se reemplazan por la nueva unidad de medida 2 - Informe con antecedentes, estado actual y acciones pendientes.
Con memorando 2015-500-007554-3 del 30-jun-2015, se solicitó y justificó ampliación de plazo, por lo que se procedió a aplicar dicho ajuste en el plan. Al 15-jul-2015 se confirma que sólo queda pendiente la UM 3 - Resolución de Expropiación</t>
    </r>
  </si>
  <si>
    <t>2-dic-2015: En reunión se solicita y aprueba crear unidad de medida con el Auto de admisión de la demanda. Pendiente publicar la resolución de expropiación y el auto admisorio de la demanda, para acreditar el 100% de avance de las acciones bajo control de la ANI.
3-dic-2015: se reciben y publican los soportes de la resolución de expropiación y el auto admisorio de la demanda, por lo que se acredita el 100% de avance del plan.</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</si>
  <si>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</si>
  <si>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</si>
  <si>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</si>
  <si>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</si>
  <si>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</si>
  <si>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</si>
  <si>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</si>
  <si>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</si>
  <si>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</si>
  <si>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</si>
  <si>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t>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</si>
  <si>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</si>
  <si>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</si>
  <si>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</si>
  <si>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</si>
  <si>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</si>
  <si>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</si>
  <si>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</si>
  <si>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</si>
  <si>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</si>
  <si>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t xml:space="preserve">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t>
  </si>
  <si>
    <t>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</si>
  <si>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</si>
  <si>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</si>
  <si>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</si>
  <si>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Hallazgo 6. Seguimiento a los aportes del Estado a Proyectos de Inversión. Administrativo.
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t>
  </si>
  <si>
    <t>La CGR describe la causa así: ''1. Por lo cual se evidencia que existe una debilidad en el seguimiento que realiza la entidad debido a que no se mide la efectividad de la asignación de los recursos aportados versus la realización de las obligaciones pactadas
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t>
  </si>
  <si>
    <t>La CGR describe el efecto así: ''Con esta situación se evidencia falencias en la planeación y seguimiento a los recursos aportados por la entidad y su efectividad en la aplicación, frente a los avances reales de los proyectos concesionados''</t>
  </si>
  <si>
    <t>Fortalecer los lineamientos asociados con el monitoreo y control de los proyectos de concesión.</t>
  </si>
  <si>
    <t>Mejorar el monitoreo y control de los proyectos de concesión en relación con el estado de los aportes de la Nación.</t>
  </si>
  <si>
    <t>1. Solicitar a los Supervisores e Interventores incluir en sus informes el estado de las cuentas (saldos e intereses) a donde son girados los aportes de la Nación (Oficio y memorando).
2. Solicitar concepto a la Vicepresidencia de Estructuración (Memorando)
3. Verificar en los informes de supervisores e interventorías de Diciembre de 2014 la incorporación del capitulo que contenga  el estado de las cuentas a donde son girados los aportes de la Nación (Informes de interventoría y supervisión)
4. Concepto de la Vicepresidencia de Estructuración  (Memorando)
5. Manual de Supervisión e Interventoría</t>
  </si>
  <si>
    <t>Grupo Interno de Trabajo Carretero,Transporte,Financiera</t>
  </si>
  <si>
    <t>Grupo Interno de Trabajo Carretero - Transporte - Financiera</t>
  </si>
  <si>
    <r>
      <rPr>
        <b/>
        <sz val="11"/>
        <rFont val="Calibri"/>
        <family val="2"/>
        <scheme val="minor"/>
      </rPr>
      <t xml:space="preserve">Vicepresidencia de Gestión Contractual - Vicepresidencia Ejecutiva </t>
    </r>
    <r>
      <rPr>
        <sz val="11"/>
        <rFont val="Calibri"/>
        <family val="2"/>
        <scheme val="minor"/>
      </rPr>
      <t>- Vicepresidencia de Estructuración</t>
    </r>
  </si>
  <si>
    <t>Hallazgo 7. Ejecución recursos transferidos por la ANI al Fondo de Adaptación y Rendimientos Financieros. Administrativo
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t>
  </si>
  <si>
    <t>La CGR describe la causa así: ''Adicionalmente, y producto de la no ejecución oportuna de los recursos se han generado rendimientos financieros en cuantía no identificada''</t>
  </si>
  <si>
    <t>La CGR describe el efecto así: ''Impactando negativamente la gestión institucional   en la ejecución oportuna de proyectos estratégicos a los cuales  se focalizaron los recursos
''</t>
  </si>
  <si>
    <t xml:space="preserve">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
</t>
  </si>
  <si>
    <t>Realizar la supervisión de los proyectos de Estructuración y Gestión Contractual que hacen parte de los objetos de los Convenios interadministrativos 008 de 2011, 003 de 2012 y 092 de 2012.</t>
  </si>
  <si>
    <t>1. Documento sobre la justificación de la Agencia 
2. Informe Semestral No 1 (Diciembre de 2014)
3. Informe Semestral No 2 (Junio de 2015)
4. Contrato estándar 4G</t>
  </si>
  <si>
    <t xml:space="preserve">Hallazgo 8. Inversiones en red férrea desafectada. Administrativo.
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t>
  </si>
  <si>
    <t>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t>
  </si>
  <si>
    <t>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t>
  </si>
  <si>
    <t>Establecer una estrategia ferroviaria asociada al objetivo de reactivar el sistema férreo del país, que oriente las acciones y proyectos férreos de la Agencia.</t>
  </si>
  <si>
    <t>Asegurar que las acciones y proyectos férreos estén alineados a una visión de largo plazo, que minimice el riesgo de ejecutar inversiones que luego resulten infructuosas.</t>
  </si>
  <si>
    <t>1. Establecer una estrategia ferroviaria con visión de largo plazo que oriente las acciones y proyectos de corto y mediano plazo de la Agencia.</t>
  </si>
  <si>
    <t>1. Estrategia Ferroviaria</t>
  </si>
  <si>
    <t>Grupo Interno de Trabajo Férreo,Estructuración</t>
  </si>
  <si>
    <t>Grupo Interno de Trabajo Férreo - Estructuración</t>
  </si>
  <si>
    <r>
      <rPr>
        <b/>
        <sz val="11"/>
        <rFont val="Calibri"/>
        <family val="2"/>
        <scheme val="minor"/>
      </rPr>
      <t>Vicepresidencia de Gestión Contractual</t>
    </r>
    <r>
      <rPr>
        <sz val="11"/>
        <rFont val="Calibri"/>
        <family val="2"/>
        <scheme val="minor"/>
      </rPr>
      <t xml:space="preserve"> - Vicepresidencia de Estructuración</t>
    </r>
  </si>
  <si>
    <t>Hallazgo 9.  Obras de protección marina en el sector Los Muchachitos Contrato de Concesión 445-1994. Administrativo con presunta connotación fiscal y disciplinaria.
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
Con respecto al amparo de las obras, en comunicado de la Interventoría   se deja de manifiesto que las obras ejecutadas carecen de pólizas que amparen el cumplimiento y la estabilidad de los rompeolas
Adicionalmente, no se evidencian los actos administrativos suscritos entre las partes donde conste el acuerdo de modificar los diseños iniciales, los correspondientes presupuestos y cronogramas a ejecutar</t>
  </si>
  <si>
    <t>La CGR describe la causa así: ''Los hechos mencionados anteriormente, tienen posible incidencia disciplinaria y a su vez se constituyen en un presunto daño al patrimonio del estado por $5.011.478.683, correspondiente al pago del Acta No. 1  en diciembre de 2011. ''</t>
  </si>
  <si>
    <t>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t>
  </si>
  <si>
    <t>Establecer lineamientos rigurosos para evaluar y aprobar modificaciones a los contratos y fortalecer los lineamientos asociados con el monitoreo y control de los proyectos</t>
  </si>
  <si>
    <t>Asegurar el cumplimiento normativo relacionado con las modificaciones contractuales y mejorar el monitoreo y control de los proyectos, de manera que, en conjunto se logren los objetivos del proyecto.</t>
  </si>
  <si>
    <t>1. Informe de la interventoría sobre el cumplimiento del objeto del Adicional No. 9 - Protección Marina Sector Los Muchachitos.
2. Suscripción del Acta de Recibo Definitivo
3. Solicitud del Concesionario de las pólizas de estabilidad y aprobación de las mismas.
4. Informe técnico sobre los alcances del contrato y las modificaciones a los diseños.
5. Informe jurídico sobre la necesidad de elaborar actos administrativos para modificar los diseños.
6. Manual de Supervisión e Interventoría
7. Manual de contratación
8. Res. que crea y regula el comité de contratación
9. Procedimiento para las modificaciones contractuales.
10. Res. 959 de 2013 - Bitácora de los proyectos</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</si>
  <si>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</si>
  <si>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</si>
  <si>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</si>
  <si>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</si>
  <si>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</si>
  <si>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</si>
  <si>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</si>
  <si>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</si>
  <si>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</si>
  <si>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</si>
  <si>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</si>
  <si>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</si>
  <si>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</si>
  <si>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</si>
  <si>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Hallazgo 11. Política ambiental reportada en el Sistema de Rendición Electrónica de la Cuenta e Informes – SIRECI. Administrativo.
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t>
  </si>
  <si>
    <t>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t>
  </si>
  <si>
    <t>La CGR describe el efecto así: ''por ende demandan del cumplimiento del marco normativo en dicha materia. ''</t>
  </si>
  <si>
    <t>Establecimiento de la política ambiental de la ANI que fije el marco delas obligaciones y riesgos ambientales para los contrato de concesión.</t>
  </si>
  <si>
    <t xml:space="preserve">Contar con un marco de acción de la ANI que incorpore las responsabilidades ambientales  de los contratos de concesión y establezca directrices para el seguimiento ambiental a cargo de la ANI.
</t>
  </si>
  <si>
    <t xml:space="preserve">
1. Documento política ambiental con código del SIC.
2. Divulgación de la política ambiental en el SIG (Intranet).
</t>
  </si>
  <si>
    <t>Gerencia Socio Ambiental</t>
  </si>
  <si>
    <t>Política ambiental</t>
  </si>
  <si>
    <t xml:space="preserve">Hallazgo 12. Resultados consolidados del Plan de Acción. Administrativo
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"Observaciones" no suministró en muchos de los casos las explicaciones de dichos resultados. </t>
  </si>
  <si>
    <t>La CGR describe la causa así: ''Lo anterior,  dificulta el adecuado seguimiento, aún más cuando el 37% del resultado de cumplimiento de las metas  se encuentran por fuera del rango del 100%, tal como se puede apreciar en el gráfico''</t>
  </si>
  <si>
    <t>La CGR describe el efecto así: ''Cumplimiento resolución SIRECI''</t>
  </si>
  <si>
    <t>Realizar de manera trimestral una revisión con las dependencias con el fin de establecer el avance de las actividades, las limitaciones en la gestión y las posibles ajustes a las metas.</t>
  </si>
  <si>
    <t>Al tenerse claro las causas del avance en cada una de las metas se pueden identificar las acciones preventivas y correctiva para cada una de ellas, con el fin de mejorar el cumplimiento de las metas de los diferentes Planes de la Agencia</t>
  </si>
  <si>
    <t>Informes de seguimiento al F4</t>
  </si>
  <si>
    <t>1. Informes de seguimiento al F4</t>
  </si>
  <si>
    <t xml:space="preserve">Cumplimiento de Metas del Plan de Acción. Administrativo.
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t>
  </si>
  <si>
    <t>La CGR describe la causa así: ''Las  anteriores situaciones descritas afectaron  la efectiva obtención de metas e indicadores formulados para la vigencia objeto de evaluación, correspondientes al Foco Estratégico No.2 ''</t>
  </si>
  <si>
    <t>Obtener las evidencias necesarias de avance en las gestiones ambientales y prediales con el fin de aportar elementos a la toma de decisiones</t>
  </si>
  <si>
    <t xml:space="preserve">1. Informes de seguimiento
2. Procedimiento SEPG-P-014; Planeación estratégica
3. Procedimiento GCSP-P-026; Definición de metas anuales por concesión
4. Instructivo SEPG-I-006; Metodología Plan de Acción </t>
  </si>
  <si>
    <t>Gerencia Predial,Gerencia Planeación,Gerencia Ambiental</t>
  </si>
  <si>
    <t>Gerencia Predial - Gerencia Planeación - Gerencia Ambiental</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</si>
  <si>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</si>
  <si>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</si>
  <si>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</si>
  <si>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</si>
  <si>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</si>
  <si>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</si>
  <si>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Con 2015-6010031173 se solicitó cambio de responsable. pero no se aceptó por parte de la OCI.  Se cambia el responsable por las unidades 2 y 3 de Predial a VGC. Se confirman los soportes en el ftp por lo que se acredita el 100% de avance.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</si>
  <si>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</si>
  <si>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</si>
  <si>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</si>
  <si>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</si>
  <si>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</si>
  <si>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</si>
  <si>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</si>
  <si>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</si>
  <si>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</si>
  <si>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No se encuentra el soporte relacionado con la unidad de medida 3 en el ftp. El 16-marzo Defensa Judicial incorporó la evidencia de la Caja Menor y del uso del aplicativo la Lupa, para soportar el avance del 100%. Pendiente cierre de la CGR.</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</si>
  <si>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</si>
  <si>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</si>
  <si>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</si>
  <si>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</si>
  <si>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</si>
  <si>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</si>
  <si>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</si>
  <si>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</si>
  <si>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Se completó la unidad de medida al 100%. Pendiente cierre de la CGR.</t>
  </si>
  <si>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</si>
  <si>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</si>
  <si>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</si>
  <si>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17. Liquidaciones contractuales. Administrativo con presunta incidencia  disciplinaria.
Se identificaron tres (3) contratos, identificados como 051 de 2008, SEA 003 de 2010 y SEA 076 de 2011, con fecha de terminación superior a 30 meses , sin liquidar.
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t>
  </si>
  <si>
    <t>La CGR describe la causa así: ''desconociendo presuntamente lo establecido en el artículo 60 de la Ley 80 de 1993, modificado por el artículo 32 de la Ley 1150 de 2007 y por el artículo 217 del Decreto 019 de 2012''</t>
  </si>
  <si>
    <t>La CGR describe el efecto así: ''lo cual muestra deficiencias en el control de la gestión contractual y genera incertidumbre en cuanto al nivel de ejecución de dichos contratos y se desconozca las posibles deudas existentes entre las partes''</t>
  </si>
  <si>
    <t xml:space="preserve">Establecer mecanismos de control  de la gestión contractual que permitan realizar las liquidaciones  dentro de los  términos.     </t>
  </si>
  <si>
    <t>Liquidar  oportunamente los  contratos.</t>
  </si>
  <si>
    <t>1. Informe de los  supervisores de los contratos  que se encuentran sin liquidar. 
2. Relación de los contratos pendientes de liquidar.
3. Liquidación  de los  contratos o certificación según sea el caso y Concepto Jurídico
4.  Manual de Contratación
5. Circular con lineamientos sobre liquidación de contratos</t>
  </si>
  <si>
    <t xml:space="preserve">Grupo Interno de Trabajo Carretero,Transporte,Juridica,Sistemas </t>
  </si>
  <si>
    <t xml:space="preserve">Grupo Interno de Trabajo Carretero - Transporte - Juridica - Sistemas 
</t>
  </si>
  <si>
    <r>
      <t xml:space="preserve">Vicepresidencia de Gestión Contractual - Vicepresidencia Ejecutiva - </t>
    </r>
    <r>
      <rPr>
        <sz val="11"/>
        <rFont val="Calibri"/>
        <family val="2"/>
        <scheme val="minor"/>
      </rPr>
      <t>Vicepresidencia Jurídica</t>
    </r>
  </si>
  <si>
    <t>Hallazgo 18. Comunicación interna en el desarrollo contractual. Administrativo.
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t>
  </si>
  <si>
    <t>La CGR describe la causa así: ''Mala o inadecuada comunicación''</t>
  </si>
  <si>
    <t>La CGR describe el efecto así: ''comprometiendo la efectividad de estos procesos contractuales y generando riesgos para los mismos''</t>
  </si>
  <si>
    <t>1. Establecer  procedimiento de supervisión de proyectos de concesión
2. Reunión de seguimiento a proyectos - matriz de reuniones por proyecto.</t>
  </si>
  <si>
    <t>1. Hacer seguimiento a los proyectos  por parte de los equipos de apoyo a la supervisión  de manera controlada a través de la respectiva Gerencia 
2. Reunión de seguimiento a proyectos - matriz de reuniones por proyecto.</t>
  </si>
  <si>
    <t>1. Procedimiento de supervisión de proyectos de concesión
2. Reunión de seguimiento a proyectos - matriz de reuniones por proyecto</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</si>
  <si>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</si>
  <si>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</si>
  <si>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</si>
  <si>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</si>
  <si>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</si>
  <si>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</si>
  <si>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</si>
  <si>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</si>
  <si>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</si>
  <si>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Hallazgo 20. Concesión Autopistas de la Montaña - Contrato interadministrativo INCO - ISA de enero 28 de 2010. Administrativo con presunta incidencia disciplinaria y penal.
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
b) También el referido informe  indica que el Contrato debió celebrarse mediante un Proceso Licitatorio y no por Contrato Interadministrativo
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
d) Este Contrato Interadministrativo de Concesión se encontraba viciado de nulidad absoluta, en términos del informe del interventor</t>
  </si>
  <si>
    <t>La CGR describe la causa así: ''demuestra que el proyecto no fue adecuadamente estructurado en términos financieros y de orden legal''</t>
  </si>
  <si>
    <t>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t>
  </si>
  <si>
    <t>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
para la Contratación de la estructuración técnica del proyecto Autopistas para la Prosperidad 
Se suscribieron en consecuencia los Contratos No. 434 de 2012 con la Firma Bonus Banca de Inversión, la cual resulto adjudicataria tras cumplir con los requisitos y calidades exigidas por los pliegos para adelantar las estructuración Financiera del Proyecto.
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
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
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
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Se encuentran publicados los proyectos de Pliego de Condiciones de las tres concesiones restantes en la pagina del SECOP de los procesos VJ- VE LP-020 DE 2013,VJ- VE LP-021 DE 2013 y VJ- VE LP-022 DE 2013,dichos procesos tendrán apertura formal en el corto plazo.
Respecto del Contrato Interadministrativo suscrito entre el INCO e ISA, se procedió a darlo por terminado y liquidado por las partes mediante acta de terminación del 21 de diciembre de 2012</t>
  </si>
  <si>
    <r>
      <t xml:space="preserve">
</t>
    </r>
    <r>
      <rPr>
        <sz val="11"/>
        <rFont val="Calibri"/>
        <family val="2"/>
        <scheme val="minor"/>
      </rPr>
      <t xml:space="preserve">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t>
    </r>
  </si>
  <si>
    <t>1. Informes, estudios y/o diseños que entregan las firmas  consultoras encargadas de la  estructuración Técnica y Financiera del Proyecto Autopistas para la Prosperidad.
2. Contratos de Concesión y Actas de Inicio respectivas 
3. Informes de Evaluación y Resoluciones de Adjudicación de los procesos cuyo cierre esta pendiente.
4. Documentos propios del proceso de Licitación Publica (Pliego de Condiciones, anexos, apéndices, etc.) 
5. Informes de Evaluación y Resoluciones de Adjudicación del proceso VJ-VGC-CM-002-2014</t>
  </si>
  <si>
    <t>Estructuración</t>
  </si>
  <si>
    <r>
      <t xml:space="preserve">Vicepresidencia de Gestión Contractual - Vicepresidencia de Estructuración - </t>
    </r>
    <r>
      <rPr>
        <b/>
        <sz val="11"/>
        <rFont val="Calibri"/>
        <family val="2"/>
        <scheme val="minor"/>
      </rPr>
      <t>Vicepresidencia Jurídica</t>
    </r>
  </si>
  <si>
    <t xml:space="preserve">Hallazgo 21.  Fondo de Contingencias de las Entidades Estatales. Administrativo.
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t>
  </si>
  <si>
    <t>La CGR describe la causa así: ''los cuales se debían  consignar dentro de la vigencia 2013 de acuerdo con el plan de aportes aprobados en agosto de 2013 y según lo estipulado en el Decreto 423 de 2001,''</t>
  </si>
  <si>
    <t>La CGR describe el efecto así: '' lo anterior denota una debilidad en el control que afectó en igual cuantía la contrapartida cuenta 246090 Otros créditos judiciales.''</t>
  </si>
  <si>
    <t>Solicitar la información al Grupo Interno de Trabajo de Riesgos de la Vicepresidencia de Planeación Riesgos y Entorno, analizarla y realizar el registro contable pertinente.</t>
  </si>
  <si>
    <t>1 Registro Contable</t>
  </si>
  <si>
    <t>Área Contable Carretero</t>
  </si>
  <si>
    <t>Hallazgo 22. Registro de los rendimientos financieros  correspondientes a aportes de la Nación. Administrativo.
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t>
  </si>
  <si>
    <t>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t>
  </si>
  <si>
    <t>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t>
  </si>
  <si>
    <t>Realizar consulta a la Contaduría General de la Nación respecto del registro de la rendimientos financieros que se generan en los patrimonios autónomos, correspondientes a los aportes de la Nación.</t>
  </si>
  <si>
    <t>1 Concepto</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</si>
  <si>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</si>
  <si>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</si>
  <si>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</si>
  <si>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</si>
  <si>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</si>
  <si>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</si>
  <si>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</si>
  <si>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Hallazgo 24. - Diferencias en Operaciones Reciprocas. Administrativo
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t>
  </si>
  <si>
    <t>La CGR describe la causa así: ''Se presenta incertidumbre en su saldo''</t>
  </si>
  <si>
    <t>La CGR describe el efecto así: ''diferencias en el formato CGN2005_002''</t>
  </si>
  <si>
    <t>Realizar las conciliaciones de las operaciones reciprocas reportadas por las entidades trimestralmente.</t>
  </si>
  <si>
    <t>Eliminar la incertidumbre en los saldos de las  operaciones recíprocas</t>
  </si>
  <si>
    <t>Conciliaciones Trimestrales</t>
  </si>
  <si>
    <t>1. Conciliaciones Trimestrales 2015
2. Consulta a la Contaduría General de la Nación
3. Concepto de la Contaduría General de la Nación</t>
  </si>
  <si>
    <t>Deficiencias reporte operaciones reciprocas</t>
  </si>
  <si>
    <t>Cambio de Meta Doble calzada en Operación
Según el Plan de Desarrollo 2010-2014 la meta para el cuatrenio de doble calzada en operación se proyecto en 2000 km, con una línea base de 1.050 km; no obstante según la ANI esta base fue un error de presentación, ya que corresponde al indicador doble calzada en construcción.
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t>
  </si>
  <si>
    <t>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</si>
  <si>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"Por el cual se reglamenta el Sistema Nacional de Evaluación de Gestión y Resultados - SINERGIA"</t>
  </si>
  <si>
    <t>Garantizar que las metas formuladas en el Plan Nacional de Desarrollo se cumplan y en los casos debidamente aprobados se ajusten a la realidad de la gestión</t>
  </si>
  <si>
    <t>1. Decreto
2. Ley
3. Documento bases del PND
4. Procedimiento 
5. Informe</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</si>
  <si>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</si>
  <si>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</si>
  <si>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</si>
  <si>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</si>
  <si>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</si>
  <si>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</si>
  <si>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</si>
  <si>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</si>
  <si>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</si>
  <si>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</si>
  <si>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</si>
  <si>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</si>
  <si>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</si>
  <si>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</si>
  <si>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Las unidades de medida están completadas. Pendiente cierre de la CGR.  Con 2015-6010031173 Planeación solicitó cambio de responsable pero no se aceptó por parte de la OCI.</t>
  </si>
  <si>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</si>
  <si>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</si>
  <si>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con Mantenimiento Integral
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t>
  </si>
  <si>
    <t>La CGR describe la causa así: ''En razón a que el Plan Nacional de Desarrollo  2010-2014 consideró que el Ministerio de Transporte evaluará nuevas alternativas y fuentes de financiación, para promover las asociaciones público privadas con concesiones de mantenimiento.''</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</si>
  <si>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"Por el cual se reglamenta el Sistema Nacional de Evaluación de Gestión y Resultados - SINERGIA"</t>
  </si>
  <si>
    <t>1. Metas Agencia incluidas en el PND
2. Informe de seguimiento
3. Procedimiento de Planeación Estratégica
4. Matriz de Alineación Estratégica</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</si>
  <si>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</si>
  <si>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</si>
  <si>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</si>
  <si>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</si>
  <si>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</si>
  <si>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</si>
  <si>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t>
  </si>
  <si>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</si>
  <si>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</si>
  <si>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Ejecución Presupuestal
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t>
  </si>
  <si>
    <t>La CGR describe la causa así: ''Con lo anterior se transgreden los artículos 3 y 26 de la ley 152 de 1994, y el artículo 14 del decreto 111 de 1998.''</t>
  </si>
  <si>
    <r>
      <t xml:space="preserve">Gerencia de Planeación
Implementar un procedimiento para la formulación del Plan Estratégico de la Agencia y ajustar el correspondiente al Plan  de Acción Anual.
</t>
    </r>
    <r>
      <rPr>
        <u/>
        <sz val="11"/>
        <rFont val="Calibri"/>
        <family val="2"/>
        <scheme val="minor"/>
      </rPr>
      <t>Vicepresidencia de Gestión Contractual</t>
    </r>
    <r>
      <rPr>
        <sz val="11"/>
        <rFont val="Calibri"/>
        <family val="2"/>
        <scheme val="minor"/>
      </rPr>
      <t xml:space="preserve">
Generar los mecanismos de gestión para garantizar el cumplimiento de los compromisos contractuales de los contratos a cargo de la VGC </t>
    </r>
  </si>
  <si>
    <r>
      <t xml:space="preserve">Mejorar el proceso de programación de metas, con el fin de que estas sean efectivamente alcanzables
</t>
    </r>
    <r>
      <rPr>
        <u/>
        <sz val="11"/>
        <rFont val="Calibri"/>
        <family val="2"/>
        <scheme val="minor"/>
      </rPr>
      <t>Vicepresidencia de Gestión Contractual</t>
    </r>
    <r>
      <rPr>
        <sz val="11"/>
        <rFont val="Calibri"/>
        <family val="2"/>
        <scheme val="minor"/>
      </rPr>
      <t xml:space="preserve">
Garantizar la ejecución de los recursos objeto de los contratos férreos a cargo de la VGC </t>
    </r>
  </si>
  <si>
    <t>Gerencia de Planeación
1. Procedimiento para la Formulación Estratégica y el Plan de Acción Anual
2. Metas Plan Nacional de Desarrollo
3. Informe de seguimiento
Vicepresidencia de Gestión Contractual
4. Informe trimestral (2 dos)</t>
  </si>
  <si>
    <t>Grupo Interno de Trabajo Ferreo,Planeacion</t>
  </si>
  <si>
    <t>Grupo Interno de Trabajo Ferreo - Planeacion</t>
  </si>
  <si>
    <t>Gestión
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</si>
  <si>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Garantizar la cobertura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</si>
  <si>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 xml:space="preserve">
Vicepresidencia de Estructuración</t>
    </r>
    <r>
      <rPr>
        <sz val="11"/>
        <rFont val="Calibri"/>
        <family val="2"/>
        <scheme val="minor"/>
      </rPr>
      <t xml:space="preserve">
Poner en operación los corredores a cargo de la ANI
</t>
    </r>
    <r>
      <rPr>
        <u/>
        <sz val="11"/>
        <rFont val="Calibri"/>
        <family val="2"/>
        <scheme val="minor"/>
      </rPr>
      <t xml:space="preserve">
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</si>
  <si>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para la Formulación Estratégica y el Plan de Acción Anual
Vicepresidencia de Estructuración
2. Contratos de Concesión 
Vicepresidencia de Gestión Contractual
3. Informe trimestral (2 dos)</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</si>
  <si>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</si>
  <si>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</si>
  <si>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</si>
  <si>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</si>
  <si>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</si>
  <si>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 xml:space="preserve">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</si>
  <si>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</si>
  <si>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</si>
  <si>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Apropiación y ejecución de recursos año 2012.
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
De lo anterior se deduce que no hubo ejecución presupuestal en este rubro de inversión, afectando el desarrollo de las diferentes actividades y proyectos de inversión para los cuales se habían apropiado recursos en la vigencia.
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t>
  </si>
  <si>
    <t>La CGR describe la causa así: ''De lo anterior se deduce una baja ejecución presupuestal en este rubro de inversión, afectando el desarrollo de las diferentes actividades y proyectos de inversión para los cuales se habían apropiado recursos en la vigencia''</t>
  </si>
  <si>
    <t>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t>
  </si>
  <si>
    <t>Implementar un procedimiento para la formulación del Plan Estratégico de la Agencia y ajustar el correspondiente al Plan  de Acción Anual y revisar de manera periódica el avance de las metas de cada vigencia así como la ejecución presupuestal.</t>
  </si>
  <si>
    <t>Mejorar el proceso de programación de metas  y el seguimiento al avance, con el fin de mejorar el cumplimiento de las mismas.</t>
  </si>
  <si>
    <t>Gerencia de Planeación
Establecer procedimiento para la Formulación del Plan estratégico y ajustar el del Plan de Acción Anual y verificar el cumplimiento de las metas y la ejecución del presupuesto asignado a la Agencia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t>
  </si>
  <si>
    <t xml:space="preserve">
Gerencia de Planeación
1. Procedimiento (2)
2. Anteproyecto de presupuesto
3. Informe de seguimiento
4. Manual de Contratación
Gerencia de Puertos.
5. Comunicado Justificación de la no ejecución presupuestal
6. Informe ejecutivo - Trimestral
7. Formato Semestral</t>
  </si>
  <si>
    <t>Grupo Interno de Trabajo Portuario,Planeacion</t>
  </si>
  <si>
    <t>Grupo Interno de Trabajo Portuario - Planeacion</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</si>
  <si>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</si>
  <si>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</si>
  <si>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</si>
  <si>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Se solicita y aprueba plazo hasta el 30-mayo para concluir el informe primer trimestre 2015. Se confirman soportes en el ftp y se acredita el 100% de avance. Pendiente cierre de la CGR.</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</si>
  <si>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</si>
  <si>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</si>
  <si>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Inconsistencia en la información
Las cifras de avance de la tabla del plan de acción 2012 suministrado por la Entidad, correspondientes a la adjudicación de concesiones portuarias (o) y Adjudicación interventorías portuarias (o) no concuerdan con las presentadas en el numeral 3.4 del informe de gestión 2012.
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t>
  </si>
  <si>
    <t>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t>
  </si>
  <si>
    <t>La CGR describe el efecto así: ''Algunas de las metas establecidas en los planes de acción de la entidad para las vigencias 2011, 2012 y 2013, presentaron un grado de avance inferior año proyectado.''</t>
  </si>
  <si>
    <t>Implementar un procedimiento para la formulación del Plan Estratégico de la Agencia y ajustar el correspondiente al Plan  de Acción Anual y revisar de manera periódica el avance de las metas de cada vigencia así como la ejecución presupuestal.
Gerencia de Puertos
Actualizar anualmente el  mapa portuario.</t>
  </si>
  <si>
    <t>Elaborar procedimiento para la Formulación del plan estratégico y ajustar el correspondiente al Plan de Acción Anual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
Trimestralmente publicar el mapa portuario, este especifica la denominación de cada Terminal (Autorización temporal, Homologación, contratos de concesión, embarcadero)</t>
  </si>
  <si>
    <t>Gerencia de Planeación
1. Procedimientos
2. Informe de Avances Plan de Acción
Gerencia de Puertos.
3. Informe ejecutivo trimestral 
4. Formato Semestral
5. Mapa Portuario</t>
  </si>
  <si>
    <t>H19. D13. Seguimiento a los derrames de hidrocarburos ocurridos los días 20 de julio y 21 de agosto de 2014 en el Golfo de Morrosquillo.
La CGR evidenció en la revisión documental que si bien la ANI solicitó mediante oficios N"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
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
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
De igual forma en el informe allegado a la CGR, la ANI manifiesta que en la visita realizada "...se verifica que se han realizado varias actividades a nivel de corrección del impacto generado contratando pescadores...y determinando el grado de contaminación de las aguas y la afectación en las playas de los municipios de Tolú, Coveñas, San Onofre..."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
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
Igualmente, la presencia únicamente de manera coyuntural de la Agencia para adelantar la vigilancia y control de los procedimientos de transporte y cargue de hidrocarburos en los puertos concesionados no permite: 1.Verificar de primera
mano si efectivamente los compromisos contractuales y ambientales de los puertos concesionados están siendo cumplidos, y 2. Supervisar, evaluar y controlar el cumplimiento de la normatividad técnica en los proyectos de concesión.
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t>
  </si>
  <si>
    <t>Gestionar los trámites tendientes a esclarecer la existencia del presunto incumplimiento de las funciones de la ANI</t>
  </si>
  <si>
    <t>Dar cumplimiento a las funciones asignadas a la ANI</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</si>
  <si>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</si>
  <si>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</si>
  <si>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CP_Sociedad Portuaria Ocensa SA</t>
  </si>
  <si>
    <t xml:space="preserve">Sociedad Portuaria Oleoducto Central OCENSA </t>
  </si>
  <si>
    <r>
      <rPr>
        <b/>
        <sz val="11"/>
        <rFont val="Calibri"/>
        <family val="2"/>
        <scheme val="minor"/>
      </rPr>
      <t>Vicepresidencia de Gestión Contractual</t>
    </r>
    <r>
      <rPr>
        <sz val="11"/>
        <rFont val="Calibri"/>
        <family val="2"/>
        <scheme val="minor"/>
      </rPr>
      <t xml:space="preserve"> - Vicepresidencia de Planeación, Riesgos y Entorno</t>
    </r>
  </si>
  <si>
    <r>
      <rPr>
        <b/>
        <sz val="11"/>
        <rFont val="Calibri"/>
        <family val="2"/>
        <scheme val="minor"/>
      </rPr>
      <t xml:space="preserve">Hallazgo 1. Administrativo - Reconocimiento de ejecución recursos públicos. </t>
    </r>
    <r>
      <rPr>
        <sz val="11"/>
        <rFont val="Calibri"/>
        <family val="2"/>
        <scheme val="minor"/>
      </rPr>
      <t xml:space="preserve">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"bienes de uso público en construcción y concesión" , como si se tratara de infraestructura, lo que no corresponde a la naturaleza de la cuenta, así:  </t>
    </r>
    <r>
      <rPr>
        <b/>
        <i/>
        <sz val="11"/>
        <rFont val="Calibri"/>
        <family val="2"/>
        <scheme val="minor"/>
      </rPr>
      <t xml:space="preserve">Ver tabla No. 5 del informe de la razonabilidad de los estados financieros. </t>
    </r>
    <r>
      <rPr>
        <sz val="11"/>
        <rFont val="Calibri"/>
        <family val="2"/>
        <scheme val="minor"/>
      </rPr>
      <t>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t>
    </r>
  </si>
  <si>
    <t>La CGR describe la causa así: ''1. Elevar consulta a la Contaduría General de la Nación sobre las circunstancias consideradas por la CGR para formular el hallazgo.''</t>
  </si>
  <si>
    <t>Hacer consulta a la Contaduría General de la Nación para confirmar el registro contable.</t>
  </si>
  <si>
    <t xml:space="preserve">Asegurar que la práctica contable de la Agencia está conforme con lo indicado por el ente rector de la Contabilidad Pública. </t>
  </si>
  <si>
    <t>De acuerdo con el concepto emitido por la Contaduría General de la Nación, se establecerán la (s) acción (es) pertinentes.</t>
  </si>
  <si>
    <t>1. Consulta a la Contaduria General de la Nación sobre las circunstancias consideradas por la CGR para formular el hallazgo.</t>
  </si>
  <si>
    <t>Vicepresidencia Administrativa y Financiera - Vicepresidencia Jurídica</t>
  </si>
  <si>
    <r>
      <rPr>
        <b/>
        <sz val="11"/>
        <rFont val="Calibri"/>
        <family val="2"/>
        <scheme val="minor"/>
      </rPr>
      <t>Hallazgo 2</t>
    </r>
    <r>
      <rPr>
        <sz val="11"/>
        <rFont val="Calibri"/>
        <family val="2"/>
        <scheme val="minor"/>
      </rPr>
      <t xml:space="preserve">. </t>
    </r>
    <r>
      <rPr>
        <b/>
        <sz val="11"/>
        <rFont val="Calibri"/>
        <family val="2"/>
        <scheme val="minor"/>
      </rPr>
      <t xml:space="preserve">Administrativo- Revelación de ejecución recursos públicos. </t>
    </r>
    <r>
      <rPr>
        <sz val="11"/>
        <rFont val="Calibri"/>
        <family val="2"/>
        <scheme val="minor"/>
      </rPr>
      <t xml:space="preserve">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t>
    </r>
    <r>
      <rPr>
        <i/>
        <sz val="11"/>
        <rFont val="Calibri"/>
        <family val="2"/>
        <scheme val="minor"/>
      </rPr>
      <t xml:space="preserve">en sus notas a los estados financieros detallo las situaciones particulares y especificas necesarias para su análisis, como se observa, entre otros en el anexo 11 en el que se incluyeron las fichas generales de los contratos de concesión”. </t>
    </r>
    <r>
      <rPr>
        <sz val="11"/>
        <rFont val="Calibri"/>
        <family val="2"/>
        <scheme val="minor"/>
      </rPr>
      <t xml:space="preserve">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t>
    </r>
  </si>
  <si>
    <t>La CGR describe la causa así: ''No se cuenta con un formato de registro anexo a las notas que contenga la información completa requerida para evaluar el estado de un proyecto.''</t>
  </si>
  <si>
    <t>La CGR describe el efecto así: ''No se permite conocer el estado de avance de los proyectos de concesión, a partir de los financieros de la entidad.''</t>
  </si>
  <si>
    <t>Ampliar la descripción de la situación Financiera, Económica y Social de los contratos de concesión.</t>
  </si>
  <si>
    <t xml:space="preserve">Respaldar la calidad,  cantidad y pertinencia de la información de las concesiones, el  autocontrol  diario de la gestión. Insumos que permitan precisar y  ampliar la información de las notas a los Estados Financieros.  </t>
  </si>
  <si>
    <t xml:space="preserve">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t>
  </si>
  <si>
    <t>1. Formato anexo a los notas, que contenga el  resumen detallado del estado de las concesiones, estados de avance y cumplimiento frente a los planes de inversión , dificultades , etc.</t>
  </si>
  <si>
    <r>
      <t xml:space="preserve">Vicepresidencia de Gestión Contractual - Vicepresidencia Ejecutiva - </t>
    </r>
    <r>
      <rPr>
        <b/>
        <sz val="11"/>
        <rFont val="Calibri"/>
        <family val="2"/>
        <scheme val="minor"/>
      </rPr>
      <t>Vicepresidencia Administrativa y Financiera</t>
    </r>
  </si>
  <si>
    <t>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t>
  </si>
  <si>
    <t>La CGR describe el efecto así: ''No se cuenta con efectivos controles de información, depuración y soportes que garanticen la confiabilidad y totalidad de los soportes básicos suficientes para el reconocimiento de los bienes recibidos en administración''</t>
  </si>
  <si>
    <t>Remitir al Invias información de los bienes entregados a terceros de la sociedad Romero Burgos &amp; CIA S en C.</t>
  </si>
  <si>
    <t>Contar con información validada por parte del Invias correspondiente a los bienes entregados a terceros de la Sociedad Romero Burgos &amp; CIA S en C.</t>
  </si>
  <si>
    <t>UNIDADES DE MEDIDA CORRECTIVA
1. Oficio de remisión de información Sociedad Romero Burgos &amp; CIA S en C. 
2. Comprobante contable de registro de información validada por el Invias y registrarla en cuentas de orden.
INFORME DE CIERRE
3. Informe de cierre</t>
  </si>
  <si>
    <t>UNIDADES DE MEDIDA CORRECTIVA
1. Oficio
2. Comprobante
INFORME DE CIERRE
3. Informe de cierre</t>
  </si>
  <si>
    <t>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t>
  </si>
  <si>
    <t>La CGR describe el efecto así: ''Riesgo inherente y de control en la entrega de Aerocivil a la ANI''</t>
  </si>
  <si>
    <t xml:space="preserve">Efectuar las conciliaciones por modo con el Invias y Aerocivil en la vigencia 2016 </t>
  </si>
  <si>
    <t>Soportar las cuatro (4) conciliaciones de las cuentas de orden realizadas en la vigencia 2016.</t>
  </si>
  <si>
    <t>UNIDADES DE MEDIDA CORRECTIVA
1. Informe de AEROCIVIL con los ajustes realizados a la información entregada a diciembre 31 de 2013 y las actas de avance entregadas por Opain.
2. Actas de conciliación
INFORME DE CIERRE
3. Informe de cierre</t>
  </si>
  <si>
    <t>UNIDADES DE MEDIDA CORRECTIVA
1. Informe aerocivil
2. Acta de conciliación
INFORME DE CIERRE
3. Informe de cierre</t>
  </si>
  <si>
    <r>
      <t xml:space="preserve">Vicepresidencia de Gestión Contractual - </t>
    </r>
    <r>
      <rPr>
        <b/>
        <sz val="11"/>
        <rFont val="Calibri"/>
        <family val="2"/>
        <scheme val="minor"/>
      </rPr>
      <t>Vicepresidencia Administrativa y Financiera</t>
    </r>
  </si>
  <si>
    <t>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
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t>
  </si>
  <si>
    <t>La CGR describe la causa así: ''Deficiencias en la entrega oportuna de reportes de verificación y confrontación por parte del Invías y Aerocivil''</t>
  </si>
  <si>
    <t>Efectuar las conciliaciones por modo con el Invias y Aerocivil en la vigencia 2016 y efectuar el registro contable de la sociedad Romero Burgos.</t>
  </si>
  <si>
    <r>
      <rPr>
        <b/>
        <sz val="11"/>
        <rFont val="Calibri"/>
        <family val="2"/>
        <scheme val="minor"/>
      </rPr>
      <t>Hallazgo 6 - Administrativo - Revelación de zonas remanentes y/o zonas de terreno no utilizadas en los proyectos de concesión.</t>
    </r>
    <r>
      <rPr>
        <sz val="11"/>
        <rFont val="Calibri"/>
        <family val="2"/>
        <scheme val="minor"/>
      </rPr>
      <t xml:space="preserve">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t>
    </r>
  </si>
  <si>
    <t>La CGR describe el efecto así: ''No se permite conocer el estado de utilización real y/o de riesgos de invasión en predios remanentes y/o no utilizados''</t>
  </si>
  <si>
    <t xml:space="preserve">Respaldar la calidad,  cantidad y pertinencia de la información de las concesiones, el  autocontrol  diario de la gestión. Insumos que permitan precisar y  ampliar la información de las notas a los Estados Financieros. </t>
  </si>
  <si>
    <r>
      <t xml:space="preserve">Vicepresidencia de Gestión Contractual - Vicepresidencia Ejecutiva - Vicepresidencia de Planeación, Riesgos y Entorno - </t>
    </r>
    <r>
      <rPr>
        <b/>
        <sz val="11"/>
        <rFont val="Calibri"/>
        <family val="2"/>
        <scheme val="minor"/>
      </rPr>
      <t>Vicepresidencia Administrativa y Financiera</t>
    </r>
  </si>
  <si>
    <t>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t>
  </si>
  <si>
    <t>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</si>
  <si>
    <t>Registrar la información en la fecha de ocurrencia y de haber cambios en la misma, esta sea registrada en el periodo correspondiente y debidamente justificado.</t>
  </si>
  <si>
    <t>UNIDADES DE MEDIDA CORRECTIVA
1. Informe detalle de los registros efectuados a Ajustes de Ejercicios Anteriores.
2. Memorando
INFORME DE CIERRE
3. Informe de cierre</t>
  </si>
  <si>
    <t>UNIDADES DE MEDIDA CORRECTIVA
1. Informe
2. Memorando
INFORME DE CIERRE
3. Informe de cierre</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</si>
  <si>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</si>
  <si>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</si>
  <si>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</si>
  <si>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</si>
  <si>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</si>
  <si>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</si>
  <si>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</si>
  <si>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</si>
  <si>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</si>
  <si>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</si>
  <si>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</si>
  <si>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</si>
  <si>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</si>
  <si>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</si>
  <si>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</si>
  <si>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</si>
  <si>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</si>
  <si>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</si>
  <si>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</si>
  <si>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</si>
  <si>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</si>
  <si>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</si>
  <si>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</si>
  <si>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</si>
  <si>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</si>
  <si>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</si>
  <si>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</si>
  <si>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</si>
  <si>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</si>
  <si>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</si>
  <si>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</si>
  <si>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</si>
  <si>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</si>
  <si>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</si>
  <si>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</si>
  <si>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</si>
  <si>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</si>
  <si>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</si>
  <si>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</si>
  <si>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</si>
  <si>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</si>
  <si>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</si>
  <si>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</si>
  <si>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</si>
  <si>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</si>
  <si>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</si>
  <si>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</si>
  <si>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</si>
  <si>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</si>
  <si>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</si>
  <si>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</si>
  <si>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</si>
  <si>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</si>
  <si>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</si>
  <si>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</si>
  <si>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</si>
  <si>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</si>
  <si>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</si>
  <si>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</si>
  <si>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</si>
  <si>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</si>
  <si>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</si>
  <si>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</si>
  <si>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</si>
  <si>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</si>
  <si>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t>Hallazgo 8. Integración de los Sistemas de Información. (A)
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
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t>
  </si>
  <si>
    <t>La CGR describe la causa así: ''Falta de integración entre los sistemas de información del centro de operaciones del concesionario, el control de tráfico aéreo y  la gestión de la unidad de flujo.''</t>
  </si>
  <si>
    <t>Definir los elementos de la operación aeroportuaria y aeronáutica que deben integrarse y evaluar la viabilidad de dicha integración</t>
  </si>
  <si>
    <t>Obtener decisión de integración de los elementos en que sea posible</t>
  </si>
  <si>
    <t>1. Definición de elementos de la operación aeroportuaria y aeronáutica que eventualmente deberían integrarse.
2. Pronunciamiento de la autoridad aeronática sobre la viabilidad de la integración
3. Informe de cierre</t>
  </si>
  <si>
    <t>INF 9 Rad. 2016-409-119125-2
pag. 14</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</si>
  <si>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</si>
  <si>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</si>
  <si>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</si>
  <si>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</si>
  <si>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</si>
  <si>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</si>
  <si>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</si>
  <si>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</si>
  <si>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</si>
  <si>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</si>
  <si>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</si>
  <si>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</si>
  <si>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</si>
  <si>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</si>
  <si>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</si>
  <si>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</si>
  <si>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</si>
  <si>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</si>
  <si>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</si>
  <si>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</si>
  <si>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</si>
  <si>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</si>
  <si>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</si>
  <si>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</si>
  <si>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</si>
  <si>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</si>
  <si>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</si>
  <si>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</si>
  <si>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</si>
  <si>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</si>
  <si>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</si>
  <si>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</si>
  <si>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</si>
  <si>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</si>
  <si>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</si>
  <si>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</si>
  <si>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</si>
  <si>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</si>
  <si>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</si>
  <si>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</si>
  <si>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</si>
  <si>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</si>
  <si>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</si>
  <si>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</si>
  <si>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</si>
  <si>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</si>
  <si>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</si>
  <si>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</si>
  <si>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</si>
  <si>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</si>
  <si>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</si>
  <si>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</si>
  <si>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</si>
  <si>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t xml:space="preserve">Hallazgo 15. Costos incurridos en la Construcción, Operación y Mantenimiento del Sistema de Distribución de Combustibles por medio de Hidrantes. (A)
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t>
  </si>
  <si>
    <t>La CGR describe la causa así: ''Se genera incertidumbre sobre la equivalencia de los costos que se están recuperando por la infraestructura instalada del proyecto frente a la inversión realizada y los costos de operación como lo define el contrato.
''</t>
  </si>
  <si>
    <t>Solicitar  a la interventoría  financiera,  la inclusiòn del  esquema financiero de Abastecimiento decombustible  a aeronaves, de conformidad con  el apéndice F (Especificaciones Técnicas de  Operación)  numeral 7.4.3.3. Abastecimiento de Combustible a Aeronaves</t>
  </si>
  <si>
    <t>verificar el cumplimiento de entrega de esquema financiero del Abastecimiento de  Combustible de Aeronaves, dentro del informe de  interventorìa  financiera</t>
  </si>
  <si>
    <t>Verificar  que la interventoría financiera incluya en el informe mensual, el esquema financiero de Abastecimiento de Combustible a Aeronaves</t>
  </si>
  <si>
    <t>1.Oficio requiriendo a la  interventorìa financiera, la inclusion en los informes mensuales  el esquema financiero de abastecimiento de combustible a aeronaves (apéndice F numeral 7.4.3.3.)                                                                                                       
2. Informe mensual de  de  interventoría Financiera.
3. Informe de cierre</t>
  </si>
  <si>
    <t>INF 9 Rad. 2016-409-119125-2
pag. 22</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</si>
  <si>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</si>
  <si>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</si>
  <si>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</si>
  <si>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</si>
  <si>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</si>
  <si>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</si>
  <si>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</si>
  <si>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</si>
  <si>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</si>
  <si>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</si>
  <si>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</si>
  <si>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</si>
  <si>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</si>
  <si>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</si>
  <si>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</si>
  <si>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</si>
  <si>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</si>
  <si>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</si>
  <si>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</si>
  <si>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</si>
  <si>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</si>
  <si>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</si>
  <si>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</si>
  <si>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</si>
  <si>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</si>
  <si>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</si>
  <si>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</si>
  <si>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</si>
  <si>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</si>
  <si>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</si>
  <si>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</si>
  <si>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</si>
  <si>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</si>
  <si>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</si>
  <si>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</si>
  <si>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</si>
  <si>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</si>
  <si>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</si>
  <si>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</si>
  <si>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</si>
  <si>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</si>
  <si>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</si>
  <si>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</si>
  <si>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</si>
  <si>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</si>
  <si>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</si>
  <si>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</si>
  <si>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</si>
  <si>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</si>
  <si>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</si>
  <si>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</si>
  <si>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</si>
  <si>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</si>
  <si>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</si>
  <si>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</si>
  <si>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</si>
  <si>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</si>
  <si>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</si>
  <si>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</si>
  <si>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</si>
  <si>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</si>
  <si>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</si>
  <si>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</si>
  <si>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</si>
  <si>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</si>
  <si>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</si>
  <si>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</si>
  <si>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</si>
  <si>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</si>
  <si>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</si>
  <si>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</si>
  <si>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</si>
  <si>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</si>
  <si>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</si>
  <si>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</si>
  <si>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</si>
  <si>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</si>
  <si>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</si>
  <si>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</si>
  <si>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</si>
  <si>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</si>
  <si>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</si>
  <si>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</si>
  <si>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</si>
  <si>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</si>
  <si>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</si>
  <si>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</si>
  <si>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</si>
  <si>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</si>
  <si>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</si>
  <si>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</si>
  <si>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</si>
  <si>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</si>
  <si>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</si>
  <si>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</si>
  <si>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</si>
  <si>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</si>
  <si>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</si>
  <si>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</si>
  <si>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</si>
  <si>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</si>
  <si>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</si>
  <si>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</si>
  <si>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</si>
  <si>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</si>
  <si>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</si>
  <si>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</si>
  <si>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</si>
  <si>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t>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
Queda pendiente averiguar con Estructuración si se ajustó el contrato estándar 4G para crear mejor una bolsa para este tipo de temas y si es así, poner esto como unidad de medida.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</si>
  <si>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</si>
  <si>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</si>
  <si>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</si>
  <si>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</si>
  <si>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</si>
  <si>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</si>
  <si>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</si>
  <si>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</si>
  <si>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</si>
  <si>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</si>
  <si>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</si>
  <si>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</si>
  <si>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</si>
  <si>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</si>
  <si>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</si>
  <si>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</si>
  <si>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</si>
  <si>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</si>
  <si>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</si>
  <si>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</si>
  <si>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</si>
  <si>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</si>
  <si>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r>
      <rPr>
        <b/>
        <sz val="11"/>
        <rFont val="Calibri"/>
        <family val="2"/>
        <scheme val="minor"/>
      </rPr>
      <t>Funcionamiento, Ubicación y Señalización de las Áreas de Servicios.</t>
    </r>
    <r>
      <rPr>
        <sz val="11"/>
        <rFont val="Calibri"/>
        <family val="2"/>
        <scheme val="minor"/>
      </rPr>
      <t xml:space="preserve">
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
</t>
    </r>
  </si>
  <si>
    <t>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
Todo esto tiene su origen en deficiencias en la estructuración, supervisión e interventoría de las concesiones a cargo de la Entidad, lo que se traduce en mal servicio al usuario que, aunque paga por estos servicios adicionales a través del peaje, no los puede utilizar.''</t>
  </si>
  <si>
    <t>Fortalecer los lineamientos contractuales asociados con directrices claras acerca de la ubicación, señalización y publicidad que deben tener las áreas de servicio en las concesiones.</t>
  </si>
  <si>
    <t>Mejorar el servicio a los usuarios de las vías</t>
  </si>
  <si>
    <t>1. Contrato estándar 4G que tiene disposiciones asociadas con el funcionamiento, ubicación y señalización de las áreas de servicio
2. Informe integral sobre el hallazgo.
3. Manual de Interventoría y Supervisión</t>
  </si>
  <si>
    <t>1. Contrato Estándar 4G 
2. Informe integral sobre el hallazgo
3. Manual de Interventoría y Supervisión</t>
  </si>
  <si>
    <t>INF 5 MM&amp;D Rad. No. 2016-409-089295-2 Pag. 14</t>
  </si>
  <si>
    <r>
      <rPr>
        <b/>
        <sz val="11"/>
        <rFont val="Calibri"/>
        <family val="2"/>
        <scheme val="minor"/>
      </rPr>
      <t>Hallazgo 30. Señalización del Centro de Control Operacional (CCO). (A).</t>
    </r>
    <r>
      <rPr>
        <sz val="11"/>
        <rFont val="Calibri"/>
        <family val="2"/>
        <scheme val="minor"/>
      </rPr>
      <t xml:space="preserve">
El CCO no cuenta con señalización alguna que le permita a los usuarios de la vía identificar el centro de atención al usuario y las oficinas del concesionario, esto aunado a que el CCO no está dentro de los trayectos sino en Villavicencio.</t>
    </r>
  </si>
  <si>
    <t>La CGR describe la causa así: ''Falta de reglamentación en los contratos de concesión  (deficiencias de estructuración) en lo referente a la ubicación y señalización e información al usuario relacionada con los centros de control''</t>
  </si>
  <si>
    <t xml:space="preserve">Fortalecer los lineamientos contractuales asociados con directrices claras acerca de la ubicación, señalización e información que deben tener los Centros de Control Operacional en las concesiones. </t>
  </si>
  <si>
    <t>1. Contrato estándar 4G con directrices claras acerda de la ubicación, señalización e información al usuario relacionada con los centros de control. Toda vez que en el contrato en particular es de primera generacion y no contemplaba este tipo de parametros.
2. Informe integral sobre el hallazgo
3. Manual de Interventoría y Supervisión</t>
  </si>
  <si>
    <t>1. Contrato Estándar 4G
2. Informe integral sobre el hallazgo
3. Manual de Interventoría y Supervisión</t>
  </si>
  <si>
    <t>INF 5 MM&amp;D Rad. No. 2016-409-089295-2 Pag. 16</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</si>
  <si>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</si>
  <si>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</si>
  <si>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</si>
  <si>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</si>
  <si>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</si>
  <si>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</si>
  <si>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</si>
  <si>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</si>
  <si>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</si>
  <si>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</si>
  <si>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</si>
  <si>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</si>
  <si>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</si>
  <si>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</si>
  <si>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</si>
  <si>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</si>
  <si>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</si>
  <si>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</si>
  <si>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</si>
  <si>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</si>
  <si>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</si>
  <si>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</si>
  <si>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</si>
  <si>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</si>
  <si>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</si>
  <si>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</si>
  <si>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</si>
  <si>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</si>
  <si>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</si>
  <si>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35. Especificaciones y Operación de la Estación de Pesaje de Rionegro. (A)  </t>
    </r>
    <r>
      <rPr>
        <sz val="11"/>
        <rFont val="Calibri"/>
        <family val="2"/>
        <scheme val="minor"/>
      </rPr>
      <t xml:space="preserve">
Especificaciones y Operación de la Estación de Pesaje de Rionegro. En la visita se comprobó que ya fueron entregadas por el Concesionario, las instalaciones de la Estación de pesaje de Rionegro, pero estas no cumplen con las especificaciones contractuales. 
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t>
    </r>
  </si>
  <si>
    <t xml:space="preserve">  
1) Acuerdo             
2) Aprobación del Acuerdo
3)Documentos de Reversión
4)Análisis Financiero del Acuerdo de Terminación
5) Documentos de Reversión
6) Manual de Interventoría y Supervisión
</t>
  </si>
  <si>
    <t>INF 6. rad. No. 2016-409-089297-2 pag. 28</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</si>
  <si>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</si>
  <si>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</si>
  <si>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</si>
  <si>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</si>
  <si>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</si>
  <si>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</si>
  <si>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</si>
  <si>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</si>
  <si>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</si>
  <si>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</si>
  <si>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</si>
  <si>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</si>
  <si>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</si>
  <si>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</si>
  <si>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</si>
  <si>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</si>
  <si>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</si>
  <si>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</si>
  <si>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</si>
  <si>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</si>
  <si>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</si>
  <si>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t xml:space="preserve">Hallazgo 39. Aumento de tarifas de peaje de acuerdo a Otrosí 9. (A y D).
</t>
    </r>
    <r>
      <rPr>
        <sz val="11"/>
        <rFont val="Calibri"/>
        <family val="2"/>
        <scheme val="minor"/>
      </rPr>
      <t>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t>
    </r>
  </si>
  <si>
    <t>La CGR describe la causa así: ''Debido a inconsistencias técnicas de la decisión de condicionar el cumplimiento a tramos que no están en el área de influencia y dejar por fuera otros que están directamente relacionados con dicha zona''</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</si>
  <si>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t>
  </si>
  <si>
    <t>1) Acuerdo  
2) Aprobación del Acuerdo                     
3) Documentos de Reversión                          
4) Resolucion Entrega de Peajes al Invias
5) Modelo estándar 4G   
6) Manual de contratación
7)Comite de Contratación                               
8) Resolución de bitácora</t>
  </si>
  <si>
    <t>INF 6. rad. No. 2016-409-089297-2 pag. 35</t>
  </si>
  <si>
    <r>
      <rPr>
        <b/>
        <sz val="11"/>
        <rFont val="Calibri"/>
        <family val="2"/>
        <scheme val="minor"/>
      </rPr>
      <t>Hallazgo 40. Estado Físico de la Concesión, mantenimiento rutinario y periódico (derrumbes, estado del pavimento, limpieza del corredor, rocería, estado de cunetas, etc.). (A y D).</t>
    </r>
    <r>
      <rPr>
        <sz val="11"/>
        <rFont val="Calibri"/>
        <family val="2"/>
        <scheme val="minor"/>
      </rPr>
      <t xml:space="preserve">
Durante la visita se encontraron múltiples deficiencias de carácter técnico en el estado de los diferentes tramos que componen el proyecto; estas deficiencias tienen que ver con todas las actividades de mantenimiento, tanto rutinario como periódico.</t>
    </r>
  </si>
  <si>
    <t>La CGR describe la causa así: ''Incumplimiento del concesionario a las obligaciónes contractuales pactadas y a debilidades de la ANI y sus interventorías para hacer cumplir el contrato.''</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</si>
  <si>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t>
  </si>
  <si>
    <t>1) Acuerdo
2) Aprobación del Acuerdo
3)Documentos de Reversión
4)Análisis Financiero del Acuerdo de Terminación
5)Manual de interventoría y Supervisión</t>
  </si>
  <si>
    <t>INF 6. rad. No. 2016-409-089297-2 pag. 37</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</si>
  <si>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</si>
  <si>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</si>
  <si>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</si>
  <si>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</si>
  <si>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</si>
  <si>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</si>
  <si>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</si>
  <si>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</si>
  <si>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</si>
  <si>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</si>
  <si>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</si>
  <si>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</si>
  <si>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</si>
  <si>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</si>
  <si>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</si>
  <si>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rPr>
        <b/>
        <sz val="11"/>
        <rFont val="Calibri"/>
        <family val="2"/>
        <scheme val="minor"/>
      </rPr>
      <t xml:space="preserve">Hallazgo 43. Conservación y mantenimiento, Índice de estado. (A y D) 
</t>
    </r>
    <r>
      <rPr>
        <sz val="11"/>
        <rFont val="Calibri"/>
        <family val="2"/>
        <scheme val="minor"/>
      </rPr>
      <t xml:space="preserve">
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t>
    </r>
  </si>
  <si>
    <t>La CGR describe la causa así: ''Incumplimiento del Contrato de Concesión, cláusula sexta. Deficiencias en la ejecución de obligaciónes de conservación y mantenimiento e índice de estado.''</t>
  </si>
  <si>
    <t>Fortalecer las disposiciones contractuales relacionadas con el mantenimiento de las vías.</t>
  </si>
  <si>
    <t>Asegurar el cumplimiento de las obligaciónes de conservación y mantenimiento de las vías</t>
  </si>
  <si>
    <t xml:space="preserve">Prestar un nivel de servicio adecuado para los usuarios del corredor. Entregar la infraestructura vial en condiciones óptimas a la nueva Concesión de 4G. El corredor fue revertido con una calificación de 4,58.
Mantener la infraestructura vial en condiciones óptimas de calidad, disponibilidad, seguridad y nivel de servicio establecidos en el Contrato.
</t>
  </si>
  <si>
    <t>1. Informe de interventoría con valor del índice de estado al momento de la reversión.
2. Contrato nueva concesión 4G - Apéndice dos y cuatro
3. Manual de Interventoría y Supervisión
4. Informe de cierre</t>
  </si>
  <si>
    <t>CR_Neiva-Espinal-Girardot</t>
  </si>
  <si>
    <t>INF. 7
MM&amp;D
Rad. No. 2016-409-092155-2 Pag. 17</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</si>
  <si>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</si>
  <si>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</si>
  <si>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</si>
  <si>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</si>
  <si>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</si>
  <si>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</si>
  <si>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Las obras diseñadas por el Concesionario para la canalizacion del trafico en la intersección sur de la variante Guamo, garantizan el direccionamiento adecuado del tráfico que confluye en ese sector y es acorde con las características actuales de la vía. 
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</si>
  <si>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</si>
  <si>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</si>
  <si>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r>
      <rPr>
        <b/>
        <sz val="11"/>
        <rFont val="Calibri"/>
        <family val="2"/>
        <scheme val="minor"/>
      </rPr>
      <t xml:space="preserve">Hallazgo 45. Señalización Horizontal y Vertical. (A y D).
</t>
    </r>
    <r>
      <rPr>
        <sz val="11"/>
        <rFont val="Calibri"/>
        <family val="2"/>
        <scheme val="minor"/>
      </rPr>
      <t xml:space="preserve">
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t>
    </r>
  </si>
  <si>
    <t>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t>
  </si>
  <si>
    <t>Mejorar el nivel de cumplimiento de las obligaciónes de conservación y mantenimiento de las vías.</t>
  </si>
  <si>
    <t>1. Presentar informe de interventoría que evidencie la mejora en los aspectos relacionados en el hallazgo y que registren la entrega de la señalización vertical y horizontal en condiciones adecuadas a la nueva Concesión de 4G.</t>
  </si>
  <si>
    <t>1. Informe de la interventoría sobre la señalización
2. Contrato nueva concesión 4G - Apéndice dos y cuatro
3. Manual de Interventoría y Supervisión</t>
  </si>
  <si>
    <t>INF. 7
MM&amp;D
Rad. No. 2016-409-092155-2 Pag. 19</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</si>
  <si>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</si>
  <si>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</si>
  <si>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</si>
  <si>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</si>
  <si>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</si>
  <si>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</si>
  <si>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</si>
  <si>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</si>
  <si>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</si>
  <si>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</si>
  <si>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</si>
  <si>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47. Estaciones de Peaje y Pesaje. (A).
</t>
    </r>
    <r>
      <rPr>
        <sz val="11"/>
        <rFont val="Calibri"/>
        <family val="2"/>
        <scheme val="minor"/>
      </rPr>
      <t xml:space="preserve">
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t>
    </r>
  </si>
  <si>
    <t>La CGR describe la causa así: ''Falta de mantenimiento y conservación de las oficinas y de las básculas, generando incomodidad para los usuarios e incertidumbre sobre las mediciones que se presentan, a pesar de encontrarse vigente el certificado de calibración.''</t>
  </si>
  <si>
    <t>Ejecutar las actividades de mantenimiento correspondientes y fortalecer el monitoreo y control por parte de la interventoría y la supervisión</t>
  </si>
  <si>
    <t>Asegurar que las áreas de pesaje, oficinas y peaje se encuentran en condiciones adecuadas de uso</t>
  </si>
  <si>
    <t>1. Revertir en condiciones óptimas las estaciones de peaje y pesaje del proyecto.
2. Informe de interventoría que evidencie el adecuado estado de las estaciones de pesaje, oficinas y peaje y el cumplimiento del programa de mantenimiento correspondiente.</t>
  </si>
  <si>
    <t>1. Informe(s) de interventoría acerca del estado de la infraestructura de peajes, pesaje y oficinas
2. Manual de Interventoría y Supervisión</t>
  </si>
  <si>
    <t>INF. 7
MM&amp;D
Rad. No. 2016-409-092155-2 Pag. 22</t>
  </si>
  <si>
    <r>
      <rPr>
        <b/>
        <sz val="11"/>
        <rFont val="Calibri"/>
        <family val="2"/>
        <scheme val="minor"/>
      </rPr>
      <t xml:space="preserve">Hallazgo 48. Planta Eléctrica Estación de Peaje Patá. (A).
</t>
    </r>
    <r>
      <rPr>
        <sz val="11"/>
        <rFont val="Calibri"/>
        <family val="2"/>
        <scheme val="minor"/>
      </rPr>
      <t xml:space="preserve">
Falla recurrente de la planta eléctrica y la entrada en funcionamiento de la UPS en la estación de Peaje Patá. </t>
    </r>
  </si>
  <si>
    <t>La CGR describe la causa así: ''Falta de mantenimiento. ''</t>
  </si>
  <si>
    <t>Asegurar el correcto funcionamiento de la planta eléctrica y la UPS del peaje Patá</t>
  </si>
  <si>
    <t>Contar con un respaldo ante fallas eléctricas</t>
  </si>
  <si>
    <t xml:space="preserve">1. Presentar programa de mantenimiento de la planta eléctrica
2. Generar informe de interventoría que demuestre el correcto funcionamiento de la planta eléctrica y la UPS
</t>
  </si>
  <si>
    <t>1. Programa de mantenimiento de la planta eléctrica y la UPS de la estación de peaje
2. Informe de interventoría</t>
  </si>
  <si>
    <t>INF. 7
MM&amp;D
Rad. No. 2016-409-092155-2 Pag. 24</t>
  </si>
  <si>
    <r>
      <rPr>
        <b/>
        <sz val="11"/>
        <rFont val="Calibri"/>
        <family val="2"/>
        <scheme val="minor"/>
      </rPr>
      <t xml:space="preserve">Hallazgo 49. Equipo Menor de Ambulancia. (A)
</t>
    </r>
    <r>
      <rPr>
        <sz val="11"/>
        <rFont val="Calibri"/>
        <family val="2"/>
        <scheme val="minor"/>
      </rPr>
      <t xml:space="preserve">La ambulancia de servicio para la concesión no contaba con todo el equipo completo requerido, como es el equipo menor de cirugía. 
</t>
    </r>
  </si>
  <si>
    <t>La CGR describe la causa así: ''No se contaba con equipo adicional o de reserva.''</t>
  </si>
  <si>
    <t>Contar con equipo adicional de microcirugía para la ambulancia y fortalecer los lineamientos asociados con el monitoreo y control del proyecto.</t>
  </si>
  <si>
    <t>Asegurar la disponibilidad permanente de los elementos básicos de atención a accidentes</t>
  </si>
  <si>
    <t xml:space="preserve">Contar con el equipo e insumos completo de la ambulancia ante eventual servicio.
</t>
  </si>
  <si>
    <t>1. Informe de interventoría que evidencie la completitud de los equipos e insumos de la ambulancia.
2. Manual de interventoría y supervisión</t>
  </si>
  <si>
    <t>INF. 7
MM&amp;D
Rad. No. 2016-409-092155-2 Pag. 25</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</si>
  <si>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</si>
  <si>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</si>
  <si>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</si>
  <si>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</si>
  <si>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</si>
  <si>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</si>
  <si>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</si>
  <si>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</si>
  <si>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</si>
  <si>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</si>
  <si>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</si>
  <si>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</si>
  <si>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</si>
  <si>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</si>
  <si>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 xml:space="preserve">
El Concesionario realizó la reparación de las cunetas en el mes de noviembre de 2015. Esta infraestructura fue revertida el 23 de diciembre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</si>
  <si>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</si>
  <si>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</si>
  <si>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r>
      <rPr>
        <b/>
        <sz val="11"/>
        <rFont val="Calibri"/>
        <family val="2"/>
        <scheme val="minor"/>
      </rPr>
      <t>Hallazgo 52. Lectura de Vehículos Exentos, Ley 787 de 2002. (A y D)</t>
    </r>
    <r>
      <rPr>
        <sz val="11"/>
        <rFont val="Calibri"/>
        <family val="2"/>
        <scheme val="minor"/>
      </rPr>
      <t xml:space="preserve">
Los dispositivos de lectura de vehículos exentos no  funcionan en las estaciones de peaje de la concesión. La validación se hace manual contrariando el art. 3 de la Ley 787/02.</t>
    </r>
  </si>
  <si>
    <t>La CGR describe la causa así: ''Contravención de lo estipulado en la Ley 787 de 2002 en el artículo 3''</t>
  </si>
  <si>
    <t>Fortalecer las disposiciones contractuales asociadas con la lectura de vehículos exentos</t>
  </si>
  <si>
    <t>Asegurar la efectividad y eficiencia del control a los vehículos exentos</t>
  </si>
  <si>
    <t>1. Contrato de la concesión 4G - IP Neiva Girardot
2. Informe de interventoría que certifique que el control y la lectura se hace por los medios electrónicos establecidos en la normatividad
3. Informe de cierre</t>
  </si>
  <si>
    <t>INF. 7
MM&amp;D
Rad. N,.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</si>
  <si>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</si>
  <si>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</si>
  <si>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</si>
  <si>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</si>
  <si>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</si>
  <si>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</si>
  <si>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</si>
  <si>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</si>
  <si>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</si>
  <si>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</si>
  <si>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</si>
  <si>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</si>
  <si>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</si>
  <si>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</si>
  <si>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</si>
  <si>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</si>
  <si>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</si>
  <si>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</si>
  <si>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</si>
  <si>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</si>
  <si>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</si>
  <si>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</si>
  <si>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</si>
  <si>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</si>
  <si>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</si>
  <si>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</si>
  <si>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</si>
  <si>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</si>
  <si>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</si>
  <si>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</si>
  <si>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</si>
  <si>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</si>
  <si>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</si>
  <si>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</si>
  <si>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</si>
  <si>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</si>
  <si>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</si>
  <si>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</si>
  <si>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</si>
  <si>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</si>
  <si>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</si>
  <si>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</si>
  <si>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</si>
  <si>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</si>
  <si>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</si>
  <si>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</si>
  <si>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</si>
  <si>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</si>
  <si>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</si>
  <si>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</si>
  <si>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</si>
  <si>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</si>
  <si>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r>
      <rPr>
        <b/>
        <sz val="11"/>
        <rFont val="Calibri"/>
        <family val="2"/>
        <scheme val="minor"/>
      </rPr>
      <t xml:space="preserve">Vicepresidencia Ejecutiva - </t>
    </r>
    <r>
      <rPr>
        <sz val="11"/>
        <rFont val="Calibri"/>
        <family val="2"/>
        <scheme val="minor"/>
      </rPr>
      <t>Vicepresidencia Jurídica</t>
    </r>
  </si>
  <si>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</si>
  <si>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</si>
  <si>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r>
      <rPr>
        <b/>
        <sz val="11"/>
        <rFont val="Calibri"/>
        <family val="2"/>
        <scheme val="minor"/>
      </rPr>
      <t>Hallazgo 59. Ejecución Contrato De Interventoría 283 de 2010 (A)</t>
    </r>
    <r>
      <rPr>
        <sz val="11"/>
        <rFont val="Calibri"/>
        <family val="2"/>
        <scheme val="minor"/>
      </rPr>
      <t xml:space="preserve">
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t>
    </r>
  </si>
  <si>
    <t>La CGR describe la causa así: ''no se observa que la Entidad haya realizado el respectivo análisis económico para determinar las modificaciones de los costos de la interventoría por efectos de la no ejecución de las obras''</t>
  </si>
  <si>
    <t>El Contrato de Concesión 002 de 2010 fue modificado mediante el otrosí 9, definiendo de donde provienen los recursos para fondear esta subcuenta, demostrar que la interventoría hizo seguimiento a estudios y diseños nuevosa sin cobrar ninguen valor adicional</t>
  </si>
  <si>
    <t>Informe integral de supervisión que señale el alcance del objeto del contrato de interventoría, y las modificaciones contractuales.</t>
  </si>
  <si>
    <t>1) Otrosies No. 5 y 9 con Estudios de Conveniencia.
2) Informe Integral de Supervisión
3)Manual de Interventoría y Supervisión</t>
  </si>
  <si>
    <t>INF. 8 MM&amp;D Rad. No. 2016-409-100777-2 Pag. 38</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</si>
  <si>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</si>
  <si>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</si>
  <si>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</si>
  <si>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t xml:space="preserve">
- Concepto Consejo de Estado frenta a la pertenencia de los rendimientos Financieros.
'-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
- Informe jurídico que sustente la pertenencia de los rendimientos frente a los conceptos del Consejo de estado. 
- Incluyen el informe de Cierre por recomendación de la firma de abogados Medellín, Martínez &amp;  Durán Abogados.</t>
  </si>
  <si>
    <t>1. Concepto Sala de Consulta y Servicio Civil- Consejo de Estado
2. Concepto jurídico de la Vicepresidencia Juridica 
3. Concepto de dr. Gabriel de la Vega
4. Concepto jurídico de abogado externo.
5. Contrato Estándar 4 G
6. Concepto del Ministerio de Hacienda (oficio 1-2007-061423 de mayo 2011)
7. Informe de Cierre</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</si>
  <si>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</si>
  <si>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</si>
  <si>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</si>
  <si>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</si>
  <si>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</si>
  <si>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</si>
  <si>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</si>
  <si>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</si>
  <si>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</si>
  <si>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t xml:space="preserve">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
</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</si>
  <si>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</si>
  <si>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</si>
  <si>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</si>
  <si>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</si>
  <si>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</si>
  <si>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</si>
  <si>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</si>
  <si>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</si>
  <si>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</si>
  <si>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</si>
  <si>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</si>
  <si>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r>
      <rPr>
        <b/>
        <sz val="11"/>
        <rFont val="Calibri"/>
        <family val="2"/>
        <scheme val="minor"/>
      </rPr>
      <t xml:space="preserve">Hallazgo 63. Determinación del valor de m2 de terreno para el predio 7NDA0043. (A y D). </t>
    </r>
    <r>
      <rPr>
        <sz val="11"/>
        <rFont val="Calibri"/>
        <family val="2"/>
        <scheme val="minor"/>
      </rPr>
      <t>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t>
    </r>
    <r>
      <rPr>
        <b/>
        <sz val="11"/>
        <rFont val="Calibri"/>
        <family val="2"/>
        <scheme val="minor"/>
      </rPr>
      <t xml:space="preserve">                                               </t>
    </r>
    <r>
      <rPr>
        <sz val="11"/>
        <rFont val="Calibri"/>
        <family val="2"/>
        <scheme val="minor"/>
      </rPr>
      <t xml:space="preserve">
</t>
    </r>
  </si>
  <si>
    <t>La CGR describe la causa así: ''Por lo anteriormente referido se observa una presunta vulneración de lo estipulado en el Contrato de Concesión 007 de 2010, en particular lo referido al Apéndice Social y Predial Sector 3 - Parte A, numeral 2.3.3.1,
''</t>
  </si>
  <si>
    <t>Solicitar al concesionario la implementación de un sistema de control de calidad de los avalúos comerciales para que su contenido contenga los debidos soportes</t>
  </si>
  <si>
    <t>1.- Obtener un informe al concesionario sobre el control de calidad que ha implementado en la revisión de los avalúos comerciales corporativos
2.- Obtener de la interventoría un pronunciamiento sobre el informe remitido por el concesionario 
3.- Efectuar seguimiento al trámite que debe efectuar el concesionario para la devolución de los recursos del incremento del valor de la hectárea de terreno 
4.- Elaborar un informe del Grupo Interno de Trabajo de Gestión Predial 
5.- Apéndice Técnico Predial del Contrato estándar de 4G (revisión y aprobación de avalúos por parte de la interventoría del proyecto.)
6.- Protocolo ANI de Avalúos Rurales y Urbanos</t>
  </si>
  <si>
    <t>1) Informe del concesionario 
2) Informe de la interventoría 
3) Oficio al concesionario 
4) Un (1) informe  del GIT Predial de cierre
5) Apéndice Técnico Predial del Contrato estándar 4G
6) Protocolo de avalúos ANI</t>
  </si>
  <si>
    <t>CR_Ruta del Sol - Sector 3</t>
  </si>
  <si>
    <t>Vicepresidencia Ejecutiva - Vicepresidencia de Planeación, Riesgos y Entorno</t>
  </si>
  <si>
    <t>INF 8 MM&amp;D Rad No. 2016-409-100777-2 Pag 40</t>
  </si>
  <si>
    <t xml:space="preserve">Diferencia avalúo </t>
  </si>
  <si>
    <r>
      <rPr>
        <b/>
        <sz val="11"/>
        <rFont val="Calibri"/>
        <family val="2"/>
        <scheme val="minor"/>
      </rPr>
      <t xml:space="preserve">Hallazgo 64. Informacion reportada por la Fiduciaria para el predio 7N1A0092. (A) </t>
    </r>
    <r>
      <rPr>
        <sz val="11"/>
        <rFont val="Calibri"/>
        <family val="2"/>
        <scheme val="minor"/>
      </rPr>
      <t xml:space="preserve">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"Aportes del Concesionario"; durante el período comprendido desde el inicio del proyecto hasta el 11 de mayo de 2015, emitida por la Fiduciaria.                                           
</t>
    </r>
  </si>
  <si>
    <t>La CGR describe la causa así: ''Lo anterior refleja deficiencias en la calidad de la información allegada al omitir el pago efectuado en febrero 20 de 2014, situación que limita la efectividad del análisis de los datos que soportan las operaciones fiduciarias     ''</t>
  </si>
  <si>
    <t>Fortalecer los lineamientos asociados al monitoreo y control de las órdenes de operación realizadas en los proyectos de concesión</t>
  </si>
  <si>
    <t>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t>
  </si>
  <si>
    <t>1)Oficio a la Contraloria con la orden de operación faltante
2)Comunicación a la interventoría en el que se le indique que en sus informes debe incluir la relación de las Ordenes de Operación relacionadas con la gestión predial (comunicación a la interventoría)
3) Informe de interventoría
4) Soporte de la incorporación de la operación faltante en la certificación
5) Informe de Supervisión
6) Manual de Supervision interventoría
7) Informe de cierre</t>
  </si>
  <si>
    <t>INF 8 MM&amp;D Rad No. 2016-409-100777-2 Pag 42</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</si>
  <si>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</si>
  <si>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</si>
  <si>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</si>
  <si>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</si>
  <si>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</si>
  <si>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</si>
  <si>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</si>
  <si>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</si>
  <si>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</si>
  <si>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</si>
  <si>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</si>
  <si>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</si>
  <si>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</si>
  <si>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</si>
  <si>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</si>
  <si>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</si>
  <si>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</si>
  <si>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</si>
  <si>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</si>
  <si>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</si>
  <si>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</si>
  <si>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</si>
  <si>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</si>
  <si>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</si>
  <si>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</si>
  <si>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</si>
  <si>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</si>
  <si>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</si>
  <si>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</si>
  <si>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</si>
  <si>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</si>
  <si>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</si>
  <si>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</si>
  <si>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</si>
  <si>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</si>
  <si>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</si>
  <si>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</si>
  <si>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</si>
  <si>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</si>
  <si>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</si>
  <si>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</si>
  <si>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</si>
  <si>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</si>
  <si>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</si>
  <si>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</si>
  <si>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</si>
  <si>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</si>
  <si>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</si>
  <si>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</si>
  <si>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</si>
  <si>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</si>
  <si>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</si>
  <si>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</si>
  <si>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</si>
  <si>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72. Cambio de Traviesas en Puentes, (A y D).
</t>
    </r>
    <r>
      <rPr>
        <sz val="11"/>
        <rFont val="Calibri"/>
        <family val="2"/>
        <scheme val="minor"/>
      </rPr>
      <t xml:space="preserve">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
</t>
    </r>
  </si>
  <si>
    <t>La CGR describe la causa así: ''Situación que denota deficiencias en el cumplimiento de los procedimientos para la aprobación de los diseños de las especificaciones técnicas sobre el material de
estas traviesas y queda la incertidumbre sobre el concepto técnico que avaló la funcionalidad y pertinencia del material, por parte del organismo internacional
competente para que realice la respectiva homologación. Lo anterior contraviene presuntamente los artículos 5 numeral 2° y 26 numeral 1 de la Ley 80 de 1993''</t>
  </si>
  <si>
    <t>Obtener la certificación de calidad de las durmientes sintéticas, por parte de laboratorio acreditado por AREMA</t>
  </si>
  <si>
    <t>Asegurar el cumplimiento de las especificaciones AREMA por parte de las durmientes</t>
  </si>
  <si>
    <t xml:space="preserve">1. Dentro de las exigencias técnicas y de calidad en el marco del Contrato de Concesión se requerirán todos los soportes que garantizan el cumplimiento de los durmientes en concordancia con la norma AREMA.
2. La Interventoría dentro de su función intergral debe validar el recibo de las traviesas a cabalidad antes de haber ser sido instaladas. </t>
  </si>
  <si>
    <t>1. Soportes del Concesionario de los protocolos de calidad de las traviesas importadas.
2. Informes de interventoría que validan la calidad de la traviesa de madera instalada.
3. Certificación de laboratorio certificado por AREMA sobre la calidad de las traviesas.</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</si>
  <si>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</si>
  <si>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</si>
  <si>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</si>
  <si>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</si>
  <si>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</si>
  <si>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</si>
  <si>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</si>
  <si>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</si>
  <si>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</si>
  <si>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</si>
  <si>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</si>
  <si>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</si>
  <si>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</si>
  <si>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</si>
  <si>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</si>
  <si>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</si>
  <si>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</si>
  <si>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</si>
  <si>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t xml:space="preserve">Hallazgo 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t>
  </si>
  <si>
    <t>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t>
  </si>
  <si>
    <t>Normalizar el estado de las pólizas del proyecto, implementar un mecanismo de seguimiento a la vigencia de las pólizas y fortalecer el análisis y soporte documental de las modificaciones contractuales.</t>
  </si>
  <si>
    <t>Asegurar que los proyectos están continuamente cubiertos por pólizas vigentes</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</si>
  <si>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Se incluye Resolución 1052 del 02 agosto de 2017, mediante la cual se decretó la caducidad, en tanto que uno  de los cumplimientos sancionados es no contar con las pólizas del contrato.
INFORME DE CIERRE
9. Se incluye informe de cierre</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</si>
  <si>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Resolución 1052 del 02 agosto 2017
INFORME DE CIERRE
9. Informe de Cierre</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</si>
  <si>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</si>
  <si>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76. Operación de la Red Férrea del Pacífico. (A)
</t>
    </r>
    <r>
      <rPr>
        <sz val="11"/>
        <rFont val="Calibri"/>
        <family val="2"/>
        <scheme val="minor"/>
      </rPr>
      <t>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t>
    </r>
  </si>
  <si>
    <t>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t>
  </si>
  <si>
    <t>Ejecutar el mantenimiento requerido y ejecutar los procesos sancionatorios correspondientes</t>
  </si>
  <si>
    <t xml:space="preserve">
1. Contrato de concesión que registra el alcance del mantenimiento a toda la longitud concesionada
2. Otrosí 16 del 5-jul-2013 que define el plan de normalización del proyecto y el plazo para su realización.
3. Informe mensual de seguimiento al plan de normalización por parte del concesionario, que evidencia el avance en materia de mantenimiento, entre otros aspectos.
4. Informe de supervisión sobre el estado del mantenimiento.
5. Gestión de proceso sancionatorio (mantenimiento).
6. Proceso de caducidad
7. Informe de supervisión sobre la operación actual del concesionario 
8. informe de cierre</t>
  </si>
  <si>
    <t xml:space="preserve">
1. Contrato de concesión 
2. Otrosí 16 del 5-jul-2013 
3. Informe mensual de seguimiento al plan de normalización por parte del concesionario
4. Informe de supervisión sobre el estado del mantenimiento.
5. Gestión de proceso sancionatorio (mantenimiento).
6. Proceso de caducidad
7. Informe de supervisión sobre la operación actual del concesionario 
8. informe de cierre</t>
  </si>
  <si>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</si>
  <si>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</si>
  <si>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</si>
  <si>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</si>
  <si>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</si>
  <si>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</si>
  <si>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</si>
  <si>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</si>
  <si>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</si>
  <si>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</si>
  <si>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</si>
  <si>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</si>
  <si>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</si>
  <si>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</si>
  <si>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</si>
  <si>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</si>
  <si>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</si>
  <si>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</si>
  <si>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</si>
  <si>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</si>
  <si>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</si>
  <si>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</si>
  <si>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</si>
  <si>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</si>
  <si>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</si>
  <si>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</si>
  <si>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</si>
  <si>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</si>
  <si>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</si>
  <si>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</si>
  <si>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</si>
  <si>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</si>
  <si>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Hallazgo 82. Traviesas   y Cunetas Puntos Críticos. (A,  D e IP</t>
    </r>
    <r>
      <rPr>
        <sz val="11"/>
        <rFont val="Calibri"/>
        <family val="2"/>
        <scheme val="minor"/>
      </rPr>
      <t>)                                                                                                En visita de Inspección efectuada en julio de 2015, se evidencio en las obras de los puntos críticos que se incumplen las especificaciones técnicas de construcción del contrato para el ítem de traviesas en madera "SUSTITUCIÓN DE TRAVIESAS DE MADERA"...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t>
    </r>
  </si>
  <si>
    <t>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
''</t>
  </si>
  <si>
    <t>Fortalecer los lineamientos asociados al monitoreo y control de los proyectos</t>
  </si>
  <si>
    <t>Asegurar el cumplimiento de las especificaciones técnicas de las traviesas y cunetas</t>
  </si>
  <si>
    <t>1. Dentro de las exigencias técnicas y de calidad en el marco de este Contrato se requerirán todos los soportes que garantizan el cumplimiento de los durmientes en concordancia con la norma AREMA.
2. Verificación de la interventoría del recibo de las traviesas a cabalidad antes de ser instaladas
3 Informe del Contratista donde se le solicita el acta de recibo final  de las  obras que contemplaban cunetas en concreto.
4. Informe de la Interventoría en donde se evidencia el recibo a satisfacción de las obras que contemplaban cunetas en concreto que fueron reparadas durante el proceso constructivo.</t>
  </si>
  <si>
    <t>1. Soportes del Contratista de los protocolos de calidad de las traviesas importadas.
2. Informes de interventoría que validan la calidad de la traviesa de madera instalada.
3. Informe del Contratista
4. Informe de Interventoría
5. Manual de Interventoría y Supervisión</t>
  </si>
  <si>
    <t>Estudio III
INF 2 MM&amp;D Rad. No. 2016-409-054482-2 Pag. 26</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</si>
  <si>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</si>
  <si>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</si>
  <si>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</si>
  <si>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</si>
  <si>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</si>
  <si>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</si>
  <si>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</si>
  <si>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</si>
  <si>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</si>
  <si>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Traviesas en Puentes. (A).
</t>
    </r>
    <r>
      <rPr>
        <sz val="11"/>
        <rFont val="Calibri"/>
        <family val="2"/>
        <scheme val="minor"/>
      </rPr>
      <t xml:space="preserve">
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t>
    </r>
  </si>
  <si>
    <t>La CGR describe la causa así: ''Deficiencias en el control de calidad sobre las traviesas instaladas.''</t>
  </si>
  <si>
    <t>1. Requerir el protocolo de calidad hacia la empresa productora de traviesas de concreto.
2. Solicitar el certificado de cumplimiento por parte del laboratorio avalado por AREMA.
3.Requerir viabilidad tecnica a la interventoría para la utilización de traviesas de concreto en puentes.</t>
  </si>
  <si>
    <t>1. Protocolo de calidad por parte de la empresa productora de traviesas.
2. Expedición de certificado de cumplimiento por parte del laboratorio avalado por AREMA.
3. Viabilidad tecnica por parte de la interventoría frente a la utilización de traviesas de concreto en puentes.
4. Manual de Interventoría y Supervisión</t>
  </si>
  <si>
    <r>
      <t xml:space="preserve">Plan de Manejo Ambiental del Aeropuerto EI Dorado. (A y D).
</t>
    </r>
    <r>
      <rPr>
        <sz val="11"/>
        <rFont val="Calibri"/>
        <family val="2"/>
        <scheme val="minor"/>
      </rPr>
      <t xml:space="preserve">
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t>
    </r>
  </si>
  <si>
    <t>La CGR describe la causa así: ''Debilidades en la supervisión que realiza la ANI a la interventoría y al concesionario para exigir el cumplimiento de la totalidad de obligaciónes establecidas en la cesión de la licencia ambiental Resolución 1001 de 2009.''</t>
  </si>
  <si>
    <t>Fortalecer el monitoreo y control asociado con el cumplimiento de los requerimientos ambientales de la licencia y del PMA.</t>
  </si>
  <si>
    <t>Asegurar el cumplimiento de las regulaciones ambientales aplicables al contrato</t>
  </si>
  <si>
    <t xml:space="preserve">Comprobar que el concesionario realice a cabalidad el desarrollo de sus obligaciónes contractuales ambientales de acuerdo a lo establecido en el Apéndice I y el Plan de Manejo Ambiental del Aeropuerto. </t>
  </si>
  <si>
    <t>1. Informe de la interventoría que evidencie el cumplimiento de las obligaciónes y requerimientos ambientales aplicables al proyecto
2. Informe de supervisión ambiental
3. Manual de Interventoría y Supervisión
4. Informe de cierre</t>
  </si>
  <si>
    <t>INF 9 Rad. 2016-409-119125-2
pag. 7</t>
  </si>
  <si>
    <r>
      <t xml:space="preserve">Almacenamiento de combustible de reserva para la planta eléctrica del Peaje de Rionegro. (A).
</t>
    </r>
    <r>
      <rPr>
        <sz val="11"/>
        <rFont val="Calibri"/>
        <family val="2"/>
        <scheme val="minor"/>
      </rPr>
      <t xml:space="preserve">
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t>
    </r>
  </si>
  <si>
    <t>La CGR describe la causa así: ''Deficiencias de supervisión y control por parte de la Interventoría y de la ANl, desde el punto de vista de Seguridad Industrial y cumplimiento de normas ambientales.''</t>
  </si>
  <si>
    <t>Fortalecer los lineamientos asociados con el monitoreo y control de los proyectos de Concesión. Igual es de aclarar que dicho peaje fue revertido y entregado al Invias.</t>
  </si>
  <si>
    <t>1) Documentos de Reversión            
2) Informe de Supervisión       
3) Informe especifico de interventoría
4) Manual de Interventoría y Supervisión</t>
  </si>
  <si>
    <t>INF 6. rad. No. 2016-409-089297-2 pag. 41</t>
  </si>
  <si>
    <t>Seguimiento a obligaciónes ambientales contractuales en la concesión Zona Metropolitana de Bucaramanga. (A).
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t>
  </si>
  <si>
    <t>La CGR describe la causa así: ''Falta de medidas de la Entidad para conminar al concesionario a entregar esta información como es su obligación.''</t>
  </si>
  <si>
    <t>1) Informe de Supervisión                    
2) Acuerdo    de terminación        
3) Aprobación del Acuerdos
4)Documento de Reversión
5)Análisis Financiero del Acuerdo de Terminación
6) Manual de Interventoría y Supervisión
7) Contrato estándar 4G (Apendice ambiental y social). 
8) Ajuste al Manual de Reversión en lo Ambiental y Social</t>
  </si>
  <si>
    <t>1) Informe de Supervisión                    
2) Acuerdo de terminación de la concesión            
3) Aprobación del Acuerdo
4)Documentos de Reversión
5)Análisis Financiero del Acuerdo de Terminación
6) Manual de Interventoría y Supervisión
7) Contrato estándar 4G (Apendice 6 y 8).  
8) Ajuste al Manual de Reversión en lo Ambiental y Social</t>
  </si>
  <si>
    <t>INF 6. rad. No. 2016-409-089297-2 pag. 42</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</si>
  <si>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</si>
  <si>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</si>
  <si>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</si>
  <si>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</si>
  <si>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</si>
  <si>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</si>
  <si>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</si>
  <si>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Permisos de Vertimientos Centro de Control y Operación Aipe. (A y D).
</t>
    </r>
    <r>
      <rPr>
        <sz val="11"/>
        <rFont val="Calibri"/>
        <family val="2"/>
        <scheme val="minor"/>
      </rPr>
      <t>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t>
    </r>
  </si>
  <si>
    <t>La CGR describe la causa así: ''La administración no ejerció el control correspondiente al posible incumplimiento del deber contractual por parte del contratista.''</t>
  </si>
  <si>
    <t>Obtener el permiso vigente de vertimiento y fortalecer los lineamientos asociados con el monitoreo y control de los proyectos</t>
  </si>
  <si>
    <t>Asegurar el continuo cumplimiento de las disposiciones ambientales en materia de vertimientos de aguas residuales.</t>
  </si>
  <si>
    <t>1. Informe de interventoría sobre la vigencia de los permisos ambientales
2. Informe de supervisión ambiental
3. Manual de Interventoría y Supervisión
4. Informe de cierre</t>
  </si>
  <si>
    <t xml:space="preserve">INF. 7
MM&amp;D
Rad. No. 2016-409-092155-2 Pag. 29 </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</si>
  <si>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</si>
  <si>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</si>
  <si>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</si>
  <si>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</si>
  <si>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</si>
  <si>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</si>
  <si>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</si>
  <si>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</si>
  <si>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t>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t>
  </si>
  <si>
    <t>Fortalecer los lineamientos contractuales asociados con los plazos para la entrega de información</t>
  </si>
  <si>
    <t>Asegurar la entrega oportuna de información por parte del concesionario</t>
  </si>
  <si>
    <t>1. Informe de interventoría actual que confirme que se recibió la información y que no hay pendiente a la fecha
2. Informe de seguimiento ambiental que registre el cumplimiento de la entrega de la información relacionada con el componente ambiental
3. Contrato estándar 4G que incluye plazos para la entrega de información por parte de los concesionarios
4. Manual de Interventoría y Supervisión
5. Informe de cierre</t>
  </si>
  <si>
    <t>INF. 7
MM&amp;D
Rad. No. 2016-409-092155-2 Pag. 32</t>
  </si>
  <si>
    <r>
      <rPr>
        <b/>
        <sz val="11"/>
        <rFont val="Calibri"/>
        <family val="2"/>
        <scheme val="minor"/>
      </rPr>
      <t xml:space="preserve">Hallazgo 93. Disposición de Materiales y Equipos Obras Canales USOCOELLO (A y D). </t>
    </r>
    <r>
      <rPr>
        <sz val="11"/>
        <rFont val="Calibri"/>
        <family val="2"/>
        <scheme val="minor"/>
      </rPr>
      <t>Se evidencia inadecuada disposición de los materiales de construcción en la obra de protección de Canal de USOCOELLO (Junta de Usuarios de Distrito Coello), ni hay cerramiento de la obra, incumpliendo lo establecido en el Plan de Manejo Ambiental, numeral 2.4 Ficha 12. "Manejo integral de aguas superficiales y residuos líquidos".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t>
    </r>
  </si>
  <si>
    <t>Corregir la disposición de los materiales y fortalecer los lineamientos contractuales asociados con la gestión ambiental y el monitoreo y control</t>
  </si>
  <si>
    <t>Cumplir con la normatividad aplicable y el Plan de Manejo Ambiental</t>
  </si>
  <si>
    <t>1. Informe de la interventoría que evidencie la adecuada disposición de los materiales y la situación actual
2. Contrato estándar 4G que ha mejorado las disposiciones asociadas con la gestión ambiental de los proyectos
3. Manual de Interventoría y Supervisión</t>
  </si>
  <si>
    <t>1. Informe de la interventoría que evidencie la adecuada disposición de los materiales y la situación actual
2. Contrato estándar 4G
3. Manual de Interventoría y Supervisión</t>
  </si>
  <si>
    <t>INF. 7
MM&amp;D
Rad. No. 2016-409-092155-2 Pag. 34</t>
  </si>
  <si>
    <t>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"Otras obligaciónes del Contratista.".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t>
  </si>
  <si>
    <t>Fortalecer el acompañamiento de la ANI con el contratista frente a la problemática emitida por la CGR</t>
  </si>
  <si>
    <t>Cumplir con el apéndice socio-ambiental numeral 4 proforma PIVISS gestión social</t>
  </si>
  <si>
    <t>1. Solicitar al Contratista todos los informes frente al seguimiento de querellas de acuerdo con las obligaciónes establecidas en el contrato en especial la defensa juridica al corredor ferreo e instaurar las nuevas querellas que se identifiquen
2. Requerir informe a la Interventoría donde se evidencie el cumplimiento y desarrollo de esta actividad contractual.
3. Generar comunicaciones a las alcaldías para reforzar la gestión del contratista</t>
  </si>
  <si>
    <t xml:space="preserve">1. Informe jurídico - Social por parte del contratista.
2. Informe de interventoría
3. Informe de Supervisión que consolide la gestión realizada por la ANI y el Contratista
4. Manual de Interventoría y Supervisión
</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</si>
  <si>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</si>
  <si>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</si>
  <si>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</si>
  <si>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</si>
  <si>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</si>
  <si>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</si>
  <si>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</si>
  <si>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</si>
  <si>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</si>
  <si>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</si>
  <si>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</si>
  <si>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</si>
  <si>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</si>
  <si>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t>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"Otras obligaciónes del Contratista.".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t>
  </si>
  <si>
    <r>
      <t xml:space="preserve">Hallazgo 98. Punto Crítico Nare PK 294+000 al Pk297+000 (A). Contrato 418 de 2013. </t>
    </r>
    <r>
      <rPr>
        <sz val="11"/>
        <rFont val="Calibri"/>
        <family val="2"/>
        <scheme val="minor"/>
      </rPr>
      <t xml:space="preserve">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
</t>
    </r>
  </si>
  <si>
    <t>La CGR describe la causa así: ''Debilidad en el seguimiento y control de calidad durante el proceso constructivo.''</t>
  </si>
  <si>
    <t>Corregir las obras señaladas por la CGR y fortalecer el monitoreo y control de los proyectos</t>
  </si>
  <si>
    <t>1 Informe del Contratista donde se le solicita el acta de recibo final (a satisfacción) de la obra ubicada en el PK 294+000 al PK 297+000.
2. Informe de la Interventoría en donde se evidencia el recibo a satisfacción de la obra en cuestión.</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</si>
  <si>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</si>
  <si>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</si>
  <si>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</si>
  <si>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</si>
  <si>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</si>
  <si>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</si>
  <si>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</si>
  <si>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</si>
  <si>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</si>
  <si>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</si>
  <si>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</si>
  <si>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</si>
  <si>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</si>
  <si>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</si>
  <si>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</si>
  <si>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</si>
  <si>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</si>
  <si>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</si>
  <si>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</si>
  <si>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</si>
  <si>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</si>
  <si>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</si>
  <si>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</si>
  <si>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</si>
  <si>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</si>
  <si>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</si>
  <si>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</si>
  <si>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</si>
  <si>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</si>
  <si>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</si>
  <si>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</si>
  <si>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</si>
  <si>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</si>
  <si>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</si>
  <si>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</si>
  <si>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</si>
  <si>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</si>
  <si>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</si>
  <si>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</si>
  <si>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</si>
  <si>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</si>
  <si>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</si>
  <si>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</si>
  <si>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</si>
  <si>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</si>
  <si>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</si>
  <si>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</si>
  <si>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</si>
  <si>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</si>
  <si>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</si>
  <si>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</si>
  <si>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Acciones vencidas no cumplidas a 31/12/2014. Plan de Mejoramiento (A).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</si>
  <si>
    <t>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t>
  </si>
  <si>
    <t>La CGR describe el efecto así: ''Incumplimiento del Plan de Mejoramiento Institucional''</t>
  </si>
  <si>
    <t>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</si>
  <si>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auditorías regulares y especiales que realiza la CGR. 
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</si>
  <si>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</si>
  <si>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t xml:space="preserve">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
</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</si>
  <si>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</si>
  <si>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</si>
  <si>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</si>
  <si>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</si>
  <si>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</si>
  <si>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</si>
  <si>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</si>
  <si>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</si>
  <si>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</si>
  <si>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</si>
  <si>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</si>
  <si>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</si>
  <si>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</si>
  <si>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</si>
  <si>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</si>
  <si>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</si>
  <si>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</si>
  <si>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</si>
  <si>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</si>
  <si>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</si>
  <si>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</si>
  <si>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</si>
  <si>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</si>
  <si>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</si>
  <si>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</si>
  <si>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</si>
  <si>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</si>
  <si>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</si>
  <si>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5. Administrativo - Disponibilidad de los recursos - Recaudo de los Peajes de la Concesión Ruta del Sol I.
</t>
    </r>
    <r>
      <rPr>
        <sz val="11"/>
        <rFont val="Calibri"/>
        <family val="2"/>
        <scheme val="minor"/>
      </rPr>
      <t>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
Lo anterior debido a que los ingresos en algunos de los peajes de la concesión, al cierre de la vigencia, no alcanzaron el recaudo establecido, teniendo que esperar a alcanzar la meta, y así poder efectuar el traslado de los recursos a la cuenta designada contractualmente.</t>
    </r>
  </si>
  <si>
    <t>La CGR describe la causa así: ''Debido a que estas cuentas por pagar deben ser ajustadas con el IPC real del mes inmediatamente anterior a la fecha del pago, por deficiencias de control interno en cuanto al efectivo recaudo de peajes de esta Concesión.
''</t>
  </si>
  <si>
    <t>La CGR describe el efecto así: ''Esta situación impactó el presupuesto de la vigencia fiscal donde se realizó el pago, por el déficit causado.''</t>
  </si>
  <si>
    <t>Realizar modificaciones contractuales, que permitam ajustar el giro de las vigencias futuras con el recaudo de los peajes. Igualmente que se permitan realizar pagos parciales al concesionario de dichas vigencias.</t>
  </si>
  <si>
    <t>Asegurar el cumplimiento normativo y la disponibilidad de recursos de los compromisos contractuales.</t>
  </si>
  <si>
    <t xml:space="preserve">1. Otrosí 8 y 9 
2. Concepto jurídico y financiero
3. Manual de interventoría y Supervisión
4. Informe de cierre </t>
  </si>
  <si>
    <t xml:space="preserve">Vicepresidencia Ejecutiva </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</si>
  <si>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</si>
  <si>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</si>
  <si>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</si>
  <si>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</si>
  <si>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</si>
  <si>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</si>
  <si>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</si>
  <si>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</si>
  <si>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</si>
  <si>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</si>
  <si>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</si>
  <si>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</si>
  <si>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</si>
  <si>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</si>
  <si>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</si>
  <si>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</si>
  <si>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</si>
  <si>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</si>
  <si>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</si>
  <si>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</si>
  <si>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</si>
  <si>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</si>
  <si>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</si>
  <si>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</si>
  <si>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</si>
  <si>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</si>
  <si>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</si>
  <si>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</si>
  <si>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</si>
  <si>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</si>
  <si>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</si>
  <si>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</si>
  <si>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</si>
  <si>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</si>
  <si>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</si>
  <si>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</si>
  <si>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</si>
  <si>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</si>
  <si>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</si>
  <si>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</si>
  <si>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</si>
  <si>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</si>
  <si>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</si>
  <si>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</si>
  <si>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</si>
  <si>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</si>
  <si>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</si>
  <si>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</si>
  <si>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</si>
  <si>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</si>
  <si>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</si>
  <si>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</si>
  <si>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</si>
  <si>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</si>
  <si>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</si>
  <si>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</si>
  <si>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</si>
  <si>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</si>
  <si>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</si>
  <si>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</si>
  <si>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</si>
  <si>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</si>
  <si>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</si>
  <si>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</si>
  <si>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</si>
  <si>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</si>
  <si>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</si>
  <si>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</si>
  <si>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</si>
  <si>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</si>
  <si>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</si>
  <si>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</si>
  <si>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</si>
  <si>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</si>
  <si>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</si>
  <si>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</si>
  <si>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</si>
  <si>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</si>
  <si>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</si>
  <si>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</si>
  <si>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</si>
  <si>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</si>
  <si>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</si>
  <si>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</si>
  <si>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</si>
  <si>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</si>
  <si>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</si>
  <si>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</si>
  <si>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</si>
  <si>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</si>
  <si>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</si>
  <si>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</si>
  <si>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r>
      <t xml:space="preserve">Hallazgo 17. Administrativo con presunta incidencia Disciplinaria - Componente Social - Ruta Caribe
</t>
    </r>
    <r>
      <rPr>
        <sz val="11"/>
        <rFont val="Calibri"/>
        <family val="2"/>
        <scheme val="minor"/>
      </rPr>
      <t xml:space="preserve">Una vez analizados los resultados del Informe de Interventoría No. 45 de 2016, y los aspectos del Plan Social Básico en desarrollo del Proyecto Vial Ruta Caribe en el Tramo 8, B/quilla-intersección Caracolí, segunda calzada; se pudo establecer que el Concesionario adelantó obras, "sin que se hubieren tenido en cuenta, la afectación generada por las mayores vibraciones por el paso vehicular Indicada en los estudios Geológicos y de riesgos"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
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t>
    </r>
    <r>
      <rPr>
        <b/>
        <sz val="11"/>
        <rFont val="Calibri"/>
        <family val="2"/>
      </rPr>
      <t xml:space="preserve">
</t>
    </r>
  </si>
  <si>
    <t>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t>
  </si>
  <si>
    <t>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t>
  </si>
  <si>
    <r>
      <t xml:space="preserve">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"el Concesionario adelantó obras, </t>
    </r>
    <r>
      <rPr>
        <i/>
        <sz val="11"/>
        <rFont val="Calibri"/>
        <family val="2"/>
      </rPr>
      <t>"sin que se hubieren tenido en cuenta, la afectación generada per las mayores vibraciones por el paso vehicular..."</t>
    </r>
    <r>
      <rPr>
        <sz val="11"/>
        <rFont val="Calibri"/>
        <family val="2"/>
      </rPr>
      <t xml:space="preserve">
Para lo relacionado con los vendedores ambulantes:
Se remitira un informe al ente de control, donde se explicará tecnicamente, que no se generaron atrasos en el cronograma de obra a causa de esta situación. </t>
    </r>
  </si>
  <si>
    <t>1. Informe Interventoría
2. Informe de cierre de la Gerencia Social.
3. Decisión Judicial respecto a la tutela en el municipio de Galapa</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</si>
  <si>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</si>
  <si>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</si>
  <si>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</si>
  <si>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</si>
  <si>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</si>
  <si>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</si>
  <si>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</si>
  <si>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</si>
  <si>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</si>
  <si>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</si>
  <si>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</si>
  <si>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</si>
  <si>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</si>
  <si>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</si>
  <si>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</si>
  <si>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</si>
  <si>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</si>
  <si>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</si>
  <si>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</si>
  <si>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</si>
  <si>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</si>
  <si>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</si>
  <si>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</si>
  <si>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</si>
  <si>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</si>
  <si>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</si>
  <si>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</si>
  <si>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</si>
  <si>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</si>
  <si>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</si>
  <si>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</si>
  <si>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</si>
  <si>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</si>
  <si>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</si>
  <si>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</si>
  <si>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</si>
  <si>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</si>
  <si>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</si>
  <si>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</si>
  <si>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</si>
  <si>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</si>
  <si>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</si>
  <si>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</si>
  <si>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</si>
  <si>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</si>
  <si>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</si>
  <si>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</si>
  <si>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</si>
  <si>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</si>
  <si>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24. Administrativo - Alcance de la intervención de la unidad funcional 1 subsector 2 variante la Pintada
</t>
    </r>
    <r>
      <rPr>
        <sz val="11"/>
        <rFont val="Calibri"/>
        <family val="2"/>
        <scheme val="minor"/>
      </rPr>
      <t xml:space="preserve">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t>
    </r>
  </si>
  <si>
    <t>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t>
  </si>
  <si>
    <t>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t>
  </si>
  <si>
    <t xml:space="preserve">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t>
  </si>
  <si>
    <t>Lograr la optimización de recursos para los nuevos proyectos a estructurar</t>
  </si>
  <si>
    <t>Informe técnico, jurídico y financiero que de cuenta de la estructuración de los proyectos Pacífico 2 y Pacífico 3 en el que se explique la concepción de la variante, su alcance técnico, sus costos y sus objetivos frente a las licitaciones.</t>
  </si>
  <si>
    <t>1.Informe de estructuración
2. Informe de cierre</t>
  </si>
  <si>
    <t xml:space="preserve"> CR_Pacífico 2, CR_Pacífico 3</t>
  </si>
  <si>
    <t>Pacífico  II, III</t>
  </si>
  <si>
    <r>
      <rPr>
        <b/>
        <sz val="11"/>
        <rFont val="Calibri"/>
        <family val="2"/>
        <scheme val="minor"/>
      </rPr>
      <t>Vicepresidencia Ejecutiva</t>
    </r>
    <r>
      <rPr>
        <sz val="11"/>
        <rFont val="Calibri"/>
        <family val="2"/>
        <scheme val="minor"/>
      </rPr>
      <t xml:space="preserve"> - Vicepresidencia de Estructuración</t>
    </r>
  </si>
  <si>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</si>
  <si>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</si>
  <si>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</si>
  <si>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</si>
  <si>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</si>
  <si>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</si>
  <si>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</si>
  <si>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</si>
  <si>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r>
      <rPr>
        <b/>
        <sz val="11"/>
        <rFont val="Calibri"/>
        <family val="2"/>
        <scheme val="minor"/>
      </rPr>
      <t>Vicepresidencia Ejecutiva</t>
    </r>
    <r>
      <rPr>
        <sz val="11"/>
        <rFont val="Calibri"/>
        <family val="2"/>
        <scheme val="minor"/>
      </rPr>
      <t xml:space="preserve"> - Vicepresidencia de Gestión Contractual - Vicepresidencia de Estructuración</t>
    </r>
  </si>
  <si>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</si>
  <si>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</si>
  <si>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26. Administrativo con presunta incidencia Disciplinaria — Campamento Concesionario, Unidad Funcional 1
</t>
    </r>
    <r>
      <rPr>
        <sz val="11"/>
        <rFont val="Calibri"/>
        <family val="2"/>
        <scheme val="minor"/>
      </rPr>
      <t xml:space="preserve">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
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
</t>
    </r>
  </si>
  <si>
    <t>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t>
  </si>
  <si>
    <t>La CGR describe el efecto así: ''Afectación de las condiciones de salud ocupacional  de los trabajadores del concesionario y no disposición de una zona adecuada para ubicar el campamento, sitio de acopio y almacenamiento. Riesgo de litigio legal.''</t>
  </si>
  <si>
    <t xml:space="preserve">1. Presentar concepto de Interventoría en donde se establezcan las  consideraciones respecto a campamentos y  disposición del material de excavación.
2. Concepto de la ANI respecto al cumplimiento de los permisos ambientales  
</t>
  </si>
  <si>
    <t>Garantizar un adecuado, oportuno y suficiente control y seguimiento acerca del cumplimiento de las obligaciónes contractuales conforme  a los términos previstos en la guía de interventoría y supervisión de concesiones.
Asegurar el cumplimiento de las regulaciones ambientales aplicables al contrato</t>
  </si>
  <si>
    <t>1. Concepto de Interventoría.
2. Concepto área ambiental ANI 
3- Manual de Supervisión e Interventoría
4. Procedimiento seguimiento ambiental
5. Informe de cierre</t>
  </si>
  <si>
    <t>1. Concepto de la Interventoría
2. Concepto área ambiental ANI
3- Manual de Supervisión e Interventoría
4. Procedimiento seguimiento ambiental
5. Informe de cierre</t>
  </si>
  <si>
    <t>CR_Pacífico 3</t>
  </si>
  <si>
    <t>Radicación ANI 2017-409-101659-2 del 22/09/2017
mediante la cual se solicitan pruebas por parte de la PGN con el fin de perfeccionar la Indagación preliminar de Referencia 409163 / 2016 de conformidad con lo ordenado en el Auto de fecha 14/09/2017</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</si>
  <si>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</si>
  <si>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</si>
  <si>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</si>
  <si>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</si>
  <si>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</si>
  <si>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</si>
  <si>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</si>
  <si>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</si>
  <si>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r>
      <t xml:space="preserve">Hallazgo 28. Administrativo con presunta Incidencia Disciplinaria - Seguridad Industrial
</t>
    </r>
    <r>
      <rPr>
        <sz val="11"/>
        <rFont val="Calibri"/>
        <family val="2"/>
        <scheme val="minor"/>
      </rPr>
      <t>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t>
    </r>
  </si>
  <si>
    <t>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t>
  </si>
  <si>
    <t>La CGR describe el efecto así: ''Riesgo en la integridad de los trabajadores y litigios contractuales en materia laboral.''</t>
  </si>
  <si>
    <t>Realizar el seguimiento al Programa de seguridad Industrial y Salud Ocupacional mediante las siguientes acciones:
(1) Se realizaron cursos de capacitación a todo el personal sobre el uso de los elementos de protección personal, con relación a los cuales se cuenta con los respectivos soportes.                                                             
(2) Asistencia y acompañamiento por parte de la Interventoría a las capacitaciones de uso de EPP, programadas por el concesionario de acuerdo a su plan de trabajo
(3) Se realizan inspecciones periódicas de EPP en los recorridos realizados constantemente, para verificar el uso y reposición oportuna de los mismos.
(4) Entrega por parte del Concesionario de los elementos de protección personal a los trabajadores que se vinculan al proyecto y reposición de los que presenten deterioro.
(5) Solicitud de capacitación a la ARL por parte del Concesionario.</t>
  </si>
  <si>
    <t>(1) Informe de seguimiento Semestral  en relación a las capacitaciones
2. Registro de inspecciones periódicas para verificación uso de elementos  protección personal
3. registros de entrega de los EPP, a los trabajadores en campo.
4. Registro fotográfico
5- Manual de Supervisión e Interventoría
6. Informe de cierre
7. Memorando de llamado de atención al trabajador</t>
  </si>
  <si>
    <t>1, Informe seguimiento capacitaciones
2. Registro de inspección uso  EPP
3. Registro  entrega EPP.                        
4.  Registro Fotográfico.
5- Manual de Supervisión e Interventoría
6. Informe de cierre
7. Memorando de llamado de atención al trabajador</t>
  </si>
  <si>
    <r>
      <t xml:space="preserve">Hallazgo 29. Administrativo con presunta Incidencia Disciplinaria - Zonas para la Disposición de Material Sobrante de Excavación 
</t>
    </r>
    <r>
      <rPr>
        <sz val="11"/>
        <rFont val="Calibri"/>
        <family val="2"/>
        <scheme val="minor"/>
      </rPr>
      <t>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t>
    </r>
  </si>
  <si>
    <t>La CGR describe la causa así: ''Debilidades en el seguimiento y control de las actividades de compactación del sitio del depósito, establecido en la Resolución 541 de 1994 del Ministerio del Medio Ambiente , articulo 3, numeral 4 y la Ley 1474 de 2011. ''</t>
  </si>
  <si>
    <t>La CGR describe el efecto así: ''Riesgo en la estabilidad del talud y en accidentes que afecten la seguridad de los usuarios que ingresan a dicho predio.''</t>
  </si>
  <si>
    <t xml:space="preserve">Corregir las grietas observadas de los taludes del relleno del ZODME. De otra parte, se informa que las estructuras de contención del relleno del zodme, ya fueron construidos  muros de Gavión para garantizar la  estabilidad.    </t>
  </si>
  <si>
    <t>1. Informe de interventoría sobre el estado del ZODME
2. Manual de Supervisión e Interventoría
3. Procedimiento seguimiento ambiental
4. Informe de cierre</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</si>
  <si>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</si>
  <si>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</si>
  <si>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</si>
  <si>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</si>
  <si>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</si>
  <si>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</si>
  <si>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</si>
  <si>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</si>
  <si>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</si>
  <si>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</si>
  <si>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</si>
  <si>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</si>
  <si>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</si>
  <si>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</si>
  <si>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r>
      <t xml:space="preserve">Hallazgo 32. Administrativo con presunta incidencia Disciplinaria - Diseños y Adquisición de Predios Doble Calzada
</t>
    </r>
    <r>
      <rPr>
        <sz val="11"/>
        <rFont val="Calibri"/>
        <family val="2"/>
        <scheme val="minor"/>
      </rPr>
      <t>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t>
    </r>
  </si>
  <si>
    <t>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t>
  </si>
  <si>
    <t>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t>
  </si>
  <si>
    <t xml:space="preserve">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t>
  </si>
  <si>
    <t>Informe técnico, jurídico y financiero que de cuenta de la estructuración de los proyectos en el que se explique la concepción , su alcance técnico, sus costos y sus objetivos frente a las licitaciones.</t>
  </si>
  <si>
    <t>Vicepresidencia de Gestión Contractual - Vicepresidencia de Estructuración</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</si>
  <si>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</si>
  <si>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</si>
  <si>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</si>
  <si>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</si>
  <si>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</si>
  <si>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</si>
  <si>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</si>
  <si>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</si>
  <si>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</si>
  <si>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</si>
  <si>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</si>
  <si>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</si>
  <si>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</si>
  <si>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</si>
  <si>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</si>
  <si>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</si>
  <si>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</si>
  <si>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</si>
  <si>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</si>
  <si>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</si>
  <si>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</si>
  <si>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</si>
  <si>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</si>
  <si>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</si>
  <si>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</si>
  <si>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</si>
  <si>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</si>
  <si>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</si>
  <si>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</si>
  <si>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</si>
  <si>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</si>
  <si>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</si>
  <si>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</si>
  <si>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</si>
  <si>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</si>
  <si>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</si>
  <si>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</si>
  <si>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</si>
  <si>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</si>
  <si>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</si>
  <si>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</si>
  <si>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</si>
  <si>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</si>
  <si>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</si>
  <si>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</si>
  <si>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</si>
  <si>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</si>
  <si>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</si>
  <si>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</si>
  <si>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</si>
  <si>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</si>
  <si>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</si>
  <si>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</si>
  <si>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</si>
  <si>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</si>
  <si>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</si>
  <si>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</si>
  <si>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</si>
  <si>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</si>
  <si>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</si>
  <si>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</si>
  <si>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</si>
  <si>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</si>
  <si>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</si>
  <si>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</si>
  <si>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</si>
  <si>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</si>
  <si>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</si>
  <si>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</si>
  <si>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</si>
  <si>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</si>
  <si>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</si>
  <si>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</si>
  <si>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</si>
  <si>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</si>
  <si>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</si>
  <si>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</si>
  <si>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</si>
  <si>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</si>
  <si>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Hallazgo 42. Administrativo. Tarifa Especial Categoría I. Neiva - Espinal - Girardot</t>
    </r>
    <r>
      <rPr>
        <sz val="11"/>
        <rFont val="Calibri Light"/>
        <family val="2"/>
      </rPr>
      <t xml:space="preserve">
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t>
    </r>
  </si>
  <si>
    <t>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t>
  </si>
  <si>
    <t>La CGR describe el efecto así: ''No se están obteniendo los ingresos reales por concepto del recaudo de peaje, debido al otorgamiento de Tarifas Especiales a quien o quienes no cumplen con los requisitos establecidos.''</t>
  </si>
  <si>
    <t>Fortalecer el seguimiento de aplicación de la Resolución para tarifa diferencial aplicables para los beneficiarios de ésta.</t>
  </si>
  <si>
    <t>Asegurar el cumplimiento de la Resolución Tarifa Diferencial aplicables para los beneficiarios.</t>
  </si>
  <si>
    <t>Informe de interventoría que evalue el cumplimiento de la Resolución, adicionalmente aclarar que la tarifa diferencial no es un derecho sino un beneficio.</t>
  </si>
  <si>
    <t>1. Informe de interventoría.
2. Resoluciones Tarifa Diferencial.
3. Contrato 4G.
4.Manual de Interventoría y Supervisión.
5. Informe de cierre</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</si>
  <si>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</si>
  <si>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</si>
  <si>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</si>
  <si>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</si>
  <si>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</si>
  <si>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</si>
  <si>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</si>
  <si>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No. 44. Administrativo con presunta incidencia Disciplinaria - Diferencias Cuenta de Ahorro en SINFAD-Subsistema Financiero y SIIF NACIÓN II
</t>
    </r>
    <r>
      <rPr>
        <sz val="11"/>
        <rFont val="Calibri"/>
        <family val="2"/>
        <scheme val="minor"/>
      </rPr>
      <t>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"cuenta de ahorros".</t>
    </r>
  </si>
  <si>
    <t>La CGR describe la causa así: ''la Agencia no tiene incluida la subcuenta 111006 “cuenta de ahorros”,   incumpliendo la normatividad al respecto (Resolución 357 de 2007 y 356 de 2007 Contaduría General de la Nación)''</t>
  </si>
  <si>
    <t>La CGR describe el efecto así: ''Incertidumbre en los registros de las cuentas e incumplimiento de la normatividad al respecto.''</t>
  </si>
  <si>
    <t>1. Crear la subcuenta contable 11.10.06 "Cuentas de Ahorro", en el Sistema SINFAD.
2. Realizar la reclasificación contable a la cuenta 11.10.06.</t>
  </si>
  <si>
    <t>Se creará y reclasificará el saldo de la cuenta de Ahorros de Bancolombia en el Sistema SINFAD.</t>
  </si>
  <si>
    <t>1.- Comprobante contable de reclasificación..
2..- Informe de Cierre</t>
  </si>
  <si>
    <r>
      <t xml:space="preserve">Hallazgo No. 45. Administrativo- Diferencias entre Auxiliares, Cuenta por Pagar en SINFAD-SUBSISTEMA FINANCIERO y SIIF Nación II
</t>
    </r>
    <r>
      <rPr>
        <sz val="11"/>
        <rFont val="Calibri"/>
        <family val="2"/>
        <scheme val="minor"/>
      </rPr>
      <t>Verificada la Información reportada por la ANl a través de SIIF NACION II, a 31 de diciembre de 2015, se observan diferencias entre los auxiliares soportes de cuentas por pagar registrados en SINFAD y SIIF por valor de $55.505.11 millones.
Se observó una sobrevaloración y subvaloración en las auxiliares 240101 y 240102, según el cuadro diferencias SIIF VS SINFAD, tanto en saldos como en movimientos.
Se observó una diferencia de $55.505.11 millones entre la cuenta por pagar 2401 entre SIIF y SINFAD a 31 de diciembre de 2015.</t>
    </r>
  </si>
  <si>
    <t>La CGR describe la causa así: ''En la contabilidad de la ANl, (SINFAD y SIIF) no se cumple con lo reglamentado en el Manual de Procedimientos, adoptado por la Resolución 354 de 2007, mediante el cual se deflnen los criterios y prácticas que permiten desarrollar las normas
técnicas y contiene las pautas instrumentales para la construcción del Sistema Nacional de Contabilidad Pública (SNCP), al no estar conforme con las notas a los Estados Contables a 31 diciembre de 2015, referente a la conciliación de los dos sistemas en las cuentas en análisis"''</t>
  </si>
  <si>
    <t>La CGR describe el efecto así: ''No conformidad con las notas a los Estados Contables, en lo referente a la conciliación de los dos sistemas en el análisis de las cuentas contables.''</t>
  </si>
  <si>
    <t>1. Revisar la parametrización contable de las Cuentas por Pagar del sistema SINFAD, con el fin de unificar la causación de las cuentas por pagar.
2. Realizar la conciliaicón mensual de las diferencias en las cuentas por pagar registradas en el sistema SINFAD y SIIF con el fin de justificar cada diferencia</t>
  </si>
  <si>
    <t>Se revisó la parametrización contable del sistema SIIF y del sistema SINFAD y se realizó apartir de junio la conciliación detallada justificando las diferencias que se presenten en la causación de los hechos económicos a registrar como cuenta por pagar</t>
  </si>
  <si>
    <t>1.-Conciliación detallada cuentas por pagar por mes.
2.- Informe de Cierre</t>
  </si>
  <si>
    <r>
      <rPr>
        <b/>
        <sz val="11"/>
        <rFont val="Calibri"/>
        <family val="2"/>
      </rPr>
      <t>Hallazgo No. 46. Administrativo- Diferencias Cuenta por Pagar auxiliar créditos judiciales en SINFAD- SUBSISTEMA FINANCIERO y SIIF NACIÓN II</t>
    </r>
    <r>
      <rPr>
        <sz val="11"/>
        <rFont val="Calibri"/>
        <family val="2"/>
        <scheme val="minor"/>
      </rPr>
      <t xml:space="preserve">
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
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t>
    </r>
  </si>
  <si>
    <t>La CGR describe la causa así: ''Se presentan diferencias entre los registros de los sistemas SINFAD – Subsistema Financiero y SIIF NACION II, tanto en sus saldos, como en sus movimientos débitos y créditos.''</t>
  </si>
  <si>
    <t>La CGR describe el efecto así: ''Diferencias entre los registros en cada sistema, lo que impide obtener una adecuada conciliación en el análisis de las cuentas contables.''</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</si>
  <si>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</si>
  <si>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</si>
  <si>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</si>
  <si>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</si>
  <si>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</si>
  <si>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</si>
  <si>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</si>
  <si>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</si>
  <si>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</si>
  <si>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</si>
  <si>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</si>
  <si>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</si>
  <si>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</si>
  <si>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</si>
  <si>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</si>
  <si>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</si>
  <si>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</si>
  <si>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</si>
  <si>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</si>
  <si>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</si>
  <si>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</si>
  <si>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</si>
  <si>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</si>
  <si>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</si>
  <si>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</si>
  <si>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</si>
  <si>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</si>
  <si>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</si>
  <si>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</si>
  <si>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</si>
  <si>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</si>
  <si>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</si>
  <si>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</si>
  <si>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</si>
  <si>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</si>
  <si>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</si>
  <si>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</si>
  <si>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</si>
  <si>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</si>
  <si>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</si>
  <si>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</si>
  <si>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</si>
  <si>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</si>
  <si>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</si>
  <si>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</si>
  <si>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</si>
  <si>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</si>
  <si>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</si>
  <si>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</si>
  <si>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</si>
  <si>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</si>
  <si>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</si>
  <si>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</si>
  <si>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</si>
  <si>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</si>
  <si>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</si>
  <si>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</si>
  <si>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</si>
  <si>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</si>
  <si>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</si>
  <si>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</si>
  <si>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</si>
  <si>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</si>
  <si>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</si>
  <si>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</si>
  <si>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</si>
  <si>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</si>
  <si>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</si>
  <si>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</si>
  <si>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</si>
  <si>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</si>
  <si>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</si>
  <si>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</si>
  <si>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</si>
  <si>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</si>
  <si>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</si>
  <si>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</si>
  <si>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</si>
  <si>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</si>
  <si>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</si>
  <si>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</si>
  <si>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</si>
  <si>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</si>
  <si>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</si>
  <si>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</si>
  <si>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</si>
  <si>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</si>
  <si>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</si>
  <si>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</si>
  <si>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</si>
  <si>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</si>
  <si>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</si>
  <si>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</si>
  <si>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</si>
  <si>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</si>
  <si>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</si>
  <si>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</si>
  <si>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</si>
  <si>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</si>
  <si>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</si>
  <si>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</si>
  <si>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</si>
  <si>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</si>
  <si>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</si>
  <si>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</si>
  <si>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</si>
  <si>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</si>
  <si>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</si>
  <si>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</si>
  <si>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</si>
  <si>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</si>
  <si>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</si>
  <si>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</si>
  <si>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</si>
  <si>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</si>
  <si>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</si>
  <si>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</si>
  <si>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</si>
  <si>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</si>
  <si>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</si>
  <si>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</si>
  <si>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</si>
  <si>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</si>
  <si>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</si>
  <si>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</si>
  <si>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</si>
  <si>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</si>
  <si>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</si>
  <si>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</si>
  <si>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</si>
  <si>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</si>
  <si>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</si>
  <si>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</si>
  <si>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</si>
  <si>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</si>
  <si>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</si>
  <si>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</si>
  <si>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</si>
  <si>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</si>
  <si>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</si>
  <si>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</si>
  <si>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</si>
  <si>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</si>
  <si>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</si>
  <si>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</si>
  <si>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</si>
  <si>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</si>
  <si>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</si>
  <si>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</si>
  <si>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</si>
  <si>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</si>
  <si>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</si>
  <si>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</si>
  <si>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</si>
  <si>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</si>
  <si>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</si>
  <si>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</si>
  <si>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</si>
  <si>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</si>
  <si>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</si>
  <si>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</si>
  <si>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</si>
  <si>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</si>
  <si>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</si>
  <si>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</si>
  <si>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</si>
  <si>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</si>
  <si>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</si>
  <si>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</si>
  <si>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</si>
  <si>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</si>
  <si>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</si>
  <si>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</si>
  <si>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</si>
  <si>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</si>
  <si>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</si>
  <si>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</si>
  <si>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</si>
  <si>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</si>
  <si>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</si>
  <si>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</si>
  <si>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</si>
  <si>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</si>
  <si>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</si>
  <si>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</si>
  <si>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</si>
  <si>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</si>
  <si>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</si>
  <si>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</si>
  <si>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</si>
  <si>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</si>
  <si>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</si>
  <si>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</si>
  <si>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</si>
  <si>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</si>
  <si>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</si>
  <si>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</si>
  <si>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</si>
  <si>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</si>
  <si>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</si>
  <si>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</si>
  <si>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</si>
  <si>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</si>
  <si>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</si>
  <si>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</si>
  <si>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</si>
  <si>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</si>
  <si>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</si>
  <si>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</si>
  <si>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</si>
  <si>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</si>
  <si>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</si>
  <si>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</si>
  <si>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</si>
  <si>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</si>
  <si>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</si>
  <si>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</si>
  <si>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</si>
  <si>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</si>
  <si>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</si>
  <si>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</si>
  <si>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</si>
  <si>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</si>
  <si>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</si>
  <si>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</si>
  <si>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</si>
  <si>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</si>
  <si>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</si>
  <si>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</si>
  <si>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</si>
  <si>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</si>
  <si>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</si>
  <si>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</si>
  <si>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</si>
  <si>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</si>
  <si>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</si>
  <si>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</si>
  <si>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</si>
  <si>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</si>
  <si>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</si>
  <si>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</si>
  <si>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</si>
  <si>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</si>
  <si>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</si>
  <si>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</si>
  <si>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</si>
  <si>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</si>
  <si>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</si>
  <si>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</si>
  <si>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</si>
  <si>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</si>
  <si>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</si>
  <si>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</si>
  <si>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</si>
  <si>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</si>
  <si>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</si>
  <si>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</si>
  <si>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</si>
  <si>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</si>
  <si>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</si>
  <si>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</si>
  <si>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</si>
  <si>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</si>
  <si>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</si>
  <si>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</si>
  <si>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</si>
  <si>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</si>
  <si>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</si>
  <si>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</si>
  <si>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</si>
  <si>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</si>
  <si>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</si>
  <si>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</si>
  <si>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</si>
  <si>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</si>
  <si>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</si>
  <si>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</si>
  <si>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</si>
  <si>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</si>
  <si>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</si>
  <si>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</si>
  <si>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</si>
  <si>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</si>
  <si>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</si>
  <si>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</si>
  <si>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</si>
  <si>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</si>
  <si>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</si>
  <si>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</si>
  <si>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</si>
  <si>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</si>
  <si>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</si>
  <si>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</si>
  <si>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</si>
  <si>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</si>
  <si>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</si>
  <si>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</si>
  <si>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</si>
  <si>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</si>
  <si>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</si>
  <si>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</si>
  <si>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</si>
  <si>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</si>
  <si>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</si>
  <si>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</si>
  <si>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</si>
  <si>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</si>
  <si>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</si>
  <si>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</si>
  <si>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</si>
  <si>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</si>
  <si>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</si>
  <si>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</si>
  <si>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</si>
  <si>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</si>
  <si>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</si>
  <si>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</si>
  <si>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</si>
  <si>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</si>
  <si>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</si>
  <si>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</si>
  <si>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</si>
  <si>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</si>
  <si>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MEDIDAS CORRECTIVAS
1. Actas suscritas de vecindad.
2. Actas  de seguimiento. 
3. informe integral 
4. Activación de proceso de cobro, si a ello hubiere lugar
MEDIDAS PREVENTIVAS
5. Manual de Interventoría y Supervisión
INFORME DE CIERRE
6. informe de cierre
7. Alcance del informe de cierre</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</si>
  <si>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</si>
  <si>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</si>
  <si>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</si>
  <si>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</si>
  <si>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</si>
  <si>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</si>
  <si>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</si>
  <si>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</si>
  <si>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</si>
  <si>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</si>
  <si>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</si>
  <si>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</si>
  <si>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</si>
  <si>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</si>
  <si>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</si>
  <si>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 xml:space="preserve">1. Informe de interventoría que contenga concepto técnico de la adquisición de los equipos. 
2. Concepto jurídico de la interventoría que determine la obligación contractual de la adquisición de los equipos. 
3. Inicio de los procesos sancionatorios a que haya lugar.
4. Manual de supervisión e interventoría.
5. Informe de cierre. </t>
  </si>
  <si>
    <t xml:space="preserve">UNIDADES DE MEDIDAS CORRECTIVAS
1. Informe de interventoría. 
2. Concepto jurídico de abogado externo- interventoría. 
3. Solicitud de inicio proceso sancionatorio. 
UNIDADES DE MEDIDA PREVENTIVA
4. Manual de Interventoría y Supervisión.
INFORME DE CIERRE
5. Informe de cierre </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</si>
  <si>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</si>
  <si>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</si>
  <si>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</si>
  <si>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</si>
  <si>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</si>
  <si>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</si>
  <si>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</si>
  <si>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</si>
  <si>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</si>
  <si>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</si>
  <si>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</si>
  <si>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</si>
  <si>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</si>
  <si>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</si>
  <si>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</si>
  <si>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</si>
  <si>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</si>
  <si>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</si>
  <si>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</si>
  <si>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</si>
  <si>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</si>
  <si>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</si>
  <si>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</si>
  <si>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</si>
  <si>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</si>
  <si>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</si>
  <si>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</si>
  <si>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</si>
  <si>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</si>
  <si>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</si>
  <si>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</si>
  <si>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</si>
  <si>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</si>
  <si>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</si>
  <si>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</si>
  <si>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</si>
  <si>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</si>
  <si>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</si>
  <si>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</si>
  <si>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</si>
  <si>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</si>
  <si>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</si>
  <si>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</si>
  <si>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</si>
  <si>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</si>
  <si>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</si>
  <si>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</si>
  <si>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</si>
  <si>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</si>
  <si>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</si>
  <si>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</si>
  <si>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</si>
  <si>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</si>
  <si>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</si>
  <si>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</si>
  <si>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</si>
  <si>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</si>
  <si>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</si>
  <si>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</si>
  <si>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</si>
  <si>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</si>
  <si>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</si>
  <si>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</si>
  <si>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</si>
  <si>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</si>
  <si>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</si>
  <si>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</si>
  <si>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</si>
  <si>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</si>
  <si>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</si>
  <si>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</si>
  <si>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</si>
  <si>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</si>
  <si>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</si>
  <si>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</si>
  <si>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</si>
  <si>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</si>
  <si>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</si>
  <si>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</si>
  <si>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</si>
  <si>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</si>
  <si>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</si>
  <si>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</si>
  <si>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</si>
  <si>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</si>
  <si>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</si>
  <si>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</si>
  <si>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UNIDADES DE MEDIDA CORRECTIVAS
1. Concepto de Interventoría del análisis financiero, técnico y jurídico.
2. Concepto análisis financiero y jurídico ANI
3. Gestionar el reintegro de los recursos ante concesionario. De no ser exitosa la gestión de cobro, promover el estudio de una eventual acción judicial.
UNIDADES DE MEDIDA PREVENTIVAS
4. Manual de supervisión e interventoría
INFORME DE CIERRE
5. Informe de cierre</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</si>
  <si>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</si>
  <si>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</si>
  <si>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</si>
  <si>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</si>
  <si>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</si>
  <si>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</si>
  <si>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</si>
  <si>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</si>
  <si>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</si>
  <si>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</si>
  <si>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</si>
  <si>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</si>
  <si>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</si>
  <si>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</si>
  <si>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</si>
  <si>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</si>
  <si>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</si>
  <si>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</si>
  <si>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</si>
  <si>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</si>
  <si>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</si>
  <si>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</si>
  <si>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</si>
  <si>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t>UNIDADES DE MEDIDA CORRECTIVAS
1.Oficio al concesionario y fiducia solicitando la trazabilidad y soportes de cobro de la comisión.
2. Oficio requiriendo a la interventoría una auditoría para determinar el monto de las comisiones que han sido cobradas en virtud de los acuerdos del concesionario y fiducia
3. Concepto financiero 
4. Concepto jurídico
5. Auditoria por parte de la Interventoría
6. Oficio a la fiducia y concesionario (de ser el caso) informando que las cuentas de la ANI no pueden ser afectadas por los cobros de comisión y que la ANI tomará las medidas que corresponden para la devolución de los recursos.
7. Gestión de cobro (si aplica)
8. Solicitud Modificatorio al contrato de fiducia ajustando la cláusula de comisión.(si aplica)
UNIDADES DE MEDIDA PREVENTIVAS
9. Contrato Estándar 4G - Apendice Financiero
INFORME DE CIERRE
10. Informe de cierre</t>
  </si>
  <si>
    <t>UNIDADES DE MEDIDA CORRECTIVAS
1. Oficio al Concesionario y fiducia
2. Oficio  a la interventoría 
3. Concepto financiero 
4. Concepto jurídico
5. Informe Auditoria de la Interventoría
6. Oficio a la fiducia y concesionario (de ser el caso)
7. Gestión de cobro (si aplica)
8. Documento Modificatorio al contrato de Fiducia. (si aplica)
UNIDADES DE MEDIDA PREVENTIVAS
9. Contrato Estándar 4G - Apendice Financiero
INFORME DE CIERRE
10. Informe de cierre</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</si>
  <si>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</si>
  <si>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</si>
  <si>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</si>
  <si>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</si>
  <si>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</si>
  <si>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</si>
  <si>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</si>
  <si>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</si>
  <si>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</si>
  <si>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</si>
  <si>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</si>
  <si>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</si>
  <si>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</si>
  <si>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</si>
  <si>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</si>
  <si>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</si>
  <si>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</si>
  <si>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</si>
  <si>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</si>
  <si>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</si>
  <si>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r>
      <rPr>
        <b/>
        <sz val="11"/>
        <rFont val="Calibri"/>
        <family val="2"/>
        <scheme val="minor"/>
      </rPr>
      <t>UNIDADES DE MEDIDA CORRECTIVAS:</t>
    </r>
    <r>
      <rPr>
        <sz val="11"/>
        <rFont val="Calibri"/>
        <family val="2"/>
        <scheme val="minor"/>
      </rPr>
      <t xml:space="preserve">
1. Un informe integral de supervisión
2. Proceso de caducidad
3. Un informe de Defensa Judicial.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</si>
  <si>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Vicepresidencia de Gestión Contractual
Vicepresidencia Jurídica</t>
  </si>
  <si>
    <t xml:space="preserve">No es viable jurídicamente que se inicie un proceso sancionatorio 7 años después. Verificar si el contrato no está liquidado y si hay monto a cobrar al concesionario.
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t>
  </si>
  <si>
    <t xml:space="preserve">
</t>
  </si>
  <si>
    <t xml:space="preserve">
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</si>
  <si>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</si>
  <si>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</si>
  <si>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</si>
  <si>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</si>
  <si>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</si>
  <si>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</si>
  <si>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</si>
  <si>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</si>
  <si>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r>
      <rPr>
        <b/>
        <sz val="11"/>
        <rFont val="Calibri"/>
        <family val="2"/>
      </rPr>
      <t>Hallazgo No. 5 Administrativo. Afectación presupuestal de la Cuenta Única Nacional No. 61016986 Banco de la República a través del SIIF Nación.</t>
    </r>
    <r>
      <rPr>
        <sz val="11"/>
        <rFont val="Calibri"/>
        <family val="2"/>
        <scheme val="minor"/>
      </rPr>
      <t xml:space="preserve">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
La ANI realizó las gestiones necesarias para recuperar dichos recursos los cuales fueron reintegrados inicialmente en la cuenta de ahorro de la ANI, el 29 de diciembre de 2016 y posteriormente trasladado a la Cuenta Única Nacional, el 2 de enero de 2017.</t>
    </r>
  </si>
  <si>
    <t>La CGR describe la causa así: ''Se debió haberse afectado con recursos Nación y no con recursos propios como sucedió.''</t>
  </si>
  <si>
    <t>La CGR describe el efecto así: ''Se presentó deficiente parametrización en el manejo del SIIF Nación afectando temporalmente la utilización de disponibilidad de los recursos presupuestales propios de la ANI por el valor imputado en mención.''</t>
  </si>
  <si>
    <t>Solicitar a la Administración del SIIF Nación, contemplar dentro de la parametrización del sistema las transacciones financieras de acuerdo al tipo de recurso (Propio-Nación), con o sin situación de fondos.</t>
  </si>
  <si>
    <t xml:space="preserve">Contar con la adecuada parametrización de las operaciones realizadas por la agencia con y sin situacion de fondos para que afecte la cuenta que corresponde al tipo de operación. </t>
  </si>
  <si>
    <r>
      <rPr>
        <b/>
        <sz val="11"/>
        <rFont val="Calibri"/>
        <family val="2"/>
        <scheme val="minor"/>
      </rPr>
      <t>UNIDADES DE MEDIDA CORRECTIVAS:</t>
    </r>
    <r>
      <rPr>
        <sz val="11"/>
        <rFont val="Calibri"/>
        <family val="2"/>
        <scheme val="minor"/>
      </rPr>
      <t xml:space="preserve">
1. Traslado de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</si>
  <si>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</si>
  <si>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</si>
  <si>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</si>
  <si>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</si>
  <si>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</si>
  <si>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</si>
  <si>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</si>
  <si>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</si>
  <si>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</si>
  <si>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</si>
  <si>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</si>
  <si>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</si>
  <si>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</si>
  <si>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</si>
  <si>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</si>
  <si>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</si>
  <si>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</si>
  <si>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</si>
  <si>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</si>
  <si>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</si>
  <si>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</si>
  <si>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</si>
  <si>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</si>
  <si>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</si>
  <si>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</si>
  <si>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</si>
  <si>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</si>
  <si>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</si>
  <si>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</si>
  <si>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</si>
  <si>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</si>
  <si>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</si>
  <si>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</si>
  <si>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</si>
  <si>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</si>
  <si>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</si>
  <si>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</si>
  <si>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</si>
  <si>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</si>
  <si>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</si>
  <si>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</si>
  <si>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</si>
  <si>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</si>
  <si>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</si>
  <si>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</si>
  <si>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</si>
  <si>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</si>
  <si>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</si>
  <si>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</si>
  <si>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</si>
  <si>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</si>
  <si>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</si>
  <si>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</si>
  <si>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</si>
  <si>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</si>
  <si>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</si>
  <si>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</si>
  <si>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</si>
  <si>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</si>
  <si>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</si>
  <si>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</si>
  <si>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</si>
  <si>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</si>
  <si>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</si>
  <si>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</si>
  <si>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</si>
  <si>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</si>
  <si>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</si>
  <si>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</si>
  <si>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</si>
  <si>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</si>
  <si>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</si>
  <si>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</si>
  <si>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</si>
  <si>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</si>
  <si>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</si>
  <si>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</si>
  <si>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</si>
  <si>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</si>
  <si>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</si>
  <si>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</si>
  <si>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</si>
  <si>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</si>
  <si>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</si>
  <si>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</si>
  <si>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</si>
  <si>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</si>
  <si>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</si>
  <si>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</si>
  <si>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</si>
  <si>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</si>
  <si>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</si>
  <si>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</si>
  <si>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</si>
  <si>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</si>
  <si>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</si>
  <si>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</si>
  <si>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</si>
  <si>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</si>
  <si>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</si>
  <si>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</si>
  <si>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</si>
  <si>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</si>
  <si>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</si>
  <si>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</si>
  <si>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</si>
  <si>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</si>
  <si>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</si>
  <si>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</si>
  <si>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</si>
  <si>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</si>
  <si>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</si>
  <si>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</si>
  <si>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</si>
  <si>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</si>
  <si>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</si>
  <si>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</si>
  <si>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</si>
  <si>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</si>
  <si>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</si>
  <si>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</si>
  <si>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</si>
  <si>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</si>
  <si>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</si>
  <si>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</si>
  <si>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</si>
  <si>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</si>
  <si>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</si>
  <si>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</si>
  <si>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</si>
  <si>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</si>
  <si>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</si>
  <si>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</si>
  <si>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</si>
  <si>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</si>
  <si>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</si>
  <si>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</si>
  <si>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</si>
  <si>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</si>
  <si>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</si>
  <si>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</si>
  <si>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</si>
  <si>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</si>
  <si>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</si>
  <si>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</si>
  <si>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prorroga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</si>
  <si>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</si>
  <si>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</si>
  <si>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</si>
  <si>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</si>
  <si>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</si>
  <si>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</si>
  <si>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</si>
  <si>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</si>
  <si>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</si>
  <si>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</si>
  <si>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</si>
  <si>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</si>
  <si>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</si>
  <si>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</si>
  <si>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rPr>
        <b/>
        <sz val="11"/>
        <rFont val="Calibri"/>
        <family val="2"/>
      </rPr>
      <t>Hallazgo No.33 Administrativo. Saldo a favor de la ANI Ruta del Sol II.</t>
    </r>
    <r>
      <rPr>
        <sz val="11"/>
        <rFont val="Calibri"/>
        <family val="2"/>
        <scheme val="minor"/>
      </rPr>
      <t xml:space="preserve">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t>
    </r>
  </si>
  <si>
    <t>La CGR describe la causa así: ''Situación originada  por la falta de oportunidad en el envío de la información.''</t>
  </si>
  <si>
    <t>La CGR describe el efecto así: ''Lo que afecta los registros contables de los Estados Financieros de la ANI.''</t>
  </si>
  <si>
    <t>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t>
  </si>
  <si>
    <t>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t>
  </si>
  <si>
    <r>
      <rPr>
        <b/>
        <sz val="11"/>
        <rFont val="Calibri"/>
        <family val="2"/>
        <scheme val="minor"/>
      </rPr>
      <t>UNIDADES DE MEDIDA CORRECTIVAS:</t>
    </r>
    <r>
      <rPr>
        <sz val="11"/>
        <rFont val="Calibri"/>
        <family val="2"/>
        <scheme val="minor"/>
      </rPr>
      <t xml:space="preserve">
UMC1.  Remitir a la Contraloría General de la República-CGR oficio exponiendo la inexistencia de daño al patrimonio públlico e informando sobre la orden de devolución de los recursos públicos y sus rendimientos al Tesoro Nacional.
UMC2.Ordenar mediante ofico con destino a la Fiducia del Proyecto la devolución de $198.441.977 y sus rendimientos al Tesoro Nación. 
UMC3. Remitir a la CGR oficio con soportes de la devolución de los recursos y sus rendimientos al Tesoro Nacional.
</t>
    </r>
    <r>
      <rPr>
        <b/>
        <sz val="11"/>
        <rFont val="Calibri"/>
        <family val="2"/>
        <scheme val="minor"/>
      </rPr>
      <t>INFORME DE CIERRE</t>
    </r>
    <r>
      <rPr>
        <sz val="11"/>
        <rFont val="Calibri"/>
        <family val="2"/>
        <scheme val="minor"/>
      </rPr>
      <t xml:space="preserve">
4. Informe de Cierre
</t>
    </r>
  </si>
  <si>
    <r>
      <rPr>
        <b/>
        <sz val="11"/>
        <rFont val="Calibri"/>
        <family val="2"/>
        <scheme val="minor"/>
      </rPr>
      <t>UNIDADES DE MEDIDA CORRECTIVAS:</t>
    </r>
    <r>
      <rPr>
        <sz val="11"/>
        <rFont val="Calibri"/>
        <family val="2"/>
        <scheme val="minor"/>
      </rPr>
      <t xml:space="preserve">
1. Oficio a la Contraloría General de la República sobre  inexistencia de daño al patrimonio público.
2. Oficio ordenando devolución al Tesoro Nación. 
3. Oficio a la Contraloría General de la República con soportes de la devolución de los recursos y sus rendimientos.
</t>
    </r>
    <r>
      <rPr>
        <b/>
        <sz val="11"/>
        <rFont val="Calibri"/>
        <family val="2"/>
        <scheme val="minor"/>
      </rPr>
      <t>INFORME DE CIERRE</t>
    </r>
    <r>
      <rPr>
        <sz val="11"/>
        <rFont val="Calibri"/>
        <family val="2"/>
        <scheme val="minor"/>
      </rPr>
      <t xml:space="preserve">
4. Informe de Cierre</t>
    </r>
  </si>
  <si>
    <t>Vicepresidencia Ejecutiva - Vicepresidencia Administrativa y Financiera</t>
  </si>
  <si>
    <r>
      <rPr>
        <b/>
        <sz val="11"/>
        <rFont val="Calibri"/>
        <family val="2"/>
      </rPr>
      <t>Hallazgo No. 34 Administrativo. Cuenta Única Nacional No. 61016986 Banco de la República.</t>
    </r>
    <r>
      <rPr>
        <sz val="11"/>
        <rFont val="Calibri"/>
        <family val="2"/>
        <scheme val="minor"/>
      </rPr>
      <t xml:space="preserve"> El saldo de la cuenta Recursos Entregados en Administración (142402) se encuentra subestimada en $19.668 millones.
La ANI realizó las gestiones necesarias y dichos recursos fueron reintegrados a la Cuenta Única Nacional el 2 de enero de 2017.</t>
    </r>
  </si>
  <si>
    <t>La CGR describe la causa así: ''Se realizaron pagos a través de la Cuenta Única Nacional, para el mejoramiento, apoyo estatal proyecto Ruta del Sol - Sector II, ya que el pago se debió haber realizado con recursos Nación y no con recursos propios como sucedió. ''</t>
  </si>
  <si>
    <t>La CGR describe el efecto así: ''Se originó una subestimación en la cuenta de Recursos Entregados en Administración por $19.668 millones.''</t>
  </si>
  <si>
    <t xml:space="preserve">Contar con la adecuada parametrización de las operaciones realizadas por la agencia con y sin situacion de fondos para que afecte la cuenta que corresponde al tipo de operación en el sistema SIIF. </t>
  </si>
  <si>
    <r>
      <rPr>
        <b/>
        <sz val="11"/>
        <rFont val="Calibri"/>
        <family val="2"/>
        <scheme val="minor"/>
      </rPr>
      <t>UNIDADES DE MEDIDA CORRECTIVAS</t>
    </r>
    <r>
      <rPr>
        <sz val="11"/>
        <rFont val="Calibri"/>
        <family val="2"/>
        <scheme val="minor"/>
      </rPr>
      <t xml:space="preserve">
1. Trasladar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</si>
  <si>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</si>
  <si>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</si>
  <si>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</si>
  <si>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</si>
  <si>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</si>
  <si>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</si>
  <si>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36 Administrativo. Garantías contractuales.</t>
    </r>
    <r>
      <rPr>
        <sz val="11"/>
        <rFont val="Calibri"/>
        <family val="2"/>
        <scheme val="minor"/>
      </rPr>
      <t xml:space="preserve"> A 31 de diciembre de 2016, el saldo de la cuenta garantías contractuales (271017) por $436.949,6 millones se encuentra sobreestimado en $227.208,2 millones.</t>
    </r>
  </si>
  <si>
    <t>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t>
  </si>
  <si>
    <t>La CGR describe el efecto así: ''Situación que sobrestima la razonabilidad de la cuenta en dicho valor.''</t>
  </si>
  <si>
    <t>Reclasificar la partida que dió origen a la sobrestimación de la cuenta contable 271017 -Garantias Contractuales y efectuar el registro contable.</t>
  </si>
  <si>
    <t>Presentar adecuadamente la operación registrada a cargo de del concesionario Sociedad Desarrollo Vial del Nariño, de la concesión Rumichaca - Pasto - Chachagüí debido a que se realizaron dos (2) registros por el mismo concepto.</t>
  </si>
  <si>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</si>
  <si>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</si>
  <si>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</si>
  <si>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</si>
  <si>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</si>
  <si>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</si>
  <si>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</si>
  <si>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</si>
  <si>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</si>
  <si>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</si>
  <si>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</si>
  <si>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t>Vicepresidencia Administrativa y Financiera- Vicepresidencia Jurídica</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</si>
  <si>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</si>
  <si>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</si>
  <si>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</si>
  <si>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</si>
  <si>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</si>
  <si>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</si>
  <si>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</si>
  <si>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</si>
  <si>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</si>
  <si>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</si>
  <si>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</si>
  <si>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</si>
  <si>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</si>
  <si>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</si>
  <si>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</si>
  <si>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</si>
  <si>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</si>
  <si>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</si>
  <si>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</si>
  <si>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</si>
  <si>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</si>
  <si>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</si>
  <si>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</si>
  <si>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</si>
  <si>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</si>
  <si>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r>
      <rPr>
        <b/>
        <sz val="11"/>
        <rFont val="Calibri"/>
        <family val="2"/>
      </rPr>
      <t>Hallazgo No. 43 Administrativo. Cuentas bancarias inactivas.</t>
    </r>
    <r>
      <rPr>
        <sz val="11"/>
        <rFont val="Calibri"/>
        <family val="2"/>
        <scheme val="minor"/>
      </rPr>
      <t xml:space="preserve"> Durante la vigencia de 2016, la ANI mantuvo tres (3) cuentas bancarias inactivas, cuyos saldos a 31 de diciembre es de cero (0)</t>
    </r>
  </si>
  <si>
    <t>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t>
  </si>
  <si>
    <t>La CGR describe el efecto así: ''No es procedente mantener cuentas inactivas. Es necesario hacer las gestiones ante el MHCP para su cancelación.''</t>
  </si>
  <si>
    <t>Elaborar la solicitud y cancelación de las cuentas de la Agencia que se encuentran inactivas</t>
  </si>
  <si>
    <t>Mantener el control oportuno y adecuado de las cuentas banciarias de la Agencia</t>
  </si>
  <si>
    <r>
      <rPr>
        <b/>
        <sz val="11"/>
        <rFont val="Calibri"/>
        <family val="2"/>
        <scheme val="minor"/>
      </rPr>
      <t>UNIDADES DE MEDIDA CORRECTIVAS</t>
    </r>
    <r>
      <rPr>
        <sz val="11"/>
        <rFont val="Calibri"/>
        <family val="2"/>
        <scheme val="minor"/>
      </rPr>
      <t xml:space="preserve">
1. Oficio solicitando la cancelacion de las cuentas inactivas.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</si>
  <si>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CORRECTIVAS</t>
    </r>
    <r>
      <rPr>
        <sz val="11"/>
        <rFont val="Calibri"/>
        <family val="2"/>
        <scheme val="minor"/>
      </rPr>
      <t xml:space="preserve">
1. Oficio
</t>
    </r>
    <r>
      <rPr>
        <b/>
        <sz val="11"/>
        <rFont val="Calibri"/>
        <family val="2"/>
        <scheme val="minor"/>
      </rPr>
      <t>INFORME DE CIERRE</t>
    </r>
    <r>
      <rPr>
        <sz val="11"/>
        <rFont val="Calibri"/>
        <family val="2"/>
        <scheme val="minor"/>
      </rPr>
      <t xml:space="preserve">
2. Informe de Cierre</t>
    </r>
  </si>
  <si>
    <r>
      <rPr>
        <b/>
        <sz val="11"/>
        <rFont val="Calibri"/>
        <family val="2"/>
      </rPr>
      <t>Hallazgo No. 44 Administrativo. Inventario físico.</t>
    </r>
    <r>
      <rPr>
        <sz val="11"/>
        <rFont val="Calibri"/>
        <family val="2"/>
        <scheme val="minor"/>
      </rPr>
      <t xml:space="preserve"> A 31 de diciembre de 2016, se presentan diferencias por $6  millones, entre la información reportada entre los Estados Contables y el inventario físico a la misma fecha de corte.</t>
    </r>
  </si>
  <si>
    <t>La CGR describe la causa así: ''Diferencias entre el inventario físico y el registro contable.''</t>
  </si>
  <si>
    <t>La CGR describe el efecto así: ''Las anteriores situaciones tienen incidencia en los saldos reflejados a 31 de diciembre de estas cuentas.''</t>
  </si>
  <si>
    <t xml:space="preserve">Identificación de  la situación actual en el Auxiliar de Almacen del elemento - Sistema de Control de Acceso  </t>
  </si>
  <si>
    <t>Clasificar adecuadamente de acuerdo a su situación actual el elemento -Control de Acceso</t>
  </si>
  <si>
    <r>
      <rPr>
        <b/>
        <sz val="11"/>
        <rFont val="Calibri"/>
        <family val="2"/>
        <scheme val="minor"/>
      </rPr>
      <t>UNIDADES DE MEDIDA CORRECTIVAS</t>
    </r>
    <r>
      <rPr>
        <sz val="11"/>
        <rFont val="Calibri"/>
        <family val="2"/>
        <scheme val="minor"/>
      </rPr>
      <t xml:space="preserve">
1. Comunicación a soporte -SINFAD solicitando la verificación del reporte de almacén - elementos en servicio del Sistema de Control de Acceso.
2. Soporte ajustado, de acuerdo a la revisión del administrador de Sinfad.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</si>
  <si>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Reporte
</t>
    </r>
    <r>
      <rPr>
        <b/>
        <sz val="11"/>
        <rFont val="Calibri"/>
        <family val="2"/>
        <scheme val="minor"/>
      </rPr>
      <t>INFORME DE CIERRE</t>
    </r>
    <r>
      <rPr>
        <sz val="11"/>
        <rFont val="Calibri"/>
        <family val="2"/>
        <scheme val="minor"/>
      </rPr>
      <t xml:space="preserve">
3. Informe de Cierre</t>
    </r>
  </si>
  <si>
    <r>
      <t xml:space="preserve">Hallazgo No. 45 Administrativo. Formato de obligaciones y órdenes de pago. </t>
    </r>
    <r>
      <rPr>
        <sz val="11"/>
        <rFont val="Calibri"/>
        <family val="2"/>
        <scheme val="minor"/>
      </rPr>
      <t>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t>
    </r>
  </si>
  <si>
    <t>La CGR describe la causa así: ''Situación originada  por las parametrizaciones dadas al aplicativo SIIF.''</t>
  </si>
  <si>
    <t>La CGR describe el efecto así: ''Dificultades en la labor de revisión haciéndola más dispendiosa.''</t>
  </si>
  <si>
    <t>1. Solicitar al administrador del Sistema Integrado de Información Financiera -SIIF Nación el reporte en el que se evidencie la imputación contable de las transacciones financieras de la entidad.
2. Respuesta a la solicitud por parte del Administrador del SIIF II</t>
  </si>
  <si>
    <t xml:space="preserve">Mostrar en cada uno de los comprobantes la imputación contable realizada por la transaccion, con el fin de facilitar la revisión y verificación de la información contable. </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</si>
  <si>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</si>
  <si>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</si>
  <si>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</si>
  <si>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</si>
  <si>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</si>
  <si>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</si>
  <si>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</si>
  <si>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</si>
  <si>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Solicitar concepto a un asesor jurídico externo.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</si>
  <si>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Solicitar concepto a un asesor jurídico externo
5. Resultado gestiónes posteriores para la solución de la controversia.
MEDIDAS PREVENTIVAS
6. Manual de supervision e interventoría existentes.
7. Procedimiento de estructuracion existente.
INFORME DE CIERRE
8. Informe de cierre</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</si>
  <si>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</si>
  <si>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</si>
  <si>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</si>
  <si>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</si>
  <si>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</si>
  <si>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</si>
  <si>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</si>
  <si>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</si>
  <si>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</si>
  <si>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</si>
  <si>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</si>
  <si>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</si>
  <si>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</si>
  <si>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</si>
  <si>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</si>
  <si>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</si>
  <si>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</si>
  <si>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</si>
  <si>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</si>
  <si>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</si>
  <si>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</si>
  <si>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</si>
  <si>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</si>
  <si>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</si>
  <si>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</si>
  <si>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</si>
  <si>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</si>
  <si>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</si>
  <si>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dirigida a las vicepresidencias de Gestión Contractual y Ejecutiva.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
</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</si>
  <si>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</si>
  <si>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Oficio de la Agencia al Administrador SIIF II
2. Respuesta de el Administrador SIIF II
</t>
    </r>
    <r>
      <rPr>
        <b/>
        <sz val="11"/>
        <rFont val="Calibri"/>
        <family val="2"/>
        <scheme val="minor"/>
      </rPr>
      <t>UNIDADES DE MEDIDA PREVENTIVA</t>
    </r>
    <r>
      <rPr>
        <sz val="11"/>
        <rFont val="Calibri"/>
        <family val="2"/>
        <scheme val="minor"/>
      </rPr>
      <t xml:space="preserve">
3. Reporte consolidado de libro diario dirigido a la Oficina de Control Interno
</t>
    </r>
    <r>
      <rPr>
        <b/>
        <sz val="11"/>
        <rFont val="Calibri"/>
        <family val="2"/>
        <scheme val="minor"/>
      </rPr>
      <t>INFORME DE CIERRE</t>
    </r>
    <r>
      <rPr>
        <sz val="11"/>
        <rFont val="Calibri"/>
        <family val="2"/>
        <scheme val="minor"/>
      </rPr>
      <t xml:space="preserve">
4.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</si>
  <si>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Oficio
</t>
    </r>
    <r>
      <rPr>
        <b/>
        <sz val="11"/>
        <rFont val="Calibri"/>
        <family val="2"/>
        <scheme val="minor"/>
      </rPr>
      <t>UNIDADES DE MEDIDA PREVENTIVA</t>
    </r>
    <r>
      <rPr>
        <sz val="11"/>
        <rFont val="Calibri"/>
        <family val="2"/>
        <scheme val="minor"/>
      </rPr>
      <t xml:space="preserve">
3. Reporte consolidado libro diario 
</t>
    </r>
    <r>
      <rPr>
        <b/>
        <sz val="11"/>
        <rFont val="Calibri"/>
        <family val="2"/>
        <scheme val="minor"/>
      </rPr>
      <t>INFORME DE CIERRE</t>
    </r>
    <r>
      <rPr>
        <sz val="11"/>
        <rFont val="Calibri"/>
        <family val="2"/>
        <scheme val="minor"/>
      </rPr>
      <t xml:space="preserve">
4.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</si>
  <si>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</si>
  <si>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</si>
  <si>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</si>
  <si>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</si>
  <si>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</si>
  <si>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</si>
  <si>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</si>
  <si>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</si>
  <si>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</si>
  <si>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</si>
  <si>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</si>
  <si>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</si>
  <si>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</si>
  <si>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</si>
  <si>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</si>
  <si>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</si>
  <si>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</si>
  <si>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 xml:space="preserve">UNIDADES CORRECTIVAS
1. Informe final de interventoría para el inicio de proceso sancionatorio.
2. Inicio proceso sancionatorio.
UNIDADES PREVENTIVAS
3.  Formato de Solicitud de inicio del Proceso Sancionatorio .
4. Ajustar el Procedimiento GCSP-P-011 Declaración de incumplimientos, disminuciónes en la remuneración, retenciones al recaudo de peaje y descuentos. 
5. Ajustar el Procedimiento GEJU-P-003 Imposición de multas y sanciones a concesionarios e interventorías.
6. Socialización del Formato de Solicitud de inicio del Proceso Sancionatorio.
INFORME DE CIERRE  
7. informe de cierre </t>
  </si>
  <si>
    <t>1) Remitir a Defensa Judicial el informe final para dar inicio al proceso sancionatorio. 2) iniciar el procedimiento sancionatorio. 3) Elaborar  un formato para que las áreas hagan la solicitud de inicio del inicio de proceso sancionatorio.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</si>
  <si>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</si>
  <si>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</si>
  <si>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</si>
  <si>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</si>
  <si>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</si>
  <si>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</si>
  <si>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</si>
  <si>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</si>
  <si>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</si>
  <si>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</si>
  <si>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</si>
  <si>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</si>
  <si>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</si>
  <si>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</si>
  <si>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</si>
  <si>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</si>
  <si>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</si>
  <si>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</si>
  <si>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</si>
  <si>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</si>
  <si>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Gina Astrid Salazar</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</si>
  <si>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</si>
  <si>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</si>
  <si>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</si>
  <si>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</si>
  <si>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</si>
  <si>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RAD. 2017-409-130168-2 DEL 6 DE DICIEMBRE DE 2017 COMUNICACIÓN DE AUTO DE ARCHIVO 20174090851952</t>
  </si>
  <si>
    <t>No se conoce el auto se solicitará por parte de la CAOC</t>
  </si>
  <si>
    <t xml:space="preserve">Auto N°: 000317 del 12 de junio de 2017 
Mediante el cual se ordena el archivo del expediente del PRF N°. 064 de 2013, el cual fue confirmado en grado de consulta con fallo N°. ORD-80112-0195-2017
Pendiente, el auto no se allegó a la comunicación de la CGR, la CAOC solicitará copia del auto.
Mediante radicación 2017-409-108589-2 del 10/10/2017 la CGR radicó el auto solicitado por la COAC.
De conformidad con lo expuesto en el Auto de archivo, "la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
Los hechos y los elementos materialmente recaudados dentro del presente proceso, no establecen la existencia de un daño patrimonial al Estado,por lo que el patrimonio público no ha sido lesionado.
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
En grado de consulta se confirmó al considerarse que: "en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
</t>
  </si>
  <si>
    <t>Rad. 20174090840572 del 09/08/2017 con 
COMUNICACIÓN DEL AUTO DE APERTURA DE LA INDAGACIÓN PRELIMINAR NO. 6-020-17, DEL 04-08-2017 EN CONTRA DE LA ANI.
Mediante rad. N| 20174090840672 del 24/08/2017 se decretan pruebas en desarrollo de la INDAGACIÓN PRELIMINAR NO. 6-020-17.
Auto del 30 de noviembre de 2017 
de archivo de la INDAGACIÓN PRELIMINAR No. 6-020-17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</si>
  <si>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30 de noviembre de 2017 
de archivo de la INDAGACIÓN PRELIMINAR No. 6-020-17
</t>
  </si>
  <si>
    <t>Auto del 30 de noviembre de 2017 de archivo de la INDAGACIÓN PRELIMINAR No. 6-020-17 con radicación ANI 20174091341792
"No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t>
  </si>
  <si>
    <t>Directo
---------------------------------
Por alcance</t>
  </si>
  <si>
    <t xml:space="preserve">INDAGACIÓN PRELIMINAR No. 6-027-17
Con Auto de apertura 00001 del 7 de enero de 2014 por el cual se impacta el Auto 00044 del 21 de noviembre de 2011 respecto de la declaratoria de impacto nacional relacionada con once (11) concesiones del modo carretero.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</si>
  <si>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 archivo del 30 de noviembre de 2017 con radicación ANI No. 20174091341792</t>
  </si>
  <si>
    <t xml:space="preserve">Auto del 30 de noviembre de 2017 con radicación ANI No. 20174091341792 mediante el cual se ordena el archivo de la INDAGACIÓN PRELIMINAR No. 6-027-17
“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t>
  </si>
  <si>
    <t>Directo
__________________________
Por alcance</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</si>
  <si>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</si>
  <si>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</si>
  <si>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</si>
  <si>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</si>
  <si>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</si>
  <si>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</si>
  <si>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</si>
  <si>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5. Aeropuerto El Dorado</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</si>
  <si>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</si>
  <si>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</si>
  <si>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</si>
  <si>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</si>
  <si>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</si>
  <si>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</si>
  <si>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</si>
  <si>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</si>
  <si>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</si>
  <si>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</si>
  <si>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</si>
  <si>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</si>
  <si>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</si>
  <si>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</si>
  <si>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</si>
  <si>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</si>
  <si>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</si>
  <si>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</si>
  <si>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</si>
  <si>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</si>
  <si>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</si>
  <si>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</si>
  <si>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</si>
  <si>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</si>
  <si>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</si>
  <si>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</si>
  <si>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</si>
  <si>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</si>
  <si>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</si>
  <si>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</si>
  <si>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</si>
  <si>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</si>
  <si>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</si>
  <si>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</si>
  <si>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</si>
  <si>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</si>
  <si>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</si>
  <si>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</si>
  <si>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</si>
  <si>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</si>
  <si>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</si>
  <si>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</si>
  <si>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</si>
  <si>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</si>
  <si>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</si>
  <si>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</si>
  <si>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</si>
  <si>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</si>
  <si>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</si>
  <si>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</si>
  <si>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</si>
  <si>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</si>
  <si>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</si>
  <si>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</si>
  <si>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</si>
  <si>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</si>
  <si>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</si>
  <si>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</si>
  <si>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</si>
  <si>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</si>
  <si>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</si>
  <si>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</si>
  <si>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</si>
  <si>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</si>
  <si>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</si>
  <si>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</si>
  <si>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</si>
  <si>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</si>
  <si>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</si>
  <si>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</si>
  <si>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</si>
  <si>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</si>
  <si>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</si>
  <si>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</si>
  <si>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</si>
  <si>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</si>
  <si>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</si>
  <si>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</si>
  <si>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</si>
  <si>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</si>
  <si>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</si>
  <si>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</si>
  <si>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</si>
  <si>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</si>
  <si>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</si>
  <si>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</si>
  <si>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</si>
  <si>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</si>
  <si>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</si>
  <si>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</si>
  <si>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</si>
  <si>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</si>
  <si>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</si>
  <si>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</si>
  <si>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</si>
  <si>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</si>
  <si>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</si>
  <si>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</si>
  <si>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</si>
  <si>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</si>
  <si>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Problemas de planeación</t>
  </si>
  <si>
    <t>Rendimientos Financieros</t>
  </si>
  <si>
    <t>Problemas de Gestión Predial</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</si>
  <si>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</si>
  <si>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</si>
  <si>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</si>
  <si>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</si>
  <si>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</si>
  <si>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</si>
  <si>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</si>
  <si>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</si>
  <si>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</si>
  <si>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</si>
  <si>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</si>
  <si>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</si>
  <si>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</si>
  <si>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</si>
  <si>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</si>
  <si>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</si>
  <si>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</si>
  <si>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</si>
  <si>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</si>
  <si>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</si>
  <si>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</si>
  <si>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</si>
  <si>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</si>
  <si>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</si>
  <si>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</si>
  <si>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</si>
  <si>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</si>
  <si>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</si>
  <si>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</si>
  <si>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</si>
  <si>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</si>
  <si>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</si>
  <si>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</si>
  <si>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</si>
  <si>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</si>
  <si>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</si>
  <si>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</si>
  <si>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</si>
  <si>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</si>
  <si>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</si>
  <si>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</si>
  <si>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</si>
  <si>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</si>
  <si>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</si>
  <si>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</si>
  <si>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</si>
  <si>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</si>
  <si>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</si>
  <si>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</si>
  <si>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</si>
  <si>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Vicepresidencia Ejecutiva - Vicepresidencia de Planeación, Riesgos y Entorno - Vicepresidencia Jurídica - Vicepresidencia de Gestión Contractual</t>
  </si>
  <si>
    <t>Fernando Mejía - Fernando Iregui - Lina Quiroga - Leonidas Narvaez</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</si>
  <si>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</si>
  <si>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</si>
  <si>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</si>
  <si>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</si>
  <si>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</si>
  <si>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</si>
  <si>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</si>
  <si>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</si>
  <si>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</si>
  <si>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</si>
  <si>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</si>
  <si>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</si>
  <si>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</si>
  <si>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</si>
  <si>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</si>
  <si>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</si>
  <si>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</si>
  <si>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</si>
  <si>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</si>
  <si>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</si>
  <si>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</si>
  <si>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</si>
  <si>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</si>
  <si>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</si>
  <si>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</si>
  <si>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</si>
  <si>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</si>
  <si>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</si>
  <si>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</si>
  <si>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</si>
  <si>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</si>
  <si>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</si>
  <si>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</si>
  <si>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</si>
  <si>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</si>
  <si>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</si>
  <si>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</si>
  <si>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ACCIONES CORRECTIVAS</t>
    </r>
    <r>
      <rPr>
        <sz val="11"/>
        <rFont val="Calibri"/>
        <family val="2"/>
        <scheme val="minor"/>
      </rPr>
      <t xml:space="preserve">
1. Informe predial - financiero que de cuenta de la gestión de cobro y devolución de recursos correspondientes, incluyendo el efecto financiero por la demora en el giro por parte del Concesionario.  Recursos que ya han sido reintegrados a la fecha.
2. Soportes de verificación de la devolución de los recursos. (Que incluye Certificación de la fiducia que de cuenta de la devolución de los recursos e informe de aprobación de interventoría)
3. Incluir en los comités de seguimiento predial, los temas que pudiesen generar situaciones similares.
</t>
    </r>
    <r>
      <rPr>
        <b/>
        <sz val="11"/>
        <rFont val="Calibri"/>
        <family val="2"/>
        <scheme val="minor"/>
      </rPr>
      <t>ACCIONES PREVENTIVAS</t>
    </r>
    <r>
      <rPr>
        <sz val="11"/>
        <rFont val="Calibri"/>
        <family val="2"/>
        <scheme val="minor"/>
      </rPr>
      <t xml:space="preserve">
4. Instar a la interventoría a realizar un diagnóstico trimestral donde se identifiquen problemáticas similares a la compra de predios no priorizados y/o no requeridos
5. Adelantar contratación de un consultor para mejorar la estructuración de adquisición predial en los proyectos. (Condicionado a recursos y necesidades de la entidad)    
6. Concepto experto estructuración predial que permita definir y/o mejorar la estructuración de adquisición predial en los proyectos. (Condicionado a recursos y necesidades de la entidad)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</si>
  <si>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 financiero
2. Soportes de la devolución
3. Actas de comité predial.
</t>
    </r>
    <r>
      <rPr>
        <b/>
        <sz val="11"/>
        <rFont val="Calibri"/>
        <family val="2"/>
        <scheme val="minor"/>
      </rPr>
      <t xml:space="preserve">
UNIDADES DE MEDIDA PREVENTIVAS</t>
    </r>
    <r>
      <rPr>
        <sz val="11"/>
        <rFont val="Calibri"/>
        <family val="2"/>
        <scheme val="minor"/>
      </rPr>
      <t xml:space="preserve">
4. Informe trimestral desde el área predial de la interventoría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INFORME DE CIERRE</t>
    </r>
    <r>
      <rPr>
        <sz val="11"/>
        <rFont val="Calibri"/>
        <family val="2"/>
        <scheme val="minor"/>
      </rPr>
      <t xml:space="preserve">
9. Informe de Cierre
</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</si>
  <si>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</si>
  <si>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</si>
  <si>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</si>
  <si>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</si>
  <si>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</si>
  <si>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</si>
  <si>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</si>
  <si>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</si>
  <si>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</si>
  <si>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</si>
  <si>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</si>
  <si>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</si>
  <si>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</si>
  <si>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</si>
  <si>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</si>
  <si>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</si>
  <si>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</si>
  <si>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</si>
  <si>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</si>
  <si>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</si>
  <si>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</si>
  <si>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</si>
  <si>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</si>
  <si>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</si>
  <si>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</si>
  <si>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</si>
  <si>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</si>
  <si>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</si>
  <si>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6. Manual de Interventoría y Supervisión
7. Procedimiento reversiones GCSP-P-018
8. Manual de reversiones GCSP-M-001
</t>
    </r>
    <r>
      <rPr>
        <b/>
        <sz val="11"/>
        <rFont val="Calibri"/>
        <family val="2"/>
        <scheme val="minor"/>
      </rPr>
      <t>INFORME DE CIERRE</t>
    </r>
    <r>
      <rPr>
        <sz val="11"/>
        <rFont val="Calibri"/>
        <family val="2"/>
        <scheme val="minor"/>
      </rPr>
      <t xml:space="preserve">
9. Informe de Cierre</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</si>
  <si>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</si>
  <si>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</si>
  <si>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</si>
  <si>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</si>
  <si>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</si>
  <si>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</si>
  <si>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</si>
  <si>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</si>
  <si>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</si>
  <si>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</si>
  <si>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</si>
  <si>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</si>
  <si>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</si>
  <si>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</si>
  <si>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</si>
  <si>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</si>
  <si>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</si>
  <si>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</si>
  <si>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</si>
  <si>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</si>
  <si>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</si>
  <si>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</si>
  <si>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</si>
  <si>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</si>
  <si>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</si>
  <si>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</si>
  <si>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</si>
  <si>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</si>
  <si>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Leonidas Narváez</t>
  </si>
  <si>
    <t>Leonidas Narváez - Fernando Mejía</t>
  </si>
  <si>
    <t>Leonidas Narváez - Fernando Mejía - Gina Astrid Salazar</t>
  </si>
  <si>
    <t>Gloria Margoth Cabrera - Gina Astrid Salazar - Lina Quiroga Vergara - Leonidas Narváez - Fernando Mejía - Fernando Iregui - Camilo Jaramillo</t>
  </si>
  <si>
    <t xml:space="preserve">Gloria Margoth Cabrera - Gina Astrid Salazar </t>
  </si>
  <si>
    <t>Enero</t>
  </si>
  <si>
    <t>Octubre</t>
  </si>
  <si>
    <t>Noviembre</t>
  </si>
  <si>
    <t>Diciembre</t>
  </si>
  <si>
    <t>Vencimientos 2018</t>
  </si>
  <si>
    <t>Cumplidos 2018</t>
  </si>
  <si>
    <t>Prórrogas 2018</t>
  </si>
  <si>
    <t>Diciembre de 2017 (ii)</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</si>
  <si>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</si>
  <si>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</si>
  <si>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</si>
  <si>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</si>
  <si>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</si>
  <si>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2. Aeropuerto El Dorado</t>
  </si>
  <si>
    <t>5. Férrea del Atlántico</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</si>
  <si>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</si>
  <si>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</si>
  <si>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</si>
  <si>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</si>
  <si>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</si>
  <si>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</si>
  <si>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</si>
  <si>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cumplidos enero / 2018</t>
  </si>
  <si>
    <t>cumplidos febrero / 2018</t>
  </si>
  <si>
    <t>*Cumplido anticipado</t>
  </si>
  <si>
    <t>Cumplidos a 31 dic. 2018 (if)</t>
  </si>
  <si>
    <t>cumplidos abril / 2018</t>
  </si>
  <si>
    <t>cumplidos mayo / 2018</t>
  </si>
  <si>
    <t>cumplidos junio / 2018</t>
  </si>
  <si>
    <t>cumplidos julio / 2018</t>
  </si>
  <si>
    <t>cumplidos agosto / 2018</t>
  </si>
  <si>
    <t>cumplidos oct. / 2018</t>
  </si>
  <si>
    <t>cumplidos sep. / 2018</t>
  </si>
  <si>
    <t>cumplidos nov. / 2018</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</si>
  <si>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</si>
  <si>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</si>
  <si>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</si>
  <si>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</si>
  <si>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</si>
  <si>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</si>
  <si>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</si>
  <si>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</si>
  <si>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</si>
  <si>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</si>
  <si>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</si>
  <si>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</si>
  <si>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</si>
  <si>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</si>
  <si>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</si>
  <si>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</si>
  <si>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</si>
  <si>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Diligencia:</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</si>
  <si>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</si>
  <si>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</si>
  <si>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</si>
  <si>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</si>
  <si>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</si>
  <si>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</si>
  <si>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</si>
  <si>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</si>
  <si>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</si>
  <si>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</si>
  <si>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</si>
  <si>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</si>
  <si>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1. Transversal de las Américas</t>
  </si>
  <si>
    <t>2. Ruta del Sol II</t>
  </si>
  <si>
    <t>3. Bosa Granada Girardot</t>
  </si>
  <si>
    <t>3. Armenia - Pereira - Manizales</t>
  </si>
  <si>
    <t>4. Ruta del Sol II</t>
  </si>
  <si>
    <t>4. Bogotá - Villavicencio</t>
  </si>
  <si>
    <t>6. Armenia - Pereira - Manizales</t>
  </si>
  <si>
    <t>7. Bogotá - Villavicencio</t>
  </si>
  <si>
    <t>8. Ruta del Sol III</t>
  </si>
  <si>
    <t>9. Cartagena Barranquilla</t>
  </si>
  <si>
    <t>10. Zona Metropolitana de Bucaramanga</t>
  </si>
  <si>
    <t>10. Córdoba Sucre</t>
  </si>
  <si>
    <t>1. Briceño Tunja Sogamoso</t>
  </si>
  <si>
    <t>2. Desarrollo Vial del Oriente de Medellín y Valle de Rionegro</t>
  </si>
  <si>
    <t>3. Ruta Caribe</t>
  </si>
  <si>
    <t>6. Cartagena Barranquilla</t>
  </si>
  <si>
    <t>4. Bosa Granada Girardot</t>
  </si>
  <si>
    <t>2. Transversal de las Américas</t>
  </si>
  <si>
    <t>5. Ruta del Sol I</t>
  </si>
  <si>
    <t>7. Férrea del Atlántico</t>
  </si>
  <si>
    <t>5. Bogotá - Villavicencio</t>
  </si>
  <si>
    <t>6. Ruta del Sol II</t>
  </si>
  <si>
    <t>9. Santa Marta Riohacha Paraguachón</t>
  </si>
  <si>
    <t>7. Ruta del Sol III</t>
  </si>
  <si>
    <t>1. Sistema Estratégico de Planeación y Gestión</t>
  </si>
  <si>
    <t>6. Gestión del Talento Humano</t>
  </si>
  <si>
    <t>Trim.2</t>
  </si>
  <si>
    <t>Tabla para indicadores principales</t>
  </si>
  <si>
    <t>Tabla para la gráfica de ingresos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</si>
  <si>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</si>
  <si>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</si>
  <si>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</si>
  <si>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</si>
  <si>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</si>
  <si>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</si>
  <si>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</si>
  <si>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Powered by: Juan Diego Toro Bautista</t>
  </si>
  <si>
    <t>for ANI</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</si>
  <si>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</si>
  <si>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</si>
  <si>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</si>
  <si>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</si>
  <si>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</si>
  <si>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</si>
  <si>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</si>
  <si>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</si>
  <si>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</si>
  <si>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</si>
  <si>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</si>
  <si>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cumplidos marzo / 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</si>
  <si>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</si>
  <si>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</si>
  <si>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</si>
  <si>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</si>
  <si>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</si>
  <si>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Rad. 20174090839892 del 09/08/2017 con
COMUNICACIÓN AUTO DE APERTURA DE LA INDAGACIÓN PRELIMINAR NRO. 6-023-2017
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
Auto del 13 de diciembre de 2017
Con radicación ANI 20184090216632 mediante el cual se declara cerrada y se ordena el archivo de la Indagación Preliminar No. 6-023-2017</t>
  </si>
  <si>
    <t>Auto del 13 de diciembre de 2017
Con radicación ANI 20184090216632 del 2 de marzo de 2018</t>
  </si>
  <si>
    <t>Auto del 13 de diciembre de 2017
Con radicación ANI 20184090216632 del 2 de marzo de 2018 mediante el cual se declara cerrada y se ordena el archivo de la Indagación Preliminar No. 6-023-2017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</si>
  <si>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 xml:space="preserve">Rad. N° 20174090839882 del 09/08/2017 con
COMUNICACIÓN AUTO DE APERTURA DE LA INDAGACIÓN PRELIMINAR NRO. 6-025-2017
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
Auto del 18 de diciembre de 2017
Con radicación ANI 20184090216632 mediante el cual se declara cerrada y se ordena el archivo de la Indagación Preliminar No. 6-025-2017
</t>
  </si>
  <si>
    <t>Auto del 18 de diciembre de 2017
Con radicación ANI 20184090216632 mediante el cual se declara cerrada y se ordena el archivo de la Indagación Preliminar No. 6-025-2017</t>
  </si>
  <si>
    <t>Auto del 18 de diciembre de 2017
Con radicación ANI 20184090216632 mediante el cual se declara cerrada y se ordena el archivo de la Indagación Preliminar No. 6-025-2017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</si>
  <si>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1.
SI
---------------------------------
2.
NO</t>
  </si>
  <si>
    <t>1.
 Radicación ANI # 20174091079632 del 09/10/2017
COMUNICACIÓN APERTURA DE LA INDAGACIÓN PRELIMINAR NO. 6-034-2017 - ACTUACIÓN ESPECIAL DE FISCALIZACIÓN - ANI - DEVINAR S.A. con el fin de determinar si hay lugar al ejercicio de la acción fiscal teniendo en cuenta que:
“…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
----------------------------------------------------------------------------------------------------------------------------------------------
2.
Indagación preliminar No. 6-035-2017
Solicitud de pruebas con radicación No. 2017-409-112612-2 del 20/10/2017</t>
  </si>
  <si>
    <t xml:space="preserve">
1.
Auto del 26 de febrero de 2018 con radicación ANI 20184090216612 del 02/03/2018
-----------------------------------------------</t>
  </si>
  <si>
    <t xml:space="preserve">
1.
Auto del 26 de febrero de 2018 con radicación ANI 20184090216612 del 02/03/2018
Mediante el cual se ordena el cierrre y archivo de las actuaciones sutidas en la INDAGACIÓN PRELIMINAR NO. 6-034-2017 al considerarse por parte del ente de control que:
“…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
___________________________________________________________________________________________</t>
  </si>
  <si>
    <t xml:space="preserve">
1.
Directo
____________________________</t>
  </si>
  <si>
    <t>Rad. 20174090839832 del 09/08/2017
COMUNICACIÓN AUTO DE APERTURA DE INDAGACIÓN PRELIMINAR NRO. 6-024-2017
Por pesunto detrimento por falta de estudios detallados para la determinación de precios de mercado que permitieran suscribir el Adicional N°. 1 de de fecha 22 de enro de 2010 del contrato de concesión.
Auto del 18 de diciembre de 2017
Con radicación ANI 20184090216632 del 2 de marzo de 2018 mediante el cual se declara cerrada y se ordena el archivo de la Indagación Preliminar No. 6-024-2017</t>
  </si>
  <si>
    <t>Auto del 18 de diciembre de 2017
Con radicación ANI 20184090216632 mediante el cual se declara cerrada y se ordena el archivo de la Indagación Preliminar No. 6-024-2017</t>
  </si>
  <si>
    <t>Auto del 18 de diciembre de 2017
Con radicación ANI 20184090216632 del 2 de marzo de 2018 mediante el cual se declara cerrada y se ordena el archivo de la Indagación Preliminar No. 6-024-2017
“…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</si>
  <si>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</si>
  <si>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</si>
  <si>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</si>
  <si>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</si>
  <si>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</si>
  <si>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</si>
  <si>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</si>
  <si>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</si>
  <si>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</si>
  <si>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</si>
  <si>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Marzo (cumple 26 - prórr 11)</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</si>
  <si>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</si>
  <si>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2. Bosa Granada Girardot</t>
  </si>
  <si>
    <t>6. Malla Vial del Valle del Cauca y Cauca</t>
  </si>
  <si>
    <t>9. Bosa Granada Girardot</t>
  </si>
  <si>
    <t>10. Cartagena Barranquilla</t>
  </si>
  <si>
    <t>2. Sistema Estratégico de Planeación y Gestión</t>
  </si>
  <si>
    <t>3. Gestión Jurídica</t>
  </si>
  <si>
    <t>8. Gestión de la Contratación Pública</t>
  </si>
  <si>
    <t>9. Fondo de Adaptación</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</si>
  <si>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</si>
  <si>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</si>
  <si>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</si>
  <si>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</si>
  <si>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</si>
  <si>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</si>
  <si>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</si>
  <si>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</si>
  <si>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</si>
  <si>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</si>
  <si>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</si>
  <si>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 xml:space="preserve">Auto  No. 610 del 07/09/2015, confirmado mediante Auto No. 00553 del 13/10/2015 .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
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
-----------------------------------------------------------
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
</t>
  </si>
  <si>
    <t xml:space="preserve">Auto  No. 610 del 07/09/2015, confirmado mediante Auto No. 00553 del 13/10/2015
----------------------
 Auto 003 del 6 de febrero de 2018 confirmado mediante auto 000288 del 14 de marzo de 2018 se resolvio el grado de consulta mediante orden de archivo del PRF No. 2014-043361-2124 </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</si>
  <si>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</si>
  <si>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</si>
  <si>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Abril (cumple 2)</t>
  </si>
  <si>
    <t>Febrero (cumple 3)</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</si>
  <si>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</si>
  <si>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</si>
  <si>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</si>
  <si>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</si>
  <si>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</si>
  <si>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</si>
  <si>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</si>
  <si>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</si>
  <si>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</si>
  <si>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</si>
  <si>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</si>
  <si>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</si>
  <si>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</si>
  <si>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</si>
  <si>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</si>
  <si>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</si>
  <si>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</si>
  <si>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</si>
  <si>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</si>
  <si>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</si>
  <si>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Mayo (cumple 2 - prórr 2)</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</si>
  <si>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</si>
  <si>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</si>
  <si>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</si>
  <si>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</si>
  <si>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</si>
  <si>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2018-409-062229-2 del 22-jun-2018</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</si>
  <si>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</si>
  <si>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</si>
  <si>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</si>
  <si>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</si>
  <si>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</si>
  <si>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</si>
  <si>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</si>
  <si>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</si>
  <si>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</si>
  <si>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</si>
  <si>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</si>
  <si>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</si>
  <si>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</si>
  <si>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</si>
  <si>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</si>
  <si>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</si>
  <si>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</si>
  <si>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</si>
  <si>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</si>
  <si>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</si>
  <si>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</si>
  <si>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</si>
  <si>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</si>
  <si>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</si>
  <si>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</si>
  <si>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</si>
  <si>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</si>
  <si>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</si>
  <si>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</si>
  <si>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</si>
  <si>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</si>
  <si>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</si>
  <si>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Gina Astrid Salazar - Fernando Mejía - Gloria Margoth Cabrera</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</si>
  <si>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</si>
  <si>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</si>
  <si>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</si>
  <si>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</si>
  <si>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</si>
  <si>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</si>
  <si>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</si>
  <si>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</si>
  <si>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</si>
  <si>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</si>
  <si>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</si>
  <si>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</si>
  <si>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</si>
  <si>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</si>
  <si>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Efectivos (2014+2015+2016+EF 2017)</t>
  </si>
  <si>
    <t>Junio (cumple 34 - prórr 7)</t>
  </si>
  <si>
    <t>927-3, 928-4, 929-5, 931-7</t>
  </si>
  <si>
    <t>7. Cartagena Barranquilla</t>
  </si>
  <si>
    <t>8. Fondo de Adaptación</t>
  </si>
  <si>
    <t>SEGUIMIENTO SEGUNDO SEMESTRE 2018</t>
  </si>
  <si>
    <t>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29/06/2018 En revisión del FTP, se evidencia la incorporación de las UM pendientes. Se certifica el cumplimiento del 100% del plan (100%)</t>
  </si>
  <si>
    <t>927-3
928-4
929-5
931-7</t>
  </si>
  <si>
    <t>Este hallazgo consolida 4 hallazgos (927-3, 928-4, 929-5 y 931-7), en virtud, de lo manifestado por la Contraloría General de la República en el informe de auditoría regular vigencia 2016, radicado No. 2017-409-097363-2 del 12 de septiembre de 2017, páginas 115 y subsiguientes.</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</si>
  <si>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</si>
  <si>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</si>
  <si>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11/07/2018. Se verifica el FTP y se actualiza el avance al 11%. Faltan UM 1,2,3,4,6,7,8 y 9. SPC</t>
  </si>
  <si>
    <t>11/07/2018. Se verifica el FTP y se actualiza el avance al 22%. Faltan UM 1,2,3,4,5,8 y 9. SPC</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</si>
  <si>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</si>
  <si>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</si>
  <si>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</si>
  <si>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</si>
  <si>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</si>
  <si>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</si>
  <si>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</si>
  <si>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</si>
  <si>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</si>
  <si>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</si>
  <si>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t xml:space="preserve">Hallazgo No. 1. Administrativo con presunta incidencia Disciplinaria. Cuentas nominales con saldos contrarios a su naturaleza.
</t>
    </r>
    <r>
      <rPr>
        <sz val="11"/>
        <color theme="1"/>
        <rFont val="Calibri"/>
        <family val="2"/>
        <scheme val="minor"/>
      </rPr>
      <t>En el estado de actividad financiera, económica, social y ambiental, con corte a 31 de diciembre de 20174, se verificó la existencia de saldos contrarios a su naturaleza determinados en las siguientes cuentas:
Cuenta 4815 OTROS INGRESOS - Ajustes de Ejercicios Anteriores, presentó un saldo débito por valor de $5.167 millones, en contraposición de los dispuesto en el Régimen de la Contabilidad Pública, párrafo número 418. Clase 4. Ingresos. "... las cuentas que integran esta clase son de naturaleza crédito".
Cuenta 5815 OTROS GASTOS - Ajustes de Ejercicios Anteriores, reflejó un saldo crédito por valor de $134.493 millones, contrario a lo estipulado en el Régimen de la Contabilidad Pública, párrafo número 419. Clase 5. Gastos. "... las cuentas que integran esta clase son de naturaleza débito".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t>
    </r>
  </si>
  <si>
    <t>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t>
  </si>
  <si>
    <t>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</si>
  <si>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</si>
  <si>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</si>
  <si>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</si>
  <si>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3. Administrativo con presunta indidencia Disciplianria. Pago de Sentencias y Laudos.</t>
    </r>
    <r>
      <rPr>
        <sz val="11"/>
        <color theme="1"/>
        <rFont val="Calibri"/>
        <family val="2"/>
        <scheme val="minor"/>
      </rPr>
      <t xml:space="preserve">
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t>
    </r>
  </si>
  <si>
    <t>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t>
  </si>
  <si>
    <t>Evidenciando que no se está provisionando de manera adecuada, las apropiaciones necesarias para cubrir las posibles pérdidas de las obligaciones contingentes a su cargo.</t>
  </si>
  <si>
    <r>
      <rPr>
        <b/>
        <sz val="11"/>
        <color theme="1"/>
        <rFont val="Calibri"/>
        <family val="2"/>
        <scheme val="minor"/>
      </rPr>
      <t>Hallazgo No. 4. Administrativo con presunta incidencia Disciplinaria. SIRECI - Formato F9 Procesos Judiciales.</t>
    </r>
    <r>
      <rPr>
        <sz val="11"/>
        <color theme="1"/>
        <rFont val="Calibri"/>
        <family val="2"/>
        <scheme val="minor"/>
      </rPr>
      <t xml:space="preserve">
Se presentan diferencias entre la información reportada por la Entidad con la incorporada en el aplicativo SIRECI- formato F9 Procesos Judiciales.</t>
    </r>
  </si>
  <si>
    <t>Desconociéndose la aplicación de lo establecido en  el artículo 101 de la Ley 42 de 1993 y la Resolución 7350 de 2013 de la CGR.</t>
  </si>
  <si>
    <t>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</si>
  <si>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</si>
  <si>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</si>
  <si>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</si>
  <si>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6. Administrativo con presunta incidencia Disicplinaria. Aporte Vigencias Futuras Ruta del Sol Sector 3. Administración eficiente de recursos públicos.</t>
    </r>
    <r>
      <rPr>
        <sz val="11"/>
        <color theme="1"/>
        <rFont val="Calibri"/>
        <family val="2"/>
        <scheme val="minor"/>
      </rPr>
      <t xml:space="preserve">
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
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
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t>
    </r>
  </si>
  <si>
    <t>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t>
  </si>
  <si>
    <t>Lo anterior, trae como consecuencia que el Ministerio de Hacienda no gire nuevos recursos mientras no se hayan ejecutado los disponibles "para evitar los riesgos derivados de mantener recursos públicos ociosos en entidades fiduciarias (…) garantizando que los saldos  en fiducias mantengan niveles acordes con gestión de pagos de la Unidad Ejecutora. 
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t>
  </si>
  <si>
    <r>
      <rPr>
        <b/>
        <sz val="11"/>
        <color theme="1"/>
        <rFont val="Calibri"/>
        <family val="2"/>
        <scheme val="minor"/>
      </rPr>
      <t>Hallazgo No. 7. Administrativo. Concesiones 4G - Aportes Vigencias Futuras.</t>
    </r>
    <r>
      <rPr>
        <sz val="11"/>
        <color theme="1"/>
        <rFont val="Calibri"/>
        <family val="2"/>
        <scheme val="minor"/>
      </rPr>
      <t xml:space="preserve">
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
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t>
    </r>
  </si>
  <si>
    <t>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
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t>
  </si>
  <si>
    <t xml:space="preserve">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t>
  </si>
  <si>
    <r>
      <t xml:space="preserve">Hallazgo No. 8. Administrativo con presunta incidencia disciplinaria. Reservas presupuestales vigencias futuras Ruta del Sol II. 
</t>
    </r>
    <r>
      <rPr>
        <sz val="11"/>
        <color theme="1"/>
        <rFont val="Calibri"/>
        <family val="2"/>
        <scheme val="minor"/>
      </rPr>
      <t>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t>
    </r>
  </si>
  <si>
    <t xml:space="preserve">
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t>
  </si>
  <si>
    <t xml:space="preserve">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
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t>
  </si>
  <si>
    <r>
      <t xml:space="preserve">Hallazgo No. 9. Administrativo con presunta incidencia disciplinaria. Constitución de reservas presupuestales. 
</t>
    </r>
    <r>
      <rPr>
        <sz val="11"/>
        <color theme="1"/>
        <rFont val="Calibri"/>
        <family val="2"/>
        <scheme val="minor"/>
      </rPr>
      <t>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t>
    </r>
  </si>
  <si>
    <t xml:space="preserve">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
</t>
  </si>
  <si>
    <t>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t>
  </si>
  <si>
    <r>
      <t xml:space="preserve">Hallazgo No. 10. Administrativo con presuna incidencia disciplinaria. Reserva Presupuesto de Inversión.
</t>
    </r>
    <r>
      <rPr>
        <sz val="11"/>
        <color theme="1"/>
        <rFont val="Calibri"/>
        <family val="2"/>
        <scheme val="minor"/>
      </rPr>
      <t>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t>
    </r>
  </si>
  <si>
    <t xml:space="preserve">El incumplimiento en los límites en la constitución de las reservas, tal y como lo ordena las normas anteriormente citadas. </t>
  </si>
  <si>
    <t>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t>
  </si>
  <si>
    <r>
      <t xml:space="preserve">Hallazgo No. 11. Administrativo. Déficit en el giro de las vigencias futuras.
</t>
    </r>
    <r>
      <rPr>
        <sz val="11"/>
        <color theme="1"/>
        <rFont val="Calibri"/>
        <family val="2"/>
        <scheme val="minor"/>
      </rPr>
      <t>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t>
    </r>
  </si>
  <si>
    <t>Deficiencias en la planeación y programación del presupuesto de inversión al inicio de la vigencia 2017.</t>
  </si>
  <si>
    <t>Lo anterior trae como consecuencia la constitución de rezagos presupuestales y déficit en la ejecución de los presupuestos en los giros de las vigencias futuras.</t>
  </si>
  <si>
    <r>
      <t xml:space="preserve">Hallazgo No. 12. Administrativo con presunta incidencia disciplinaria. Reservas no ejecutadas - Vigencias expiradas.
</t>
    </r>
    <r>
      <rPr>
        <sz val="11"/>
        <color theme="1"/>
        <rFont val="Calibri"/>
        <family val="2"/>
        <scheme val="minor"/>
      </rPr>
      <t>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t>
    </r>
  </si>
  <si>
    <t>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t>
  </si>
  <si>
    <t>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t>
  </si>
  <si>
    <r>
      <t xml:space="preserve">Hallazgo No. 13. Administrativo con presunta incidencia disciplinaria. Circular externa No. 05 de 2016.
</t>
    </r>
    <r>
      <rPr>
        <sz val="11"/>
        <color theme="1"/>
        <rFont val="Calibri"/>
        <family val="2"/>
        <scheme val="minor"/>
      </rPr>
      <t>Se observa que no se dio estricto cumplimiento a la circular externa No. 5 del 3 de Marzo de 2016 emitida por el Ministerio de Hacienda en lo establecido en el anexo No. 1  supuestos Macroeconómicos a considerar en el numeral 2.2.1 "Gastos de funcionamiento". Lo anterior, por cuanto dicha circular establece que "los servicios personales indirectos no podrán superar la apropiación vigente 2016", sin embargo, el rubro se incrementó en el 12,49% al pasar de $7.921.9 millones en 2016 a $8.911.4 millones en 2017, lo anterior por cuanto, el rubro 10214 "Remuneración Servicios Técnicos", se aumentó en un 26%, es decir, $1.750.8 millones al pasar de $6.726.7 millones en 2016 a $8.477.5 millones en 2017. El incremento en los contratos corresponde a contratos de prestación de servicios.</t>
    </r>
  </si>
  <si>
    <t>Incumplimiento a la circular externa No 5 de 2016 expedida por el Ministerio de Hacienda, así como la Ley 734 "Deberes y derechos de los servidores públicos".</t>
  </si>
  <si>
    <t>Lo anterrior trae como consecuencia el incremento de los contratos de prestación de servicios, así mismo, descontextualiza el concepto del "contrato de prestación de servicios",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t>
  </si>
  <si>
    <r>
      <t xml:space="preserve">Hallazgo No. 14. Administrativo con presunta incidencia Disciplinaria - Aporte Fondo de Contingencias - Fiduciaria la Previsora.
</t>
    </r>
    <r>
      <rPr>
        <sz val="11"/>
        <color theme="1"/>
        <rFont val="Calibri"/>
        <family val="2"/>
        <scheme val="minor"/>
      </rPr>
      <t>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t>
    </r>
  </si>
  <si>
    <t>No se estaría dando cumplimiento a lo establecido en el artículo 4 del Decreto 423 de 2001 ni al artículo 2.4.1.3.2 del Decreto 1068 de 0215.</t>
  </si>
  <si>
    <t>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t>
  </si>
  <si>
    <r>
      <t xml:space="preserve">Hallazgo No. 15. Administrativo. Pérdidas de Apropiación.
</t>
    </r>
    <r>
      <rPr>
        <sz val="11"/>
        <color theme="1"/>
        <rFont val="Calibri"/>
        <family val="2"/>
        <scheme val="minor"/>
      </rPr>
      <t xml:space="preserve">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t>
    </r>
  </si>
  <si>
    <t>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t>
  </si>
  <si>
    <t xml:space="preserve">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</si>
  <si>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</si>
  <si>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</si>
  <si>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</si>
  <si>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</si>
  <si>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</si>
  <si>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</si>
  <si>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</si>
  <si>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</si>
  <si>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</si>
  <si>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</si>
  <si>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</si>
  <si>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</si>
  <si>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</si>
  <si>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</si>
  <si>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</si>
  <si>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</si>
  <si>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</si>
  <si>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</si>
  <si>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</si>
  <si>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</si>
  <si>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</si>
  <si>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</si>
  <si>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</si>
  <si>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</si>
  <si>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24. Administrativo con presunta incidencia Disciplinaria. Zonas de disposición de materiales de excavación - ZODMES autorizados. 
</t>
    </r>
    <r>
      <rPr>
        <sz val="11"/>
        <color theme="1"/>
        <rFont val="Calibri"/>
        <family val="2"/>
        <scheme val="minor"/>
      </rPr>
      <t>El estudio de impacto Ambiental establece que "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
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r>
  </si>
  <si>
    <t>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</si>
  <si>
    <t>Situación que evidencia presuntamente incumplimiento de las obligaciones contractuales, lo señalado en la Guía de Manejo Ambiental y lo establecido en los artículos 4 y 5 de la Ley 80 de 1993, así como lo preceptuado en la Ley 99 de 1993, artículos 49 y 50.</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</si>
  <si>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</si>
  <si>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</si>
  <si>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</si>
  <si>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</si>
  <si>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</si>
  <si>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</si>
  <si>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27. Administrativo con presunta incidencia disciplinaria -  Viaducto Cienaga de la Virgen
</t>
    </r>
    <r>
      <rPr>
        <sz val="11"/>
        <color theme="1"/>
        <rFont val="Calibri"/>
        <family val="2"/>
        <scheme val="minor"/>
      </rPr>
      <t>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t>
    </r>
  </si>
  <si>
    <t>Las anteriores situaciones presuntamente, contravienen lo estaeblecido en Ley 99 de 1993, artículos 49 y 50, en la Resolución 1290 del 13 de Octubre de 2015 de la ANLA a través de la cual se otorgó licencia ambiental para el proyecto "Construcción Segunda Calzada Carreterra Cartagena - Barranquilla, Ruta 90 A, Tramo 1 entre el PR0+000 al PR7+500 de la Vía al Mar", en el Departamento de Bolívar.</t>
  </si>
  <si>
    <t>Se está afectando el Medio Ambiente y se configura en una observación con presunto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</si>
  <si>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</si>
  <si>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</si>
  <si>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</si>
  <si>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r>
      <rPr>
        <b/>
        <sz val="11"/>
        <color theme="1"/>
        <rFont val="Calibri"/>
        <family val="2"/>
        <scheme val="minor"/>
      </rPr>
      <t>Hallazgo No. 29. Administrativo - Seguimiento al Plan de Mejoramiento Institucional Contable y Presupuestal.</t>
    </r>
    <r>
      <rPr>
        <sz val="11"/>
        <color theme="1"/>
        <rFont val="Calibri"/>
        <family val="2"/>
        <scheme val="minor"/>
      </rPr>
      <t xml:space="preserve">
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
En desarrollo de la revisión se presentaron los siguientes resultados: 7 hallazgos cumplidos efectivos (1134, 1174, 1175, 1177, 1184, 1185 y 1186) y 5 hallazgos cumplidos no efectivos (1038, 1039, 1042, 1043 y 1135)</t>
    </r>
  </si>
  <si>
    <t>Se presentaron acciones de mejora por los responsables que en ocasiones no se cumplieron dentro del término establecido para la vigencia 2017. Así mismo, en otros casos no se generan acciones  preventivas para evitar su reiteración o no son pertinentes para subsanar lo observado.</t>
  </si>
  <si>
    <t>Lo anterior permite concluir que hay 5 hallazgos cuyas acciones de mejoramiento no han sido efectivas.</t>
  </si>
  <si>
    <t>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t>
  </si>
  <si>
    <t>Determinar la viabilidad de efectuar registros de ejercicios anteriores en las cuentas 4815 y 5815 con naturaleza contraria</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</si>
  <si>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</si>
  <si>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</si>
  <si>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 xml:space="preserve">1. Elaborar un informe de la gestión realizada para el pago de las sentencias identificadas en el hallazgo.
2. Adoptar la Metodología para la Calificación del Riesgo y la Provisión Contable de los procesos judiciales en los que la Entidad es parte, conforme a la normatividad vigente y en especial a lo establecido por la ANDJE mediante Resolución 356 de 2016
3. Establecer el procedimiento para la gestión del pago de sentencias y conciliaciones, el cumplimiento de sentencias que no ordenan pago y el trámite de pago de gastos judiciales diferente al pago de condenas </t>
  </si>
  <si>
    <t>Establecer una metodología de reconocido valor técnico que permita realizar la provisión contable respecto al contingente judicial y esblecer el procedimineto interno para el pago de sentencias y conciliaciones.</t>
  </si>
  <si>
    <t>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
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
3. Realizar acciones de monitoreo que permitan identificar el avance en la conciliación de información contable respecto a los procesos judiciales de la Entidad
4. Adoptar la Metodología para la Calificación del Riesgo y la Provisión Contable de los procesos judiciales en los que la Entidad es parte, conforme a la normatividad vigente y en especial a lo establecido por la ANDJE mediante Resolución 356 de 2016</t>
  </si>
  <si>
    <t>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t>
  </si>
  <si>
    <r>
      <t xml:space="preserve">1. Adelantar Proceso sancionatorio contractual 
2. Aprobar cronograma de construcciòn. 
3. Actualizar la matriz de identificación de riesgos proceso de gestión contractual y seguimiento de infraestructura de transporte. </t>
    </r>
    <r>
      <rPr>
        <sz val="11"/>
        <color rgb="FFFF0000"/>
        <rFont val="Calibri"/>
        <family val="2"/>
      </rPr>
      <t xml:space="preserve">
</t>
    </r>
    <r>
      <rPr>
        <sz val="11"/>
        <rFont val="Calibri"/>
        <family val="2"/>
      </rPr>
      <t xml:space="preserve">4.  Actualizar el manual de interventoría y supervisión contractual y seguimiento a proyectos. </t>
    </r>
    <r>
      <rPr>
        <sz val="11"/>
        <color rgb="FFFF0000"/>
        <rFont val="Calibri"/>
        <family val="2"/>
      </rPr>
      <t xml:space="preserve">
</t>
    </r>
    <r>
      <rPr>
        <sz val="11"/>
        <rFont val="Calibri"/>
        <family val="2"/>
      </rPr>
      <t>5. Elaborar Informe de cierre en el cual se expongan las evidencias de las acciones adoptadas. 
Acción 1. Vicepresidencia de Gestión Contractual - Vicepresidencia Ejecutiva 
Acción 2 y 3. Vicepresidencia Ejecutiva 
Acción 4.  Vicepresidencia Ejecutiva y Vicepresidencia de Planeación, Riesgos y Entorno.</t>
    </r>
  </si>
  <si>
    <t xml:space="preserve">1. Adelantar y culminar el proceso sancionatorio contra el concesionario y establecer condiciones de ejecución y terminación del proyecto a través de la definición y seguimiento al cronograma de construcción.  
2.  Actualizar los intrumentos internos para el fortalecimiento del seguimiento a los proyectos a cargo de la ANI. </t>
  </si>
  <si>
    <t xml:space="preserve">1. Concepto Jurídico Aporte Vigencias Futuras.
2. Informe  integral del proyecto con base en el Proceso de caducidad y el estado de las vigencias futuras según el contrato de concesión. 
3. Informe de cierre. 
Acción 2 y 3.  Vicepresidencia Ejecutiva
Acción 1. Vicepresidencia Jurídica 
</t>
  </si>
  <si>
    <t>1.  Exponer el estado  del proyecto al cierre de la vigencia de 2017, y el estado actual teniendo en cuenta el proceso de caducidad que se encuentra en curso. 
2.  Exponer la posición institucional respecto de los aportes públicos en los contratos de concesión en el marco de lo expuesto en el hallazgo.</t>
  </si>
  <si>
    <t xml:space="preserve">
1. Informe financiero que incluya vigencias futuras y cierre financiero en cada una de las concesiones a las que se refiere el hallazgo, presentando evolución entre dic 2017 y primer semestre de 2018. 
2. Actualizar la matriz de identificación de riesgos proceso de gestión contractual y seguimiento de infraestructura de transporte. 
3.  Actualizar el manual de interventoría y supervisión contractual y seguimiento a proyectos. 
4. Informe integral histórico de cambios para el fortalecimiento de la minuta del contrato de concesión
5. Concepto Jurídico respecto de saldos de fiducia en el marco de los contratos de concesión. 
6. Informe de cierre.
Acción 1. Vicepresidencia de Gestión Contractual - Vicepresidencia Ejecutiva 
Acción 2 y 6. Vicepresidencia Ejecutiva 
Acción 3.  Vicepresidencia Ejecutiva y Vicepresidencia de Planeación, Riesgos y Entorno.
Acción 4 Vicepresidencia de Planeación, Riesgos y Entorno. 
Acción 5: Vicepresidencia Jurídica.</t>
  </si>
  <si>
    <t>1. Presentar el estado  de los proyectos y las gestiones y acciones emprendidas en el marco del seguimiento a los mismos tendientes a dinamizar su ejecución  
2.  Exponer la posición institucional respecto de los aportes públicos en los contratos de concesión en el marco de lo expuesto en el hallazgo.
3.  Actualizar los intrumentos internos para el fortalecimiento del seguimiento a los proyectos a cargo de la ANI. 
4. Fortalecer el modelo de concesiones en la maduración de los proyectos de la Entidad.</t>
  </si>
  <si>
    <t>1. Elaborar informe financiero de los recursos a los que se refiere el hallazgo, con corte a 30 de enero de 2019.
2. Presentar concepto jurídico que sirvió de fundamento para constituir la reserva 
3. Informe de cierre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t>
  </si>
  <si>
    <t>1. Presentar un informe de  la inversión de las reservas presupuestales vigencias futuras del proyecto Ruta del Sol II con corte a 30 de enero de 2019, que permita conocer la ejecución real.
2.  Exponer la posición institucional respecto de la constitución de reservas.
Eliminar el hallazgo con base en las acciones de mejora presentadas</t>
  </si>
  <si>
    <t>Como soporte de las acciones se solicitará concepto al Ministerio de Hacienda,  para que sirva como prueba  para el cierre del hallazgo.
Para atacar la causa que genera este hallazgo se procederá  a expedir las políticas y lineamientos internos para  la constitución y ejecucónn de las Reservas Presupuestales, siempre y cuando esten acordes con el Estatuto Orgánico de Presupuesto y demás normas que lo regulan.
Informe preliminar de las vicepresidencias, a más tadar el 7 de diciembre de cada año,  justificando cada una de las  Reservas Presupuestales que se planean constituiir, esto con el fin de no incurrir en una posible falta de planeación en la constitución de  estas reservas.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</si>
  <si>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 xml:space="preserve">Minimizar que se constituyan Resevas que no sean generadas por una fuerza mayor. </t>
  </si>
  <si>
    <t xml:space="preserv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
</t>
  </si>
  <si>
    <t xml:space="preserve">Eliminar el hallazgo con base en las acciones de mejora presentadas </t>
  </si>
  <si>
    <t>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t>
  </si>
  <si>
    <t>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t>
  </si>
  <si>
    <t>Informe de gestión elaborado por la Vicepresidencia Jurídica con respecto al trámite de la Vigencia Expirada generada por el fenecimienento de una reserva presupuestal constituida de  la vigencia 2016.
Para atacar la causa que genera este hallazgo se procederá  a expedir las políticas y lineamientos internos para  la constitución y ejecución de las Reservas Presupuestales, siempre y cuando esten acordes con el Estatuto Orgánico de Presupuesto y demás normas que lo regulan.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</si>
  <si>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Cerrar el hallazgo.</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</si>
  <si>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</si>
  <si>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</si>
  <si>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</si>
  <si>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</si>
  <si>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</si>
  <si>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</si>
  <si>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</si>
  <si>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</si>
  <si>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</si>
  <si>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</si>
  <si>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</si>
  <si>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</si>
  <si>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Verificar a través de la interventoria el cumplimiento de los requerimientos ambientales contenidos en el Plan de Manejo Ambiental - PMA aprobado mediante Resoluciones No. 1383 del 2015 (UF5) y 1382 de 2015 (UF6).
Visita al proyecto a fin de verificar cumplimiento de medidas.
Seguimiento a través de la Interventoria de cronograma de ejecución de actividades de los ZODMES del Km7 y K27 presentado por el concesionario.</t>
  </si>
  <si>
    <t xml:space="preserve"> Verificar cumplimiento de medidas ambientales establecidas en el PMA.</t>
  </si>
  <si>
    <t xml:space="preserve">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
En caso de que efectivamente sea un incumplimiento a las normas que rigen la materia de avalúos, se buscara el reintegro de los recursos pagados de exceso, para lo que se requerirá el pronunciamiento de la interventoría del proyecto.
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
Identificar el campo de aplicacion mediante el analisis de los predios con servidumbre identifcados por la Contraloría en cuanto a valor de la zona homogenea, valoracion y cumplimiento normativo.
</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</si>
  <si>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</si>
  <si>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</si>
  <si>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Verificar a través de la interventoria el cumplimiento de los requerimientos ambientales contenidos en el Plan de Manejo Ambiental - PMA aprobado mediante Resolución No. 1290 de 2015.
Visita al proyecto a fin de verificar cumplimiento de medidas.</t>
  </si>
  <si>
    <t>Corregir las deficiencias de señalización identificadas en el cruce del sector del cementerio UF4</t>
  </si>
  <si>
    <t>Replanteamiento de las acciones No. 1038,1039,1042,1043 y 1135  señaladas en el Plan de Mejoramiento Vigente con corte a 31 de diciembre de 2017, declaradas por el Ente de Control como no efectivas.</t>
  </si>
  <si>
    <t>construir un plan de mejoramiento efectivo, cuyas acciones busquen atacar la causa que dio origen al hallazgo</t>
  </si>
  <si>
    <t>Concepto de la Contaduría General de la Nación.</t>
  </si>
  <si>
    <r>
      <rPr>
        <b/>
        <sz val="11"/>
        <color theme="1"/>
        <rFont val="Calibri"/>
        <family val="2"/>
      </rPr>
      <t>UNIDAD DE MEDIDA PREVENTIVA</t>
    </r>
    <r>
      <rPr>
        <sz val="11"/>
        <color theme="1"/>
        <rFont val="Calibri"/>
        <family val="2"/>
      </rPr>
      <t xml:space="preserve">
1. Concepto
</t>
    </r>
    <r>
      <rPr>
        <b/>
        <sz val="11"/>
        <color theme="1"/>
        <rFont val="Calibri"/>
        <family val="2"/>
      </rPr>
      <t xml:space="preserve">INFORME DE CIERRE
</t>
    </r>
    <r>
      <rPr>
        <sz val="11"/>
        <color theme="1"/>
        <rFont val="Calibri"/>
        <family val="2"/>
      </rPr>
      <t>2. Informe de cierre</t>
    </r>
  </si>
  <si>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</si>
  <si>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</si>
  <si>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rPr>
        <b/>
        <sz val="11"/>
        <rFont val="Calibri"/>
        <family val="2"/>
      </rPr>
      <t>Unidad de Medida Correctiv</t>
    </r>
    <r>
      <rPr>
        <sz val="11"/>
        <rFont val="Calibri"/>
        <family val="2"/>
      </rPr>
      <t xml:space="preserve">a
1. Informe de Gestión del pago de las sentencias indicadas en el hallazgo
</t>
    </r>
    <r>
      <rPr>
        <b/>
        <sz val="11"/>
        <rFont val="Calibri"/>
        <family val="2"/>
      </rPr>
      <t>Unidad de Medida Preventiva</t>
    </r>
    <r>
      <rPr>
        <sz val="11"/>
        <rFont val="Calibri"/>
        <family val="2"/>
      </rPr>
      <t xml:space="preserve">
2.  Adopción de Metodología de calificación  del riesgo y provisión contables
3. Procedimiento para la gestión del pago de sentencias
</t>
    </r>
    <r>
      <rPr>
        <b/>
        <sz val="11"/>
        <rFont val="Calibri"/>
        <family val="2"/>
      </rPr>
      <t>Informe de Cierre</t>
    </r>
    <r>
      <rPr>
        <sz val="11"/>
        <rFont val="Calibri"/>
        <family val="2"/>
      </rPr>
      <t xml:space="preserve">
4. Informe de cierre</t>
    </r>
  </si>
  <si>
    <r>
      <rPr>
        <b/>
        <sz val="11"/>
        <rFont val="Calibri"/>
        <family val="2"/>
      </rPr>
      <t>UNIDAD DE MEDIDA CORRECTIVA</t>
    </r>
    <r>
      <rPr>
        <sz val="11"/>
        <rFont val="Calibri"/>
        <family val="2"/>
      </rPr>
      <t xml:space="preserve">
1. Informe de Gestión 
</t>
    </r>
    <r>
      <rPr>
        <b/>
        <sz val="11"/>
        <rFont val="Calibri"/>
        <family val="2"/>
      </rPr>
      <t>UNIDADES DE MEDIDA PREVENTIVA</t>
    </r>
    <r>
      <rPr>
        <sz val="11"/>
        <rFont val="Calibri"/>
        <family val="2"/>
      </rPr>
      <t xml:space="preserve">
2.  Adopción de Metodología
3. Procedimiento 
</t>
    </r>
    <r>
      <rPr>
        <b/>
        <sz val="11"/>
        <rFont val="Calibri"/>
        <family val="2"/>
      </rPr>
      <t>INFORME DE CIERRE</t>
    </r>
    <r>
      <rPr>
        <sz val="11"/>
        <rFont val="Calibri"/>
        <family val="2"/>
      </rPr>
      <t xml:space="preserve">
4. Informe de cierre</t>
    </r>
  </si>
  <si>
    <r>
      <t xml:space="preserve">Unidades de Medidas Correctivas
1. </t>
    </r>
    <r>
      <rPr>
        <sz val="11"/>
        <color theme="1"/>
        <rFont val="Calibri"/>
        <family val="2"/>
      </rPr>
      <t>Ajuste  del  formato de reporte de procesos GEJU-F 10
2. Conciliación de información registrada  en el aplicativo SIRECI- formato F9 Procesos Judiciales.</t>
    </r>
    <r>
      <rPr>
        <b/>
        <sz val="11"/>
        <color theme="1"/>
        <rFont val="Calibri"/>
        <family val="2"/>
      </rPr>
      <t xml:space="preserve">
Unidad de Medida Preventiva
3. </t>
    </r>
    <r>
      <rPr>
        <sz val="11"/>
        <color theme="1"/>
        <rFont val="Calibri"/>
        <family val="2"/>
      </rPr>
      <t xml:space="preserve"> Acciones de Monitoreo
4.  Adopción de Metodología de calificación  del riesgo y provisión contables</t>
    </r>
    <r>
      <rPr>
        <b/>
        <sz val="11"/>
        <color theme="1"/>
        <rFont val="Calibri"/>
        <family val="2"/>
      </rPr>
      <t xml:space="preserve">
Informe de Cierre
</t>
    </r>
    <r>
      <rPr>
        <sz val="11"/>
        <color theme="1"/>
        <rFont val="Calibri"/>
        <family val="2"/>
      </rPr>
      <t>5. Informe de cierre</t>
    </r>
    <r>
      <rPr>
        <b/>
        <sz val="11"/>
        <color theme="1"/>
        <rFont val="Calibri"/>
        <family val="2"/>
      </rPr>
      <t xml:space="preserve">
</t>
    </r>
  </si>
  <si>
    <r>
      <t xml:space="preserve">UNIDADES DE MEDIDA CORRECTIVA
</t>
    </r>
    <r>
      <rPr>
        <sz val="11"/>
        <color theme="1"/>
        <rFont val="Calibri"/>
        <family val="2"/>
      </rPr>
      <t>1.</t>
    </r>
    <r>
      <rPr>
        <b/>
        <sz val="11"/>
        <color theme="1"/>
        <rFont val="Calibri"/>
        <family val="2"/>
      </rPr>
      <t xml:space="preserve"> </t>
    </r>
    <r>
      <rPr>
        <sz val="11"/>
        <color theme="1"/>
        <rFont val="Calibri"/>
        <family val="2"/>
      </rPr>
      <t xml:space="preserve">Ajuste  del  formato de reporte
2. Conciliación de información </t>
    </r>
    <r>
      <rPr>
        <b/>
        <sz val="11"/>
        <color theme="1"/>
        <rFont val="Calibri"/>
        <family val="2"/>
      </rPr>
      <t xml:space="preserve">
UNIDADES DE MEDIDA PREVENTIVA
</t>
    </r>
    <r>
      <rPr>
        <sz val="11"/>
        <color theme="1"/>
        <rFont val="Calibri"/>
        <family val="2"/>
      </rPr>
      <t xml:space="preserve">3.  Acciones de Monitoreo
4.  Adopción de Metodología </t>
    </r>
    <r>
      <rPr>
        <b/>
        <sz val="11"/>
        <color theme="1"/>
        <rFont val="Calibri"/>
        <family val="2"/>
      </rPr>
      <t xml:space="preserve">
INFORME DE CIERRE
</t>
    </r>
    <r>
      <rPr>
        <sz val="11"/>
        <color theme="1"/>
        <rFont val="Calibri"/>
        <family val="2"/>
      </rPr>
      <t>5. Informe de cierre</t>
    </r>
  </si>
  <si>
    <t xml:space="preserve">
1.  Actualización de la matriz de identificación de riesgos proceso de gestión contractual y seguimiento de infraestructura de transporte y  del manual de interventoría y supervisión contractual y seguimiento a proyectos.
2. Elaborar informe de cierre en el que se expongan las acciones  realizadas y sus efectos.
3. Adelantar Proceso sancionatorio al concesionario 
4. Establecer y hacer seguimiento al cronograma de construcción. 
5. Informe de cierre.</t>
  </si>
  <si>
    <r>
      <t xml:space="preserve">
</t>
    </r>
    <r>
      <rPr>
        <b/>
        <sz val="11"/>
        <rFont val="Calibri"/>
        <family val="2"/>
      </rPr>
      <t xml:space="preserve">
UNIDADES DE MEDIDA PREVENTIVAS</t>
    </r>
    <r>
      <rPr>
        <sz val="11"/>
        <rFont val="Calibri"/>
        <family val="2"/>
      </rPr>
      <t xml:space="preserve">
1. Matriz de identificación de riesgos proceso de gestión contractual
2.  Manual de interventoría y supervisión contractual y seguimiento a proyectos.
</t>
    </r>
    <r>
      <rPr>
        <b/>
        <sz val="11"/>
        <rFont val="Calibri"/>
        <family val="2"/>
      </rPr>
      <t xml:space="preserve">
UNIDADES DE MEDIDA CORRECTIVAS</t>
    </r>
    <r>
      <rPr>
        <sz val="11"/>
        <rFont val="Calibri"/>
        <family val="2"/>
      </rPr>
      <t xml:space="preserve">
3. Acto que decide el Proceso sancionatorio
4. Cronograma de construcciòn. 
</t>
    </r>
    <r>
      <rPr>
        <b/>
        <sz val="11"/>
        <rFont val="Calibri"/>
        <family val="2"/>
      </rPr>
      <t>INFORME DE CIERRE</t>
    </r>
    <r>
      <rPr>
        <sz val="11"/>
        <rFont val="Calibri"/>
        <family val="2"/>
      </rPr>
      <t xml:space="preserve">
5. Informe de cierre</t>
    </r>
  </si>
  <si>
    <t xml:space="preserve">
1. Soportar  la posición institucional sobre el tema objeto del hallazgo.  
2. Continuar y finalizar el proceso de caducidad frente al contrato de concesión. 
3.Elaborar informe de cierre en el que se expongan las acciones  realizadas y sus efectos.</t>
  </si>
  <si>
    <r>
      <rPr>
        <b/>
        <sz val="11"/>
        <color theme="1"/>
        <rFont val="Calibri"/>
        <family val="2"/>
      </rPr>
      <t xml:space="preserve">UNIDADES DE MEDIDA PREVENTIVAS 
</t>
    </r>
    <r>
      <rPr>
        <sz val="11"/>
        <color theme="1"/>
        <rFont val="Calibri"/>
        <family val="2"/>
      </rPr>
      <t xml:space="preserve">1. Concepto Jurídico.
</t>
    </r>
    <r>
      <rPr>
        <b/>
        <sz val="11"/>
        <color theme="1"/>
        <rFont val="Calibri"/>
        <family val="2"/>
      </rPr>
      <t xml:space="preserve">
UNIDADES DE MEDIDA CORRECTIVAS
2</t>
    </r>
    <r>
      <rPr>
        <sz val="11"/>
        <color theme="1"/>
        <rFont val="Calibri"/>
        <family val="2"/>
      </rPr>
      <t xml:space="preserve">. Informe  integral del proyecto con base en el Proceso de caducidad y el estado de las vigencias futuras según el contrato de concesión. 
</t>
    </r>
    <r>
      <rPr>
        <b/>
        <sz val="11"/>
        <color theme="1"/>
        <rFont val="Calibri"/>
        <family val="2"/>
      </rPr>
      <t>INFORME DE CIERRE</t>
    </r>
    <r>
      <rPr>
        <sz val="11"/>
        <color theme="1"/>
        <rFont val="Calibri"/>
        <family val="2"/>
      </rPr>
      <t xml:space="preserve">
3. Informe de cierre. </t>
    </r>
    <r>
      <rPr>
        <b/>
        <sz val="11"/>
        <color theme="1"/>
        <rFont val="Calibri"/>
        <family val="2"/>
      </rPr>
      <t xml:space="preserve">
</t>
    </r>
  </si>
  <si>
    <t>1. Exponer el estado  de los proyectos tanto técnica como financieramente y las gestiones y acciones emprendidas en el marco del seguimiento a los mismos tendientes a dinamizar su ejecución 
2. Adoptar herramientas para el fortalecimiento de la función de seguimiento de proyectos de infraestructura de transporte 
3. Desarrollar un ejercicio de gestión del conocimiento y adopción de medidas para el fortalecimiento del modelo de concesiones, incluyendo medidas para fortalecimiento  frente a la maduración de los proyectos. 
4. Concepto Jurídico respecto de saldos de fiducia en el marco de los contratos de concesión. 
5. Elaborar informe de cierre en el que se expongan las acciones  realizadas y sus efectos.</t>
  </si>
  <si>
    <r>
      <rPr>
        <b/>
        <sz val="11"/>
        <rFont val="Calibri"/>
        <family val="2"/>
      </rPr>
      <t>UNIDADES DE MEDIDA CORRECTIVAS</t>
    </r>
    <r>
      <rPr>
        <sz val="11"/>
        <rFont val="Calibri"/>
        <family val="2"/>
      </rPr>
      <t xml:space="preserve">
1. Informe financiero que incluya vigencias futuras y cierre financiero en cada una de las concesiones a las que se refiere el hallazgo. 
</t>
    </r>
    <r>
      <rPr>
        <b/>
        <sz val="11"/>
        <rFont val="Calibri"/>
        <family val="2"/>
      </rPr>
      <t xml:space="preserve">
UNIDADES DE MEDIDA PREVENTIVA</t>
    </r>
    <r>
      <rPr>
        <sz val="11"/>
        <color rgb="FFFF0000"/>
        <rFont val="Calibri"/>
        <family val="2"/>
      </rPr>
      <t xml:space="preserve">
</t>
    </r>
    <r>
      <rPr>
        <sz val="11"/>
        <rFont val="Calibri"/>
        <family val="2"/>
      </rPr>
      <t xml:space="preserve">2. Matriz de identificación de riesgos proceso de gestión contractual y seguimiento de infraestructura de transporte .
3.  Adopción del manual de interventoría y supervisión contractual y seguimiento a proyectos.
4 Informe Integral.  Propuestas de fortalecimiento  frente a la maduración de los proyectos. 
5. Concepto Jurídico respecto de saldos de fiducia en el marco de los contratos de concesión.
</t>
    </r>
    <r>
      <rPr>
        <b/>
        <sz val="11"/>
        <rFont val="Calibri"/>
        <family val="2"/>
      </rPr>
      <t xml:space="preserve">
INFORME DE CIERRE</t>
    </r>
    <r>
      <rPr>
        <sz val="11"/>
        <rFont val="Calibri"/>
        <family val="2"/>
      </rPr>
      <t xml:space="preserve">
6. Informe de cierre. </t>
    </r>
  </si>
  <si>
    <t>1. Realizar un documento financiero de los recursos del proyecto Ruta del Sol II con corte a 30 de enero de 2019.
2. Presentar concepto jurídico que sirvió de fundamento para constituir la reserva.
3. Elaborar informe de cierre en el que se expongan las acciones  realizadas y sus efectos.
4. Oficio solicitando concepto  al Ministerio de Hacienda  y Crédito Público.
5. Reuniones de trabajo con la Oficina de Control Interno de la ANI. Se programarán una por trimestre y se llevará el registro en Actas de Reunión.</t>
  </si>
  <si>
    <r>
      <t xml:space="preserve">UNIDADES DE MEDIDA CORRECTIVAS
</t>
    </r>
    <r>
      <rPr>
        <sz val="11"/>
        <rFont val="Calibri"/>
        <family val="2"/>
      </rPr>
      <t xml:space="preserve">1.  Informe financiero
2. Concepto jurídico constitución de reserva.
3. Oficio  Solicitud Concepto del Ministerio de Hacienda y Crédito Público (VAF)
</t>
    </r>
    <r>
      <rPr>
        <b/>
        <sz val="11"/>
        <rFont val="Calibri"/>
        <family val="2"/>
      </rPr>
      <t>UNIDADES DE MEDIDAS PREVENTIVAS</t>
    </r>
    <r>
      <rPr>
        <sz val="11"/>
        <rFont val="Calibri"/>
        <family val="2"/>
      </rPr>
      <t xml:space="preserve">
4. Reuniones de trabajo con la Oficina de Control Interno (VAF)
</t>
    </r>
    <r>
      <rPr>
        <b/>
        <sz val="11"/>
        <rFont val="Calibri"/>
        <family val="2"/>
      </rPr>
      <t>INFORME DE CIERRE</t>
    </r>
    <r>
      <rPr>
        <sz val="11"/>
        <rFont val="Calibri"/>
        <family val="2"/>
      </rPr>
      <t xml:space="preserve">
5. Informe de cierre (VAF + VEJ)</t>
    </r>
  </si>
  <si>
    <r>
      <rPr>
        <b/>
        <sz val="11"/>
        <rFont val="Calibri"/>
        <family val="2"/>
      </rPr>
      <t xml:space="preserve">UNIDADES DE MEDIDAS  CORRECTIVAS
</t>
    </r>
    <r>
      <rPr>
        <sz val="11"/>
        <rFont val="Calibri"/>
        <family val="2"/>
      </rPr>
      <t xml:space="preserve">Oficio  Solicitud Concepto del Ministerio de Hacienda y Crédito Público
</t>
    </r>
    <r>
      <rPr>
        <b/>
        <sz val="11"/>
        <rFont val="Calibri"/>
        <family val="2"/>
      </rPr>
      <t xml:space="preserve">UNIDADES DE MEDIDAS PREVENTIVAS </t>
    </r>
    <r>
      <rPr>
        <sz val="11"/>
        <rFont val="Calibri"/>
        <family val="2"/>
      </rPr>
      <t xml:space="preserve">
Lineamientos para  la constitución y ejecucuion de las Reservas Presupuestales al interior de la ANI.
Informe preliminar de las vicepresidencias con la justificación de las reservas presupuestales que se programen constituir.
Plan de contingencia para liquidación de contratos (excepto los contratos de concesión).
Continuar con el seguimiento trimestral a la ejecución presupuestal.
Respuesta al seguimiento trimestral de la ejecución presupuestal por parte de las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</si>
  <si>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Oficio  Solicitud Concepto del Ministerio de Hacienda y Crédito Público
</t>
    </r>
    <r>
      <rPr>
        <b/>
        <sz val="11"/>
        <rFont val="Calibri"/>
        <family val="2"/>
      </rPr>
      <t xml:space="preserve">UNIDADES DE MEDIDAS PREVENTIVAS </t>
    </r>
    <r>
      <rPr>
        <sz val="11"/>
        <rFont val="Calibri"/>
        <family val="2"/>
      </rPr>
      <t xml:space="preserve">
2. Lineamientos para  la constitución y ejecucuion de las Reservas Presupuestales al interior de la ANI.
3. Informe preliminar de las vicepresidencias con la justificación de las reservas presupuestales que se programen constituir.
4. Plan de contingencia para liquidación de contratos (excepto los contratos de concesión).
5. Informe con el seguimiento trimestral a la ejecución presupuestal.
6. Respuesta al seguimiento trimestral de la ejecución presupuestal. 
</t>
    </r>
    <r>
      <rPr>
        <b/>
        <sz val="11"/>
        <rFont val="Calibri"/>
        <family val="2"/>
      </rPr>
      <t xml:space="preserve">INFORME DE CIERRE
</t>
    </r>
    <r>
      <rPr>
        <sz val="11"/>
        <rFont val="Calibri"/>
        <family val="2"/>
      </rPr>
      <t>7. Informe de cierre</t>
    </r>
  </si>
  <si>
    <r>
      <rPr>
        <b/>
        <sz val="11"/>
        <rFont val="Calibri"/>
        <family val="2"/>
      </rPr>
      <t>UNIDADES DE MEDIDAS  CORRECTIVAS</t>
    </r>
    <r>
      <rPr>
        <sz val="11"/>
        <rFont val="Calibri"/>
        <family val="2"/>
      </rPr>
      <t xml:space="preserve">
Oficio solicitando concepto  al Ministerio de Hacienda  y Crédito Público.
</t>
    </r>
    <r>
      <rPr>
        <b/>
        <sz val="11"/>
        <rFont val="Calibri"/>
        <family val="2"/>
      </rPr>
      <t>UNIDADES DE MEDIDAS PREVENTIVAS</t>
    </r>
    <r>
      <rPr>
        <sz val="11"/>
        <rFont val="Calibri"/>
        <family val="2"/>
      </rPr>
      <t xml:space="preserve">
Reuniones de trabajo con la Oficina de Control Interno de la ANI. Se programarán una por trimestre y se llevará el registro en Actas de Reunión.
</t>
    </r>
    <r>
      <rPr>
        <b/>
        <sz val="11"/>
        <rFont val="Calibri"/>
        <family val="2"/>
      </rPr>
      <t>INFORME DE CIERRE</t>
    </r>
  </si>
  <si>
    <r>
      <rPr>
        <b/>
        <sz val="11"/>
        <rFont val="Calibri"/>
        <family val="2"/>
      </rPr>
      <t>UNIDADES DE MEDIDAS  CORRECTIVAS</t>
    </r>
    <r>
      <rPr>
        <sz val="11"/>
        <rFont val="Calibri"/>
        <family val="2"/>
      </rPr>
      <t xml:space="preserve">
1. Oficio  Solicitud Concepto del Ministerio de Hacienda y Crédito Público
</t>
    </r>
    <r>
      <rPr>
        <b/>
        <sz val="11"/>
        <rFont val="Calibri"/>
        <family val="2"/>
      </rPr>
      <t>UNIDADES DE MEDIDAS PREVENTIVAS</t>
    </r>
    <r>
      <rPr>
        <sz val="11"/>
        <rFont val="Calibri"/>
        <family val="2"/>
      </rPr>
      <t xml:space="preserve">
2. Reuniones de trabajo con la Oficina de Control Interno
</t>
    </r>
    <r>
      <rPr>
        <b/>
        <sz val="11"/>
        <rFont val="Calibri"/>
        <family val="2"/>
      </rPr>
      <t xml:space="preserve">INFORME DE CIERRE
</t>
    </r>
    <r>
      <rPr>
        <sz val="11"/>
        <rFont val="Calibri"/>
        <family val="2"/>
      </rPr>
      <t>3. Informe de cierre</t>
    </r>
  </si>
  <si>
    <r>
      <t>Acciones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5- Informe de Cierre</t>
    </r>
  </si>
  <si>
    <r>
      <t>UNIDADES DE MEDIDA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t>
    </r>
    <r>
      <rPr>
        <b/>
        <sz val="11"/>
        <rFont val="Calibri"/>
        <family val="2"/>
      </rPr>
      <t>INFORME DE CIERRE</t>
    </r>
    <r>
      <rPr>
        <sz val="11"/>
        <rFont val="Calibri"/>
        <family val="2"/>
      </rPr>
      <t xml:space="preserve">
5- Informe de Cierre</t>
    </r>
  </si>
  <si>
    <r>
      <rPr>
        <b/>
        <sz val="11"/>
        <rFont val="Calibri"/>
        <family val="2"/>
      </rPr>
      <t xml:space="preserve">UNIDADES DE MEDIDAS  CORRECTIVAS
</t>
    </r>
    <r>
      <rPr>
        <sz val="11"/>
        <rFont val="Calibri"/>
        <family val="2"/>
      </rPr>
      <t xml:space="preserve">Informe de gestión elaborado por la Vicepresidencia Jurídica con respecto al trámite de la Vigencia Expirada generada por el fenecimienento de una reserva presupuestal constituida de  la vigencia 2016.
</t>
    </r>
    <r>
      <rPr>
        <b/>
        <sz val="11"/>
        <rFont val="Calibri"/>
        <family val="2"/>
      </rPr>
      <t xml:space="preserve">UNIDADES DE MEDIDAS PREVENTIVAS
</t>
    </r>
    <r>
      <rPr>
        <sz val="11"/>
        <rFont val="Calibri"/>
        <family val="2"/>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</si>
  <si>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Informe de gestión de la Vicepresidencia Jurídica con respecto al trámite de la Vigencia Expirada..
</t>
    </r>
    <r>
      <rPr>
        <b/>
        <sz val="11"/>
        <rFont val="Calibri"/>
        <family val="2"/>
      </rPr>
      <t xml:space="preserve">UNIDADES DE MEDIDAS PREVENTIVAS
</t>
    </r>
    <r>
      <rPr>
        <sz val="11"/>
        <rFont val="Calibri"/>
        <family val="2"/>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rPr>
      <t xml:space="preserve">INFORME DE CIERRE
</t>
    </r>
    <r>
      <rPr>
        <sz val="11"/>
        <rFont val="Calibri"/>
        <family val="2"/>
      </rPr>
      <t>6. Informe de cierre</t>
    </r>
  </si>
  <si>
    <r>
      <t xml:space="preserve">UNIDADES DE MEDIDAS  CORRECTIVAS
</t>
    </r>
    <r>
      <rPr>
        <sz val="11"/>
        <rFont val="Calibri"/>
        <family val="2"/>
      </rPr>
      <t xml:space="preserve">1. Oficio  Solicitud Concepto del Ministerio de Hacienda y Crédito Público </t>
    </r>
    <r>
      <rPr>
        <b/>
        <sz val="11"/>
        <rFont val="Calibri"/>
        <family val="2"/>
      </rPr>
      <t xml:space="preserve">
UNIDADES DE MEDIDAS PREVENTIVAS
</t>
    </r>
    <r>
      <rPr>
        <sz val="11"/>
        <rFont val="Calibri"/>
        <family val="2"/>
      </rPr>
      <t>2. Reuniones de trabajo con la Oficina de Control Interno</t>
    </r>
    <r>
      <rPr>
        <b/>
        <sz val="11"/>
        <rFont val="Calibri"/>
        <family val="2"/>
      </rPr>
      <t xml:space="preserve">
INFORME DE CIERRE
</t>
    </r>
    <r>
      <rPr>
        <sz val="11"/>
        <rFont val="Calibri"/>
        <family val="2"/>
      </rPr>
      <t>3. Informe de cierre</t>
    </r>
  </si>
  <si>
    <t>PREVENTIVA
1.Comunicaciones solicitando recursos por necesidades de aportes adicionales en tramite o por tramitar.
2.Documento anteproyecto de presupuesto de la ANI - sección Gastos de Servicio de la Deuda Interna.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7. Informe de cierre</t>
  </si>
  <si>
    <r>
      <rPr>
        <b/>
        <sz val="11"/>
        <rFont val="Calibri"/>
        <family val="2"/>
      </rPr>
      <t>UNIDADES DE MEDIDA CORRECTIVA
1</t>
    </r>
    <r>
      <rPr>
        <sz val="11"/>
        <rFont val="Calibri"/>
        <family val="2"/>
      </rPr>
      <t xml:space="preserve">. Actas de la mesas de trabajo
2.Oficio a MHCP de reiterando la solicitud de recursos en el RSD.
3. Soportes de giro por SIIF.
4.Oficios al MHCP con seguimiento a planes de aportes.
</t>
    </r>
    <r>
      <rPr>
        <b/>
        <sz val="11"/>
        <rFont val="Calibri"/>
        <family val="2"/>
      </rPr>
      <t xml:space="preserve">
UNIDADES DE MEDIDA PREVENTIVA</t>
    </r>
    <r>
      <rPr>
        <sz val="11"/>
        <rFont val="Calibri"/>
        <family val="2"/>
      </rPr>
      <t xml:space="preserve">
5. Oficios al MHCP reportando necesidades en tramite.
6.Documento de anteproyecto, sección Gastos de Servicio de la Deuda Pública Interna.
</t>
    </r>
    <r>
      <rPr>
        <b/>
        <sz val="11"/>
        <rFont val="Calibri"/>
        <family val="2"/>
      </rPr>
      <t>INFORME DE CIERRE</t>
    </r>
    <r>
      <rPr>
        <sz val="11"/>
        <rFont val="Calibri"/>
        <family val="2"/>
      </rPr>
      <t xml:space="preserve">
7.Informe de cierre</t>
    </r>
  </si>
  <si>
    <t xml:space="preserve">Unidades Preventivas 
1.Realizar seguimiento permanente a la ejecución presupuestal de la ANI.
2. Presentar la ejecución presupuestal a la alta dirección de la ANI.
3. Actas mensuales de reunión
4. Solicitar Concepto al Ministerio de Hacienda  y Crédito Público.
5. Informe de Cierre
</t>
  </si>
  <si>
    <r>
      <rPr>
        <b/>
        <sz val="11"/>
        <rFont val="Calibri"/>
        <family val="2"/>
      </rPr>
      <t xml:space="preserve">UNIDADES DE MEDIDA PREVENTIVAS </t>
    </r>
    <r>
      <rPr>
        <sz val="11"/>
        <rFont val="Calibri"/>
        <family val="2"/>
      </rPr>
      <t xml:space="preserve">
1.Cuadro de seguimiento mensual de  la ejecución presupuestal (7)
2. Presentación de la ejecución presupuestal en el "ANI COMO VAMOS" (7)
3. Actas Mensuales (7)
4. Solicitar Concepto al Ministerio de Hacienda  y Crédito Público. (VAF)
</t>
    </r>
    <r>
      <rPr>
        <b/>
        <sz val="11"/>
        <rFont val="Calibri"/>
        <family val="2"/>
      </rPr>
      <t>INFORME DE CIERRE</t>
    </r>
    <r>
      <rPr>
        <sz val="11"/>
        <rFont val="Calibri"/>
        <family val="2"/>
      </rPr>
      <t xml:space="preserve">
5. Informe de cierre</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</si>
  <si>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</si>
  <si>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</si>
  <si>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</si>
  <si>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</si>
  <si>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</si>
  <si>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</si>
  <si>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</si>
  <si>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</si>
  <si>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UF6 (VGC)
4. Soportes plan de obras UF5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</si>
  <si>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</si>
  <si>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</si>
  <si>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</si>
  <si>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</si>
  <si>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</si>
  <si>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</si>
  <si>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del cronograma presentado por el concesionario y el cumplimiento de las medidas establecidas en el PMA y Resoluciones. 
2. Informe ambiental de supervisión, que incluya las observaciones de la Autoridad Ambiental al cumplimiento de las medidas en el sitio
</t>
    </r>
    <r>
      <rPr>
        <b/>
        <sz val="11"/>
        <rFont val="Calibri"/>
        <family val="2"/>
      </rPr>
      <t>ACCIONES PREVENTIVAS</t>
    </r>
    <r>
      <rPr>
        <sz val="11"/>
        <rFont val="Calibri"/>
        <family val="2"/>
      </rPr>
      <t xml:space="preserve">
3. Manual de interventoría y supervisión
4. Contrato Estándar  4G - Tercera Ola
5. Actualización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</si>
  <si>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</si>
  <si>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t xml:space="preserve">1. solicitud de informe a la Lonja, sustentando los valores determinados en los avaluo de los 2 predios contiguos y su respectivo analisis de la servidumbre y diferencia de  valor entre ambos. 
2. Mediante comunicación, se solicitará al IGAC, como ente rector en materia de avalúos, pronunciamiento sobre el tema de valoración de áreas de terreno donde se encuentre medidas de limitación al dominio.
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
4. De ser pertinente, se remitirá memorando a la Vicepresidencia de Gestión Contractual para utilizar los mecanismos establecidos en el contrato para el reintegro de los recursos.
5. Incorporar un ITEM en el protocolo de avalúos, será de más fácil revisión el análisis del valor adoptado en este tipo de casos.
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
7. Informe de los GIT Predial y de Asesoría Jurídica Predial sobre el análisis de los 2 predios con servidumbre en el proyecto.
</t>
  </si>
  <si>
    <r>
      <rPr>
        <b/>
        <sz val="11"/>
        <rFont val="Calibri"/>
        <family val="2"/>
      </rPr>
      <t>MEDIDAS CORRECTIVAS</t>
    </r>
    <r>
      <rPr>
        <sz val="11"/>
        <rFont val="Calibri"/>
        <family val="2"/>
      </rPr>
      <t xml:space="preserve">
1. Informe de la LONJA.
2. Concepto del IGAC.
3. Pronunciamiento de la Interventoría.
4. Memorando a la VGC.
</t>
    </r>
    <r>
      <rPr>
        <b/>
        <sz val="11"/>
        <rFont val="Calibri"/>
        <family val="2"/>
      </rPr>
      <t>MEDIDAS PREVENTIVAS</t>
    </r>
    <r>
      <rPr>
        <sz val="11"/>
        <rFont val="Calibri"/>
        <family val="2"/>
      </rPr>
      <t xml:space="preserve">
5. Ajuste al Protocolo de Avalúos.
6. Oficios a concesionario e interventorías.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</si>
  <si>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</si>
  <si>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</si>
  <si>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 las medidas establecidas en el PMA y Resolución. 
2. Informe ambiental de supervisión
3. Acta de Terminación UF2
</t>
    </r>
    <r>
      <rPr>
        <b/>
        <sz val="11"/>
        <rFont val="Calibri"/>
        <family val="2"/>
      </rPr>
      <t>ACCIONES PREVENTIVAS</t>
    </r>
    <r>
      <rPr>
        <sz val="11"/>
        <rFont val="Calibri"/>
        <family val="2"/>
      </rPr>
      <t xml:space="preserve">
3. Manual de interventoría y supervisión
4. Contrato Estándar  4G - Tercera Ola
5.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</si>
  <si>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3. Acta de Terminación UF2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</si>
  <si>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</si>
  <si>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</si>
  <si>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1. Replanteamiento en la matriz del PMI  por los responsables de  las acciones, con el fin de lograr la efectividad por parte del Ente de Control.
2.Acciones preventivas  orientadas a rebustecer los instrumentos de gestión para la construcción y manejo del Plan de Mejoramiento Institucional .
3. El informe de cierre tiene como finalidad facilitar la gestión de evaluación de efectividad al Ente de Control</t>
  </si>
  <si>
    <r>
      <t xml:space="preserve">UNIDADES DE MEDIDA CORRECTIVA
</t>
    </r>
    <r>
      <rPr>
        <sz val="11"/>
        <color theme="1"/>
        <rFont val="Calibri"/>
        <family val="2"/>
      </rPr>
      <t>1. Replanteamiento de las acciones</t>
    </r>
    <r>
      <rPr>
        <b/>
        <sz val="11"/>
        <color theme="1"/>
        <rFont val="Calibri"/>
        <family val="2"/>
      </rPr>
      <t xml:space="preserve">
UNIDADES DE MEDIDA PREVENTIVA
</t>
    </r>
    <r>
      <rPr>
        <sz val="11"/>
        <color theme="1"/>
        <rFont val="Calibri"/>
        <family val="2"/>
      </rPr>
      <t xml:space="preserve">2.Procedimiento gestión del Plan de Mejoramiento Institucional
3. Instructivo  definicion y manejo de planes de mejoramiento institucional.
4. Instructivo base de conocimiento para el manejo de hallazgos tipicos del Plan de Mejoramiento Institucional
</t>
    </r>
    <r>
      <rPr>
        <b/>
        <sz val="11"/>
        <color theme="1"/>
        <rFont val="Calibri"/>
        <family val="2"/>
      </rPr>
      <t xml:space="preserve">
INFORME DE CIERRE 
</t>
    </r>
    <r>
      <rPr>
        <sz val="11"/>
        <color theme="1"/>
        <rFont val="Calibri"/>
        <family val="2"/>
      </rPr>
      <t>5. Informe de Cierre</t>
    </r>
  </si>
  <si>
    <t>Gestión contractual y seguimiento de proyectos de infraestructura de transporte</t>
  </si>
  <si>
    <t>Cartagena - Barranquilla y Circunvalar de la Prosperidad</t>
  </si>
  <si>
    <t>Perimetral de Oriente de Cundinamarca</t>
  </si>
  <si>
    <t xml:space="preserve">Vicepresidencia Ejecutiva - Vicepresidencia de Gestión Contractual - Vicepresidencia de Planeación, Riesgos y Entorno </t>
  </si>
  <si>
    <t>Vicepresidencia Ejecutiva - Vicepresidencia Jurídica</t>
  </si>
  <si>
    <t>Vicepresidencia Administrativa y Financiera - Vicepresidencia Ejecutiva</t>
  </si>
  <si>
    <t>Vicepresidencia de Planeación, Riesgos y Entorno - Vicepresidencia Administrativa y Financiera - Vicepresidencia Ejecutiva</t>
  </si>
  <si>
    <t>Vicepresidencia Administrativa y Financiera - Vicepresidencia de Planeación, Riesgos y Entorno</t>
  </si>
  <si>
    <t>2017F</t>
  </si>
  <si>
    <t>Fallas en la planeación y ejecución del presupuesto de la ANI</t>
  </si>
  <si>
    <t>Problemas en la gestión administrativa de la ANI</t>
  </si>
  <si>
    <t>Desplazamiento del cronograma</t>
  </si>
  <si>
    <t>Consevación de la vía</t>
  </si>
  <si>
    <t>incumplimiento plan de mejoramiento áreas</t>
  </si>
  <si>
    <t>CR_Perimetral de Oriente de Cundinamarca</t>
  </si>
  <si>
    <t xml:space="preserve">CR_Ruta del Sol - Sector 3 </t>
  </si>
  <si>
    <t>Gina Astrid Salazar - Lina Quiroga Vergara</t>
  </si>
  <si>
    <t>Gina Astrid Salazar - Fernando Iregui</t>
  </si>
  <si>
    <t>Vicepresidencia de Gestión Contractual - 
Vicepresidencia de Planeación, Riesgos y Entorno</t>
  </si>
  <si>
    <t>Leonidas Narváez - Fernando Iregui</t>
  </si>
  <si>
    <t>Gina Astrid Salazar - Fernando Iregui - Fernando Mejía - Gloria Margoth Cabrera</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</si>
  <si>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</si>
  <si>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</si>
  <si>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</si>
  <si>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</si>
  <si>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</si>
  <si>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t>
  </si>
  <si>
    <r>
      <rPr>
        <b/>
        <sz val="11"/>
        <rFont val="Calibri"/>
        <family val="2"/>
        <scheme val="minor"/>
      </rPr>
      <t xml:space="preserve">
</t>
    </r>
    <r>
      <rPr>
        <sz val="11"/>
        <rFont val="Calibri"/>
        <family val="2"/>
        <scheme val="minor"/>
      </rPr>
      <t xml:space="preserve">Informe de gestión elaborado por la Vicepresidencia Jurídica con respecto al trámite de la Vigencia Expirada generada por el fenecimienento de una reserva presupuestal constituida de  la vigencia 2016.
</t>
    </r>
    <r>
      <rPr>
        <sz val="11"/>
        <rFont val="Calibri"/>
        <family val="2"/>
        <scheme val="minor"/>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</si>
  <si>
    <r>
      <rPr>
        <b/>
        <sz val="11"/>
        <rFont val="Calibri"/>
        <family val="2"/>
        <scheme val="minor"/>
      </rPr>
      <t xml:space="preserve">UNIDADES DE MEDIDAS  CORRECTIVAS
</t>
    </r>
    <r>
      <rPr>
        <sz val="11"/>
        <rFont val="Calibri"/>
        <family val="2"/>
        <scheme val="minor"/>
      </rPr>
      <t xml:space="preserve">1. Informe de gestión de la Vicepresidencia Jurídica con respecto al trámite de la Vigencia Expirada..
</t>
    </r>
    <r>
      <rPr>
        <b/>
        <sz val="11"/>
        <rFont val="Calibri"/>
        <family val="2"/>
        <scheme val="minor"/>
      </rPr>
      <t xml:space="preserve">UNIDADES DE MEDIDAS PREVENTIVAS
</t>
    </r>
    <r>
      <rPr>
        <sz val="11"/>
        <rFont val="Calibri"/>
        <family val="2"/>
        <scheme val="minor"/>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scheme val="minor"/>
      </rPr>
      <t xml:space="preserve">INFORME DE CIERRE
</t>
    </r>
    <r>
      <rPr>
        <sz val="11"/>
        <rFont val="Calibri"/>
        <family val="2"/>
        <scheme val="minor"/>
      </rPr>
      <t>6. Informe de cierre</t>
    </r>
  </si>
  <si>
    <r>
      <rPr>
        <b/>
        <sz val="11"/>
        <rFont val="Calibri"/>
        <family val="2"/>
        <scheme val="minor"/>
      </rPr>
      <t>UNIDADES DE MEDIDA PREVENTIVA</t>
    </r>
    <r>
      <rPr>
        <sz val="11"/>
        <rFont val="Calibri"/>
        <family val="2"/>
        <scheme val="minor"/>
      </rPr>
      <t xml:space="preserve">
1. Oficios al MHCP reportando necesidades en tramite.
2.Documento de anteproyecto, sección Gastos de Servicio de la Deuda Pública Interna.
</t>
    </r>
    <r>
      <rPr>
        <b/>
        <sz val="11"/>
        <rFont val="Calibri"/>
        <family val="2"/>
        <scheme val="minor"/>
      </rPr>
      <t>UNIDADES DE MEDIDA CORRECTIVA</t>
    </r>
    <r>
      <rPr>
        <sz val="11"/>
        <rFont val="Calibri"/>
        <family val="2"/>
        <scheme val="minor"/>
      </rPr>
      <t xml:space="preserve">
3. Actas de la mesas de trabajo
4.Oficio a MHCP de reiterando la solicitud de recursos en el RSD.
5. Soportes de giro por SIIF.
6.Oficios al MHCP con seguimiento a planes de aportes.
</t>
    </r>
    <r>
      <rPr>
        <b/>
        <sz val="11"/>
        <rFont val="Calibri"/>
        <family val="2"/>
        <scheme val="minor"/>
      </rPr>
      <t>INFORME DE CIERRE</t>
    </r>
    <r>
      <rPr>
        <sz val="11"/>
        <rFont val="Calibri"/>
        <family val="2"/>
        <scheme val="minor"/>
      </rPr>
      <t xml:space="preserve">
7.Informe de cierre</t>
    </r>
  </si>
  <si>
    <t>1. Mejorar el seguimiento a la ejecución presupuestal de la ANI,incluyendo las reservas presupuestales.</t>
  </si>
  <si>
    <t>Con el fin de cumplir con lo establecido en el PMI, a partir del mes de agosto de 2018, en el informe de seguimiento mensual que se presenta a Presidencia, se incluirá el seguimiento a las Reservas de la vigencia anterior</t>
  </si>
  <si>
    <t>3- Actas mensuales de reunión</t>
  </si>
  <si>
    <t>Se realizarán reuniones de trabajo mensuales con las dependencias, con el fin de monitorear ekl avance en la gestión del presupuesto y en los casos requeridos realizar las modificaciones necesarias</t>
  </si>
  <si>
    <r>
      <rPr>
        <b/>
        <sz val="11"/>
        <rFont val="Calibri"/>
        <family val="2"/>
        <scheme val="minor"/>
      </rPr>
      <t xml:space="preserve">Unidades Preventivas </t>
    </r>
    <r>
      <rPr>
        <sz val="11"/>
        <rFont val="Calibri"/>
        <family val="2"/>
        <scheme val="minor"/>
      </rPr>
      <t xml:space="preserve">
1- Informe de seguimiento trimestral de la ejecución presupuestal, que incluya las reservas presupuestales. VAF
2.- Instrumento de monitoreo  sobre la ejecución del presupuesto de inversión, incluidas las  reservas presupuestales, periodo mensual. VPRE
3.- Manual Financiero . Constitución de Reservas GADF-M-007. VAF.
4.- Informe de Cierre. VAF y VPRE</t>
    </r>
  </si>
  <si>
    <r>
      <rPr>
        <b/>
        <sz val="11"/>
        <rFont val="Calibri"/>
        <family val="2"/>
        <scheme val="minor"/>
      </rPr>
      <t xml:space="preserve">UNIDADES DE MEDIDA PREVENTIVA </t>
    </r>
    <r>
      <rPr>
        <sz val="11"/>
        <rFont val="Calibri"/>
        <family val="2"/>
        <scheme val="minor"/>
      </rPr>
      <t xml:space="preserve">
1- Informe de seguimiento trimestral de la ejecución presupuesta.
2- Instrumento de monitoreo  sobre la ejecución del presupuesto de inversión.
3.- Manual Financiero (GADF-M-007)
</t>
    </r>
    <r>
      <rPr>
        <b/>
        <sz val="11"/>
        <rFont val="Calibri"/>
        <family val="2"/>
        <scheme val="minor"/>
      </rPr>
      <t>INFORME DE CIERRE</t>
    </r>
    <r>
      <rPr>
        <sz val="11"/>
        <rFont val="Calibri"/>
        <family val="2"/>
        <scheme val="minor"/>
      </rPr>
      <t xml:space="preserve">
4.- Informe de Cierre. </t>
    </r>
  </si>
  <si>
    <r>
      <rPr>
        <b/>
        <sz val="11"/>
        <rFont val="Calibri"/>
        <family val="2"/>
        <scheme val="minor"/>
      </rPr>
      <t xml:space="preserve">Unidades Preventivas </t>
    </r>
    <r>
      <rPr>
        <sz val="11"/>
        <rFont val="Calibri"/>
        <family val="2"/>
        <scheme val="minor"/>
      </rPr>
      <t xml:space="preserve">
1.Realizar seguimiento permanente a la ejecución presupuestal de la ANI.
2. Presentar la ejecución presupuestal a la alta dirección de la ANI.
3. Actas mensuales de reunión
4. Informe de Cierre</t>
    </r>
  </si>
  <si>
    <r>
      <rPr>
        <b/>
        <sz val="11"/>
        <rFont val="Calibri"/>
        <family val="2"/>
        <scheme val="minor"/>
      </rPr>
      <t>UNIDADES DE MEDIDA PREVENTIVA</t>
    </r>
    <r>
      <rPr>
        <sz val="11"/>
        <rFont val="Calibri"/>
        <family val="2"/>
        <scheme val="minor"/>
      </rPr>
      <t xml:space="preserve">
1.Cuadro de seguimiento mensual de  la ejecución presupuestal (7)
2. Presentación de la ejecución presupuestal en el "ANI COMO VAMOS" (7)
3. Actas Mensuales (7)
</t>
    </r>
    <r>
      <rPr>
        <b/>
        <sz val="11"/>
        <rFont val="Calibri"/>
        <family val="2"/>
        <scheme val="minor"/>
      </rPr>
      <t>INFORME DE CIERRE</t>
    </r>
    <r>
      <rPr>
        <sz val="11"/>
        <rFont val="Calibri"/>
        <family val="2"/>
        <scheme val="minor"/>
      </rPr>
      <t xml:space="preserve">
4. Informe de cierre</t>
    </r>
  </si>
  <si>
    <t>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2. Informe de cierre .</t>
  </si>
  <si>
    <t xml:space="preserve">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t>
  </si>
  <si>
    <t xml:space="preserve">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2.   Informe de Cierre. 
</t>
  </si>
  <si>
    <r>
      <rPr>
        <b/>
        <sz val="11"/>
        <rFont val="Calibri"/>
        <family val="2"/>
        <scheme val="minor"/>
      </rPr>
      <t>UNIDADES DE MEDIDA CORRECTIVAS</t>
    </r>
    <r>
      <rPr>
        <sz val="11"/>
        <rFont val="Calibri"/>
        <family val="2"/>
        <scheme val="minor"/>
      </rPr>
      <t xml:space="preserve">
1. Realizar documento explicativo sobre la diferencia.
</t>
    </r>
    <r>
      <rPr>
        <b/>
        <sz val="11"/>
        <rFont val="Calibri"/>
        <family val="2"/>
        <scheme val="minor"/>
      </rPr>
      <t>INFORME DE CIERRE</t>
    </r>
    <r>
      <rPr>
        <sz val="11"/>
        <rFont val="Calibri"/>
        <family val="2"/>
        <scheme val="minor"/>
      </rPr>
      <t xml:space="preserve"> 
2. Informe de Cierre</t>
    </r>
  </si>
  <si>
    <t>Vicepresidencia Administrativa y Financiera - Vicepresidencia de Planeación Riesgos y Entorno - Vicepresidencia Ejecutiva - Oficina de Control Interno</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</si>
  <si>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</si>
  <si>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</si>
  <si>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</si>
  <si>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</si>
  <si>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</si>
  <si>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</si>
  <si>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</si>
  <si>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</si>
  <si>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</si>
  <si>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</si>
  <si>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</si>
  <si>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</si>
  <si>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</si>
  <si>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</si>
  <si>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</si>
  <si>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</si>
  <si>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</si>
  <si>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</si>
  <si>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</si>
  <si>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</si>
  <si>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Julio (cumple 10 - prórr 10)</t>
  </si>
  <si>
    <t>VGC2</t>
  </si>
  <si>
    <t>VPRE2</t>
  </si>
  <si>
    <t>VEj2</t>
  </si>
  <si>
    <t>VJur2</t>
  </si>
  <si>
    <t>VAF2</t>
  </si>
  <si>
    <t>3. Cartagena - Barranquilla y Circunvalar de la Prosperidad</t>
  </si>
  <si>
    <t>4. Armenia - Pereira - Manizales</t>
  </si>
  <si>
    <t>4. Transversal de las Américas</t>
  </si>
  <si>
    <t>De 396 Hallazgos equivale al</t>
  </si>
  <si>
    <t>1. Gestión Administrativa y Financiera</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</si>
  <si>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</si>
  <si>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</si>
  <si>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</si>
  <si>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</si>
  <si>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</si>
  <si>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</si>
  <si>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</si>
  <si>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</si>
  <si>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</si>
  <si>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PREVENTIVA
1.Comunicaciones solicitando recursos por necesidades de aportes adicionales en tramite o por tramitar.
2.Documento anteproyecto de presupuesto de la ANI - sección Gastos de Servicio de la Deuda Interna. 
 7. Informe de cierre</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</si>
  <si>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</si>
  <si>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</si>
  <si>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</si>
  <si>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</si>
  <si>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</si>
  <si>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</si>
  <si>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</si>
  <si>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</si>
  <si>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</si>
  <si>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</si>
  <si>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</si>
  <si>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</si>
  <si>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</si>
  <si>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</si>
  <si>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</si>
  <si>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t>17/08/2018 Se revisa el FTP y se confirma la incorporación de las UM 1,2,3,4,5. Se actualiza el avance al 86%. Pendiente UM 7 Informe de cierre (JDTB)
31/08/2018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</si>
  <si>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</si>
  <si>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</si>
  <si>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Agosto (cumple 2)</t>
  </si>
  <si>
    <t>*cumplidos dic. / 2018</t>
  </si>
  <si>
    <t>Columna1</t>
  </si>
  <si>
    <t>Resumen 30 sep 2018</t>
  </si>
  <si>
    <t>Nivel de avance 30/sep/18</t>
  </si>
  <si>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</si>
  <si>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</si>
  <si>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</si>
  <si>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</si>
  <si>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
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</si>
  <si>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</si>
  <si>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 xml:space="preserve">
05/09/2018 Se informa por parte de la VAF que el plan de mejoramiento se cumplirá conforme a la fecha establecida en el PMI. (LMSC)</t>
  </si>
  <si>
    <t>05/09/2018 Se informa por parte de la VEJE que el PM se cumplirá en el termino establecido en el PMI. (LMSC)
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t>
  </si>
  <si>
    <t xml:space="preserve">
05/09/2018 05/09/2018 Se informa por parte de la VEJE que el PM se cumplirá en el termino establecido en el PMI. (LMSC)</t>
  </si>
  <si>
    <t xml:space="preserve">
05/09/2018 05/09/2018 Se informa por parte de la VEJE que el PM se cumplirá en el termino establecido en el PMI.  (LMSC)</t>
  </si>
  <si>
    <t>17/08/2018 Se revisa el FTP y se confirma la incorporación de las UM 1,2,3,4,5. Se actualiza el avance al 86%. Pendiente UM 7 Informe de cierre (JDTB)
31/08/2018 Se revisa el FTP y se actualiza el porcentaje de avance. Se certifica el cumplimiento del 100% del plan (JDTB)
05/09/2018 05/09/2018 se verifica el cumplimiento del PM con avance del 100%. (LMSC)</t>
  </si>
  <si>
    <t xml:space="preserve">
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
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
</t>
  </si>
  <si>
    <t>indagación Preliminar</t>
  </si>
  <si>
    <t>“(…)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t>
  </si>
  <si>
    <t xml:space="preserve">Auto del 15 de marzo de 2018 mediante el cual se ordena el cierre y archivo de la IP 6-033-17 </t>
  </si>
  <si>
    <t>Auto del 15 de marzo de 2018
Con radicación ANI No. 20184090415742 del 26 de abril de 2018</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</si>
  <si>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</si>
  <si>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</si>
  <si>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</si>
  <si>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CR_Cartagena - Barranquilla-4G</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</si>
  <si>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</si>
  <si>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</si>
  <si>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</si>
  <si>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</si>
  <si>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</si>
  <si>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</si>
  <si>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</si>
  <si>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</si>
  <si>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</si>
  <si>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</si>
  <si>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Vicepresidencia Ejecutiva - Vicepresidencia de Planeación, Riesgos y Entorno - Vicepresidencia de Estructuración</t>
  </si>
  <si>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</si>
  <si>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</si>
  <si>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</si>
  <si>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10/07/2018. Se verifica el FTP y se actualiza el avance al 50%. Falta UM 2. Informe de cierre. SPC.
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
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28/09/2018 Mediante memorando No. 2018-500-015347 la dependencia solicita ampliación del plazo para 31 de diciembre de 2018.</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</si>
  <si>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</si>
  <si>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</si>
  <si>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</si>
  <si>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t>
  </si>
  <si>
    <t>Suma</t>
  </si>
  <si>
    <t>Promedio</t>
  </si>
  <si>
    <t>Total</t>
  </si>
  <si>
    <t>Recuento</t>
  </si>
  <si>
    <r>
      <t>Septiembre (</t>
    </r>
    <r>
      <rPr>
        <sz val="8"/>
        <color theme="1"/>
        <rFont val="Calibri"/>
        <family val="2"/>
        <scheme val="minor"/>
      </rPr>
      <t>cumple 8 - prórr 14</t>
    </r>
    <r>
      <rPr>
        <sz val="11"/>
        <color theme="1"/>
        <rFont val="Calibri"/>
        <family val="2"/>
        <scheme val="minor"/>
      </rPr>
      <t>)</t>
    </r>
  </si>
  <si>
    <t>Cumplidos (73,99%)</t>
  </si>
  <si>
    <t>En término (26,01%)</t>
  </si>
  <si>
    <t>8. Bogotá - Villavicencio</t>
  </si>
  <si>
    <t>8. Armenia - Pereira - Manizales</t>
  </si>
  <si>
    <t>9. Briceño Tunja Sogamoso</t>
  </si>
  <si>
    <t>De 103 Hallazgos equivale al</t>
  </si>
  <si>
    <t>De 293 Hallazgos equivale al</t>
  </si>
  <si>
    <t>4. Cartagena - Barranquilla y Circunvalar de la Prosperidad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</si>
</sst>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quot;$&quot;* #,##0.00_);_(&quot;$&quot;* \(#,##0.00\);_(&quot;$&quot;* &quot;-&quot;??_);_(@_)"/>
    <numFmt numFmtId="165" formatCode="_(* #,##0.00_);_(* \(#,##0.00\);_(* &quot;-&quot;??_);_(@_)"/>
    <numFmt numFmtId="166" formatCode="yyyy/mm/dd"/>
    <numFmt numFmtId="168" formatCode="_-* #,##0_-;\-* #,##0_-;_-* &quot;-&quot;??_-;_-@_-"/>
    <numFmt numFmtId="169" formatCode="d/mm/yyyy;@"/>
    <numFmt numFmtId="170" formatCode="0.0%"/>
    <numFmt numFmtId="171" formatCode="&quot;$&quot;#,##0.00"/>
    <numFmt numFmtId="172" formatCode="dd/mmm/yyyy"/>
    <numFmt numFmtId="173" formatCode="0.0"/>
  </numFmts>
  <fonts count="69"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sz val="6"/>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b/>
      <u/>
      <sz val="12"/>
      <name val="Arial Narrow"/>
      <family val="2"/>
    </font>
    <font>
      <b/>
      <sz val="11"/>
      <color rgb="FF00B050"/>
      <name val="Calibri"/>
      <family val="2"/>
      <scheme val="minor"/>
    </font>
    <font>
      <u/>
      <sz val="11"/>
      <name val="Calibri"/>
      <family val="2"/>
      <scheme val="minor"/>
    </font>
    <font>
      <sz val="12"/>
      <color theme="1"/>
      <name val="Times New Roman"/>
      <family val="1"/>
    </font>
    <font>
      <i/>
      <sz val="12"/>
      <color theme="1"/>
      <name val="Times New Roman"/>
      <family val="1"/>
    </font>
    <font>
      <i/>
      <sz val="11"/>
      <name val="Calibri"/>
      <family val="2"/>
      <scheme val="minor"/>
    </font>
    <font>
      <sz val="11"/>
      <name val="Calibri Light"/>
      <family val="2"/>
    </font>
    <font>
      <sz val="9"/>
      <name val="Arial Narrow"/>
      <family val="2"/>
    </font>
    <font>
      <b/>
      <u/>
      <sz val="12"/>
      <color theme="1"/>
      <name val="Arial Narrow"/>
      <family val="2"/>
    </font>
    <font>
      <sz val="10"/>
      <name val="Calibri"/>
      <family val="2"/>
      <scheme val="minor"/>
    </font>
    <font>
      <b/>
      <sz val="12"/>
      <name val="Arial Narrow"/>
      <family val="2"/>
    </font>
    <font>
      <sz val="8"/>
      <color indexed="8"/>
      <name val="Arial"/>
      <family val="2"/>
    </font>
    <font>
      <b/>
      <i/>
      <sz val="11"/>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sz val="11"/>
      <color rgb="FFFF0000"/>
      <name val="Calibri"/>
      <family val="2"/>
    </font>
    <font>
      <b/>
      <sz val="11"/>
      <color theme="1"/>
      <name val="Calibri"/>
      <family val="2"/>
    </font>
    <font>
      <sz val="11"/>
      <color theme="1"/>
      <name val="Arial Narrow"/>
      <family val="2"/>
    </font>
    <font>
      <b/>
      <sz val="11"/>
      <color theme="0"/>
      <name val="Calibri"/>
      <family val="2"/>
      <scheme val="minor"/>
    </font>
    <font>
      <sz val="12"/>
      <color theme="1"/>
      <name val="Segoe UI Light"/>
      <family val="2"/>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655">
    <xf numFmtId="0" fontId="0" fillId="0" borderId="0" xfId="0"/>
    <xf numFmtId="0" fontId="0" fillId="0" borderId="0" xfId="0" applyAlignment="1">
      <alignment horizontal="left"/>
    </xf>
    <xf numFmtId="0" fontId="0" fillId="0" borderId="0" xfId="0" applyNumberFormat="1"/>
    <xf numFmtId="0" fontId="5" fillId="5" borderId="4" xfId="0" applyFont="1" applyFill="1" applyBorder="1"/>
    <xf numFmtId="0" fontId="0" fillId="0" borderId="1" xfId="0" applyNumberFormat="1" applyFill="1" applyBorder="1"/>
    <xf numFmtId="0" fontId="7" fillId="2" borderId="1" xfId="0" applyFont="1" applyFill="1" applyBorder="1"/>
    <xf numFmtId="0" fontId="7" fillId="0" borderId="1" xfId="0" applyFont="1" applyFill="1" applyBorder="1" applyAlignment="1">
      <alignment horizontal="center" vertical="center" wrapText="1"/>
    </xf>
    <xf numFmtId="0" fontId="0" fillId="0" borderId="0" xfId="0" applyFill="1" applyBorder="1"/>
    <xf numFmtId="0" fontId="7" fillId="0" borderId="1" xfId="0" applyFont="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Border="1" applyAlignment="1">
      <alignment horizontal="center" vertical="center" wrapText="1"/>
    </xf>
    <xf numFmtId="0" fontId="5" fillId="0" borderId="18" xfId="0" applyFont="1" applyBorder="1"/>
    <xf numFmtId="9" fontId="0" fillId="0" borderId="9" xfId="13" applyFont="1" applyBorder="1"/>
    <xf numFmtId="0" fontId="0" fillId="0" borderId="20" xfId="0" applyBorder="1"/>
    <xf numFmtId="0" fontId="0" fillId="0" borderId="19" xfId="0" applyBorder="1"/>
    <xf numFmtId="0" fontId="0" fillId="0" borderId="9" xfId="0" applyNumberFormat="1" applyFill="1" applyBorder="1"/>
    <xf numFmtId="0" fontId="0" fillId="9" borderId="10" xfId="0" applyFill="1" applyBorder="1"/>
    <xf numFmtId="168" fontId="0" fillId="0" borderId="9" xfId="16" applyNumberFormat="1" applyFont="1" applyBorder="1"/>
    <xf numFmtId="168" fontId="0" fillId="0" borderId="8" xfId="16" applyNumberFormat="1" applyFont="1" applyBorder="1"/>
    <xf numFmtId="17" fontId="0" fillId="0" borderId="10" xfId="0" applyNumberFormat="1" applyBorder="1" applyAlignment="1">
      <alignment horizontal="left"/>
    </xf>
    <xf numFmtId="0" fontId="0" fillId="0" borderId="10" xfId="0" applyBorder="1" applyAlignment="1">
      <alignment horizontal="left"/>
    </xf>
    <xf numFmtId="0" fontId="0" fillId="0" borderId="10" xfId="0" applyFill="1" applyBorder="1" applyAlignment="1">
      <alignment horizontal="right"/>
    </xf>
    <xf numFmtId="0" fontId="5" fillId="0" borderId="10" xfId="0" applyFont="1" applyFill="1" applyBorder="1"/>
    <xf numFmtId="0" fontId="12" fillId="0" borderId="10" xfId="0" applyFont="1" applyBorder="1" applyAlignment="1">
      <alignment horizontal="left"/>
    </xf>
    <xf numFmtId="0" fontId="12" fillId="0" borderId="9" xfId="0" applyFont="1" applyBorder="1" applyAlignment="1">
      <alignment horizontal="left"/>
    </xf>
    <xf numFmtId="0" fontId="5" fillId="8" borderId="10" xfId="0" applyFont="1" applyFill="1" applyBorder="1" applyAlignment="1">
      <alignment horizontal="center"/>
    </xf>
    <xf numFmtId="0" fontId="0" fillId="0" borderId="9" xfId="0" applyBorder="1" applyAlignment="1">
      <alignment vertical="center"/>
    </xf>
    <xf numFmtId="0" fontId="0" fillId="0" borderId="10" xfId="0" applyBorder="1" applyAlignment="1">
      <alignment vertical="center" wrapText="1"/>
    </xf>
    <xf numFmtId="0" fontId="0" fillId="0" borderId="10" xfId="0" applyFill="1" applyBorder="1" applyAlignment="1">
      <alignment vertical="center"/>
    </xf>
    <xf numFmtId="10" fontId="0" fillId="0" borderId="0" xfId="13" applyNumberFormat="1" applyFont="1"/>
    <xf numFmtId="0" fontId="0" fillId="0" borderId="9" xfId="0" applyNumberFormat="1" applyFill="1" applyBorder="1" applyAlignment="1">
      <alignment horizontal="right"/>
    </xf>
    <xf numFmtId="0" fontId="8" fillId="0" borderId="10" xfId="0" applyFont="1" applyBorder="1"/>
    <xf numFmtId="0" fontId="11" fillId="0" borderId="10" xfId="0" applyFont="1" applyBorder="1"/>
    <xf numFmtId="17" fontId="0" fillId="0" borderId="10" xfId="0" quotePrefix="1" applyNumberFormat="1" applyBorder="1"/>
    <xf numFmtId="0" fontId="9" fillId="0" borderId="9" xfId="0" applyFont="1" applyBorder="1"/>
    <xf numFmtId="0" fontId="13" fillId="0" borderId="10" xfId="0" applyFont="1" applyBorder="1" applyAlignment="1"/>
    <xf numFmtId="0" fontId="8" fillId="0" borderId="0" xfId="0" applyFont="1" applyBorder="1"/>
    <xf numFmtId="0" fontId="16" fillId="0" borderId="0" xfId="17" applyFont="1" applyFill="1" applyBorder="1" applyAlignment="1">
      <alignment horizontal="center"/>
    </xf>
    <xf numFmtId="0" fontId="16" fillId="0" borderId="0" xfId="17" applyFont="1" applyFill="1" applyBorder="1" applyAlignment="1">
      <alignment horizontal="left"/>
    </xf>
    <xf numFmtId="0" fontId="17" fillId="0" borderId="0" xfId="17"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8" fillId="0" borderId="0" xfId="17" applyFont="1" applyFill="1" applyBorder="1" applyAlignment="1">
      <alignment horizontal="left"/>
    </xf>
    <xf numFmtId="0" fontId="16" fillId="0" borderId="0" xfId="17" applyFont="1" applyFill="1" applyBorder="1" applyAlignment="1">
      <alignment horizontal="center" vertical="center"/>
    </xf>
    <xf numFmtId="0" fontId="16" fillId="0" borderId="0" xfId="17" applyFont="1" applyFill="1" applyBorder="1" applyAlignment="1">
      <alignment horizontal="left" vertical="center"/>
    </xf>
    <xf numFmtId="0" fontId="17" fillId="0" borderId="0" xfId="17" applyFont="1" applyFill="1" applyBorder="1" applyAlignment="1">
      <alignment horizontal="left"/>
    </xf>
    <xf numFmtId="169" fontId="6" fillId="0" borderId="1" xfId="4" applyNumberFormat="1" applyFont="1" applyFill="1" applyBorder="1" applyAlignment="1" applyProtection="1">
      <alignment horizontal="center" vertical="center" wrapText="1"/>
    </xf>
    <xf numFmtId="14" fontId="16" fillId="0" borderId="0" xfId="17" applyNumberFormat="1" applyFont="1" applyFill="1" applyBorder="1" applyAlignment="1">
      <alignment horizontal="center"/>
    </xf>
    <xf numFmtId="170" fontId="17" fillId="0" borderId="0" xfId="13" applyNumberFormat="1" applyFont="1" applyFill="1" applyBorder="1" applyAlignment="1">
      <alignment horizontal="center" vertical="center" wrapText="1"/>
    </xf>
    <xf numFmtId="0" fontId="16" fillId="3" borderId="1" xfId="2" applyFont="1" applyFill="1" applyBorder="1" applyAlignment="1" applyProtection="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1" fontId="16" fillId="0" borderId="0" xfId="17" applyNumberFormat="1" applyFont="1" applyFill="1" applyBorder="1" applyAlignment="1">
      <alignment horizontal="center"/>
    </xf>
    <xf numFmtId="0" fontId="16" fillId="0" borderId="23" xfId="17" applyFont="1" applyFill="1" applyBorder="1" applyAlignment="1">
      <alignment horizontal="center" vertical="center"/>
    </xf>
    <xf numFmtId="0" fontId="7" fillId="0" borderId="0" xfId="0" applyFont="1" applyFill="1"/>
    <xf numFmtId="172" fontId="17" fillId="4" borderId="1" xfId="2" applyNumberFormat="1" applyFont="1" applyFill="1" applyBorder="1" applyAlignment="1" applyProtection="1">
      <alignment horizontal="center"/>
    </xf>
    <xf numFmtId="0" fontId="16" fillId="0" borderId="2" xfId="3" applyFont="1" applyFill="1" applyBorder="1" applyAlignment="1" applyProtection="1">
      <alignment horizontal="center" vertical="center" wrapText="1"/>
    </xf>
    <xf numFmtId="0" fontId="16" fillId="10" borderId="2" xfId="3" applyFont="1" applyFill="1" applyBorder="1" applyAlignment="1" applyProtection="1">
      <alignment horizontal="center" vertical="center" wrapText="1"/>
    </xf>
    <xf numFmtId="0" fontId="16" fillId="10" borderId="24" xfId="3" applyFont="1" applyFill="1" applyBorder="1" applyAlignment="1" applyProtection="1">
      <alignment horizontal="center" vertical="center" wrapText="1"/>
    </xf>
    <xf numFmtId="0" fontId="16" fillId="0" borderId="0" xfId="17" applyFont="1" applyFill="1" applyAlignment="1">
      <alignment horizontal="center"/>
    </xf>
    <xf numFmtId="0" fontId="19" fillId="10" borderId="2" xfId="3" applyFont="1" applyFill="1" applyBorder="1" applyAlignment="1" applyProtection="1">
      <alignment horizontal="center" vertical="center" wrapText="1"/>
    </xf>
    <xf numFmtId="0" fontId="19" fillId="11" borderId="2" xfId="3" applyFont="1" applyFill="1" applyBorder="1" applyAlignment="1" applyProtection="1">
      <alignment horizontal="center" vertical="center" wrapText="1"/>
    </xf>
    <xf numFmtId="0" fontId="19" fillId="10" borderId="2" xfId="3" applyFont="1" applyFill="1" applyBorder="1" applyAlignment="1" applyProtection="1">
      <alignment vertical="center" wrapText="1"/>
    </xf>
    <xf numFmtId="0" fontId="19" fillId="11" borderId="7" xfId="3" applyFont="1" applyFill="1" applyBorder="1" applyAlignment="1" applyProtection="1">
      <alignment horizontal="center" vertical="center" wrapText="1"/>
    </xf>
    <xf numFmtId="0" fontId="14" fillId="12" borderId="1" xfId="3" applyFont="1" applyFill="1" applyBorder="1" applyAlignment="1" applyProtection="1">
      <alignment horizontal="center" vertical="center" wrapText="1"/>
    </xf>
    <xf numFmtId="0" fontId="14" fillId="10" borderId="1" xfId="3" applyFont="1" applyFill="1" applyBorder="1" applyAlignment="1" applyProtection="1">
      <alignment horizontal="center" vertical="center" wrapText="1"/>
    </xf>
    <xf numFmtId="0" fontId="14" fillId="13" borderId="1" xfId="3" applyFont="1" applyFill="1" applyBorder="1" applyAlignment="1" applyProtection="1">
      <alignment horizontal="center" vertical="center" wrapText="1"/>
    </xf>
    <xf numFmtId="0" fontId="7" fillId="0" borderId="0" xfId="0" applyFont="1" applyAlignment="1">
      <alignment wrapText="1"/>
    </xf>
    <xf numFmtId="0" fontId="6" fillId="2" borderId="1" xfId="17" applyFont="1" applyFill="1" applyBorder="1" applyAlignment="1" applyProtection="1">
      <alignment horizontal="center" vertical="center"/>
    </xf>
    <xf numFmtId="49" fontId="6" fillId="2" borderId="1" xfId="17" applyNumberFormat="1" applyFont="1" applyFill="1" applyBorder="1" applyAlignment="1" applyProtection="1">
      <alignment horizontal="center" vertical="center" wrapText="1"/>
    </xf>
    <xf numFmtId="0" fontId="7" fillId="2" borderId="1" xfId="0" applyFont="1" applyFill="1" applyBorder="1" applyAlignment="1" applyProtection="1">
      <alignment horizontal="justify" vertical="center" wrapText="1"/>
    </xf>
    <xf numFmtId="0" fontId="7" fillId="2" borderId="1" xfId="17" applyFont="1" applyFill="1" applyBorder="1" applyAlignment="1" applyProtection="1">
      <alignment horizontal="justify"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left" vertical="center" wrapText="1"/>
    </xf>
    <xf numFmtId="0" fontId="7" fillId="2" borderId="1" xfId="2" applyFont="1" applyFill="1" applyBorder="1" applyAlignment="1" applyProtection="1">
      <alignment horizontal="center" vertical="center" wrapText="1"/>
    </xf>
    <xf numFmtId="166" fontId="7" fillId="2" borderId="1"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xf>
    <xf numFmtId="0" fontId="6" fillId="2" borderId="1" xfId="2" applyFont="1" applyFill="1" applyBorder="1" applyAlignment="1" applyProtection="1">
      <alignment horizontal="center" vertical="center" wrapText="1"/>
    </xf>
    <xf numFmtId="0" fontId="7" fillId="2" borderId="1" xfId="17" applyFont="1" applyFill="1" applyBorder="1" applyAlignment="1" applyProtection="1">
      <alignment horizontal="center" vertical="center" wrapText="1"/>
    </xf>
    <xf numFmtId="0" fontId="22" fillId="2" borderId="1" xfId="18" applyFont="1" applyFill="1" applyBorder="1" applyAlignment="1" applyProtection="1">
      <alignment horizontal="center" vertical="center" wrapText="1"/>
      <protection locked="0"/>
    </xf>
    <xf numFmtId="9" fontId="6" fillId="2" borderId="1" xfId="0" applyNumberFormat="1" applyFont="1" applyFill="1" applyBorder="1" applyAlignment="1" applyProtection="1">
      <alignment horizontal="center" vertical="center" wrapText="1"/>
    </xf>
    <xf numFmtId="0" fontId="7" fillId="2" borderId="1" xfId="17" applyFont="1" applyFill="1" applyBorder="1" applyAlignment="1">
      <alignment horizontal="center" vertical="center" wrapText="1"/>
    </xf>
    <xf numFmtId="0" fontId="7" fillId="0" borderId="1" xfId="17" applyFont="1" applyFill="1" applyBorder="1" applyAlignment="1">
      <alignment horizontal="center" vertical="center" wrapText="1"/>
    </xf>
    <xf numFmtId="0" fontId="7" fillId="0" borderId="1" xfId="0" applyFont="1" applyFill="1" applyBorder="1"/>
    <xf numFmtId="0" fontId="6" fillId="2" borderId="1" xfId="18" applyFont="1" applyFill="1" applyBorder="1" applyAlignment="1" applyProtection="1">
      <alignment horizontal="center" vertical="center" wrapText="1"/>
    </xf>
    <xf numFmtId="0" fontId="7" fillId="2" borderId="1" xfId="2" applyFont="1" applyFill="1" applyBorder="1" applyAlignment="1" applyProtection="1">
      <alignment horizontal="center" vertical="center"/>
    </xf>
    <xf numFmtId="0" fontId="7" fillId="0" borderId="1" xfId="2" applyFont="1" applyFill="1" applyBorder="1" applyAlignment="1" applyProtection="1">
      <alignment horizontal="center" vertical="center"/>
    </xf>
    <xf numFmtId="0" fontId="7" fillId="2" borderId="1" xfId="0" applyFont="1" applyFill="1" applyBorder="1" applyAlignment="1">
      <alignment vertical="center" wrapText="1"/>
    </xf>
    <xf numFmtId="0" fontId="7" fillId="14"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6" fillId="0" borderId="1" xfId="17" applyFont="1" applyFill="1" applyBorder="1" applyAlignment="1" applyProtection="1">
      <alignment horizontal="center" vertical="center"/>
    </xf>
    <xf numFmtId="0" fontId="7" fillId="0" borderId="1" xfId="0" applyFont="1" applyFill="1" applyBorder="1" applyAlignment="1" applyProtection="1">
      <alignment horizontal="justify" vertical="center" wrapText="1"/>
    </xf>
    <xf numFmtId="0" fontId="7" fillId="0" borderId="1" xfId="17" applyFont="1" applyFill="1" applyBorder="1" applyAlignment="1" applyProtection="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left" vertical="center" wrapText="1"/>
    </xf>
    <xf numFmtId="0" fontId="7" fillId="0" borderId="1" xfId="2" applyFont="1" applyFill="1" applyBorder="1" applyAlignment="1" applyProtection="1">
      <alignment horizontal="center" vertical="center" wrapText="1"/>
    </xf>
    <xf numFmtId="166" fontId="7" fillId="0" borderId="1" xfId="0" applyNumberFormat="1" applyFont="1" applyFill="1" applyBorder="1" applyAlignment="1" applyProtection="1">
      <alignment horizontal="center" vertical="center"/>
      <protection locked="0"/>
    </xf>
    <xf numFmtId="166"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xf>
    <xf numFmtId="0" fontId="7" fillId="0" borderId="1" xfId="17" applyFont="1" applyFill="1" applyBorder="1" applyAlignment="1" applyProtection="1">
      <alignment horizontal="center" vertical="center" wrapText="1"/>
    </xf>
    <xf numFmtId="0" fontId="6" fillId="0" borderId="1" xfId="18" applyFont="1" applyFill="1" applyBorder="1" applyAlignment="1" applyProtection="1">
      <alignment horizontal="center" vertical="center" wrapText="1"/>
      <protection locked="0"/>
    </xf>
    <xf numFmtId="9" fontId="6" fillId="0" borderId="1" xfId="13" applyFont="1" applyFill="1" applyBorder="1" applyAlignment="1" applyProtection="1">
      <alignment horizontal="center" vertical="center" wrapText="1"/>
    </xf>
    <xf numFmtId="0" fontId="7" fillId="0" borderId="15" xfId="17" applyFont="1" applyFill="1" applyBorder="1" applyAlignment="1">
      <alignment vertical="center" wrapText="1"/>
    </xf>
    <xf numFmtId="0" fontId="7" fillId="0" borderId="1" xfId="17" applyFont="1" applyFill="1" applyBorder="1" applyAlignment="1">
      <alignment vertical="center" wrapText="1"/>
    </xf>
    <xf numFmtId="0" fontId="6" fillId="0" borderId="1" xfId="18" applyFont="1" applyFill="1" applyBorder="1" applyAlignment="1" applyProtection="1">
      <alignment horizontal="center" vertical="center" wrapText="1"/>
    </xf>
    <xf numFmtId="0" fontId="7" fillId="2" borderId="14" xfId="2" applyFont="1" applyFill="1" applyBorder="1" applyAlignment="1" applyProtection="1">
      <alignment horizontal="center" vertical="center"/>
    </xf>
    <xf numFmtId="0" fontId="7" fillId="2" borderId="13" xfId="2" applyFont="1" applyFill="1" applyBorder="1" applyAlignment="1" applyProtection="1">
      <alignment horizontal="center" vertical="center"/>
    </xf>
    <xf numFmtId="9" fontId="6" fillId="0" borderId="1" xfId="0" applyNumberFormat="1" applyFont="1" applyFill="1" applyBorder="1" applyAlignment="1" applyProtection="1">
      <alignment horizontal="center" vertical="center" wrapText="1"/>
    </xf>
    <xf numFmtId="0" fontId="7" fillId="1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NumberFormat="1" applyFont="1" applyFill="1" applyBorder="1" applyAlignment="1" applyProtection="1">
      <alignment vertical="center" wrapText="1"/>
    </xf>
    <xf numFmtId="166" fontId="7" fillId="0" borderId="1" xfId="0" applyNumberFormat="1" applyFont="1" applyFill="1" applyBorder="1" applyAlignment="1">
      <alignment horizontal="center" vertical="center"/>
    </xf>
    <xf numFmtId="0" fontId="6" fillId="0" borderId="1" xfId="2" applyFont="1" applyFill="1" applyBorder="1" applyAlignment="1" applyProtection="1">
      <alignment horizontal="center" vertical="center" wrapText="1"/>
    </xf>
    <xf numFmtId="0" fontId="7" fillId="0" borderId="1" xfId="0" applyFont="1" applyFill="1" applyBorder="1" applyAlignment="1">
      <alignment horizontal="left" vertical="center" wrapText="1"/>
    </xf>
    <xf numFmtId="0" fontId="6" fillId="2" borderId="11" xfId="17" applyFont="1" applyFill="1" applyBorder="1" applyAlignment="1" applyProtection="1">
      <alignment horizontal="center" vertical="center"/>
    </xf>
    <xf numFmtId="0" fontId="7" fillId="2" borderId="11" xfId="0" applyFont="1" applyFill="1" applyBorder="1" applyAlignment="1" applyProtection="1">
      <alignment horizontal="justify" vertical="center" wrapText="1"/>
    </xf>
    <xf numFmtId="0" fontId="7" fillId="2" borderId="11" xfId="17" applyFont="1" applyFill="1" applyBorder="1" applyAlignment="1" applyProtection="1">
      <alignment horizontal="justify" vertical="center" wrapText="1"/>
    </xf>
    <xf numFmtId="0" fontId="7" fillId="2" borderId="11" xfId="4" applyFont="1" applyFill="1" applyBorder="1" applyAlignment="1" applyProtection="1">
      <alignment horizontal="justify" vertical="center" wrapText="1"/>
    </xf>
    <xf numFmtId="0" fontId="7" fillId="2" borderId="11" xfId="4" applyFont="1" applyFill="1" applyBorder="1" applyAlignment="1" applyProtection="1">
      <alignment horizontal="left" vertical="center" wrapText="1"/>
    </xf>
    <xf numFmtId="0" fontId="7" fillId="2" borderId="11" xfId="2" applyFont="1" applyFill="1" applyBorder="1" applyAlignment="1" applyProtection="1">
      <alignment horizontal="center" vertical="center" wrapText="1"/>
    </xf>
    <xf numFmtId="166" fontId="7" fillId="2" borderId="11"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xf>
    <xf numFmtId="0" fontId="7" fillId="2" borderId="11" xfId="17" applyFont="1" applyFill="1" applyBorder="1" applyAlignment="1" applyProtection="1">
      <alignment horizontal="center" vertical="center" wrapText="1"/>
    </xf>
    <xf numFmtId="0" fontId="6" fillId="2" borderId="11" xfId="18" applyFont="1" applyFill="1" applyBorder="1" applyAlignment="1" applyProtection="1">
      <alignment horizontal="center" vertical="center" wrapText="1"/>
      <protection locked="0"/>
    </xf>
    <xf numFmtId="9" fontId="6" fillId="2" borderId="11" xfId="0" applyNumberFormat="1" applyFont="1" applyFill="1" applyBorder="1" applyAlignment="1" applyProtection="1">
      <alignment horizontal="center" vertical="center" wrapText="1"/>
    </xf>
    <xf numFmtId="0" fontId="7" fillId="0" borderId="11" xfId="17" applyFont="1" applyFill="1" applyBorder="1" applyAlignment="1">
      <alignment horizontal="center" vertical="center" wrapText="1"/>
    </xf>
    <xf numFmtId="0" fontId="7" fillId="0" borderId="11" xfId="0" applyFont="1" applyFill="1" applyBorder="1"/>
    <xf numFmtId="0" fontId="6" fillId="2" borderId="11" xfId="18" applyFont="1" applyFill="1" applyBorder="1" applyAlignment="1" applyProtection="1">
      <alignment horizontal="center" vertical="center" wrapText="1"/>
    </xf>
    <xf numFmtId="0" fontId="7" fillId="0" borderId="11" xfId="2" applyFont="1" applyFill="1" applyBorder="1" applyAlignment="1" applyProtection="1">
      <alignment horizontal="center" vertical="center"/>
    </xf>
    <xf numFmtId="0" fontId="7" fillId="2" borderId="11" xfId="0" applyFont="1" applyFill="1" applyBorder="1" applyAlignment="1">
      <alignment vertical="center" wrapText="1"/>
    </xf>
    <xf numFmtId="0" fontId="7" fillId="14" borderId="11"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11" xfId="0" applyFont="1" applyFill="1" applyBorder="1" applyAlignment="1">
      <alignment vertical="center" wrapText="1"/>
    </xf>
    <xf numFmtId="0" fontId="1" fillId="0" borderId="0" xfId="0" applyFont="1" applyFill="1"/>
    <xf numFmtId="0" fontId="6" fillId="2" borderId="1" xfId="0" applyFont="1" applyFill="1" applyBorder="1" applyAlignment="1" applyProtection="1">
      <alignment horizontal="center" vertical="center" wrapText="1"/>
    </xf>
    <xf numFmtId="0" fontId="6" fillId="2" borderId="1" xfId="18"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7" fillId="2" borderId="1" xfId="8" applyFont="1" applyFill="1" applyBorder="1" applyAlignment="1" applyProtection="1">
      <alignment horizontal="left" vertical="center" wrapText="1"/>
    </xf>
    <xf numFmtId="0" fontId="7" fillId="0" borderId="1" xfId="14" applyNumberFormat="1" applyFont="1" applyFill="1" applyBorder="1" applyAlignment="1">
      <alignment horizontal="justify" vertical="center" wrapText="1"/>
    </xf>
    <xf numFmtId="0" fontId="7" fillId="2" borderId="11" xfId="0" applyFont="1" applyFill="1" applyBorder="1" applyAlignment="1">
      <alignment horizontal="left" vertical="center" wrapText="1"/>
    </xf>
    <xf numFmtId="0" fontId="7" fillId="2" borderId="11" xfId="8" applyFont="1" applyFill="1" applyBorder="1" applyAlignment="1" applyProtection="1">
      <alignment horizontal="left" vertical="center" wrapText="1"/>
    </xf>
    <xf numFmtId="166" fontId="7" fillId="0" borderId="11" xfId="0" applyNumberFormat="1"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xf>
    <xf numFmtId="0" fontId="6" fillId="0" borderId="11" xfId="2" applyFont="1" applyFill="1" applyBorder="1" applyAlignment="1" applyProtection="1">
      <alignment horizontal="center" vertical="center" wrapText="1"/>
    </xf>
    <xf numFmtId="0" fontId="7" fillId="0" borderId="11" xfId="17" applyFont="1" applyFill="1" applyBorder="1" applyAlignment="1" applyProtection="1">
      <alignment horizontal="center" vertical="center" wrapText="1"/>
    </xf>
    <xf numFmtId="0" fontId="6" fillId="0" borderId="11" xfId="18" applyFont="1" applyFill="1" applyBorder="1" applyAlignment="1" applyProtection="1">
      <alignment horizontal="center" vertical="center" wrapText="1"/>
      <protection locked="0"/>
    </xf>
    <xf numFmtId="9" fontId="6" fillId="0" borderId="11" xfId="0" applyNumberFormat="1" applyFont="1" applyFill="1" applyBorder="1" applyAlignment="1" applyProtection="1">
      <alignment horizontal="center" vertical="center" wrapText="1"/>
    </xf>
    <xf numFmtId="0" fontId="6" fillId="0" borderId="11" xfId="18"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6" fillId="2" borderId="1" xfId="19" applyFont="1" applyFill="1" applyBorder="1" applyAlignment="1" applyProtection="1">
      <alignment horizontal="justify" vertical="center" wrapText="1"/>
    </xf>
    <xf numFmtId="0" fontId="7" fillId="2" borderId="1" xfId="19" applyFont="1" applyFill="1" applyBorder="1" applyAlignment="1" applyProtection="1">
      <alignment horizontal="justify" vertical="center" wrapText="1"/>
    </xf>
    <xf numFmtId="0" fontId="7" fillId="2" borderId="1" xfId="17" applyFont="1" applyFill="1" applyBorder="1" applyAlignment="1" applyProtection="1">
      <alignment horizontal="left" vertical="center" wrapText="1"/>
    </xf>
    <xf numFmtId="0" fontId="7" fillId="2" borderId="1" xfId="8" applyFont="1" applyFill="1" applyBorder="1" applyAlignment="1" applyProtection="1">
      <alignment horizontal="center" vertical="center" wrapText="1"/>
    </xf>
    <xf numFmtId="0" fontId="6" fillId="2" borderId="1" xfId="17" applyFont="1" applyFill="1" applyBorder="1" applyAlignment="1" applyProtection="1">
      <alignment horizontal="justify" vertical="center" wrapText="1"/>
    </xf>
    <xf numFmtId="0" fontId="7" fillId="2" borderId="1" xfId="19" applyFont="1" applyFill="1" applyBorder="1" applyAlignment="1" applyProtection="1">
      <alignment horizontal="left" vertical="center" wrapText="1"/>
    </xf>
    <xf numFmtId="0" fontId="24" fillId="2" borderId="1" xfId="0" applyFont="1" applyFill="1" applyBorder="1" applyAlignment="1">
      <alignment horizontal="center" vertical="center" wrapText="1"/>
    </xf>
    <xf numFmtId="0" fontId="7" fillId="2" borderId="1" xfId="19" applyFont="1" applyFill="1" applyBorder="1" applyAlignment="1" applyProtection="1">
      <alignment horizontal="center" vertical="center" wrapText="1"/>
    </xf>
    <xf numFmtId="0" fontId="7" fillId="0" borderId="1" xfId="19" applyFont="1" applyFill="1" applyBorder="1" applyAlignment="1" applyProtection="1">
      <alignment horizontal="justify" vertical="center" wrapText="1"/>
    </xf>
    <xf numFmtId="0" fontId="7" fillId="0" borderId="1" xfId="19" applyNumberFormat="1" applyFont="1" applyFill="1" applyBorder="1" applyAlignment="1" applyProtection="1">
      <alignment horizontal="justify" vertical="center" wrapText="1"/>
    </xf>
    <xf numFmtId="0" fontId="7" fillId="0" borderId="1" xfId="0" applyFont="1" applyFill="1" applyBorder="1" applyAlignment="1">
      <alignment horizontal="justify" vertical="center" wrapText="1"/>
    </xf>
    <xf numFmtId="0" fontId="7" fillId="2" borderId="11" xfId="19" applyFont="1" applyFill="1" applyBorder="1" applyAlignment="1" applyProtection="1">
      <alignment horizontal="justify" vertical="center" wrapText="1"/>
    </xf>
    <xf numFmtId="0" fontId="6" fillId="2" borderId="11" xfId="2" applyFont="1" applyFill="1" applyBorder="1" applyAlignment="1" applyProtection="1">
      <alignment horizontal="center" vertical="center" wrapText="1"/>
    </xf>
    <xf numFmtId="0" fontId="7" fillId="2" borderId="1" xfId="18" applyFont="1" applyFill="1" applyBorder="1" applyAlignment="1" applyProtection="1">
      <alignment horizontal="center" vertical="center" wrapText="1"/>
    </xf>
    <xf numFmtId="0" fontId="6" fillId="0" borderId="1" xfId="17" applyFont="1" applyFill="1" applyBorder="1" applyAlignment="1" applyProtection="1">
      <alignment horizontal="justify" vertical="center" wrapText="1"/>
    </xf>
    <xf numFmtId="0" fontId="6" fillId="2" borderId="11" xfId="0" applyNumberFormat="1" applyFont="1" applyFill="1" applyBorder="1" applyAlignment="1" applyProtection="1">
      <alignment horizontal="justify" vertical="center" wrapText="1"/>
    </xf>
    <xf numFmtId="0" fontId="7" fillId="2" borderId="11" xfId="0" applyFont="1" applyFill="1" applyBorder="1" applyAlignment="1">
      <alignment horizontal="justify" vertical="center" wrapText="1"/>
    </xf>
    <xf numFmtId="0" fontId="7" fillId="2" borderId="11" xfId="0" applyNumberFormat="1" applyFont="1" applyFill="1" applyBorder="1" applyAlignment="1" applyProtection="1">
      <alignment horizontal="left" vertical="center" wrapText="1"/>
    </xf>
    <xf numFmtId="1" fontId="7" fillId="2" borderId="11" xfId="0" applyNumberFormat="1" applyFont="1" applyFill="1" applyBorder="1" applyAlignment="1" applyProtection="1">
      <alignment horizontal="center" vertical="center" wrapText="1"/>
    </xf>
    <xf numFmtId="0" fontId="27" fillId="2" borderId="11" xfId="0" applyFont="1" applyFill="1" applyBorder="1" applyAlignment="1">
      <alignment horizontal="center" vertical="center" wrapText="1"/>
    </xf>
    <xf numFmtId="0" fontId="6" fillId="2" borderId="1" xfId="0" applyNumberFormat="1" applyFont="1" applyFill="1" applyBorder="1" applyAlignment="1" applyProtection="1">
      <alignment horizontal="justify" vertical="center" wrapText="1"/>
    </xf>
    <xf numFmtId="0" fontId="7" fillId="2" borderId="1" xfId="0" applyNumberFormat="1" applyFont="1" applyFill="1" applyBorder="1" applyAlignment="1" applyProtection="1">
      <alignment horizontal="left" vertical="center" wrapText="1"/>
    </xf>
    <xf numFmtId="1" fontId="7" fillId="2" borderId="1" xfId="0" applyNumberFormat="1" applyFont="1" applyFill="1" applyBorder="1" applyAlignment="1" applyProtection="1">
      <alignment horizontal="center" vertical="center" wrapText="1"/>
    </xf>
    <xf numFmtId="0" fontId="27" fillId="0" borderId="1" xfId="0" applyFont="1" applyFill="1" applyBorder="1" applyAlignment="1">
      <alignment horizontal="center" vertical="center" wrapText="1"/>
    </xf>
    <xf numFmtId="0" fontId="6" fillId="2" borderId="1" xfId="0" applyNumberFormat="1" applyFont="1" applyFill="1" applyBorder="1" applyAlignment="1" applyProtection="1">
      <alignment horizontal="left" vertical="center" wrapText="1"/>
    </xf>
    <xf numFmtId="0" fontId="7" fillId="2" borderId="1" xfId="0" applyFont="1" applyFill="1" applyBorder="1" applyAlignment="1">
      <alignment horizontal="justify" vertical="center" wrapText="1"/>
    </xf>
    <xf numFmtId="0" fontId="27" fillId="2" borderId="1" xfId="0" applyFont="1" applyFill="1" applyBorder="1" applyAlignment="1">
      <alignment horizontal="center" vertical="center" wrapText="1"/>
    </xf>
    <xf numFmtId="0" fontId="7" fillId="0" borderId="1" xfId="6" applyFont="1" applyFill="1" applyBorder="1" applyAlignment="1" applyProtection="1">
      <alignment horizontal="justify" vertical="center" wrapText="1"/>
    </xf>
    <xf numFmtId="0" fontId="7" fillId="0" borderId="1" xfId="6" applyFont="1" applyFill="1" applyBorder="1" applyAlignment="1" applyProtection="1">
      <alignment horizontal="left" vertical="center" wrapText="1"/>
    </xf>
    <xf numFmtId="0" fontId="7" fillId="2" borderId="11" xfId="6" applyFont="1" applyFill="1" applyBorder="1" applyAlignment="1" applyProtection="1">
      <alignment horizontal="justify" vertical="center" wrapText="1"/>
    </xf>
    <xf numFmtId="0" fontId="7" fillId="2" borderId="11" xfId="19"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7" fillId="14" borderId="11" xfId="0" applyFont="1" applyFill="1" applyBorder="1" applyAlignment="1">
      <alignment horizontal="center" vertical="center" wrapText="1"/>
    </xf>
    <xf numFmtId="0" fontId="7" fillId="2" borderId="1" xfId="6" applyFont="1" applyFill="1" applyBorder="1" applyAlignment="1" applyProtection="1">
      <alignment horizontal="justify" vertical="center" wrapText="1"/>
    </xf>
    <xf numFmtId="0" fontId="7" fillId="2" borderId="1" xfId="0" applyNumberFormat="1" applyFont="1" applyFill="1" applyBorder="1" applyAlignment="1">
      <alignment horizontal="justify" vertical="center" wrapText="1"/>
    </xf>
    <xf numFmtId="0" fontId="7" fillId="2" borderId="1" xfId="0" applyNumberFormat="1" applyFont="1" applyFill="1" applyBorder="1" applyAlignment="1">
      <alignment horizontal="left" vertical="center" wrapText="1"/>
    </xf>
    <xf numFmtId="0" fontId="7" fillId="2" borderId="1" xfId="0" applyNumberFormat="1" applyFont="1" applyFill="1" applyBorder="1" applyAlignment="1">
      <alignment horizontal="center" vertical="center" wrapText="1"/>
    </xf>
    <xf numFmtId="0" fontId="7" fillId="0" borderId="1" xfId="0" applyFont="1" applyFill="1" applyBorder="1" applyAlignment="1">
      <alignment wrapText="1"/>
    </xf>
    <xf numFmtId="0" fontId="7" fillId="2" borderId="1" xfId="18" applyFont="1" applyFill="1" applyBorder="1" applyAlignment="1" applyProtection="1">
      <alignment horizontal="justify" vertical="center" wrapText="1"/>
    </xf>
    <xf numFmtId="0" fontId="7" fillId="2" borderId="1" xfId="7" applyFont="1" applyFill="1" applyBorder="1" applyAlignment="1" applyProtection="1">
      <alignment horizontal="justify" vertical="center" wrapText="1"/>
    </xf>
    <xf numFmtId="0" fontId="7" fillId="2" borderId="1" xfId="8"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7" fillId="0" borderId="1" xfId="19" applyFont="1" applyFill="1" applyBorder="1" applyAlignment="1" applyProtection="1">
      <alignment horizontal="left" vertical="center" wrapText="1"/>
    </xf>
    <xf numFmtId="0" fontId="28" fillId="0" borderId="1" xfId="0" applyFont="1" applyFill="1" applyBorder="1" applyAlignment="1">
      <alignment horizontal="center" vertical="center"/>
    </xf>
    <xf numFmtId="166" fontId="17" fillId="0" borderId="1" xfId="0" applyNumberFormat="1" applyFont="1" applyFill="1" applyBorder="1" applyAlignment="1" applyProtection="1">
      <alignment horizontal="center" vertical="center"/>
      <protection locked="0"/>
    </xf>
    <xf numFmtId="0" fontId="7" fillId="0" borderId="1" xfId="19" applyFont="1" applyFill="1" applyBorder="1" applyAlignment="1" applyProtection="1">
      <alignment horizontal="center" vertical="center" wrapText="1"/>
    </xf>
    <xf numFmtId="0" fontId="7" fillId="0" borderId="1" xfId="8" applyFont="1" applyFill="1" applyBorder="1" applyAlignment="1">
      <alignment horizontal="justify" vertical="center" wrapText="1"/>
    </xf>
    <xf numFmtId="0" fontId="17" fillId="0" borderId="1" xfId="0" applyFont="1" applyFill="1" applyBorder="1" applyAlignment="1" applyProtection="1">
      <alignment horizontal="justify" vertical="center" wrapText="1"/>
    </xf>
    <xf numFmtId="0" fontId="17" fillId="0" borderId="1" xfId="8" applyFont="1" applyFill="1" applyBorder="1" applyAlignment="1" applyProtection="1">
      <alignment horizontal="justify" vertical="center" wrapText="1"/>
      <protection locked="0"/>
    </xf>
    <xf numFmtId="0" fontId="17" fillId="0" borderId="1" xfId="8" applyFont="1" applyFill="1" applyBorder="1" applyAlignment="1" applyProtection="1">
      <alignment horizontal="left" vertical="center" wrapText="1"/>
      <protection locked="0"/>
    </xf>
    <xf numFmtId="0" fontId="28" fillId="0" borderId="1" xfId="8" applyFont="1" applyFill="1" applyBorder="1" applyAlignment="1" applyProtection="1">
      <alignment horizontal="center" vertical="center" wrapText="1"/>
      <protection locked="0"/>
    </xf>
    <xf numFmtId="0" fontId="7" fillId="2" borderId="11" xfId="0" applyFont="1" applyFill="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2" borderId="1" xfId="3" applyNumberFormat="1" applyFont="1" applyFill="1" applyBorder="1" applyAlignment="1" applyProtection="1">
      <alignment horizontal="left" vertical="center" wrapText="1"/>
      <protection locked="0"/>
    </xf>
    <xf numFmtId="1" fontId="7" fillId="0" borderId="1"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7" fillId="3" borderId="11" xfId="0" applyFont="1" applyFill="1" applyBorder="1" applyAlignment="1">
      <alignment horizontal="center" vertical="center" wrapText="1"/>
    </xf>
    <xf numFmtId="0" fontId="6" fillId="0" borderId="1" xfId="19" applyFont="1" applyFill="1" applyBorder="1" applyAlignment="1" applyProtection="1">
      <alignment horizontal="justify" vertical="center" wrapText="1"/>
    </xf>
    <xf numFmtId="0" fontId="7" fillId="0" borderId="1" xfId="19" applyFont="1" applyFill="1" applyBorder="1" applyAlignment="1" applyProtection="1">
      <alignment vertical="center" wrapText="1"/>
    </xf>
    <xf numFmtId="166" fontId="7" fillId="0" borderId="1" xfId="0" applyNumberFormat="1" applyFont="1" applyFill="1" applyBorder="1" applyAlignment="1">
      <alignment horizontal="center" vertical="center" wrapText="1"/>
    </xf>
    <xf numFmtId="0" fontId="7" fillId="2" borderId="1" xfId="4" applyFont="1" applyFill="1" applyBorder="1" applyAlignment="1" applyProtection="1">
      <alignment vertical="center" wrapText="1"/>
    </xf>
    <xf numFmtId="16" fontId="7" fillId="0" borderId="1" xfId="0" quotePrefix="1" applyNumberFormat="1" applyFont="1" applyFill="1" applyBorder="1" applyAlignment="1">
      <alignment horizontal="center" vertical="center" wrapText="1"/>
    </xf>
    <xf numFmtId="0" fontId="7" fillId="0" borderId="1" xfId="0" quotePrefix="1" applyFont="1" applyFill="1" applyBorder="1" applyAlignment="1">
      <alignment horizontal="center" vertical="center" wrapText="1"/>
    </xf>
    <xf numFmtId="0" fontId="7" fillId="2" borderId="11" xfId="6" applyFont="1" applyFill="1" applyBorder="1" applyAlignment="1" applyProtection="1">
      <alignment horizontal="left" vertical="center" wrapText="1"/>
    </xf>
    <xf numFmtId="0" fontId="7" fillId="2" borderId="11" xfId="8" applyFont="1" applyFill="1" applyBorder="1" applyAlignment="1" applyProtection="1">
      <alignment horizontal="center" vertical="center" wrapText="1"/>
    </xf>
    <xf numFmtId="14" fontId="7" fillId="0" borderId="1" xfId="17" applyNumberFormat="1" applyFont="1" applyFill="1" applyBorder="1" applyAlignment="1">
      <alignment vertical="center" wrapText="1"/>
    </xf>
    <xf numFmtId="0" fontId="7" fillId="2" borderId="1" xfId="8" applyFont="1" applyFill="1" applyBorder="1" applyAlignment="1">
      <alignment horizontal="justify" vertical="center" wrapText="1"/>
    </xf>
    <xf numFmtId="0" fontId="17" fillId="0" borderId="1" xfId="0" applyFont="1" applyFill="1" applyBorder="1" applyAlignment="1">
      <alignment vertical="center" wrapText="1"/>
    </xf>
    <xf numFmtId="0" fontId="7" fillId="2" borderId="11" xfId="0" applyNumberFormat="1" applyFont="1" applyFill="1" applyBorder="1" applyAlignment="1">
      <alignment horizontal="justify" vertical="center" wrapText="1"/>
    </xf>
    <xf numFmtId="0" fontId="7" fillId="2" borderId="11" xfId="0" applyNumberFormat="1" applyFont="1" applyFill="1" applyBorder="1" applyAlignment="1">
      <alignment horizontal="left" vertical="center" wrapText="1"/>
    </xf>
    <xf numFmtId="1" fontId="7" fillId="0" borderId="1" xfId="0" applyNumberFormat="1" applyFont="1" applyFill="1" applyBorder="1" applyAlignment="1" applyProtection="1">
      <alignment horizontal="left" vertical="center" wrapText="1"/>
    </xf>
    <xf numFmtId="1" fontId="7" fillId="0" borderId="1" xfId="0" applyNumberFormat="1" applyFont="1" applyFill="1" applyBorder="1" applyAlignment="1" applyProtection="1">
      <alignment horizontal="center" vertical="center" wrapText="1"/>
    </xf>
    <xf numFmtId="0" fontId="7" fillId="2" borderId="11" xfId="19" applyFont="1" applyFill="1" applyBorder="1" applyAlignment="1" applyProtection="1">
      <alignment horizontal="left" vertical="center" wrapText="1"/>
    </xf>
    <xf numFmtId="1" fontId="17" fillId="0" borderId="1" xfId="0" applyNumberFormat="1" applyFont="1" applyFill="1" applyBorder="1" applyAlignment="1" applyProtection="1">
      <alignment horizontal="center" vertical="center" wrapText="1"/>
    </xf>
    <xf numFmtId="0" fontId="7" fillId="0" borderId="1" xfId="8" applyFont="1" applyFill="1" applyBorder="1" applyAlignment="1" applyProtection="1">
      <alignment horizontal="justify" vertical="center" wrapText="1"/>
      <protection locked="0"/>
    </xf>
    <xf numFmtId="0" fontId="7" fillId="0" borderId="1" xfId="0" applyNumberFormat="1" applyFont="1" applyFill="1" applyBorder="1" applyAlignment="1" applyProtection="1">
      <alignment horizontal="left" vertical="center" wrapText="1"/>
    </xf>
    <xf numFmtId="0" fontId="7" fillId="0" borderId="1" xfId="0" applyFont="1" applyFill="1" applyBorder="1" applyAlignment="1">
      <alignment vertical="top" wrapText="1"/>
    </xf>
    <xf numFmtId="0" fontId="6" fillId="2" borderId="1" xfId="18" applyFont="1" applyFill="1" applyBorder="1" applyAlignment="1">
      <alignment horizontal="center" vertical="center" wrapText="1"/>
    </xf>
    <xf numFmtId="0" fontId="7" fillId="0" borderId="1" xfId="0" applyNumberFormat="1" applyFont="1" applyFill="1" applyBorder="1" applyAlignment="1">
      <alignment horizontal="justify" vertical="center" wrapText="1"/>
    </xf>
    <xf numFmtId="1" fontId="6" fillId="0" borderId="1" xfId="0" applyNumberFormat="1" applyFont="1" applyFill="1" applyBorder="1" applyAlignment="1" applyProtection="1">
      <alignment horizontal="center" vertical="center" wrapText="1"/>
    </xf>
    <xf numFmtId="0" fontId="7" fillId="2" borderId="11" xfId="0" applyNumberFormat="1" applyFont="1" applyFill="1" applyBorder="1" applyAlignment="1">
      <alignment horizontal="center" vertical="center" wrapText="1"/>
    </xf>
    <xf numFmtId="0" fontId="7" fillId="2" borderId="11" xfId="0" applyNumberFormat="1" applyFont="1" applyFill="1" applyBorder="1" applyAlignment="1">
      <alignment vertical="center" wrapText="1"/>
    </xf>
    <xf numFmtId="0" fontId="6" fillId="2" borderId="1" xfId="0" applyFont="1" applyFill="1" applyBorder="1" applyAlignment="1">
      <alignment horizontal="justify" vertical="center" wrapText="1"/>
    </xf>
    <xf numFmtId="0" fontId="7" fillId="2" borderId="1" xfId="0" applyNumberFormat="1" applyFont="1" applyFill="1" applyBorder="1" applyAlignment="1">
      <alignment vertical="center" wrapText="1"/>
    </xf>
    <xf numFmtId="0" fontId="7" fillId="2" borderId="1" xfId="14" applyFont="1" applyFill="1" applyBorder="1" applyAlignment="1">
      <alignment horizontal="justify" vertical="center" wrapText="1"/>
    </xf>
    <xf numFmtId="0" fontId="7" fillId="2" borderId="1" xfId="14" applyNumberFormat="1" applyFont="1" applyFill="1" applyBorder="1" applyAlignment="1">
      <alignment horizontal="left" vertical="center" wrapText="1"/>
    </xf>
    <xf numFmtId="0" fontId="7" fillId="2" borderId="1" xfId="14" applyFont="1" applyFill="1" applyBorder="1" applyAlignment="1">
      <alignment horizontal="center" vertical="center" wrapText="1"/>
    </xf>
    <xf numFmtId="0" fontId="7" fillId="2" borderId="1" xfId="0" applyNumberFormat="1" applyFont="1" applyFill="1" applyBorder="1" applyAlignment="1" applyProtection="1">
      <alignment horizontal="justify" vertical="center" wrapText="1"/>
    </xf>
    <xf numFmtId="0" fontId="7" fillId="2" borderId="1" xfId="17" applyFont="1" applyFill="1" applyBorder="1" applyAlignment="1" applyProtection="1">
      <alignment vertical="center" wrapText="1"/>
    </xf>
    <xf numFmtId="0" fontId="17" fillId="2" borderId="1" xfId="17" applyFont="1" applyFill="1" applyBorder="1" applyAlignment="1" applyProtection="1">
      <alignment vertical="center" wrapText="1"/>
    </xf>
    <xf numFmtId="0" fontId="17" fillId="2" borderId="1"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17" fillId="0" borderId="1" xfId="19" applyFont="1" applyFill="1" applyBorder="1" applyAlignment="1" applyProtection="1">
      <alignment horizontal="justify" vertical="center" wrapText="1"/>
    </xf>
    <xf numFmtId="0" fontId="28" fillId="0" borderId="1" xfId="19" applyFont="1" applyFill="1" applyBorder="1" applyAlignment="1" applyProtection="1">
      <alignment horizontal="center" vertical="center" wrapText="1"/>
    </xf>
    <xf numFmtId="0" fontId="7" fillId="2" borderId="11" xfId="14" applyFont="1" applyFill="1" applyBorder="1" applyAlignment="1">
      <alignment horizontal="justify" vertical="center" wrapText="1"/>
    </xf>
    <xf numFmtId="0" fontId="7" fillId="2" borderId="11" xfId="14" applyNumberFormat="1" applyFont="1" applyFill="1" applyBorder="1" applyAlignment="1">
      <alignment horizontal="left" vertical="center" wrapText="1"/>
    </xf>
    <xf numFmtId="0" fontId="7" fillId="2" borderId="11" xfId="14" applyFont="1" applyFill="1" applyBorder="1" applyAlignment="1">
      <alignment horizontal="center" vertical="center" wrapText="1"/>
    </xf>
    <xf numFmtId="0" fontId="17" fillId="0" borderId="1" xfId="0" applyFont="1" applyFill="1" applyBorder="1" applyAlignment="1">
      <alignment horizontal="justify" vertical="center" wrapText="1"/>
    </xf>
    <xf numFmtId="0" fontId="7" fillId="0" borderId="1" xfId="17" applyFont="1" applyFill="1" applyBorder="1" applyAlignment="1" applyProtection="1">
      <alignment horizontal="left" vertical="center" wrapText="1"/>
    </xf>
    <xf numFmtId="0" fontId="22" fillId="2" borderId="11" xfId="18" applyFont="1" applyFill="1" applyBorder="1" applyAlignment="1" applyProtection="1">
      <alignment horizontal="center" vertical="center" wrapText="1"/>
      <protection locked="0"/>
    </xf>
    <xf numFmtId="0" fontId="0" fillId="0" borderId="11" xfId="0" applyFill="1" applyBorder="1" applyAlignment="1">
      <alignment horizontal="center" vertical="center" wrapText="1"/>
    </xf>
    <xf numFmtId="0" fontId="7" fillId="2" borderId="1" xfId="14" applyNumberFormat="1" applyFont="1" applyFill="1" applyBorder="1" applyAlignment="1">
      <alignment horizontal="justify" vertical="center" wrapText="1"/>
    </xf>
    <xf numFmtId="0" fontId="7" fillId="2" borderId="1" xfId="14" applyNumberFormat="1" applyFont="1" applyFill="1" applyBorder="1" applyAlignment="1">
      <alignment horizontal="center" vertical="center" wrapText="1"/>
    </xf>
    <xf numFmtId="0" fontId="7" fillId="2" borderId="1" xfId="14" applyFont="1" applyFill="1" applyBorder="1" applyAlignment="1">
      <alignment horizontal="left" vertical="center" wrapText="1"/>
    </xf>
    <xf numFmtId="0" fontId="7" fillId="0" borderId="1" xfId="14" applyNumberFormat="1" applyFont="1" applyFill="1" applyBorder="1" applyAlignment="1">
      <alignment horizontal="center" vertical="center" wrapText="1"/>
    </xf>
    <xf numFmtId="0" fontId="7" fillId="0" borderId="1" xfId="14" applyFont="1" applyFill="1" applyBorder="1" applyAlignment="1">
      <alignment horizontal="left" vertical="center" wrapText="1"/>
    </xf>
    <xf numFmtId="0" fontId="7" fillId="0" borderId="1" xfId="14" applyFont="1" applyFill="1" applyBorder="1" applyAlignment="1">
      <alignment horizontal="center" vertical="center" wrapText="1"/>
    </xf>
    <xf numFmtId="0" fontId="7" fillId="2" borderId="11" xfId="14" applyNumberFormat="1" applyFont="1" applyFill="1" applyBorder="1" applyAlignment="1">
      <alignment horizontal="justify" vertical="center" wrapText="1"/>
    </xf>
    <xf numFmtId="0" fontId="7" fillId="0" borderId="1" xfId="19" applyFont="1" applyFill="1" applyBorder="1" applyAlignment="1" applyProtection="1">
      <alignment horizontal="left" vertical="center" wrapText="1"/>
    </xf>
    <xf numFmtId="0" fontId="7" fillId="0" borderId="11" xfId="17"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28" fillId="0" borderId="1" xfId="2"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6" fillId="2" borderId="1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7" fillId="2" borderId="11" xfId="17" applyFont="1" applyFill="1" applyBorder="1" applyAlignment="1" applyProtection="1">
      <alignment horizontal="left" vertical="center" wrapText="1"/>
    </xf>
    <xf numFmtId="0" fontId="30" fillId="2" borderId="1" xfId="0" applyFont="1" applyFill="1" applyBorder="1" applyAlignment="1">
      <alignment horizontal="justify" vertical="center" wrapText="1"/>
    </xf>
    <xf numFmtId="0" fontId="7" fillId="2" borderId="1" xfId="18" applyFont="1" applyFill="1" applyBorder="1" applyAlignment="1" applyProtection="1">
      <alignment horizontal="left" vertical="center" wrapText="1"/>
    </xf>
    <xf numFmtId="0" fontId="30" fillId="2" borderId="1" xfId="18" applyFont="1" applyFill="1" applyBorder="1" applyAlignment="1" applyProtection="1">
      <alignment horizontal="left" vertical="center" wrapText="1"/>
    </xf>
    <xf numFmtId="0" fontId="7" fillId="0" borderId="1" xfId="18" applyFont="1" applyFill="1" applyBorder="1" applyAlignment="1" applyProtection="1">
      <alignment horizontal="justify" vertical="center" wrapText="1"/>
    </xf>
    <xf numFmtId="0" fontId="7" fillId="0" borderId="1" xfId="0" applyNumberFormat="1" applyFont="1" applyFill="1" applyBorder="1" applyAlignment="1">
      <alignment horizontal="center" vertical="center" wrapText="1"/>
    </xf>
    <xf numFmtId="0" fontId="7" fillId="0" borderId="1" xfId="8" applyFont="1" applyFill="1" applyBorder="1" applyAlignment="1">
      <alignment horizontal="left" vertical="center" wrapText="1"/>
    </xf>
    <xf numFmtId="1" fontId="7" fillId="2" borderId="11"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7" fillId="0" borderId="1" xfId="14" applyFont="1" applyFill="1" applyBorder="1" applyAlignment="1">
      <alignment horizontal="justify" vertical="center" wrapText="1"/>
    </xf>
    <xf numFmtId="0" fontId="7" fillId="0" borderId="1" xfId="14" applyNumberFormat="1"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17" applyFont="1" applyFill="1" applyBorder="1" applyAlignment="1">
      <alignment horizontal="left" wrapText="1"/>
    </xf>
    <xf numFmtId="0" fontId="6" fillId="2" borderId="1" xfId="18" applyFont="1" applyFill="1" applyBorder="1" applyAlignment="1" applyProtection="1">
      <alignment horizontal="center" vertical="center"/>
    </xf>
    <xf numFmtId="0" fontId="7" fillId="2" borderId="1" xfId="18" applyFont="1" applyFill="1" applyBorder="1" applyAlignment="1">
      <alignment horizontal="center" vertical="center" wrapText="1"/>
    </xf>
    <xf numFmtId="0" fontId="7" fillId="0" borderId="1" xfId="18" applyFont="1" applyFill="1" applyBorder="1" applyAlignment="1">
      <alignment horizontal="center" vertical="center" wrapText="1"/>
    </xf>
    <xf numFmtId="0" fontId="7" fillId="0" borderId="1" xfId="18" applyFont="1" applyFill="1" applyBorder="1" applyAlignment="1" applyProtection="1">
      <alignment horizontal="center" vertical="center" wrapText="1"/>
      <protection locked="0"/>
    </xf>
    <xf numFmtId="0" fontId="7" fillId="0" borderId="1" xfId="0" applyFont="1" applyFill="1" applyBorder="1" applyAlignment="1" applyProtection="1">
      <alignment horizontal="justify" vertical="center"/>
    </xf>
    <xf numFmtId="0" fontId="7" fillId="0" borderId="1" xfId="6" applyFont="1" applyFill="1" applyBorder="1" applyAlignment="1" applyProtection="1">
      <alignment horizontal="justify" vertical="center"/>
    </xf>
    <xf numFmtId="0" fontId="7" fillId="0" borderId="1" xfId="8"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0" fontId="1" fillId="0" borderId="11" xfId="0" applyFont="1" applyFill="1" applyBorder="1" applyAlignment="1">
      <alignment horizontal="center" vertical="center"/>
    </xf>
    <xf numFmtId="1" fontId="6" fillId="2" borderId="1" xfId="0" applyNumberFormat="1" applyFont="1" applyFill="1" applyBorder="1" applyAlignment="1" applyProtection="1">
      <alignment horizontal="center" vertical="center" wrapText="1"/>
    </xf>
    <xf numFmtId="173" fontId="6" fillId="2" borderId="1" xfId="0" applyNumberFormat="1" applyFont="1" applyFill="1" applyBorder="1" applyAlignment="1" applyProtection="1">
      <alignment horizontal="center" vertical="center" wrapText="1"/>
    </xf>
    <xf numFmtId="1" fontId="6" fillId="2" borderId="11" xfId="0" applyNumberFormat="1" applyFont="1" applyFill="1" applyBorder="1" applyAlignment="1" applyProtection="1">
      <alignment horizontal="center" vertical="center" wrapText="1"/>
    </xf>
    <xf numFmtId="0" fontId="7" fillId="0" borderId="1" xfId="17" applyFont="1" applyFill="1" applyBorder="1" applyAlignment="1">
      <alignment horizontal="left" vertical="center" wrapText="1"/>
    </xf>
    <xf numFmtId="0" fontId="7" fillId="0" borderId="1" xfId="6" applyFont="1" applyFill="1" applyBorder="1" applyAlignment="1" applyProtection="1">
      <alignment horizontal="center" vertical="center" wrapText="1"/>
    </xf>
    <xf numFmtId="0" fontId="7" fillId="2" borderId="11" xfId="19" applyFont="1" applyFill="1" applyBorder="1" applyAlignment="1" applyProtection="1">
      <alignment horizontal="center" vertical="center"/>
    </xf>
    <xf numFmtId="0" fontId="17" fillId="2" borderId="1" xfId="4" applyFont="1" applyFill="1" applyBorder="1" applyAlignment="1" applyProtection="1">
      <alignment horizontal="justify" vertical="center" wrapText="1"/>
    </xf>
    <xf numFmtId="0" fontId="7" fillId="0" borderId="1" xfId="0" applyFont="1" applyFill="1" applyBorder="1" applyAlignment="1">
      <alignment horizontal="center" wrapText="1"/>
    </xf>
    <xf numFmtId="0" fontId="17" fillId="0" borderId="1" xfId="4" applyFont="1" applyFill="1" applyBorder="1" applyAlignment="1" applyProtection="1">
      <alignment horizontal="justify" vertical="center" wrapText="1"/>
    </xf>
    <xf numFmtId="0" fontId="7" fillId="0" borderId="1" xfId="10" applyNumberFormat="1" applyFont="1" applyFill="1" applyBorder="1" applyAlignment="1" applyProtection="1">
      <alignment horizontal="left" vertical="center" wrapText="1"/>
    </xf>
    <xf numFmtId="0" fontId="7" fillId="0" borderId="1" xfId="11" applyNumberFormat="1" applyFont="1" applyFill="1" applyBorder="1" applyAlignment="1" applyProtection="1">
      <alignment horizontal="left" vertical="center" wrapText="1"/>
    </xf>
    <xf numFmtId="1" fontId="7" fillId="0" borderId="1" xfId="11" applyNumberFormat="1" applyFont="1" applyFill="1" applyBorder="1" applyAlignment="1" applyProtection="1">
      <alignment horizontal="center" vertical="center" wrapText="1"/>
    </xf>
    <xf numFmtId="0" fontId="7" fillId="2" borderId="11" xfId="10" applyNumberFormat="1" applyFont="1" applyFill="1" applyBorder="1" applyAlignment="1" applyProtection="1">
      <alignment horizontal="left" vertical="center" wrapText="1"/>
    </xf>
    <xf numFmtId="0" fontId="7" fillId="2" borderId="11" xfId="11" applyNumberFormat="1" applyFont="1" applyFill="1" applyBorder="1" applyAlignment="1" applyProtection="1">
      <alignment horizontal="left" vertical="center" wrapText="1"/>
    </xf>
    <xf numFmtId="1" fontId="7" fillId="2" borderId="11" xfId="11" applyNumberFormat="1" applyFont="1" applyFill="1" applyBorder="1" applyAlignment="1" applyProtection="1">
      <alignment horizontal="center" vertical="center" wrapText="1"/>
    </xf>
    <xf numFmtId="0" fontId="7" fillId="0" borderId="1" xfId="4" applyFont="1" applyFill="1" applyBorder="1" applyAlignment="1" applyProtection="1">
      <alignment horizontal="center" vertical="center" wrapText="1"/>
    </xf>
    <xf numFmtId="166" fontId="7" fillId="0" borderId="1" xfId="4" applyNumberFormat="1" applyFont="1" applyFill="1" applyBorder="1" applyAlignment="1" applyProtection="1">
      <alignment horizontal="center" vertical="center" wrapText="1"/>
    </xf>
    <xf numFmtId="1" fontId="22" fillId="2" borderId="11" xfId="0" applyNumberFormat="1" applyFont="1" applyFill="1" applyBorder="1" applyAlignment="1" applyProtection="1">
      <alignment horizontal="center" vertical="center" wrapText="1"/>
    </xf>
    <xf numFmtId="0" fontId="7" fillId="2" borderId="1" xfId="11" applyFont="1" applyFill="1" applyBorder="1" applyAlignment="1">
      <alignment vertical="center" wrapText="1"/>
    </xf>
    <xf numFmtId="1" fontId="7" fillId="2" borderId="1" xfId="11" applyNumberFormat="1" applyFont="1" applyFill="1" applyBorder="1" applyAlignment="1" applyProtection="1">
      <alignment horizontal="center" vertical="center" wrapText="1"/>
    </xf>
    <xf numFmtId="0" fontId="7" fillId="2" borderId="11" xfId="0" applyFont="1" applyFill="1" applyBorder="1" applyAlignment="1">
      <alignment horizontal="justify" vertical="center"/>
    </xf>
    <xf numFmtId="166"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justify" vertical="center"/>
    </xf>
    <xf numFmtId="0" fontId="6" fillId="3" borderId="1" xfId="17" applyFont="1" applyFill="1" applyBorder="1" applyAlignment="1" applyProtection="1">
      <alignment horizontal="center" vertical="center"/>
    </xf>
    <xf numFmtId="0" fontId="7" fillId="2" borderId="1" xfId="11" applyNumberFormat="1" applyFont="1" applyFill="1" applyBorder="1" applyAlignment="1" applyProtection="1">
      <alignment horizontal="left" vertical="center" wrapText="1"/>
    </xf>
    <xf numFmtId="0" fontId="7" fillId="2" borderId="1" xfId="0" applyNumberFormat="1" applyFont="1" applyFill="1" applyBorder="1" applyAlignment="1" applyProtection="1">
      <alignment vertical="center" wrapText="1"/>
    </xf>
    <xf numFmtId="0" fontId="7" fillId="2" borderId="1" xfId="11" applyNumberFormat="1" applyFont="1" applyFill="1" applyBorder="1" applyAlignment="1" applyProtection="1">
      <alignment horizontal="justify" vertical="center" wrapText="1"/>
    </xf>
    <xf numFmtId="0" fontId="7" fillId="0" borderId="1" xfId="0" applyNumberFormat="1" applyFont="1" applyFill="1" applyBorder="1" applyAlignment="1" applyProtection="1">
      <alignment horizontal="justify" vertical="center" wrapText="1"/>
    </xf>
    <xf numFmtId="14" fontId="7" fillId="0" borderId="1" xfId="17" applyNumberFormat="1" applyFont="1" applyFill="1" applyBorder="1" applyAlignment="1">
      <alignment horizontal="left" vertical="center" wrapText="1"/>
    </xf>
    <xf numFmtId="173" fontId="6" fillId="2" borderId="11" xfId="0" applyNumberFormat="1" applyFont="1" applyFill="1" applyBorder="1" applyAlignment="1" applyProtection="1">
      <alignment horizontal="center" vertical="center" wrapText="1"/>
    </xf>
    <xf numFmtId="0" fontId="7" fillId="0" borderId="1" xfId="17" applyFont="1" applyFill="1" applyBorder="1" applyAlignment="1">
      <alignment horizontal="center" vertical="center"/>
    </xf>
    <xf numFmtId="1" fontId="6" fillId="0" borderId="11" xfId="0" applyNumberFormat="1" applyFont="1" applyFill="1" applyBorder="1" applyAlignment="1" applyProtection="1">
      <alignment horizontal="center" vertical="center" wrapText="1"/>
    </xf>
    <xf numFmtId="0" fontId="17" fillId="0" borderId="1" xfId="4" applyFont="1" applyFill="1" applyBorder="1" applyAlignment="1" applyProtection="1">
      <alignment horizontal="left" vertical="center" wrapText="1"/>
    </xf>
    <xf numFmtId="0" fontId="17" fillId="2" borderId="11" xfId="4" applyFont="1" applyFill="1" applyBorder="1" applyAlignment="1" applyProtection="1">
      <alignment horizontal="left" vertical="center" wrapText="1"/>
    </xf>
    <xf numFmtId="0" fontId="7" fillId="0" borderId="1" xfId="8" applyFont="1" applyFill="1" applyBorder="1" applyAlignment="1" applyProtection="1">
      <alignment horizontal="left" vertical="center" wrapText="1"/>
      <protection locked="0"/>
    </xf>
    <xf numFmtId="0" fontId="7" fillId="0" borderId="1" xfId="8" applyFont="1" applyFill="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xf>
    <xf numFmtId="0" fontId="7" fillId="2" borderId="11" xfId="6" applyFont="1" applyFill="1" applyBorder="1" applyAlignment="1" applyProtection="1">
      <alignment horizontal="center" vertical="center" wrapText="1"/>
    </xf>
    <xf numFmtId="0" fontId="7" fillId="2" borderId="1" xfId="8" applyNumberFormat="1" applyFont="1" applyFill="1" applyBorder="1" applyAlignment="1" applyProtection="1">
      <alignment horizontal="left" vertical="center" wrapText="1"/>
    </xf>
    <xf numFmtId="0" fontId="6" fillId="0" borderId="1" xfId="8" applyFont="1" applyFill="1" applyBorder="1" applyAlignment="1">
      <alignment horizontal="justify" vertical="center" wrapText="1"/>
    </xf>
    <xf numFmtId="0" fontId="7" fillId="0" borderId="1" xfId="8" applyFont="1" applyFill="1" applyBorder="1" applyAlignment="1" applyProtection="1">
      <alignment horizontal="justify" vertical="center" wrapText="1"/>
    </xf>
    <xf numFmtId="0" fontId="7" fillId="0" borderId="1" xfId="8" applyFont="1" applyFill="1" applyBorder="1" applyAlignment="1" applyProtection="1">
      <alignment horizontal="left" vertical="center" wrapText="1"/>
    </xf>
    <xf numFmtId="0" fontId="7" fillId="0" borderId="1" xfId="8" applyFont="1" applyFill="1" applyBorder="1" applyAlignment="1" applyProtection="1">
      <alignment horizontal="center" vertical="center" wrapText="1"/>
    </xf>
    <xf numFmtId="0" fontId="7" fillId="0" borderId="1" xfId="18" applyFont="1" applyFill="1" applyBorder="1" applyAlignment="1" applyProtection="1">
      <alignment horizontal="left" vertical="center" wrapText="1"/>
    </xf>
    <xf numFmtId="0" fontId="7" fillId="2" borderId="11" xfId="0" applyNumberFormat="1" applyFont="1" applyFill="1" applyBorder="1" applyAlignment="1" applyProtection="1">
      <alignment horizontal="justify" vertical="center" wrapText="1"/>
    </xf>
    <xf numFmtId="0" fontId="23" fillId="2" borderId="11" xfId="0" applyNumberFormat="1" applyFont="1" applyFill="1" applyBorder="1" applyAlignment="1" applyProtection="1">
      <alignment horizontal="left" vertical="center" wrapText="1"/>
    </xf>
    <xf numFmtId="0" fontId="7" fillId="2" borderId="11" xfId="12" applyFont="1" applyFill="1" applyBorder="1" applyAlignment="1" applyProtection="1">
      <alignment horizontal="center" vertical="center" wrapText="1"/>
    </xf>
    <xf numFmtId="1" fontId="7" fillId="0" borderId="1" xfId="2" applyNumberFormat="1" applyFont="1" applyFill="1" applyBorder="1" applyAlignment="1" applyProtection="1">
      <alignment horizontal="center" vertical="center" wrapText="1"/>
    </xf>
    <xf numFmtId="49" fontId="6" fillId="0" borderId="1" xfId="17" applyNumberFormat="1" applyFont="1" applyFill="1" applyBorder="1" applyAlignment="1" applyProtection="1">
      <alignment horizontal="center" vertical="center" wrapText="1"/>
    </xf>
    <xf numFmtId="0" fontId="7" fillId="2" borderId="11" xfId="4" applyFont="1" applyFill="1" applyBorder="1" applyAlignment="1" applyProtection="1">
      <alignment vertical="center" wrapText="1"/>
    </xf>
    <xf numFmtId="49" fontId="6" fillId="2" borderId="11" xfId="17" applyNumberFormat="1" applyFont="1" applyFill="1" applyBorder="1" applyAlignment="1" applyProtection="1">
      <alignment horizontal="center" vertical="center" wrapText="1"/>
    </xf>
    <xf numFmtId="0" fontId="7" fillId="0" borderId="1" xfId="4" applyFont="1" applyFill="1" applyBorder="1" applyAlignment="1" applyProtection="1">
      <alignment vertical="center" wrapText="1"/>
    </xf>
    <xf numFmtId="1" fontId="7" fillId="2" borderId="11" xfId="2" applyNumberFormat="1" applyFont="1" applyFill="1" applyBorder="1" applyAlignment="1" applyProtection="1">
      <alignment horizontal="center" vertical="center" wrapText="1"/>
    </xf>
    <xf numFmtId="1" fontId="7" fillId="2" borderId="1" xfId="2" applyNumberFormat="1" applyFont="1" applyFill="1" applyBorder="1" applyAlignment="1" applyProtection="1">
      <alignment horizontal="center" vertical="center" wrapText="1"/>
    </xf>
    <xf numFmtId="0" fontId="7" fillId="2" borderId="1" xfId="17" applyFont="1" applyFill="1" applyBorder="1" applyAlignment="1">
      <alignment horizontal="justify" vertical="center" wrapText="1"/>
    </xf>
    <xf numFmtId="0" fontId="7" fillId="2" borderId="1" xfId="18" applyFont="1" applyFill="1" applyBorder="1" applyAlignment="1">
      <alignment horizontal="left" vertical="top" wrapText="1"/>
    </xf>
    <xf numFmtId="0" fontId="7" fillId="2" borderId="1" xfId="17" applyFont="1" applyFill="1" applyBorder="1" applyAlignment="1">
      <alignment horizontal="center" vertical="center"/>
    </xf>
    <xf numFmtId="0" fontId="1" fillId="0" borderId="0" xfId="0" applyFont="1" applyFill="1" applyAlignment="1">
      <alignment vertical="center"/>
    </xf>
    <xf numFmtId="0" fontId="7" fillId="2" borderId="1" xfId="0" applyFont="1" applyFill="1" applyBorder="1" applyAlignment="1">
      <alignment vertical="center"/>
    </xf>
    <xf numFmtId="0" fontId="7" fillId="0" borderId="1" xfId="0" applyFont="1" applyFill="1" applyBorder="1" applyAlignment="1">
      <alignment vertical="center"/>
    </xf>
    <xf numFmtId="0" fontId="7" fillId="0" borderId="1" xfId="12" applyFont="1" applyFill="1" applyBorder="1" applyAlignment="1" applyProtection="1">
      <alignment horizontal="center" vertical="center" wrapText="1"/>
    </xf>
    <xf numFmtId="0" fontId="34" fillId="0" borderId="1" xfId="4" applyFont="1" applyFill="1" applyBorder="1" applyAlignment="1" applyProtection="1">
      <alignment horizontal="justify" vertical="center" wrapText="1"/>
    </xf>
    <xf numFmtId="166" fontId="7" fillId="0" borderId="1" xfId="0" applyNumberFormat="1" applyFont="1" applyFill="1" applyBorder="1" applyAlignment="1">
      <alignment vertical="center"/>
    </xf>
    <xf numFmtId="0" fontId="6" fillId="0" borderId="1" xfId="0" applyFont="1" applyFill="1" applyBorder="1" applyAlignment="1">
      <alignment vertical="center" wrapText="1"/>
    </xf>
    <xf numFmtId="0" fontId="7" fillId="0" borderId="1" xfId="17" applyFont="1" applyFill="1" applyBorder="1" applyAlignment="1">
      <alignment vertical="top" wrapText="1"/>
    </xf>
    <xf numFmtId="0" fontId="7" fillId="2" borderId="11" xfId="0" applyFont="1" applyFill="1" applyBorder="1" applyAlignment="1">
      <alignment vertical="center"/>
    </xf>
    <xf numFmtId="166" fontId="7" fillId="2" borderId="11" xfId="0" applyNumberFormat="1" applyFont="1" applyFill="1" applyBorder="1" applyAlignment="1">
      <alignment horizontal="center" vertical="center"/>
    </xf>
    <xf numFmtId="0" fontId="7" fillId="0" borderId="1" xfId="0" quotePrefix="1" applyFont="1" applyFill="1" applyBorder="1" applyAlignment="1">
      <alignment vertical="center" wrapText="1"/>
    </xf>
    <xf numFmtId="0" fontId="6"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4" applyFont="1" applyFill="1" applyBorder="1" applyAlignment="1" applyProtection="1">
      <alignment horizontal="justify" vertical="center" wrapText="1"/>
    </xf>
    <xf numFmtId="0" fontId="36" fillId="0" borderId="1" xfId="0" applyFont="1" applyFill="1" applyBorder="1" applyAlignment="1">
      <alignment horizontal="justify" vertical="center" wrapText="1"/>
    </xf>
    <xf numFmtId="166" fontId="7" fillId="2" borderId="1" xfId="0" applyNumberFormat="1" applyFont="1" applyFill="1" applyBorder="1" applyAlignment="1">
      <alignment horizontal="center" vertical="center"/>
    </xf>
    <xf numFmtId="0" fontId="36" fillId="0" borderId="1" xfId="0" applyFont="1" applyFill="1" applyBorder="1" applyAlignment="1">
      <alignment horizontal="justify" vertical="center"/>
    </xf>
    <xf numFmtId="0" fontId="6" fillId="0" borderId="1" xfId="4"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7" fillId="2" borderId="11" xfId="4" applyFont="1" applyFill="1" applyBorder="1" applyAlignment="1" applyProtection="1">
      <alignment horizontal="center" vertical="center" wrapText="1"/>
    </xf>
    <xf numFmtId="0" fontId="7" fillId="0" borderId="1" xfId="4" quotePrefix="1" applyFont="1" applyFill="1" applyBorder="1" applyAlignment="1" applyProtection="1">
      <alignment horizontal="justify" vertical="center" wrapText="1"/>
    </xf>
    <xf numFmtId="0" fontId="7" fillId="0" borderId="1" xfId="0" applyFont="1" applyFill="1" applyBorder="1" applyAlignment="1">
      <alignment horizontal="left" vertical="center"/>
    </xf>
    <xf numFmtId="166" fontId="7" fillId="2" borderId="11" xfId="0" applyNumberFormat="1" applyFont="1" applyFill="1" applyBorder="1" applyAlignment="1">
      <alignment horizontal="center" vertical="center" wrapText="1"/>
    </xf>
    <xf numFmtId="15" fontId="7" fillId="0" borderId="1" xfId="0" applyNumberFormat="1" applyFont="1" applyFill="1" applyBorder="1" applyAlignment="1">
      <alignment horizontal="left" vertical="center" wrapText="1"/>
    </xf>
    <xf numFmtId="0" fontId="1" fillId="0" borderId="11" xfId="0" applyFont="1" applyFill="1" applyBorder="1" applyAlignment="1">
      <alignment horizontal="center" vertical="center" wrapText="1"/>
    </xf>
    <xf numFmtId="0" fontId="7" fillId="2" borderId="11" xfId="0" applyFont="1" applyFill="1" applyBorder="1" applyAlignment="1">
      <alignment horizontal="left" vertical="center"/>
    </xf>
    <xf numFmtId="166" fontId="7" fillId="2" borderId="1" xfId="0" applyNumberFormat="1" applyFont="1" applyFill="1" applyBorder="1" applyAlignment="1">
      <alignment horizontal="center" vertical="center" wrapText="1"/>
    </xf>
    <xf numFmtId="14" fontId="7" fillId="0" borderId="1" xfId="0" applyNumberFormat="1" applyFont="1" applyFill="1" applyBorder="1"/>
    <xf numFmtId="0" fontId="27" fillId="0" borderId="1" xfId="0" applyFont="1" applyFill="1" applyBorder="1" applyAlignment="1">
      <alignment horizontal="justify" vertical="center" wrapText="1"/>
    </xf>
    <xf numFmtId="0" fontId="27" fillId="2" borderId="11" xfId="0" applyFont="1" applyFill="1" applyBorder="1" applyAlignment="1">
      <alignment horizontal="justify" vertical="center" wrapText="1"/>
    </xf>
    <xf numFmtId="0" fontId="27" fillId="0" borderId="1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39" fillId="0" borderId="1" xfId="4" applyFont="1" applyFill="1" applyBorder="1" applyAlignment="1" applyProtection="1">
      <alignment horizontal="left" vertical="center" wrapText="1"/>
    </xf>
    <xf numFmtId="0" fontId="39" fillId="0" borderId="1" xfId="4" applyFont="1" applyFill="1" applyBorder="1" applyAlignment="1" applyProtection="1">
      <alignment horizontal="justify" vertical="center" wrapText="1"/>
    </xf>
    <xf numFmtId="0" fontId="39" fillId="2" borderId="11" xfId="0" applyFont="1" applyFill="1" applyBorder="1" applyAlignment="1">
      <alignment horizontal="left" vertical="center" wrapText="1"/>
    </xf>
    <xf numFmtId="0" fontId="6" fillId="0" borderId="11" xfId="0" applyFont="1" applyFill="1" applyBorder="1" applyAlignment="1">
      <alignment horizontal="center" vertical="center" wrapText="1"/>
    </xf>
    <xf numFmtId="0" fontId="39" fillId="2" borderId="11" xfId="0" applyFont="1" applyFill="1" applyBorder="1" applyAlignment="1">
      <alignment horizontal="justify" vertical="center"/>
    </xf>
    <xf numFmtId="0" fontId="39" fillId="2" borderId="1" xfId="0" applyFont="1" applyFill="1" applyBorder="1" applyAlignment="1">
      <alignment horizontal="justify" vertical="center"/>
    </xf>
    <xf numFmtId="0" fontId="7" fillId="2" borderId="1" xfId="4" applyFont="1" applyFill="1" applyBorder="1" applyAlignment="1" applyProtection="1">
      <alignment horizontal="center" vertical="center" wrapText="1"/>
    </xf>
    <xf numFmtId="0" fontId="39" fillId="0" borderId="1" xfId="0" applyFont="1" applyFill="1" applyBorder="1" applyAlignment="1">
      <alignment horizontal="justify" vertical="center"/>
    </xf>
    <xf numFmtId="0" fontId="27" fillId="2" borderId="11" xfId="0" applyFont="1" applyFill="1" applyBorder="1" applyAlignment="1">
      <alignment horizontal="left" vertical="center" wrapText="1"/>
    </xf>
    <xf numFmtId="14" fontId="27" fillId="0"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166" fontId="7" fillId="0" borderId="1" xfId="0" applyNumberFormat="1" applyFont="1" applyFill="1" applyBorder="1" applyAlignment="1" applyProtection="1">
      <alignment horizontal="left" vertical="center" wrapText="1"/>
      <protection locked="0"/>
    </xf>
    <xf numFmtId="14" fontId="7" fillId="0" borderId="1" xfId="0" applyNumberFormat="1" applyFont="1" applyFill="1" applyBorder="1" applyAlignment="1">
      <alignment horizontal="left" vertical="center" wrapText="1"/>
    </xf>
    <xf numFmtId="0" fontId="7" fillId="0" borderId="1" xfId="17" applyFont="1" applyFill="1" applyBorder="1" applyAlignment="1" applyProtection="1">
      <alignment horizontal="center" vertical="center"/>
    </xf>
    <xf numFmtId="9" fontId="7" fillId="0" borderId="1" xfId="13"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4" applyFont="1" applyFill="1" applyBorder="1" applyAlignment="1" applyProtection="1">
      <alignment horizontal="justify" vertical="center"/>
    </xf>
    <xf numFmtId="0" fontId="6" fillId="0" borderId="1" xfId="4" applyFont="1" applyFill="1" applyBorder="1" applyAlignment="1" applyProtection="1">
      <alignment horizontal="justify" vertical="center" wrapText="1"/>
    </xf>
    <xf numFmtId="0" fontId="27" fillId="0" borderId="1" xfId="0" applyFont="1" applyFill="1" applyBorder="1" applyAlignment="1">
      <alignment vertical="center" wrapText="1"/>
    </xf>
    <xf numFmtId="0" fontId="7" fillId="0" borderId="1" xfId="4" applyFont="1" applyFill="1" applyBorder="1" applyAlignment="1" applyProtection="1">
      <alignment horizontal="justify" vertical="top" wrapText="1"/>
    </xf>
    <xf numFmtId="0" fontId="5" fillId="0" borderId="19" xfId="0" applyFont="1" applyBorder="1"/>
    <xf numFmtId="0" fontId="5" fillId="8" borderId="0" xfId="0" applyFont="1" applyFill="1" applyBorder="1" applyAlignment="1">
      <alignment horizontal="center"/>
    </xf>
    <xf numFmtId="16" fontId="0" fillId="0" borderId="1" xfId="0" quotePrefix="1" applyNumberFormat="1" applyBorder="1"/>
    <xf numFmtId="0" fontId="0" fillId="0" borderId="21" xfId="0" applyBorder="1"/>
    <xf numFmtId="0" fontId="0" fillId="0" borderId="22" xfId="0" applyBorder="1"/>
    <xf numFmtId="0" fontId="0" fillId="0" borderId="2" xfId="0" applyFill="1" applyBorder="1"/>
    <xf numFmtId="0" fontId="7" fillId="0" borderId="14" xfId="2" applyFont="1" applyFill="1" applyBorder="1" applyAlignment="1" applyProtection="1">
      <alignment horizontal="center" vertical="center"/>
    </xf>
    <xf numFmtId="0" fontId="7" fillId="0" borderId="13" xfId="2" applyFont="1" applyFill="1" applyBorder="1" applyAlignment="1" applyProtection="1">
      <alignment horizontal="center" vertical="center"/>
    </xf>
    <xf numFmtId="0" fontId="7" fillId="0" borderId="6"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48" fillId="0" borderId="1" xfId="0" applyFont="1" applyFill="1" applyBorder="1" applyAlignment="1">
      <alignment horizontal="center" vertical="center" wrapText="1"/>
    </xf>
    <xf numFmtId="0" fontId="7" fillId="0" borderId="1" xfId="0" quotePrefix="1" applyFont="1" applyFill="1" applyBorder="1" applyAlignment="1">
      <alignment horizontal="left" vertical="center" wrapText="1"/>
    </xf>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1" xfId="0" applyBorder="1" applyAlignment="1">
      <alignment horizontal="left"/>
    </xf>
    <xf numFmtId="0" fontId="0" fillId="0" borderId="1" xfId="0" applyNumberFormat="1" applyBorder="1"/>
    <xf numFmtId="0" fontId="5" fillId="5" borderId="1" xfId="0" applyFont="1" applyFill="1" applyBorder="1" applyAlignment="1">
      <alignment horizontal="left"/>
    </xf>
    <xf numFmtId="0" fontId="5" fillId="5" borderId="1" xfId="0" applyNumberFormat="1" applyFont="1" applyFill="1" applyBorder="1"/>
    <xf numFmtId="0" fontId="5" fillId="5" borderId="1" xfId="0" applyFont="1" applyFill="1" applyBorder="1"/>
    <xf numFmtId="0" fontId="0" fillId="0" borderId="1" xfId="0" applyBorder="1"/>
    <xf numFmtId="0" fontId="0" fillId="0" borderId="0" xfId="0" applyBorder="1"/>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0" fontId="10" fillId="0" borderId="10" xfId="0" applyFont="1" applyBorder="1"/>
    <xf numFmtId="0" fontId="0" fillId="0" borderId="9" xfId="0" applyBorder="1"/>
    <xf numFmtId="0" fontId="0" fillId="0" borderId="10" xfId="0" applyBorder="1"/>
    <xf numFmtId="0" fontId="5" fillId="0" borderId="9" xfId="0" applyFont="1" applyBorder="1"/>
    <xf numFmtId="0" fontId="5" fillId="0" borderId="8" xfId="0" applyFont="1" applyBorder="1"/>
    <xf numFmtId="0" fontId="5" fillId="0" borderId="10" xfId="0" applyFont="1" applyBorder="1"/>
    <xf numFmtId="0" fontId="5" fillId="0" borderId="0" xfId="0" applyFont="1" applyBorder="1"/>
    <xf numFmtId="9" fontId="5" fillId="0" borderId="10" xfId="0" applyNumberFormat="1" applyFont="1" applyBorder="1" applyAlignment="1">
      <alignment horizontal="center"/>
    </xf>
    <xf numFmtId="0" fontId="0" fillId="0" borderId="18" xfId="0" applyBorder="1"/>
    <xf numFmtId="0" fontId="0" fillId="0" borderId="8" xfId="0" applyBorder="1"/>
    <xf numFmtId="0" fontId="0" fillId="0" borderId="10" xfId="0" applyFill="1" applyBorder="1"/>
    <xf numFmtId="0" fontId="0" fillId="0" borderId="16" xfId="0" applyBorder="1"/>
    <xf numFmtId="0" fontId="5" fillId="0" borderId="17" xfId="0" applyFont="1" applyBorder="1"/>
    <xf numFmtId="0" fontId="5" fillId="0" borderId="20" xfId="0" applyFont="1" applyBorder="1"/>
    <xf numFmtId="0" fontId="0" fillId="0" borderId="9" xfId="0" applyNumberFormat="1" applyBorder="1"/>
    <xf numFmtId="0" fontId="11" fillId="0" borderId="10" xfId="0" applyFont="1" applyBorder="1" applyAlignment="1">
      <alignment horizontal="left"/>
    </xf>
    <xf numFmtId="0" fontId="0" fillId="0" borderId="9" xfId="0" applyFill="1" applyBorder="1"/>
    <xf numFmtId="0" fontId="5" fillId="0" borderId="9" xfId="0" applyNumberFormat="1" applyFont="1" applyBorder="1"/>
    <xf numFmtId="9" fontId="0" fillId="0" borderId="0" xfId="0" applyNumberFormat="1"/>
    <xf numFmtId="10" fontId="0" fillId="0" borderId="0" xfId="13" applyNumberFormat="1" applyFont="1"/>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166"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xf>
    <xf numFmtId="0" fontId="5" fillId="0" borderId="9" xfId="0" applyFont="1" applyFill="1" applyBorder="1"/>
    <xf numFmtId="0" fontId="51" fillId="0" borderId="10" xfId="0" applyFont="1" applyBorder="1"/>
    <xf numFmtId="0" fontId="0" fillId="0" borderId="10" xfId="0" applyFont="1" applyBorder="1"/>
    <xf numFmtId="0" fontId="51" fillId="0" borderId="18" xfId="0" applyFont="1" applyBorder="1"/>
    <xf numFmtId="0" fontId="7" fillId="0" borderId="1" xfId="4" applyFont="1" applyFill="1" applyBorder="1" applyAlignment="1" applyProtection="1">
      <alignment horizontal="justify" wrapText="1"/>
    </xf>
    <xf numFmtId="0" fontId="51" fillId="0" borderId="9" xfId="0" applyFont="1" applyBorder="1"/>
    <xf numFmtId="0" fontId="51" fillId="0" borderId="8" xfId="0" applyFont="1" applyBorder="1"/>
    <xf numFmtId="0" fontId="52" fillId="0" borderId="0" xfId="0" applyFont="1" applyAlignment="1">
      <alignment horizontal="left"/>
    </xf>
    <xf numFmtId="0" fontId="52" fillId="0" borderId="0" xfId="0" applyFont="1"/>
    <xf numFmtId="10" fontId="52" fillId="0" borderId="0" xfId="13" applyNumberFormat="1" applyFont="1"/>
    <xf numFmtId="0" fontId="7" fillId="0" borderId="1" xfId="17" applyFont="1" applyFill="1" applyBorder="1" applyAlignment="1">
      <alignment horizontal="justify" vertical="top" wrapText="1"/>
    </xf>
    <xf numFmtId="14" fontId="7" fillId="0" borderId="1" xfId="0" applyNumberFormat="1" applyFont="1" applyFill="1" applyBorder="1" applyAlignment="1">
      <alignment vertical="center" wrapText="1"/>
    </xf>
    <xf numFmtId="0" fontId="53" fillId="0" borderId="10" xfId="0" applyFont="1" applyFill="1" applyBorder="1" applyAlignment="1">
      <alignment horizontal="right"/>
    </xf>
    <xf numFmtId="0" fontId="0" fillId="0" borderId="0" xfId="0" applyBorder="1" applyAlignment="1">
      <alignment horizontal="center"/>
    </xf>
    <xf numFmtId="0" fontId="0" fillId="0" borderId="30" xfId="0" applyBorder="1" applyAlignment="1">
      <alignment horizontal="center"/>
    </xf>
    <xf numFmtId="0" fontId="19" fillId="10" borderId="6" xfId="3" applyFont="1" applyFill="1" applyBorder="1" applyAlignment="1" applyProtection="1">
      <alignment horizontal="center" vertical="center" wrapText="1"/>
    </xf>
    <xf numFmtId="0" fontId="7" fillId="0" borderId="14" xfId="17" applyFont="1" applyFill="1" applyBorder="1" applyAlignment="1" applyProtection="1">
      <alignment horizontal="center" vertical="center"/>
    </xf>
    <xf numFmtId="0" fontId="7" fillId="0" borderId="2" xfId="4" applyFont="1" applyFill="1" applyBorder="1" applyAlignment="1" applyProtection="1">
      <alignment horizontal="center" vertical="center" wrapText="1"/>
    </xf>
    <xf numFmtId="166" fontId="7" fillId="0" borderId="2" xfId="0" applyNumberFormat="1" applyFont="1" applyFill="1" applyBorder="1" applyAlignment="1" applyProtection="1">
      <alignment horizontal="center" vertical="center"/>
      <protection locked="0"/>
    </xf>
    <xf numFmtId="166" fontId="7"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9" fontId="7" fillId="0" borderId="2" xfId="13" applyFont="1" applyFill="1" applyBorder="1" applyAlignment="1">
      <alignment horizontal="center" vertical="center" wrapText="1"/>
    </xf>
    <xf numFmtId="0" fontId="7" fillId="0" borderId="2" xfId="0" applyFont="1" applyFill="1" applyBorder="1"/>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2" applyFont="1" applyFill="1" applyBorder="1" applyAlignment="1" applyProtection="1">
      <alignment horizontal="center" vertical="center"/>
    </xf>
    <xf numFmtId="0" fontId="7" fillId="0" borderId="2" xfId="0" applyFont="1" applyBorder="1" applyAlignment="1">
      <alignment horizontal="center" vertical="center"/>
    </xf>
    <xf numFmtId="0" fontId="0" fillId="0" borderId="0" xfId="0" applyAlignment="1">
      <alignment horizontal="left" indent="1"/>
    </xf>
    <xf numFmtId="0" fontId="57" fillId="0" borderId="0" xfId="0" applyFont="1"/>
    <xf numFmtId="0" fontId="0" fillId="15" borderId="0" xfId="0" applyFill="1" applyBorder="1"/>
    <xf numFmtId="0" fontId="58" fillId="0" borderId="0" xfId="0" applyFont="1" applyBorder="1"/>
    <xf numFmtId="0" fontId="0" fillId="0" borderId="0" xfId="0" applyAlignment="1">
      <alignment wrapText="1"/>
    </xf>
    <xf numFmtId="0" fontId="0" fillId="7" borderId="1" xfId="0" applyFill="1" applyBorder="1" applyProtection="1">
      <protection locked="0"/>
    </xf>
    <xf numFmtId="9" fontId="7" fillId="2" borderId="0" xfId="13" applyFont="1" applyFill="1" applyBorder="1" applyAlignment="1">
      <alignment horizontal="center"/>
    </xf>
    <xf numFmtId="0" fontId="60" fillId="17" borderId="0" xfId="0" applyFont="1" applyFill="1" applyBorder="1"/>
    <xf numFmtId="0" fontId="52" fillId="17" borderId="0" xfId="0" applyFont="1" applyFill="1" applyBorder="1"/>
    <xf numFmtId="0" fontId="54" fillId="0" borderId="17" xfId="0" applyFont="1" applyFill="1" applyBorder="1" applyAlignment="1">
      <alignment vertical="top" wrapText="1"/>
    </xf>
    <xf numFmtId="0" fontId="54" fillId="0" borderId="19" xfId="0" applyFont="1" applyFill="1" applyBorder="1" applyAlignment="1">
      <alignment vertical="top" wrapText="1"/>
    </xf>
    <xf numFmtId="0" fontId="54" fillId="0" borderId="16" xfId="0" applyFont="1" applyFill="1" applyBorder="1" applyAlignment="1">
      <alignment vertical="top" wrapText="1"/>
    </xf>
    <xf numFmtId="0" fontId="54" fillId="0" borderId="10" xfId="0" applyFont="1" applyFill="1" applyBorder="1" applyAlignment="1">
      <alignment vertical="top" wrapText="1"/>
    </xf>
    <xf numFmtId="0" fontId="54" fillId="0" borderId="0" xfId="0" applyFont="1" applyFill="1" applyBorder="1" applyAlignment="1">
      <alignment vertical="top" wrapText="1"/>
    </xf>
    <xf numFmtId="0" fontId="54" fillId="0" borderId="9" xfId="0" applyFont="1" applyFill="1" applyBorder="1" applyAlignment="1">
      <alignment vertical="top" wrapText="1"/>
    </xf>
    <xf numFmtId="0" fontId="54" fillId="0" borderId="18" xfId="0" applyFont="1" applyFill="1" applyBorder="1" applyAlignment="1">
      <alignment vertical="top" wrapText="1"/>
    </xf>
    <xf numFmtId="0" fontId="54" fillId="0" borderId="20" xfId="0" applyFont="1" applyFill="1" applyBorder="1" applyAlignment="1">
      <alignment vertical="top" wrapText="1"/>
    </xf>
    <xf numFmtId="0" fontId="54" fillId="0" borderId="8" xfId="0" applyFont="1" applyFill="1" applyBorder="1" applyAlignment="1">
      <alignment vertical="top" wrapText="1"/>
    </xf>
    <xf numFmtId="0" fontId="54" fillId="7" borderId="17" xfId="0" applyFont="1" applyFill="1" applyBorder="1" applyAlignment="1">
      <alignment vertical="top" wrapText="1"/>
    </xf>
    <xf numFmtId="0" fontId="54" fillId="7" borderId="19" xfId="0" applyFont="1" applyFill="1" applyBorder="1" applyAlignment="1">
      <alignment vertical="top" wrapText="1"/>
    </xf>
    <xf numFmtId="0" fontId="54" fillId="7" borderId="16" xfId="0" applyFont="1" applyFill="1" applyBorder="1" applyAlignment="1">
      <alignment vertical="top" wrapText="1"/>
    </xf>
    <xf numFmtId="0" fontId="54" fillId="7" borderId="10" xfId="0" applyFont="1" applyFill="1" applyBorder="1" applyAlignment="1">
      <alignment vertical="top" wrapText="1"/>
    </xf>
    <xf numFmtId="0" fontId="54" fillId="7" borderId="0" xfId="0" applyFont="1" applyFill="1" applyBorder="1" applyAlignment="1">
      <alignment vertical="top" wrapText="1"/>
    </xf>
    <xf numFmtId="0" fontId="54" fillId="7" borderId="9" xfId="0" applyFont="1" applyFill="1" applyBorder="1" applyAlignment="1">
      <alignment vertical="top" wrapText="1"/>
    </xf>
    <xf numFmtId="0" fontId="54" fillId="7" borderId="18" xfId="0" applyFont="1" applyFill="1" applyBorder="1" applyAlignment="1">
      <alignment vertical="top" wrapText="1"/>
    </xf>
    <xf numFmtId="0" fontId="54" fillId="7" borderId="20" xfId="0" applyFont="1" applyFill="1" applyBorder="1" applyAlignment="1">
      <alignment vertical="top" wrapText="1"/>
    </xf>
    <xf numFmtId="0" fontId="54" fillId="7" borderId="8" xfId="0" applyFont="1" applyFill="1" applyBorder="1" applyAlignment="1">
      <alignment vertical="top" wrapText="1"/>
    </xf>
    <xf numFmtId="0" fontId="0" fillId="0" borderId="17" xfId="0" applyBorder="1"/>
    <xf numFmtId="0" fontId="5" fillId="0" borderId="0" xfId="0" applyFont="1" applyBorder="1" applyAlignment="1">
      <alignment horizontal="right"/>
    </xf>
    <xf numFmtId="0" fontId="0" fillId="2" borderId="0" xfId="0" applyFill="1" applyBorder="1"/>
    <xf numFmtId="0" fontId="5" fillId="0" borderId="0" xfId="0" applyFont="1" applyBorder="1" applyAlignment="1">
      <alignment horizontal="center"/>
    </xf>
    <xf numFmtId="0" fontId="14" fillId="2" borderId="0" xfId="0" applyFont="1" applyFill="1" applyBorder="1" applyAlignment="1">
      <alignment horizontal="center"/>
    </xf>
    <xf numFmtId="0" fontId="55" fillId="0" borderId="0" xfId="0" applyFont="1" applyBorder="1" applyAlignment="1">
      <alignment horizontal="right"/>
    </xf>
    <xf numFmtId="9" fontId="52" fillId="2" borderId="0" xfId="0" applyNumberFormat="1" applyFont="1" applyFill="1" applyBorder="1"/>
    <xf numFmtId="0" fontId="0" fillId="3" borderId="30" xfId="0" quotePrefix="1" applyFill="1" applyBorder="1" applyProtection="1">
      <protection locked="0"/>
    </xf>
    <xf numFmtId="0" fontId="62" fillId="0" borderId="0" xfId="0" applyFont="1" applyBorder="1" applyAlignment="1">
      <alignment vertical="top" wrapText="1"/>
    </xf>
    <xf numFmtId="0" fontId="52" fillId="0" borderId="0" xfId="0" applyFont="1" applyBorder="1"/>
    <xf numFmtId="0" fontId="59" fillId="18" borderId="5" xfId="0" applyFont="1" applyFill="1" applyBorder="1" applyAlignment="1">
      <alignment horizontal="left"/>
    </xf>
    <xf numFmtId="10" fontId="59" fillId="18" borderId="5" xfId="13" applyNumberFormat="1" applyFont="1" applyFill="1" applyBorder="1"/>
    <xf numFmtId="0" fontId="0" fillId="0" borderId="10" xfId="0" applyFont="1" applyBorder="1" applyAlignment="1">
      <alignment vertical="center" wrapText="1"/>
    </xf>
    <xf numFmtId="0" fontId="41" fillId="0" borderId="1" xfId="0" applyFont="1" applyFill="1" applyBorder="1" applyAlignment="1">
      <alignment vertical="center" wrapText="1"/>
    </xf>
    <xf numFmtId="0" fontId="43" fillId="0" borderId="1" xfId="4" applyFont="1" applyFill="1" applyBorder="1" applyAlignment="1" applyProtection="1">
      <alignment horizontal="left" vertical="center" wrapText="1"/>
    </xf>
    <xf numFmtId="0" fontId="1" fillId="0" borderId="21" xfId="17" applyFont="1" applyFill="1" applyBorder="1" applyAlignment="1" applyProtection="1">
      <alignment horizontal="center" vertical="center"/>
    </xf>
    <xf numFmtId="0" fontId="5" fillId="0" borderId="1" xfId="0" applyFont="1" applyBorder="1" applyAlignment="1">
      <alignment horizontal="justify" vertical="center" wrapText="1"/>
    </xf>
    <xf numFmtId="0" fontId="0" fillId="0" borderId="1" xfId="0" applyFont="1" applyBorder="1" applyAlignment="1">
      <alignment horizontal="justify" vertical="center" wrapText="1"/>
    </xf>
    <xf numFmtId="0" fontId="0" fillId="0" borderId="1" xfId="0" applyBorder="1" applyAlignment="1">
      <alignment wrapText="1"/>
    </xf>
    <xf numFmtId="0" fontId="0" fillId="0" borderId="1" xfId="0" applyFill="1" applyBorder="1" applyAlignment="1">
      <alignment horizontal="justify" vertical="center" wrapText="1"/>
    </xf>
    <xf numFmtId="0" fontId="0" fillId="0" borderId="1" xfId="0" applyFont="1" applyBorder="1" applyAlignment="1">
      <alignment vertical="center" wrapText="1"/>
    </xf>
    <xf numFmtId="0" fontId="0" fillId="0" borderId="1" xfId="0" applyFont="1" applyBorder="1" applyAlignment="1">
      <alignment horizontal="left" vertical="center" wrapText="1"/>
    </xf>
    <xf numFmtId="0" fontId="0" fillId="0" borderId="1" xfId="0" applyFont="1" applyFill="1" applyBorder="1" applyAlignment="1">
      <alignment horizontal="justify" vertical="center" wrapText="1"/>
    </xf>
    <xf numFmtId="0" fontId="0" fillId="0" borderId="1" xfId="0" applyFont="1" applyBorder="1" applyAlignment="1">
      <alignment wrapText="1"/>
    </xf>
    <xf numFmtId="0" fontId="5" fillId="0" borderId="1" xfId="0" applyFont="1" applyFill="1" applyBorder="1" applyAlignment="1">
      <alignment horizontal="justify" vertical="center" wrapText="1"/>
    </xf>
    <xf numFmtId="0" fontId="63" fillId="2" borderId="1" xfId="17" applyFont="1" applyFill="1" applyBorder="1" applyAlignment="1" applyProtection="1">
      <alignment horizontal="justify" vertical="center" wrapText="1"/>
    </xf>
    <xf numFmtId="0" fontId="63" fillId="0" borderId="0" xfId="0" applyFont="1" applyAlignment="1">
      <alignment vertical="center" wrapText="1"/>
    </xf>
    <xf numFmtId="0" fontId="63" fillId="0" borderId="1" xfId="0" applyFont="1" applyFill="1" applyBorder="1" applyAlignment="1">
      <alignment horizontal="left" vertical="center" wrapText="1"/>
    </xf>
    <xf numFmtId="0" fontId="63" fillId="0" borderId="1" xfId="0" applyFont="1" applyFill="1" applyBorder="1" applyAlignment="1">
      <alignment horizontal="justify" vertical="center" wrapText="1"/>
    </xf>
    <xf numFmtId="0" fontId="63" fillId="2" borderId="1" xfId="0" applyFont="1" applyFill="1" applyBorder="1" applyAlignment="1">
      <alignment vertical="center" wrapText="1"/>
    </xf>
    <xf numFmtId="0" fontId="63" fillId="0" borderId="2" xfId="0" applyFont="1" applyFill="1" applyBorder="1" applyAlignment="1">
      <alignment vertical="center" wrapText="1"/>
    </xf>
    <xf numFmtId="0" fontId="39" fillId="2" borderId="1" xfId="4" applyFont="1" applyFill="1" applyBorder="1" applyAlignment="1" applyProtection="1">
      <alignment horizontal="justify" vertical="center" wrapText="1"/>
    </xf>
    <xf numFmtId="0" fontId="39" fillId="0" borderId="2" xfId="4" applyFont="1" applyFill="1" applyBorder="1" applyAlignment="1" applyProtection="1">
      <alignment vertical="center" wrapText="1"/>
    </xf>
    <xf numFmtId="0" fontId="39" fillId="0" borderId="1" xfId="0" applyFont="1" applyFill="1" applyBorder="1" applyAlignment="1">
      <alignment horizontal="center" vertical="center" wrapText="1"/>
    </xf>
    <xf numFmtId="0" fontId="39" fillId="0" borderId="1" xfId="4" applyFont="1" applyBorder="1" applyAlignment="1">
      <alignment horizontal="justify" vertical="center" wrapText="1"/>
    </xf>
    <xf numFmtId="0" fontId="39" fillId="0" borderId="1" xfId="4" applyFont="1" applyFill="1" applyBorder="1" applyAlignment="1">
      <alignment horizontal="justify" vertical="center" wrapText="1"/>
    </xf>
    <xf numFmtId="0" fontId="39" fillId="0" borderId="2" xfId="4" applyFont="1" applyFill="1" applyBorder="1" applyAlignment="1">
      <alignment horizontal="justify" vertical="center" wrapText="1"/>
    </xf>
    <xf numFmtId="0" fontId="63" fillId="0" borderId="1" xfId="0" applyFont="1" applyBorder="1" applyAlignment="1">
      <alignment vertical="center" wrapText="1"/>
    </xf>
    <xf numFmtId="0" fontId="38" fillId="0" borderId="1" xfId="4" applyFont="1" applyFill="1" applyBorder="1" applyAlignment="1" applyProtection="1">
      <alignment horizontal="justify" vertical="center" wrapText="1"/>
    </xf>
    <xf numFmtId="0" fontId="66" fillId="2" borderId="1" xfId="0" applyFont="1" applyFill="1" applyBorder="1" applyAlignment="1">
      <alignment horizontal="center" vertical="center" wrapText="1"/>
    </xf>
    <xf numFmtId="0" fontId="65"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39" fillId="0" borderId="1" xfId="4" applyFont="1" applyFill="1" applyBorder="1" applyAlignment="1" applyProtection="1">
      <alignment vertical="center" wrapText="1"/>
    </xf>
    <xf numFmtId="0" fontId="7" fillId="0" borderId="1" xfId="4"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0" fontId="39" fillId="0" borderId="2" xfId="4" applyFont="1" applyBorder="1" applyAlignment="1">
      <alignment horizontal="justify" vertical="center" wrapText="1"/>
    </xf>
    <xf numFmtId="0" fontId="7" fillId="0" borderId="2" xfId="4" applyFont="1" applyBorder="1" applyAlignment="1">
      <alignment horizontal="center" vertical="center" wrapText="1"/>
    </xf>
    <xf numFmtId="0" fontId="63" fillId="0" borderId="1" xfId="0" applyFont="1" applyBorder="1" applyAlignment="1">
      <alignment horizontal="justify" vertical="center" wrapText="1"/>
    </xf>
    <xf numFmtId="0" fontId="65" fillId="0" borderId="1" xfId="0" applyFont="1" applyBorder="1" applyAlignment="1">
      <alignment horizontal="justify"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left" vertical="center" wrapText="1"/>
    </xf>
    <xf numFmtId="0" fontId="5" fillId="0" borderId="1" xfId="0" applyFont="1" applyBorder="1" applyAlignment="1">
      <alignment vertical="center" wrapText="1"/>
    </xf>
    <xf numFmtId="0" fontId="1" fillId="0" borderId="14" xfId="17" applyFont="1" applyFill="1" applyBorder="1" applyAlignment="1" applyProtection="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 fillId="0" borderId="26" xfId="17" applyFont="1" applyFill="1" applyBorder="1" applyAlignment="1" applyProtection="1">
      <alignment horizontal="center" vertical="center"/>
    </xf>
    <xf numFmtId="0" fontId="1" fillId="0" borderId="6" xfId="17" applyFont="1" applyFill="1" applyBorder="1" applyAlignment="1" applyProtection="1">
      <alignment horizontal="center" vertical="center"/>
    </xf>
    <xf numFmtId="0" fontId="0" fillId="0" borderId="2" xfId="0" applyBorder="1" applyAlignment="1">
      <alignment vertical="center" wrapText="1"/>
    </xf>
    <xf numFmtId="0" fontId="0" fillId="0" borderId="2" xfId="0" applyFill="1" applyBorder="1" applyAlignment="1">
      <alignment horizontal="justify" vertical="center" wrapText="1"/>
    </xf>
    <xf numFmtId="0" fontId="63" fillId="0" borderId="2" xfId="0" applyFont="1" applyBorder="1" applyAlignment="1">
      <alignment vertical="center" wrapText="1"/>
    </xf>
    <xf numFmtId="0" fontId="63" fillId="0" borderId="2" xfId="0" applyFont="1" applyBorder="1" applyAlignment="1">
      <alignment horizontal="justify" vertical="center" wrapText="1"/>
    </xf>
    <xf numFmtId="0" fontId="65" fillId="0" borderId="2" xfId="0" applyFont="1" applyBorder="1" applyAlignment="1">
      <alignment horizontal="justify" vertical="center" wrapText="1"/>
    </xf>
    <xf numFmtId="166" fontId="7" fillId="0" borderId="2" xfId="0" applyNumberFormat="1" applyFont="1" applyBorder="1" applyAlignment="1" applyProtection="1">
      <alignment horizontal="center" vertical="center"/>
      <protection locked="0"/>
    </xf>
    <xf numFmtId="0" fontId="0" fillId="0" borderId="2" xfId="0" applyBorder="1" applyAlignment="1">
      <alignment horizontal="left" vertical="center" wrapText="1"/>
    </xf>
    <xf numFmtId="0" fontId="7" fillId="0" borderId="2" xfId="0" applyFont="1" applyFill="1" applyBorder="1" applyAlignment="1" applyProtection="1">
      <alignment horizontal="center" vertical="center" wrapText="1"/>
    </xf>
    <xf numFmtId="0" fontId="67" fillId="13" borderId="3" xfId="3" applyFont="1" applyFill="1" applyBorder="1" applyAlignment="1" applyProtection="1">
      <alignment horizontal="center" vertical="center" wrapText="1"/>
    </xf>
    <xf numFmtId="0" fontId="59" fillId="16" borderId="0" xfId="0" applyFont="1" applyFill="1"/>
    <xf numFmtId="0" fontId="68" fillId="0" borderId="0" xfId="0" applyFont="1" applyAlignment="1">
      <alignment horizontal="left"/>
    </xf>
    <xf numFmtId="0" fontId="68" fillId="0" borderId="0" xfId="0" applyNumberFormat="1" applyFont="1"/>
    <xf numFmtId="0" fontId="59" fillId="16" borderId="0" xfId="0" applyFont="1" applyFill="1" applyAlignment="1">
      <alignment horizontal="left"/>
    </xf>
    <xf numFmtId="0" fontId="59" fillId="16" borderId="0" xfId="0" applyNumberFormat="1" applyFont="1" applyFill="1"/>
    <xf numFmtId="0" fontId="6" fillId="3" borderId="24" xfId="0" applyFont="1" applyFill="1" applyBorder="1" applyAlignment="1">
      <alignment horizontal="center" vertical="center"/>
    </xf>
    <xf numFmtId="0" fontId="6" fillId="3" borderId="6" xfId="0" applyFont="1" applyFill="1" applyBorder="1" applyAlignment="1">
      <alignment horizontal="center" vertical="center"/>
    </xf>
    <xf numFmtId="0" fontId="0" fillId="7" borderId="17" xfId="0" applyFill="1" applyBorder="1" applyAlignment="1">
      <alignment horizontal="left" vertical="top" wrapText="1"/>
    </xf>
    <xf numFmtId="0" fontId="0" fillId="7" borderId="16" xfId="0" applyFill="1" applyBorder="1" applyAlignment="1">
      <alignment horizontal="left" vertical="top" wrapText="1"/>
    </xf>
    <xf numFmtId="0" fontId="0" fillId="7" borderId="18" xfId="0" applyFill="1" applyBorder="1" applyAlignment="1">
      <alignment horizontal="left" vertical="top" wrapText="1"/>
    </xf>
    <xf numFmtId="0" fontId="0" fillId="7" borderId="8" xfId="0" applyFill="1" applyBorder="1" applyAlignment="1">
      <alignment horizontal="left" vertical="top" wrapText="1"/>
    </xf>
    <xf numFmtId="0" fontId="61" fillId="0" borderId="20" xfId="0" applyFont="1" applyBorder="1" applyAlignment="1">
      <alignment horizontal="right"/>
    </xf>
    <xf numFmtId="0" fontId="61" fillId="0" borderId="8" xfId="0" applyFont="1" applyBorder="1" applyAlignment="1">
      <alignment horizontal="right"/>
    </xf>
    <xf numFmtId="0" fontId="62" fillId="0" borderId="19" xfId="0" applyFont="1" applyBorder="1" applyAlignment="1">
      <alignment horizontal="center" vertical="center" wrapText="1"/>
    </xf>
    <xf numFmtId="0" fontId="62" fillId="0" borderId="0" xfId="0" applyFont="1" applyBorder="1" applyAlignment="1">
      <alignment horizontal="center" vertical="center" wrapText="1"/>
    </xf>
    <xf numFmtId="0" fontId="0" fillId="7" borderId="31" xfId="0" applyFill="1" applyBorder="1" applyAlignment="1">
      <alignment horizontal="center"/>
    </xf>
    <xf numFmtId="0" fontId="0" fillId="7" borderId="32" xfId="0" applyFill="1"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54" fillId="7" borderId="17" xfId="0" applyFont="1" applyFill="1" applyBorder="1" applyAlignment="1">
      <alignment horizontal="left" vertical="top" wrapText="1"/>
    </xf>
    <xf numFmtId="0" fontId="54" fillId="7" borderId="19" xfId="0" applyFont="1" applyFill="1" applyBorder="1" applyAlignment="1">
      <alignment horizontal="left" vertical="top" wrapText="1"/>
    </xf>
    <xf numFmtId="0" fontId="54" fillId="7" borderId="16" xfId="0" applyFont="1" applyFill="1" applyBorder="1" applyAlignment="1">
      <alignment horizontal="left" vertical="top" wrapText="1"/>
    </xf>
    <xf numFmtId="0" fontId="54" fillId="7" borderId="10" xfId="0" applyFont="1" applyFill="1" applyBorder="1" applyAlignment="1">
      <alignment horizontal="left" vertical="top" wrapText="1"/>
    </xf>
    <xf numFmtId="0" fontId="54" fillId="7" borderId="0" xfId="0" applyFont="1" applyFill="1" applyBorder="1" applyAlignment="1">
      <alignment horizontal="left" vertical="top" wrapText="1"/>
    </xf>
    <xf numFmtId="0" fontId="54" fillId="7" borderId="9" xfId="0" applyFont="1" applyFill="1" applyBorder="1" applyAlignment="1">
      <alignment horizontal="left" vertical="top" wrapText="1"/>
    </xf>
    <xf numFmtId="0" fontId="54" fillId="7" borderId="18" xfId="0" applyFont="1" applyFill="1" applyBorder="1" applyAlignment="1">
      <alignment horizontal="left" vertical="top" wrapText="1"/>
    </xf>
    <xf numFmtId="0" fontId="54" fillId="7" borderId="20" xfId="0" applyFont="1" applyFill="1" applyBorder="1" applyAlignment="1">
      <alignment horizontal="left" vertical="top" wrapText="1"/>
    </xf>
    <xf numFmtId="0" fontId="54" fillId="7" borderId="8" xfId="0" applyFont="1" applyFill="1" applyBorder="1" applyAlignment="1">
      <alignment horizontal="left" vertical="top" wrapText="1"/>
    </xf>
    <xf numFmtId="14" fontId="0" fillId="7" borderId="31" xfId="0" applyNumberFormat="1" applyFill="1" applyBorder="1" applyAlignment="1">
      <alignment horizontal="center"/>
    </xf>
    <xf numFmtId="14" fontId="0" fillId="7" borderId="32" xfId="0" applyNumberFormat="1" applyFill="1" applyBorder="1" applyAlignment="1">
      <alignment horizontal="center"/>
    </xf>
    <xf numFmtId="0" fontId="5" fillId="0" borderId="31" xfId="0" applyNumberFormat="1" applyFont="1" applyBorder="1" applyAlignment="1">
      <alignment horizontal="center"/>
    </xf>
    <xf numFmtId="0" fontId="5" fillId="0" borderId="32" xfId="0" applyNumberFormat="1" applyFont="1" applyBorder="1" applyAlignment="1">
      <alignment horizontal="center"/>
    </xf>
    <xf numFmtId="0" fontId="5" fillId="7" borderId="31" xfId="0" applyFont="1" applyFill="1" applyBorder="1" applyAlignment="1">
      <alignment horizontal="center"/>
    </xf>
    <xf numFmtId="0" fontId="5" fillId="7" borderId="32" xfId="0" applyFont="1" applyFill="1" applyBorder="1" applyAlignment="1">
      <alignment horizontal="center"/>
    </xf>
    <xf numFmtId="0" fontId="0" fillId="0" borderId="31" xfId="0" applyBorder="1" applyAlignment="1" applyProtection="1">
      <alignment horizontal="left"/>
      <protection locked="0"/>
    </xf>
    <xf numFmtId="0" fontId="0" fillId="0" borderId="33" xfId="0" applyBorder="1" applyAlignment="1" applyProtection="1">
      <alignment horizontal="left"/>
      <protection locked="0"/>
    </xf>
    <xf numFmtId="0" fontId="0" fillId="0" borderId="32" xfId="0" applyBorder="1" applyAlignment="1" applyProtection="1">
      <alignment horizontal="left"/>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5" fillId="0" borderId="1"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5" fillId="0" borderId="19" xfId="0" applyFont="1" applyBorder="1" applyAlignment="1">
      <alignment horizontal="center"/>
    </xf>
    <xf numFmtId="0" fontId="12" fillId="0" borderId="0"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0" fillId="0" borderId="10" xfId="0" applyFont="1" applyBorder="1" applyAlignment="1">
      <alignment horizontal="left" wrapText="1"/>
    </xf>
    <xf numFmtId="0" fontId="50" fillId="0" borderId="9" xfId="0" applyFont="1" applyBorder="1" applyAlignment="1">
      <alignment horizontal="left" wrapText="1"/>
    </xf>
    <xf numFmtId="0" fontId="50" fillId="0" borderId="28" xfId="0" applyFont="1" applyBorder="1" applyAlignment="1">
      <alignment horizontal="left" wrapText="1"/>
    </xf>
    <xf numFmtId="0" fontId="50" fillId="0" borderId="29" xfId="0" applyFont="1" applyBorder="1" applyAlignment="1">
      <alignment horizontal="left" wrapText="1"/>
    </xf>
    <xf numFmtId="0" fontId="10" fillId="0" borderId="10" xfId="0" applyFont="1" applyBorder="1" applyAlignment="1">
      <alignment horizontal="center"/>
    </xf>
    <xf numFmtId="0" fontId="10" fillId="0" borderId="9"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3" xfId="0" applyFill="1" applyBorder="1" applyAlignment="1">
      <alignment horizontal="left" vertical="center"/>
    </xf>
    <xf numFmtId="0" fontId="0" fillId="0" borderId="25" xfId="0" applyBorder="1" applyAlignment="1">
      <alignment horizontal="right" vertical="center"/>
    </xf>
    <xf numFmtId="0" fontId="5" fillId="0" borderId="21" xfId="0" applyFont="1" applyBorder="1" applyAlignment="1">
      <alignment horizontal="center"/>
    </xf>
    <xf numFmtId="0" fontId="5" fillId="0" borderId="22" xfId="0" applyFont="1" applyBorder="1" applyAlignment="1">
      <alignment horizontal="center"/>
    </xf>
    <xf numFmtId="10" fontId="0" fillId="0" borderId="0" xfId="13" applyNumberFormat="1" applyFont="1" applyAlignment="1">
      <alignment horizontal="right" vertical="center"/>
    </xf>
    <xf numFmtId="0" fontId="0" fillId="0" borderId="2" xfId="0" applyFill="1" applyBorder="1" applyAlignment="1">
      <alignment horizontal="left" vertical="center"/>
    </xf>
    <xf numFmtId="0" fontId="0" fillId="0" borderId="11" xfId="0" applyFill="1" applyBorder="1" applyAlignment="1">
      <alignment horizontal="left" vertical="center"/>
    </xf>
    <xf numFmtId="0" fontId="11" fillId="0" borderId="10" xfId="0" applyFont="1" applyBorder="1" applyAlignment="1">
      <alignment horizontal="center" wrapText="1"/>
    </xf>
    <xf numFmtId="0" fontId="0" fillId="0" borderId="0" xfId="0" applyNumberFormat="1" applyFill="1"/>
    <xf numFmtId="0" fontId="0" fillId="6" borderId="1" xfId="0" applyFill="1" applyBorder="1" applyAlignment="1">
      <alignment horizontal="left"/>
    </xf>
    <xf numFmtId="0" fontId="0" fillId="6" borderId="1" xfId="0" applyNumberFormat="1" applyFill="1" applyBorder="1"/>
    <xf numFmtId="0" fontId="15" fillId="0" borderId="9" xfId="0" applyFont="1" applyBorder="1"/>
    <xf numFmtId="0" fontId="7" fillId="0" borderId="13" xfId="0" applyFont="1" applyFill="1" applyBorder="1" applyAlignment="1">
      <alignment horizontal="left" vertical="center" wrapText="1"/>
    </xf>
    <xf numFmtId="0" fontId="7" fillId="0" borderId="12" xfId="0" applyFont="1" applyFill="1" applyBorder="1" applyAlignment="1">
      <alignment horizontal="left" vertical="center" wrapText="1"/>
    </xf>
  </cellXfs>
  <cellStyles count="23">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1074">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b/>
      </font>
    </dxf>
    <dxf>
      <font>
        <b/>
      </font>
    </dxf>
    <dxf>
      <font>
        <b/>
      </font>
    </dxf>
    <dxf>
      <font>
        <color theme="0"/>
      </font>
    </dxf>
    <dxf>
      <font>
        <color theme="0"/>
      </font>
    </dxf>
    <dxf>
      <font>
        <b/>
      </font>
    </dxf>
    <dxf>
      <font>
        <b/>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sz val="12"/>
      </font>
    </dxf>
    <dxf>
      <font>
        <sz val="12"/>
      </font>
    </dxf>
    <dxf>
      <font>
        <sz val="12"/>
      </font>
    </dxf>
    <dxf>
      <font>
        <sz val="12"/>
      </font>
    </dxf>
    <dxf>
      <font>
        <sz val="12"/>
      </font>
    </dxf>
    <dxf>
      <font>
        <sz val="12"/>
      </font>
    </dxf>
    <dxf>
      <font>
        <sz val="1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b/>
      </font>
    </dxf>
    <dxf>
      <font>
        <b/>
      </font>
    </dxf>
    <dxf>
      <font>
        <b/>
      </font>
    </dxf>
    <dxf>
      <font>
        <color theme="0"/>
      </font>
    </dxf>
    <dxf>
      <font>
        <color theme="0"/>
      </font>
    </dxf>
    <dxf>
      <font>
        <b/>
      </font>
    </dxf>
    <dxf>
      <font>
        <b/>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sz val="12"/>
      </font>
    </dxf>
    <dxf>
      <font>
        <sz val="12"/>
      </font>
    </dxf>
    <dxf>
      <font>
        <sz val="12"/>
      </font>
    </dxf>
    <dxf>
      <font>
        <sz val="12"/>
      </font>
    </dxf>
    <dxf>
      <font>
        <sz val="12"/>
      </font>
    </dxf>
    <dxf>
      <font>
        <sz val="12"/>
      </font>
    </dxf>
    <dxf>
      <font>
        <sz val="1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b/>
      </font>
    </dxf>
    <dxf>
      <font>
        <b/>
      </font>
    </dxf>
    <dxf>
      <font>
        <b/>
      </font>
    </dxf>
    <dxf>
      <font>
        <color theme="0"/>
      </font>
    </dxf>
    <dxf>
      <font>
        <color theme="0"/>
      </font>
    </dxf>
    <dxf>
      <font>
        <b/>
      </font>
    </dxf>
    <dxf>
      <font>
        <b/>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sz val="12"/>
      </font>
    </dxf>
    <dxf>
      <font>
        <sz val="12"/>
      </font>
    </dxf>
    <dxf>
      <font>
        <sz val="12"/>
      </font>
    </dxf>
    <dxf>
      <font>
        <sz val="12"/>
      </font>
    </dxf>
    <dxf>
      <font>
        <sz val="12"/>
      </font>
    </dxf>
    <dxf>
      <font>
        <sz val="12"/>
      </font>
    </dxf>
    <dxf>
      <font>
        <sz val="1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b/>
      </font>
    </dxf>
    <dxf>
      <font>
        <b/>
      </font>
    </dxf>
    <dxf>
      <font>
        <b/>
      </font>
    </dxf>
    <dxf>
      <font>
        <color theme="0"/>
      </font>
    </dxf>
    <dxf>
      <font>
        <color theme="0"/>
      </font>
    </dxf>
    <dxf>
      <font>
        <b/>
      </font>
    </dxf>
    <dxf>
      <font>
        <b/>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sz val="12"/>
      </font>
    </dxf>
    <dxf>
      <font>
        <sz val="12"/>
      </font>
    </dxf>
    <dxf>
      <font>
        <sz val="12"/>
      </font>
    </dxf>
    <dxf>
      <font>
        <sz val="12"/>
      </font>
    </dxf>
    <dxf>
      <font>
        <sz val="12"/>
      </font>
    </dxf>
    <dxf>
      <font>
        <sz val="12"/>
      </font>
    </dxf>
    <dxf>
      <font>
        <sz val="12"/>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fill>
        <patternFill patternType="none">
          <bgColor auto="1"/>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border>
    </dxf>
    <dxf>
      <font>
        <b/>
        <i val="0"/>
        <strike val="0"/>
        <condense val="0"/>
        <extend val="0"/>
        <outline val="0"/>
        <shadow val="0"/>
        <u val="none"/>
        <vertAlign val="baseline"/>
        <sz val="11"/>
        <color theme="0"/>
        <name val="Calibri"/>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1073"/>
    </tableStyle>
    <tableStyle name="Estilo de segmentación de datos 2" pivot="0" table="0" count="1" xr9:uid="{00000000-0011-0000-FFFF-FFFF01000000}">
      <tableStyleElement type="headerRow" dxfId="1072"/>
    </tableStyle>
    <tableStyle name="SlicerStyleDark1 2" pivot="0" table="0" count="10" xr9:uid="{00000000-0011-0000-FFFF-FFFF02000000}">
      <tableStyleElement type="wholeTable" dxfId="1071"/>
      <tableStyleElement type="headerRow" dxfId="1070"/>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SEPTIEMBRE 2018 Web.xlsx]Análisis!TablaDinámica2</c:name>
    <c:fmtId val="3"/>
  </c:pivotSource>
  <c:chart>
    <c:autoTitleDeleted val="0"/>
    <c:pivotFmts>
      <c:pivotFmt>
        <c:idx val="0"/>
      </c:pivotFmt>
      <c:pivotFmt>
        <c:idx val="1"/>
      </c:pivotFmt>
      <c:pivotFmt>
        <c:idx val="2"/>
      </c:pivotFmt>
      <c:pivotFmt>
        <c:idx val="3"/>
      </c:pivotFmt>
      <c:pivotFmt>
        <c:idx val="4"/>
      </c:pivotFmt>
      <c:pivotFmt>
        <c:idx val="5"/>
      </c:pivotFmt>
      <c:pivotFmt>
        <c:idx val="6"/>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Análisis!$B$20:$B$38</c:f>
              <c:numCache>
                <c:formatCode>General</c:formatCode>
                <c:ptCount val="14"/>
                <c:pt idx="0">
                  <c:v>1</c:v>
                </c:pt>
                <c:pt idx="1">
                  <c:v>2</c:v>
                </c:pt>
                <c:pt idx="2">
                  <c:v>42</c:v>
                </c:pt>
                <c:pt idx="3">
                  <c:v>78</c:v>
                </c:pt>
                <c:pt idx="4">
                  <c:v>19</c:v>
                </c:pt>
                <c:pt idx="5">
                  <c:v>64</c:v>
                </c:pt>
                <c:pt idx="6">
                  <c:v>27</c:v>
                </c:pt>
                <c:pt idx="7">
                  <c:v>38</c:v>
                </c:pt>
                <c:pt idx="8">
                  <c:v>20</c:v>
                </c:pt>
                <c:pt idx="9">
                  <c:v>2</c:v>
                </c:pt>
              </c:numCache>
            </c:numRef>
          </c:val>
          <c:smooth val="0"/>
          <c:extLst>
            <c:ext xmlns:c16="http://schemas.microsoft.com/office/drawing/2014/chart" uri="{C3380CC4-5D6E-409C-BE32-E72D297353CC}">
              <c16:uniqueId val="{0000000D-4FE5-487E-AADF-3341E5C8F5CF}"/>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Análisis!$C$20:$C$38</c:f>
              <c:numCache>
                <c:formatCode>General</c:formatCode>
                <c:ptCount val="14"/>
                <c:pt idx="9">
                  <c:v>70</c:v>
                </c:pt>
                <c:pt idx="10">
                  <c:v>11</c:v>
                </c:pt>
                <c:pt idx="11">
                  <c:v>14</c:v>
                </c:pt>
                <c:pt idx="12">
                  <c:v>3</c:v>
                </c:pt>
                <c:pt idx="13">
                  <c:v>5</c:v>
                </c:pt>
              </c:numCache>
            </c:numRef>
          </c:val>
          <c:smooth val="0"/>
          <c:extLst>
            <c:ext xmlns:c16="http://schemas.microsoft.com/office/drawing/2014/chart" uri="{C3380CC4-5D6E-409C-BE32-E72D297353CC}">
              <c16:uniqueId val="{00000001-37E2-44E2-A996-51A81EBA4C8E}"/>
            </c:ext>
          </c:extLst>
        </c:ser>
        <c:dLbls>
          <c:dLblPos val="ctr"/>
          <c:showLegendKey val="0"/>
          <c:showVal val="1"/>
          <c:showCatName val="0"/>
          <c:showSerName val="0"/>
          <c:showPercent val="0"/>
          <c:showBubbleSize val="0"/>
        </c:dLbls>
        <c:marker val="1"/>
        <c:smooth val="0"/>
        <c:axId val="-1853976784"/>
        <c:axId val="-1853976240"/>
      </c:lineChart>
      <c:catAx>
        <c:axId val="-1853976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53976240"/>
        <c:crosses val="autoZero"/>
        <c:auto val="1"/>
        <c:lblAlgn val="ctr"/>
        <c:lblOffset val="100"/>
        <c:noMultiLvlLbl val="0"/>
      </c:catAx>
      <c:valAx>
        <c:axId val="-1853976240"/>
        <c:scaling>
          <c:orientation val="minMax"/>
        </c:scaling>
        <c:delete val="1"/>
        <c:axPos val="l"/>
        <c:numFmt formatCode="General" sourceLinked="1"/>
        <c:majorTickMark val="none"/>
        <c:minorTickMark val="none"/>
        <c:tickLblPos val="nextTo"/>
        <c:crossAx val="-185397678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SEPTIEMBRE 2018 Web.xlsx]Análisis!TablaDinámica4</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Análisis!$G$20:$G$27</c:f>
              <c:numCache>
                <c:formatCode>General</c:formatCode>
                <c:ptCount val="7"/>
                <c:pt idx="0">
                  <c:v>13</c:v>
                </c:pt>
                <c:pt idx="1">
                  <c:v>1</c:v>
                </c:pt>
                <c:pt idx="2">
                  <c:v>152</c:v>
                </c:pt>
                <c:pt idx="3">
                  <c:v>17</c:v>
                </c:pt>
                <c:pt idx="4">
                  <c:v>86</c:v>
                </c:pt>
                <c:pt idx="5">
                  <c:v>20</c:v>
                </c:pt>
                <c:pt idx="6">
                  <c:v>4</c:v>
                </c:pt>
              </c:numCache>
            </c:numRef>
          </c:val>
          <c:smooth val="0"/>
          <c:extLst>
            <c:ext xmlns:c16="http://schemas.microsoft.com/office/drawing/2014/chart" uri="{C3380CC4-5D6E-409C-BE32-E72D297353CC}">
              <c16:uniqueId val="{00000000-E1C7-4F38-BADC-F91C954F8403}"/>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Análisis!$H$20:$H$27</c:f>
              <c:numCache>
                <c:formatCode>General</c:formatCode>
                <c:ptCount val="7"/>
                <c:pt idx="0">
                  <c:v>8</c:v>
                </c:pt>
                <c:pt idx="2">
                  <c:v>56</c:v>
                </c:pt>
                <c:pt idx="3">
                  <c:v>5</c:v>
                </c:pt>
                <c:pt idx="4">
                  <c:v>23</c:v>
                </c:pt>
                <c:pt idx="5">
                  <c:v>5</c:v>
                </c:pt>
                <c:pt idx="6">
                  <c:v>6</c:v>
                </c:pt>
              </c:numCache>
            </c:numRef>
          </c:val>
          <c:smooth val="0"/>
          <c:extLst>
            <c:ext xmlns:c16="http://schemas.microsoft.com/office/drawing/2014/chart" uri="{C3380CC4-5D6E-409C-BE32-E72D297353CC}">
              <c16:uniqueId val="{00000001-1F51-4745-A2C3-854C8A0F4103}"/>
            </c:ext>
          </c:extLst>
        </c:ser>
        <c:dLbls>
          <c:showLegendKey val="0"/>
          <c:showVal val="0"/>
          <c:showCatName val="0"/>
          <c:showSerName val="0"/>
          <c:showPercent val="0"/>
          <c:showBubbleSize val="0"/>
        </c:dLbls>
        <c:smooth val="0"/>
        <c:axId val="-1509787440"/>
        <c:axId val="-1509779280"/>
      </c:lineChart>
      <c:catAx>
        <c:axId val="-150978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1509779280"/>
        <c:crosses val="autoZero"/>
        <c:auto val="1"/>
        <c:lblAlgn val="ctr"/>
        <c:lblOffset val="100"/>
        <c:noMultiLvlLbl val="0"/>
      </c:catAx>
      <c:valAx>
        <c:axId val="-1509779280"/>
        <c:scaling>
          <c:orientation val="minMax"/>
        </c:scaling>
        <c:delete val="1"/>
        <c:axPos val="l"/>
        <c:numFmt formatCode="General" sourceLinked="1"/>
        <c:majorTickMark val="none"/>
        <c:minorTickMark val="none"/>
        <c:tickLblPos val="nextTo"/>
        <c:crossAx val="-1509787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30 Septiembre'!$A$86:$A$98</c:f>
              <c:numCache>
                <c:formatCode>mmm\-yy</c:formatCode>
                <c:ptCount val="13"/>
                <c:pt idx="0">
                  <c:v>43070</c:v>
                </c:pt>
                <c:pt idx="1">
                  <c:v>43101</c:v>
                </c:pt>
                <c:pt idx="2">
                  <c:v>43132</c:v>
                </c:pt>
                <c:pt idx="3">
                  <c:v>43160</c:v>
                </c:pt>
                <c:pt idx="4">
                  <c:v>43191</c:v>
                </c:pt>
                <c:pt idx="5">
                  <c:v>43221</c:v>
                </c:pt>
                <c:pt idx="6">
                  <c:v>43252</c:v>
                </c:pt>
                <c:pt idx="7">
                  <c:v>43282</c:v>
                </c:pt>
                <c:pt idx="8">
                  <c:v>43313</c:v>
                </c:pt>
                <c:pt idx="9">
                  <c:v>43344</c:v>
                </c:pt>
              </c:numCache>
            </c:numRef>
          </c:cat>
          <c:val>
            <c:numRef>
              <c:f>'Resumen 30 Septiembre'!$B$86:$B$98</c:f>
              <c:numCache>
                <c:formatCode>General</c:formatCode>
                <c:ptCount val="13"/>
                <c:pt idx="0">
                  <c:v>216</c:v>
                </c:pt>
                <c:pt idx="1">
                  <c:v>216</c:v>
                </c:pt>
                <c:pt idx="2">
                  <c:v>223</c:v>
                </c:pt>
                <c:pt idx="3">
                  <c:v>245</c:v>
                </c:pt>
                <c:pt idx="4">
                  <c:v>247</c:v>
                </c:pt>
                <c:pt idx="5">
                  <c:v>249</c:v>
                </c:pt>
                <c:pt idx="6">
                  <c:v>276</c:v>
                </c:pt>
                <c:pt idx="7">
                  <c:v>281</c:v>
                </c:pt>
                <c:pt idx="8">
                  <c:v>285</c:v>
                </c:pt>
                <c:pt idx="9">
                  <c:v>293</c:v>
                </c:pt>
              </c:numCache>
            </c:numRef>
          </c:val>
          <c:smooth val="0"/>
          <c:extLst>
            <c:ext xmlns:c16="http://schemas.microsoft.com/office/drawing/2014/chart" uri="{C3380CC4-5D6E-409C-BE32-E72D297353CC}">
              <c16:uniqueId val="{00000000-F18A-4747-8F1A-2BCADBC7C02B}"/>
            </c:ext>
          </c:extLst>
        </c:ser>
        <c:dLbls>
          <c:showLegendKey val="0"/>
          <c:showVal val="0"/>
          <c:showCatName val="0"/>
          <c:showSerName val="0"/>
          <c:showPercent val="0"/>
          <c:showBubbleSize val="0"/>
        </c:dLbls>
        <c:marker val="1"/>
        <c:smooth val="0"/>
        <c:axId val="-1509772208"/>
        <c:axId val="-1509780368"/>
      </c:lineChart>
      <c:dateAx>
        <c:axId val="-15097722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9780368"/>
        <c:crosses val="autoZero"/>
        <c:auto val="1"/>
        <c:lblOffset val="100"/>
        <c:baseTimeUnit val="months"/>
      </c:dateAx>
      <c:valAx>
        <c:axId val="-150978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977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file:///C:\Program%20Files%20(x86)\WinSCP\WinSCP.exe" TargetMode="External"/><Relationship Id="rId5" Type="http://schemas.openxmlformats.org/officeDocument/2006/relationships/image" Target="../media/image7.jpe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8782050"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0839450"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a:off x="7604148" y="533510"/>
          <a:ext cx="2315791" cy="1115122"/>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400-000003000000}"/>
            </a:ext>
          </a:extLst>
        </xdr:cNvPr>
        <xdr:cNvSpPr txBox="1"/>
      </xdr:nvSpPr>
      <xdr:spPr>
        <a:xfrm>
          <a:off x="7698441" y="106455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396</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0024782" y="779929"/>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400-000005000000}"/>
            </a:ext>
          </a:extLst>
        </xdr:cNvPr>
        <xdr:cNvSpPr txBox="1"/>
      </xdr:nvSpPr>
      <xdr:spPr>
        <a:xfrm>
          <a:off x="10122531" y="853508"/>
          <a:ext cx="1985466" cy="56286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293</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2451976" y="786653"/>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400-000007000000}"/>
            </a:ext>
          </a:extLst>
        </xdr:cNvPr>
        <xdr:cNvSpPr txBox="1"/>
      </xdr:nvSpPr>
      <xdr:spPr>
        <a:xfrm>
          <a:off x="12597654" y="105559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103</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400-000008000000}"/>
            </a:ext>
          </a:extLst>
        </xdr:cNvPr>
        <xdr:cNvSpPr txBox="1"/>
      </xdr:nvSpPr>
      <xdr:spPr>
        <a:xfrm>
          <a:off x="11372620" y="1382751"/>
          <a:ext cx="780091" cy="23535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73,99%</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400-000009000000}"/>
            </a:ext>
          </a:extLst>
        </xdr:cNvPr>
        <xdr:cNvSpPr txBox="1"/>
      </xdr:nvSpPr>
      <xdr:spPr>
        <a:xfrm>
          <a:off x="13771085" y="1382752"/>
          <a:ext cx="824186" cy="30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26,01%</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569178</xdr:colOff>
      <xdr:row>14</xdr:row>
      <xdr:rowOff>114036</xdr:rowOff>
    </xdr:from>
    <xdr:to>
      <xdr:col>15</xdr:col>
      <xdr:colOff>419453</xdr:colOff>
      <xdr:row>31</xdr:row>
      <xdr:rowOff>192129</xdr:rowOff>
    </xdr:to>
    <mc:AlternateContent xmlns:mc="http://schemas.openxmlformats.org/markup-compatibility/2006" xmlns:a14="http://schemas.microsoft.com/office/drawing/2010/main">
      <mc:Choice Requires="a14">
        <xdr:graphicFrame macro="">
          <xdr:nvGraphicFramePr>
            <xdr:cNvPr id="13" name="AUDITORIA">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89056" y="2506902"/>
              <a:ext cx="1383568" cy="402120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4" name="INCIDENCIA PRIORIZADA">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22466"/>
              <a:ext cx="1806834" cy="144716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31</xdr:row>
      <xdr:rowOff>186547</xdr:rowOff>
    </xdr:to>
    <mc:AlternateContent xmlns:mc="http://schemas.openxmlformats.org/markup-compatibility/2006" xmlns:a14="http://schemas.microsoft.com/office/drawing/2010/main">
      <mc:Choice Requires="a14">
        <xdr:graphicFrame macro="">
          <xdr:nvGraphicFramePr>
            <xdr:cNvPr id="15" name="key concept">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21776" y="4166145"/>
              <a:ext cx="3654399" cy="25194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6" name="AREA RESPONSABLE -COMPARTIDOS">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59960" y="928288"/>
              <a:ext cx="5074818" cy="14529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51074" y="45904"/>
          <a:ext cx="5961045" cy="7207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316249</xdr:colOff>
      <xdr:row>14</xdr:row>
      <xdr:rowOff>166688</xdr:rowOff>
    </xdr:from>
    <xdr:to>
      <xdr:col>11</xdr:col>
      <xdr:colOff>625296</xdr:colOff>
      <xdr:row>32</xdr:row>
      <xdr:rowOff>71437</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22" name="Imagen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9880" cy="852496"/>
        </a:xfrm>
        <a:prstGeom prst="rect">
          <a:avLst/>
        </a:prstGeom>
      </xdr:spPr>
    </xdr:pic>
    <xdr:clientData/>
  </xdr:twoCellAnchor>
  <xdr:twoCellAnchor>
    <xdr:from>
      <xdr:col>6</xdr:col>
      <xdr:colOff>745934</xdr:colOff>
      <xdr:row>11</xdr:row>
      <xdr:rowOff>114759</xdr:rowOff>
    </xdr:from>
    <xdr:to>
      <xdr:col>8</xdr:col>
      <xdr:colOff>137711</xdr:colOff>
      <xdr:row>13</xdr:row>
      <xdr:rowOff>34428</xdr:rowOff>
    </xdr:to>
    <xdr:sp macro="[0]!Restaurar" textlink="">
      <xdr:nvSpPr>
        <xdr:cNvPr id="24" name="Rectángulo: esquinas redondeadas 23">
          <a:extLst>
            <a:ext uri="{FF2B5EF4-FFF2-40B4-BE49-F238E27FC236}">
              <a16:creationId xmlns:a16="http://schemas.microsoft.com/office/drawing/2014/main" id="{00000000-0008-0000-0400-000018000000}"/>
            </a:ext>
          </a:extLst>
        </xdr:cNvPr>
        <xdr:cNvSpPr/>
      </xdr:nvSpPr>
      <xdr:spPr>
        <a:xfrm>
          <a:off x="7585573" y="2031235"/>
          <a:ext cx="906596" cy="309850"/>
        </a:xfrm>
        <a:prstGeom prst="roundRect">
          <a:avLst/>
        </a:prstGeom>
        <a:solidFill>
          <a:schemeClr val="accent1">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RESTAURAR</a:t>
          </a:r>
        </a:p>
      </xdr:txBody>
    </xdr:sp>
    <xdr:clientData/>
  </xdr:twoCellAnchor>
  <xdr:twoCellAnchor editAs="oneCell">
    <xdr:from>
      <xdr:col>16</xdr:col>
      <xdr:colOff>390460</xdr:colOff>
      <xdr:row>9</xdr:row>
      <xdr:rowOff>10918</xdr:rowOff>
    </xdr:from>
    <xdr:to>
      <xdr:col>20</xdr:col>
      <xdr:colOff>172419</xdr:colOff>
      <xdr:row>14</xdr:row>
      <xdr:rowOff>11616</xdr:rowOff>
    </xdr:to>
    <mc:AlternateContent xmlns:mc="http://schemas.openxmlformats.org/markup-compatibility/2006" xmlns:a14="http://schemas.microsoft.com/office/drawing/2010/main">
      <mc:Choice Requires="a14">
        <xdr:graphicFrame macro="">
          <xdr:nvGraphicFramePr>
            <xdr:cNvPr id="26" name="Fecha terminación Metas 2">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microsoft.com/office/drawing/2010/slicer">
              <sle:slicer xmlns:sle="http://schemas.microsoft.com/office/drawing/2010/slicer" name="Fecha terminación Metas 2"/>
            </a:graphicData>
          </a:graphic>
        </xdr:graphicFrame>
      </mc:Choice>
      <mc:Fallback xmlns="">
        <xdr:sp macro="" textlink="">
          <xdr:nvSpPr>
            <xdr:cNvPr id="0" name=""/>
            <xdr:cNvSpPr>
              <a:spLocks noTextEdit="1"/>
            </xdr:cNvSpPr>
          </xdr:nvSpPr>
          <xdr:spPr>
            <a:xfrm>
              <a:off x="14910277" y="1474516"/>
              <a:ext cx="2848544" cy="92996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16</xdr:col>
      <xdr:colOff>390459</xdr:colOff>
      <xdr:row>5</xdr:row>
      <xdr:rowOff>139114</xdr:rowOff>
    </xdr:from>
    <xdr:to>
      <xdr:col>20</xdr:col>
      <xdr:colOff>149466</xdr:colOff>
      <xdr:row>8</xdr:row>
      <xdr:rowOff>162062</xdr:rowOff>
    </xdr:to>
    <mc:AlternateContent xmlns:mc="http://schemas.openxmlformats.org/markup-compatibility/2006" xmlns:a14="http://schemas.microsoft.com/office/drawing/2010/main">
      <mc:Choice Requires="a14">
        <xdr:graphicFrame macro="">
          <xdr:nvGraphicFramePr>
            <xdr:cNvPr id="27" name="Años 1">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microsoft.com/office/drawing/2010/slicer">
              <sle:slicer xmlns:sle="http://schemas.microsoft.com/office/drawing/2010/slicer" name="Años 1"/>
            </a:graphicData>
          </a:graphic>
        </xdr:graphicFrame>
      </mc:Choice>
      <mc:Fallback xmlns="">
        <xdr:sp macro="" textlink="">
          <xdr:nvSpPr>
            <xdr:cNvPr id="0" name=""/>
            <xdr:cNvSpPr>
              <a:spLocks noTextEdit="1"/>
            </xdr:cNvSpPr>
          </xdr:nvSpPr>
          <xdr:spPr>
            <a:xfrm>
              <a:off x="14910276" y="859297"/>
              <a:ext cx="2825592" cy="5805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20834" name="TextBox1" hidden="1">
              <a:extLst>
                <a:ext uri="{63B3BB69-23CF-44E3-9099-C40C66FF867C}">
                  <a14:compatExt spid="_x0000_s120834"/>
                </a:ext>
                <a:ext uri="{FF2B5EF4-FFF2-40B4-BE49-F238E27FC236}">
                  <a16:creationId xmlns:a16="http://schemas.microsoft.com/office/drawing/2014/main" id="{00000000-0008-0000-0400-00000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140783</xdr:colOff>
      <xdr:row>14</xdr:row>
      <xdr:rowOff>97806</xdr:rowOff>
    </xdr:from>
    <xdr:to>
      <xdr:col>13</xdr:col>
      <xdr:colOff>522713</xdr:colOff>
      <xdr:row>31</xdr:row>
      <xdr:rowOff>192129</xdr:rowOff>
    </xdr:to>
    <mc:AlternateContent xmlns:mc="http://schemas.openxmlformats.org/markup-compatibility/2006" xmlns:a14="http://schemas.microsoft.com/office/drawing/2010/main">
      <mc:Choice Requires="a14">
        <xdr:graphicFrame macro="">
          <xdr:nvGraphicFramePr>
            <xdr:cNvPr id="11" name="% Cumplimiento">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594015" y="2490672"/>
              <a:ext cx="1148576" cy="403743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12" name="PROYECTO / PROCESO">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25876" y="1747954"/>
              <a:ext cx="4772722" cy="6216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5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5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19050</xdr:rowOff>
        </xdr:from>
        <xdr:to>
          <xdr:col>7</xdr:col>
          <xdr:colOff>504825</xdr:colOff>
          <xdr:row>19</xdr:row>
          <xdr:rowOff>190500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5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5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xdr:colOff>
      <xdr:row>2</xdr:row>
      <xdr:rowOff>0</xdr:rowOff>
    </xdr:from>
    <xdr:to>
      <xdr:col>14</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97250" y="381000"/>
              <a:ext cx="4572000" cy="29622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82</xdr:row>
      <xdr:rowOff>28575</xdr:rowOff>
    </xdr:from>
    <xdr:to>
      <xdr:col>3</xdr:col>
      <xdr:colOff>676276</xdr:colOff>
      <xdr:row>91</xdr:row>
      <xdr:rowOff>171449</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313.491008680554" createdVersion="6" refreshedVersion="6" minRefreshableVersion="3" recordCount="733" xr:uid="{00000000-000A-0000-FFFF-FFFF00000000}">
  <cacheSource type="worksheet">
    <worksheetSource ref="A10:AS743" sheet="PMI"/>
  </cacheSource>
  <cacheFields count="53">
    <cacheField name="N h" numFmtId="0">
      <sharedItems containsSemiMixedTypes="0" containsString="0" containsNumber="1" containsInteger="1" minValue="3" maxValue="1222" count="733">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ount="56">
        <d v="2016-07-31T00:00:00"/>
        <d v="2017-06-30T00:00:00"/>
        <d v="2018-10-31T00:00:00"/>
        <d v="2015-06-30T00:00:00"/>
        <d v="2014-12-31T00:00:00"/>
        <d v="2015-03-30T00:00:00"/>
        <d v="2016-08-31T00:00:00"/>
        <d v="2017-11-30T00:00:00"/>
        <d v="2016-11-30T00:00:00"/>
        <d v="2016-12-31T00:00:00"/>
        <d v="2018-03-31T00:00:00"/>
        <d v="2018-11-30T00:00:00"/>
        <d v="2014-09-30T00:00:00"/>
        <d v="2014-10-31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8-12-31T00:00:00"/>
        <d v="2017-10-31T00:00:00"/>
        <d v="2017-05-31T00:00:00"/>
        <d v="2014-04-30T00:00:00"/>
        <d v="2019-04-30T00:00:00"/>
        <d v="2018-08-31T00:00:00"/>
        <d v="2019-07-31T00:00:00"/>
        <d v="2015-03-15T00:00:00"/>
        <d v="2017-04-30T00:00:00"/>
        <d v="2017-01-31T00:00:00"/>
        <d v="2015-05-15T00:00:00"/>
        <d v="2015-05-30T00:00:00"/>
        <d v="2016-03-01T00:00:00"/>
        <d v="2017-07-31T00:00:00"/>
        <d v="2018-09-30T00:00:00"/>
        <d v="2019-02-28T00:00:00"/>
        <d v="2018-02-28T00:00:00"/>
        <d v="2018-04-30T00:00:00"/>
        <d v="2018-05-31T00:00:00"/>
      </sharedItems>
    </cacheField>
    <cacheField name="LLAVE PROYECTO" numFmtId="0">
      <sharedItems/>
    </cacheField>
    <cacheField name="PROYECTO / PROCESO" numFmtId="0">
      <sharedItems count="85">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haredItems>
    </cacheField>
    <cacheField name="AREA RESPONSABLE FINAL" numFmtId="0">
      <sharedItems count="15">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de Gestión Contractual - Vicepresidencia Jurídica - Vicepresidencia Administrativa y Financiera - Vicepresidencia Ejecutiva - Oficina de Control Interno"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ount="12">
        <s v="Vicepresidencia de Gestión Contractual"/>
        <s v="VGC"/>
        <s v="Compartidos"/>
        <s v="Vicepresidencia Jurídica"/>
        <s v="VPRE"/>
        <s v="Vicepresidencia Ejecutiva"/>
        <s v="VEj"/>
        <s v="Vicepresidencia de Planeación, Riesgos y Entorno"/>
        <s v="VJur"/>
        <s v="VAF"/>
        <s v="Vicepresidencia Administrativa y Financiera"/>
        <s v="Presidencia"/>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7">
        <n v="1"/>
        <n v="0.2"/>
        <n v="0.42857142857142855"/>
        <n v="0.2857142857142857"/>
        <n v="0.8571428571428571"/>
        <n v="0.5"/>
        <n v="0.81818181818181823"/>
        <n v="0.83333333333333337"/>
        <n v="0.33333333333333331"/>
        <n v="0.4"/>
        <n v="0"/>
        <n v="0.5714285714285714"/>
        <n v="0.75"/>
        <n v="0.9"/>
        <n v="0.375"/>
        <n v="0.44444444444444442"/>
        <n v="0.625"/>
        <n v="0.77777777777777779"/>
        <n v="0.25"/>
        <n v="0.6"/>
        <n v="0.875"/>
        <n v="0.66666666666666663"/>
        <n v="0.7142857142857143"/>
        <n v="0.1111111111111111"/>
        <n v="0.22222222222222221"/>
        <n v="0.93333333333333335" u="1"/>
        <n v="0.16666666666666666" u="1"/>
        <n v="0.55555555555555558" u="1"/>
        <n v="0.7" u="1"/>
        <n v="0.88888888888888884" u="1"/>
        <n v="0.8" u="1"/>
        <n v="0.63636363636363635" u="1"/>
        <n v="0.90909090909090906" u="1"/>
        <n v="0.125" u="1"/>
        <n v="0.14285714285714285" u="1"/>
        <n v="6.8965517241379309E-2" u="1"/>
        <n v="0.7857142857142857"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1._x000a_SI_x000a_---------------------------------_x000a_2. _x000a_NO"/>
        <s v="br"/>
        <s v="1._x000a_NO _x000a_---------------------------------_x000a_2._x000a_NO" u="1"/>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1">
        <s v="2012R"/>
        <s v="2007R"/>
        <s v="2007E"/>
        <s v="2008R"/>
        <s v="2009E"/>
        <s v="2009R"/>
        <s v="2010E"/>
        <s v="2010R"/>
        <s v="2011E"/>
        <s v="2011R"/>
        <s v="2012E"/>
        <s v="2013E"/>
        <s v="2013R"/>
        <s v="2014E"/>
        <s v="2014R"/>
        <s v="2015R"/>
        <s v="2016E"/>
        <s v="2017D"/>
        <s v="2016R"/>
        <s v="2017E"/>
        <s v="2016C"/>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sharedItems>
    </cacheField>
    <cacheField name="INCIDENCIA PRIORIZADA" numFmtId="0">
      <sharedItems count="4">
        <s v="ADMINISTRATIVA"/>
        <s v="DISCIPLINARIA"/>
        <s v="PENAL"/>
        <s v="FISCAL"/>
      </sharedItems>
    </cacheField>
    <cacheField name="Documento de Efectividad de la CGR" numFmtId="0">
      <sharedItems containsBlank="1"/>
    </cacheField>
    <cacheField name="Para revisión Dr. Medellín" numFmtId="0">
      <sharedItems containsBlank="1" count="170">
        <m/>
        <s v="SI _x000a_INF 2 Rad. 2016-40_x000a_9-054482 pag. 29"/>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NO"/>
        <s v="SI"/>
        <s v="N/A"/>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ficiancias en actuaciones contractuales" u="1"/>
        <s v="Problemas en la gestión administrativa y financiera" u="1"/>
      </sharedItems>
    </cacheField>
    <cacheField name="Subcategoria" numFmtId="0">
      <sharedItems containsBlank="1"/>
    </cacheField>
    <cacheField name="Modo" numFmtId="0">
      <sharedItems containsBlank="1" count="14">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haredItems>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374.669368518516" createdVersion="6" refreshedVersion="6" minRefreshableVersion="3" recordCount="765" xr:uid="{00000000-000A-0000-FFFF-FFFF02000000}">
  <cacheSource type="worksheet">
    <worksheetSource ref="A10:AS900" sheet="PMI"/>
  </cacheSource>
  <cacheFields count="54">
    <cacheField name="N h" numFmtId="0">
      <sharedItems containsString="0" containsBlank="1" containsNumber="1" containsInteger="1" minValue="3" maxValue="1251" count="763">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m/>
      </sharedItems>
    </cacheField>
    <cacheField name="N_x000a_VIG" numFmtId="0">
      <sharedItems containsString="0" containsBlank="1" containsNumber="1" containsInteger="1" minValue="1" maxValue="293"/>
    </cacheField>
    <cacheField name="Descripción hallazgo (No más de 50 palabras) " numFmtId="0">
      <sharedItems containsBlank="1" longText="1"/>
    </cacheField>
    <cacheField name="Causa del hallazgo" numFmtId="0">
      <sharedItems containsBlank="1" longText="1"/>
    </cacheField>
    <cacheField name="Efecto del hallazgo" numFmtId="0">
      <sharedItems containsBlank="1" longText="1"/>
    </cacheField>
    <cacheField name="Acción de mejoramiento" numFmtId="0">
      <sharedItems containsBlank="1" longText="1"/>
    </cacheField>
    <cacheField name="Objetivo" numFmtId="0">
      <sharedItems containsBlank="1" longText="1"/>
    </cacheField>
    <cacheField name="Descripción de las Metas" numFmtId="0">
      <sharedItems containsBlank="1" longText="1"/>
    </cacheField>
    <cacheField name="Denominación de la Unidad de medida de la Meta" numFmtId="0">
      <sharedItems containsBlank="1" longText="1"/>
    </cacheField>
    <cacheField name="Unidad de Medida de la Meta" numFmtId="0">
      <sharedItems containsString="0" containsBlank="1" containsNumber="1" containsInteger="1" minValue="1" maxValue="28"/>
    </cacheField>
    <cacheField name="Fecha iniciación Metas" numFmtId="0">
      <sharedItems containsNonDate="0" containsDate="1" containsString="0" containsBlank="1" minDate="2013-03-01T00:00:00" maxDate="2018-07-17T00:00:00"/>
    </cacheField>
    <cacheField name="Fecha terminación Metas" numFmtId="0">
      <sharedItems containsNonDate="0" containsDate="1" containsString="0" containsBlank="1" minDate="2014-01-31T00:00:00" maxDate="2020-01-01T00:00:00" count="61">
        <d v="2016-07-31T00:00:00"/>
        <d v="2017-06-30T00:00:00"/>
        <d v="2018-10-31T00:00:00"/>
        <d v="2015-06-30T00:00:00"/>
        <d v="2014-12-31T00:00:00"/>
        <d v="2015-03-30T00:00:00"/>
        <d v="2016-08-31T00:00:00"/>
        <d v="2017-11-30T00:00:00"/>
        <d v="2016-11-30T00:00:00"/>
        <d v="2016-12-31T00:00:00"/>
        <d v="2018-03-31T00:00:00"/>
        <d v="2018-11-30T00:00:00"/>
        <d v="2014-09-30T00:00:00"/>
        <d v="2014-10-31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8-12-31T00:00:00"/>
        <d v="2017-10-31T00:00:00"/>
        <d v="2017-05-31T00:00:00"/>
        <d v="2014-04-30T00:00:00"/>
        <d v="2019-04-30T00:00:00"/>
        <d v="2018-08-31T00:00:00"/>
        <d v="2019-07-31T00:00:00"/>
        <d v="2015-03-15T00:00:00"/>
        <d v="2017-04-30T00:00:00"/>
        <d v="2017-01-31T00:00:00"/>
        <d v="2015-05-15T00:00:00"/>
        <d v="2015-05-30T00:00:00"/>
        <d v="2016-03-01T00:00:00"/>
        <d v="2017-07-31T00:00:00"/>
        <d v="2019-06-30T00:00:00"/>
        <d v="2019-02-28T00:00:00"/>
        <d v="2018-02-28T00:00:00"/>
        <d v="2019-10-31T00:00:00"/>
        <d v="2018-09-30T00:00:00"/>
        <d v="2018-04-30T00:00:00"/>
        <d v="2018-05-31T00:00:00"/>
        <d v="2019-03-31T00:00:00"/>
        <d v="2019-08-31T00:00:00"/>
        <m/>
      </sharedItems>
    </cacheField>
    <cacheField name="LLAVE PROYECTO" numFmtId="0">
      <sharedItems containsBlank="1"/>
    </cacheField>
    <cacheField name="PROYECTO / PROCESO" numFmtId="0">
      <sharedItems containsBlank="1" count="88">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m/>
      </sharedItems>
    </cacheField>
    <cacheField name="AREA RESPONSABLE FINAL" numFmtId="0">
      <sharedItems containsBlank="1" count="19">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m/>
      </sharedItems>
    </cacheField>
    <cacheField name="AREA RESPONSABLE FUNCIONAL" numFmtId="0">
      <sharedItems containsBlank="1"/>
    </cacheField>
    <cacheField name="FUNCIONARIO RESPONSABLE " numFmtId="0">
      <sharedItems containsBlank="1"/>
    </cacheField>
    <cacheField name="AREA RESPONSABLE -COMPARTIDOS" numFmtId="0">
      <sharedItems containsBlank="1" count="13">
        <s v="Vicepresidencia de Gestión Contractual"/>
        <s v="VGC"/>
        <s v="Compartidos"/>
        <s v="Vicepresidencia Jurídica"/>
        <s v="VPRE"/>
        <s v="Vicepresidencia Ejecutiva"/>
        <s v="VEj"/>
        <s v="Vicepresidencia de Planeación, Riesgos y Entorno"/>
        <s v="VJur"/>
        <s v="VAF"/>
        <s v="Vicepresidencia Administrativa y Financiera"/>
        <s v="Presidencia"/>
        <m/>
      </sharedItems>
    </cacheField>
    <cacheField name="INCIDENCIA" numFmtId="0">
      <sharedItems containsBlank="1"/>
    </cacheField>
    <cacheField name="AVANCE FISICO OCI" numFmtId="0">
      <sharedItems containsString="0" containsBlank="1" containsNumber="1" containsInteger="1" minValue="0" maxValue="28"/>
    </cacheField>
    <cacheField name="% Cumplimiento" numFmtId="0">
      <sharedItems containsString="0" containsBlank="1" containsNumber="1" minValue="0" maxValue="1" count="28">
        <n v="1"/>
        <n v="0.2"/>
        <n v="0.42857142857142855"/>
        <n v="0.2857142857142857"/>
        <n v="0.8571428571428571"/>
        <n v="0.5"/>
        <n v="0.81818181818181823"/>
        <n v="0.7142857142857143"/>
        <n v="0.83333333333333337"/>
        <n v="0.33333333333333331"/>
        <n v="0.4"/>
        <n v="0"/>
        <n v="0.5714285714285714"/>
        <n v="0.75"/>
        <n v="0.9"/>
        <n v="0.44444444444444442"/>
        <n v="0.77777777777777779"/>
        <n v="0.25"/>
        <n v="0.6"/>
        <n v="0.875"/>
        <n v="0.66666666666666663"/>
        <n v="0.8"/>
        <n v="0.1111111111111111"/>
        <n v="0.22222222222222221"/>
        <m/>
        <n v="0.625" u="1"/>
        <n v="0.16666666666666666" u="1"/>
        <n v="0.375"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______________________x000a__x000a_SI"/>
        <s v="1._x000a_SI_x000a_---------------------------------_x000a_2. _x000a_NO"/>
        <s v="br"/>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ntainsBlank="1" count="23">
        <s v="2012R"/>
        <s v="2007R"/>
        <s v="2007E"/>
        <s v="2008R"/>
        <s v="2009E"/>
        <s v="2009R"/>
        <s v="2010E"/>
        <s v="2010R"/>
        <s v="2011E"/>
        <s v="2011R"/>
        <s v="2012E"/>
        <s v="2013E"/>
        <s v="2013R"/>
        <s v="2014E"/>
        <s v="2014R"/>
        <s v="2015R"/>
        <s v="2016E"/>
        <s v="2017D"/>
        <s v="2016R"/>
        <s v="2017E"/>
        <s v="2016C"/>
        <s v="2017F"/>
        <m/>
      </sharedItems>
    </cacheField>
    <cacheField name="CERO" numFmtId="0">
      <sharedItems containsString="0" containsBlank="1" containsNumber="1" containsInteger="1" minValue="0" maxValue="2"/>
    </cacheField>
    <cacheField name="UNO" numFmtId="0">
      <sharedItems containsString="0" containsBlank="1" containsNumber="1" containsInteger="1" minValue="0" maxValue="1"/>
    </cacheField>
    <cacheField name="ESTADO DE LA META DEL HALLAZGO" numFmtId="0">
      <sharedItems containsBlank="1"/>
    </cacheField>
    <cacheField name="ESTADO DEL HALLAZGO" numFmtId="0">
      <sharedItems containsBlank="1" count="4">
        <s v="CUMPLIDA"/>
        <s v="EN TERMINO"/>
        <s v="VENCIDA"/>
        <m/>
      </sharedItems>
    </cacheField>
    <cacheField name="INCIDENCIA PRIORIZADA" numFmtId="0">
      <sharedItems containsBlank="1" count="5">
        <s v="ADMINISTRATIVA"/>
        <s v="DISCIPLINARIA"/>
        <s v="PENAL"/>
        <s v="FISCAL"/>
        <m/>
      </sharedItems>
    </cacheField>
    <cacheField name="Documento de Efectividad de la CGR"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ntainsBlank="1" count="4">
        <s v="EFECTIVO"/>
        <s v="NO EFECTIVO"/>
        <s v="NO REVISADO CGR"/>
        <m/>
      </sharedItems>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splazamiento del cronograma" u="1"/>
        <s v="Problemas en la gestión administrativa y financiera de la ANI" u="1"/>
      </sharedItems>
    </cacheField>
    <cacheField name="Subcategoria" numFmtId="0">
      <sharedItems containsBlank="1"/>
    </cacheField>
    <cacheField name="Modo" numFmtId="0">
      <sharedItems containsBlank="1" count="15">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375.315755555559" createdVersion="6" refreshedVersion="6" minRefreshableVersion="3" recordCount="396" xr:uid="{00000000-000A-0000-FFFF-FFFF03000000}">
  <cacheSource type="worksheet">
    <worksheetSource name="Tabla1"/>
  </cacheSource>
  <cacheFields count="56">
    <cacheField name="N h" numFmtId="0">
      <sharedItems containsSemiMixedTypes="0" containsString="0" containsNumber="1" containsInteger="1" minValue="7" maxValue="1251"/>
    </cacheField>
    <cacheField name="N_x000a_VIG" numFmtId="0">
      <sharedItems containsSemiMixedTypes="0" containsString="0" containsNumber="1" containsInteger="1" minValue="1" maxValue="275"/>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18-07-17T00:00:00"/>
    </cacheField>
    <cacheField name="Fecha terminación Metas" numFmtId="166">
      <sharedItems containsSemiMixedTypes="0" containsNonDate="0" containsDate="1" containsString="0" minDate="2016-09-30T00:00:00" maxDate="2020-01-01T00:00:00" count="34">
        <d v="2018-10-31T00:00:00"/>
        <d v="2017-11-30T00:00:00"/>
        <d v="2018-11-30T00:00:00"/>
        <d v="2018-03-31T00:00:00"/>
        <d v="2017-06-30T00:00:00"/>
        <d v="2017-09-30T00:00:00"/>
        <d v="2018-06-30T00:00:00"/>
        <d v="2017-03-31T00:00:00"/>
        <d v="2017-12-31T00:00:00"/>
        <d v="2017-02-28T00:00:00"/>
        <d v="2019-12-31T00:00:00"/>
        <d v="2017-08-31T00:00:00"/>
        <d v="2018-07-31T00:00:00"/>
        <d v="2016-12-31T00:00:00"/>
        <d v="2019-05-31T00:00:00"/>
        <d v="2018-12-31T00:00:00"/>
        <d v="2017-10-31T00:00:00"/>
        <d v="2019-04-30T00:00:00"/>
        <d v="2018-08-31T00:00:00"/>
        <d v="2019-07-31T00:00:00"/>
        <d v="2017-04-30T00:00:00"/>
        <d v="2017-01-31T00:00:00"/>
        <d v="2017-05-31T00:00:00"/>
        <d v="2017-07-31T00:00:00"/>
        <d v="2016-09-30T00:00:00"/>
        <d v="2019-06-30T00:00:00"/>
        <d v="2019-02-28T00:00:00"/>
        <d v="2018-02-28T00:00:00"/>
        <d v="2019-10-31T00:00:00"/>
        <d v="2018-09-30T00:00:00"/>
        <d v="2018-04-30T00:00:00"/>
        <d v="2018-05-31T00:00:00"/>
        <d v="2019-03-31T00:00:00"/>
        <d v="2019-08-31T00:00:00"/>
      </sharedItems>
      <fieldGroup par="55" base="11">
        <rangePr groupBy="months" startDate="2016-09-30T00:00:00" endDate="2020-01-01T00:00:00"/>
        <groupItems count="14">
          <s v="&lt;30/09/2016"/>
          <s v="ene"/>
          <s v="feb"/>
          <s v="mar"/>
          <s v="abr"/>
          <s v="may"/>
          <s v="jun"/>
          <s v="jul"/>
          <s v="ago"/>
          <s v="sep"/>
          <s v="oct"/>
          <s v="nov"/>
          <s v="dic"/>
          <s v="&gt;01/01/2020"/>
        </groupItems>
      </fieldGroup>
    </cacheField>
    <cacheField name="LLAVE PROYECTO" numFmtId="0">
      <sharedItems/>
    </cacheField>
    <cacheField name="PROYECTO / PROCESO" numFmtId="0">
      <sharedItems count="87">
        <s v="Férrea del Atlántico"/>
        <s v="Gestión Contractual y Seguimiento de Proyectos de Infraestructura de Transporte"/>
        <s v="Sistema Estratégico de Planeación y Gestión"/>
        <s v="Bosa Granada Girardot"/>
        <s v="Gestión Jurídica"/>
        <s v="Briceño Tunja Sogamoso"/>
        <s v="Santa Marta Riohacha Paraguachón - Ruta del Sol III"/>
        <s v="Férrea del Pacífico"/>
        <s v="Área Metropolitana de Cúcuta"/>
        <s v="Gestión del Talento Human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io Córdoba"/>
        <s v="Sociedad Portuaria Regional de Santa Marta"/>
        <s v="Sociedad Portuaria Regional de Buenaventura"/>
        <s v="Cerrejon Zona Norte"/>
        <s v="Ruta del Sol I - Ruta del Sol II - Ruta del Sol III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Gestión Administrativa y Financiera"/>
        <s v="Bogotá (El Cortijo) - Siberia - La Punta - El Vino Villeta"/>
        <s v="Pacífico I"/>
        <s v="Pacífico I, II, III"/>
        <s v="Pacífico I, II"/>
        <s v="Pacífico III"/>
        <s v="Transparencia, Participación, Servicio al Ciudadano y Comunicación"/>
        <s v="Evaluación y Control Institucional"/>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Grupo Interno de Trabajo Carretero - Transporte - Juridica - Sistemas _x000a_" u="1"/>
        <s v="Vicepresidencia de Estructuracion - Gerencia Planeación" u="1"/>
        <s v="Gerencia de Contratación" u="1"/>
        <s v="SIINCO - PAGINA WEB" u="1"/>
        <s v="Sociedad Portuaria Terminal de Contenedores Buenaventura" u="1"/>
        <s v="Pacífico  II, III" u="1"/>
        <s v="Grupo Interno de Trabajo Carretero - Portuario - Planeacion - Estructuración" u="1"/>
        <s v="Grupo Interno de Trabajo Portuario - Planeacion" u="1"/>
        <s v="Talento Humano" u="1"/>
        <s v="Gerencia Planeación" u="1"/>
        <s v="Grupo Interno de Trabajo Férreo - Estructuración" u="1"/>
        <s v="Vicepresidencia de Gestión Contractual" u="1"/>
        <s v="Grupo Interno de Trabajo Ferreo - Planeacion" u="1"/>
        <s v="Área Contable Carretero" u="1"/>
        <s v="Grupo Interno de Trabajo Carretero - Transporte - Financiera" u="1"/>
        <s v="Servicios Generales" u="1"/>
        <s v="Grupo Interno de Trabajo Carretero - Administrativa" u="1"/>
        <s v="Vicepresidencia de Gestión Contractual - Administrativa" u="1"/>
        <s v="Gerencia Portuaria" u="1"/>
        <s v="Estructuración" u="1"/>
        <s v="Gerencia Predial - Gerencia Planeación - Gerencia Ambiental" u="1"/>
        <s v="Gerencia Jurídico Predial" u="1"/>
        <s v="Grupo Interno de Trabajo Financiero - Gerencia Planeacion" u="1"/>
        <s v="Gerencia de Defensa Judicial" u="1"/>
        <s v="Gerencia Socio Ambiental" u="1"/>
        <s v="Grupo Interno de Trabajo Financiero - Gerencia Predial" u="1"/>
        <s v="Sociedad Portuaria Oleoducto Central OCENSA "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12">
        <s v="VGC"/>
        <s v="VPRE"/>
        <s v="VEj"/>
        <s v="VJur"/>
        <s v="VAF"/>
        <s v="Compartidos"/>
        <s v="Presidencia"/>
        <s v="Vicepresidencia Administrativa y Financiera" u="1"/>
        <s v="Vicepresidencia Jurídica" u="1"/>
        <s v="Vicepresidencia de Gestión Contractual" u="1"/>
        <s v="Vicepresidencia Ejecutiva" u="1"/>
        <s v="Vicepresidencia de Planeación, Riesgos y Entorno" u="1"/>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2">
        <n v="0.2"/>
        <n v="1"/>
        <n v="0.8571428571428571"/>
        <n v="0.81818181818181823"/>
        <n v="0.7142857142857143"/>
        <n v="0.83333333333333337"/>
        <n v="0"/>
        <n v="0.5714285714285714"/>
        <n v="0.75"/>
        <n v="0.9"/>
        <n v="0.33333333333333331"/>
        <n v="0.44444444444444442"/>
        <n v="0.4"/>
        <n v="0.2857142857142857"/>
        <n v="0.6"/>
        <n v="0.875"/>
        <n v="0.66666666666666663"/>
        <n v="0.8"/>
        <n v="0.5"/>
        <n v="0.1111111111111111"/>
        <n v="0.22222222222222221"/>
        <n v="0.625" u="1"/>
        <n v="0.16666666666666666" u="1"/>
        <n v="0.55555555555555558" u="1"/>
        <n v="0.88888888888888884" u="1"/>
        <n v="0.25" u="1"/>
        <n v="0.63636363636363635" u="1"/>
        <n v="0.125" u="1"/>
        <n v="0.375" u="1"/>
        <n v="6.8965517241379309E-2" u="1"/>
        <n v="0.77777777777777779" u="1"/>
        <n v="0.42857142857142855"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0">
        <s v="2012R"/>
        <s v="2007R"/>
        <s v="2008R"/>
        <s v="2009E"/>
        <s v="2009R"/>
        <s v="2010E"/>
        <s v="2010R"/>
        <s v="2011E"/>
        <s v="2011R"/>
        <s v="2012E"/>
        <s v="2013E"/>
        <s v="2013R"/>
        <s v="2014R"/>
        <s v="2015R"/>
        <s v="2016E"/>
        <s v="2017D"/>
        <s v="2016R"/>
        <s v="2017E"/>
        <s v="2016C"/>
        <s v="2017F"/>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EN TERMINO"/>
        <s v="CUMPLIDA"/>
        <s v="VENCIDA" u="1"/>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NO EFECTIVO"/>
        <s v="NO REVISADO CGR"/>
        <s v="EFECTIVO" u="1"/>
      </sharedItems>
    </cacheField>
    <cacheField name="key concept" numFmtId="0">
      <sharedItems count="16">
        <s v="Falta de seguimiento y control"/>
        <s v="No competencia de la ANI"/>
        <s v="Casos sometidos a Tribunal arbitramento"/>
        <s v="Problemas en actuaciones contractuales"/>
        <s v="Problemas de gestión predial"/>
        <s v="Problemas en la gestión del talento humano de la ANI"/>
        <s v="Problemas en mediciones contractuales"/>
        <s v="Desplazamiento de cronograma"/>
        <s v="Rendimientos financieros"/>
        <s v="Pago de intereses de mora"/>
        <s v="Problemas de Planeación"/>
        <s v="Panel de expertos"/>
        <s v="Problemas en la gestión administrativa y  financiera de la ANI"/>
        <s v="Deficiencias en actuaciones contractuales"/>
        <s v="Desplazamiento del cronograma" u="1"/>
        <s v="Problemas en la gestión administrativa y financiera de la ANI" u="1"/>
      </sharedItems>
    </cacheField>
    <cacheField name="Subcategoria" numFmtId="0">
      <sharedItems/>
    </cacheField>
    <cacheField name="Modo" numFmtId="0">
      <sharedItems/>
    </cacheField>
    <cacheField name="Consolidación" numFmtId="0">
      <sharedItems containsBlank="1" count="7">
        <m/>
        <s v="Predial"/>
        <s v="Riesgos"/>
        <s v="Planeación"/>
        <s v="Ambiental"/>
        <s v="Consolidador" u="1"/>
        <s v="Consolidado" u="1"/>
      </sharedItems>
    </cacheField>
    <cacheField name="Hallazgo bajo el cual se consolida" numFmtId="0">
      <sharedItems containsBlank="1"/>
    </cacheField>
    <cacheField name="Hallazgos consolidados" numFmtId="0">
      <sharedItems containsNonDate="0" containsString="0" containsBlank="1"/>
    </cacheField>
    <cacheField name="Observaciones de la consolidación" numFmtId="0">
      <sharedItems containsBlank="1"/>
    </cacheField>
    <cacheField name="Columna1" numFmtId="0">
      <sharedItems containsBlank="1" longText="1"/>
    </cacheField>
    <cacheField name="Trimestres" numFmtId="0" databaseField="0">
      <fieldGroup base="11">
        <rangePr groupBy="quarters" startDate="2016-09-30T00:00:00" endDate="2020-01-01T00:00:00"/>
        <groupItems count="6">
          <s v="&lt;30/09/2016"/>
          <s v="Trim.1"/>
          <s v="Trim.2"/>
          <s v="Trim.3"/>
          <s v="Trim.4"/>
          <s v="&gt;01/01/2020"/>
        </groupItems>
      </fieldGroup>
    </cacheField>
    <cacheField name="Años" numFmtId="0" databaseField="0">
      <fieldGroup base="11">
        <rangePr groupBy="years" startDate="2016-09-30T00:00:00" endDate="2020-01-01T00:00:00"/>
        <groupItems count="7">
          <s v="&lt;30/09/2016"/>
          <s v="2016"/>
          <s v="2017"/>
          <s v="2018"/>
          <s v="2019"/>
          <s v="2020"/>
          <s v="&gt;01/01/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33">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0"/>
    <s v="2016-409-077877-2 del 2-sep-2016."/>
    <x v="0"/>
    <x v="0"/>
    <x v="0"/>
    <x v="0"/>
    <x v="0"/>
    <s v="Incumplimiento obligaciones"/>
    <x v="0"/>
    <x v="0"/>
    <m/>
    <m/>
    <m/>
  </r>
  <r>
    <x v="1"/>
    <n v="6"/>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1"/>
    <x v="1"/>
    <x v="1"/>
    <x v="1"/>
    <x v="1"/>
    <s v="Incumplimiento de obligaciones "/>
    <x v="1"/>
    <x v="1"/>
    <s v="276-69"/>
    <m/>
    <m/>
  </r>
  <r>
    <x v="2"/>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eonidas Narváez"/>
    <x v="1"/>
    <s v="ADMINISTRATIVA"/>
    <n v="1"/>
    <x v="1"/>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
    <m/>
    <x v="0"/>
    <m/>
    <m/>
    <m/>
    <m/>
    <x v="0"/>
    <n v="0"/>
    <n v="1"/>
    <s v="EN TERMINO"/>
    <x v="1"/>
    <x v="0"/>
    <m/>
    <x v="2"/>
    <x v="2"/>
    <x v="1"/>
    <x v="1"/>
    <x v="2"/>
    <s v="Deficiencias en pasos a nivel"/>
    <x v="1"/>
    <x v="0"/>
    <m/>
    <m/>
    <m/>
  </r>
  <r>
    <x v="3"/>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2"/>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m/>
    <x v="0"/>
    <m/>
    <m/>
    <m/>
    <m/>
    <x v="0"/>
    <n v="2"/>
    <n v="0"/>
    <s v="CUMPLIDA"/>
    <x v="0"/>
    <x v="0"/>
    <s v="2016-409-037756-2 del 10-may-2016"/>
    <x v="0"/>
    <x v="0"/>
    <x v="0"/>
    <x v="0"/>
    <x v="3"/>
    <m/>
    <x v="1"/>
    <x v="0"/>
    <m/>
    <m/>
    <m/>
  </r>
  <r>
    <x v="4"/>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3"/>
    <s v="ADMINISTRATIVA"/>
    <n v="2"/>
    <x v="0"/>
    <s v="Se acredita 100% de avance. Pendiente cierre de la CGR."/>
    <m/>
    <m/>
    <m/>
    <m/>
    <m/>
    <m/>
    <m/>
    <m/>
    <x v="0"/>
    <m/>
    <m/>
    <m/>
    <m/>
    <x v="0"/>
    <n v="2"/>
    <n v="0"/>
    <s v="CUMPLIDA"/>
    <x v="0"/>
    <x v="0"/>
    <s v="2016-409-037756-2 del 10-may-2016"/>
    <x v="0"/>
    <x v="0"/>
    <x v="0"/>
    <x v="0"/>
    <x v="3"/>
    <m/>
    <x v="2"/>
    <x v="0"/>
    <m/>
    <m/>
    <m/>
  </r>
  <r>
    <x v="5"/>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m/>
    <x v="0"/>
    <m/>
    <m/>
    <m/>
    <m/>
    <x v="0"/>
    <n v="2"/>
    <n v="0"/>
    <s v="CUMPLIDA"/>
    <x v="0"/>
    <x v="2"/>
    <s v="2016-409-037756-2 del 10-may-2016"/>
    <x v="0"/>
    <x v="0"/>
    <x v="0"/>
    <x v="0"/>
    <x v="3"/>
    <m/>
    <x v="1"/>
    <x v="0"/>
    <m/>
    <m/>
    <m/>
  </r>
  <r>
    <x v="6"/>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x v="3"/>
    <x v="2"/>
    <x v="1"/>
    <x v="0"/>
    <x v="1"/>
    <s v="Incumplimiento de obligaciones "/>
    <x v="1"/>
    <x v="0"/>
    <m/>
    <m/>
    <m/>
  </r>
  <r>
    <x v="7"/>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eonidas Narváez"/>
    <x v="1"/>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x v="0"/>
    <m/>
    <m/>
    <m/>
    <m/>
    <x v="0"/>
    <n v="2"/>
    <n v="0"/>
    <s v="CUMPLIDA"/>
    <x v="0"/>
    <x v="0"/>
    <m/>
    <x v="0"/>
    <x v="0"/>
    <x v="0"/>
    <x v="1"/>
    <x v="4"/>
    <s v="Invasión derecho de via"/>
    <x v="1"/>
    <x v="0"/>
    <m/>
    <m/>
    <m/>
  </r>
  <r>
    <x v="8"/>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x v="0"/>
    <m/>
    <m/>
    <m/>
    <m/>
    <x v="0"/>
    <n v="2"/>
    <n v="0"/>
    <s v="CUMPLIDA"/>
    <x v="0"/>
    <x v="0"/>
    <s v="2017-409-097363-2 del 12-sep-2017"/>
    <x v="0"/>
    <x v="0"/>
    <x v="0"/>
    <x v="0"/>
    <x v="4"/>
    <s v="Presencia de invasores"/>
    <x v="1"/>
    <x v="0"/>
    <m/>
    <m/>
    <m/>
  </r>
  <r>
    <x v="9"/>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x v="0"/>
    <m/>
    <m/>
    <m/>
    <m/>
    <x v="0"/>
    <n v="2"/>
    <n v="0"/>
    <s v="CUMPLIDA"/>
    <x v="0"/>
    <x v="0"/>
    <s v="2017-409-097363-2 del 12-sep-2017"/>
    <x v="0"/>
    <x v="0"/>
    <x v="0"/>
    <x v="0"/>
    <x v="0"/>
    <s v="Incumplimiento obligaciónes"/>
    <x v="1"/>
    <x v="0"/>
    <m/>
    <m/>
    <m/>
  </r>
  <r>
    <x v="10"/>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2"/>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1"/>
    <s v="2016-409-077877-2 del 2-sep-2016."/>
    <x v="0"/>
    <x v="0"/>
    <x v="0"/>
    <x v="0"/>
    <x v="0"/>
    <s v="Modificaciones  "/>
    <x v="0"/>
    <x v="0"/>
    <m/>
    <m/>
    <m/>
  </r>
  <r>
    <x v="11"/>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2"/>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x v="0"/>
    <x v="0"/>
    <x v="0"/>
    <x v="0"/>
    <x v="3"/>
    <m/>
    <x v="0"/>
    <x v="0"/>
    <m/>
    <m/>
    <m/>
  </r>
  <r>
    <x v="12"/>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1"/>
    <n v="2"/>
    <n v="0"/>
    <s v="CUMPLIDA"/>
    <x v="0"/>
    <x v="0"/>
    <s v="2017-409-097363-2 del 12-sep-2017"/>
    <x v="4"/>
    <x v="2"/>
    <x v="1"/>
    <x v="0"/>
    <x v="5"/>
    <s v="Retraso obras por predios"/>
    <x v="0"/>
    <x v="0"/>
    <m/>
    <m/>
    <m/>
  </r>
  <r>
    <x v="13"/>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2"/>
    <s v="ADMINISTRATIVA"/>
    <n v="7"/>
    <x v="0"/>
    <s v="Las unidades de medida están completadas. Se ajusta avance al 100%. Pendiente cierre de la CGR. La OCI remitió el 20-marzo-2015 comunicación a la CGR solicitando traslado por competencia."/>
    <m/>
    <m/>
    <m/>
    <m/>
    <m/>
    <m/>
    <m/>
    <m/>
    <x v="0"/>
    <m/>
    <m/>
    <m/>
    <m/>
    <x v="1"/>
    <n v="2"/>
    <n v="0"/>
    <s v="CUMPLIDA"/>
    <x v="0"/>
    <x v="0"/>
    <s v="2016-409-037756-2 del 10-may-2016"/>
    <x v="0"/>
    <x v="0"/>
    <x v="0"/>
    <x v="0"/>
    <x v="3"/>
    <m/>
    <x v="0"/>
    <x v="0"/>
    <m/>
    <m/>
    <m/>
  </r>
  <r>
    <x v="14"/>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2"/>
    <s v="DISCIPLINARIA"/>
    <n v="3"/>
    <x v="2"/>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2"/>
    <x v="1"/>
    <s v="2016-409-077877-2 del 2-sep-2016."/>
    <x v="0"/>
    <x v="0"/>
    <x v="0"/>
    <x v="0"/>
    <x v="1"/>
    <s v="Terminación anticipada del contrato"/>
    <x v="0"/>
    <x v="0"/>
    <m/>
    <m/>
    <m/>
  </r>
  <r>
    <x v="15"/>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3"/>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
    <n v="0"/>
    <n v="0"/>
    <s v="VENCIDA"/>
    <x v="2"/>
    <x v="0"/>
    <m/>
    <x v="5"/>
    <x v="3"/>
    <x v="2"/>
    <x v="1"/>
    <x v="0"/>
    <s v="Incumplimiento obligaciones"/>
    <x v="1"/>
    <x v="1"/>
    <s v="1132-3"/>
    <m/>
    <m/>
  </r>
  <r>
    <x v="16"/>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m/>
    <x v="0"/>
    <m/>
    <m/>
    <m/>
    <m/>
    <x v="1"/>
    <n v="2"/>
    <n v="0"/>
    <s v="CUMPLIDA"/>
    <x v="0"/>
    <x v="0"/>
    <s v="2016-409-037756-2 del 10-may-2016"/>
    <x v="0"/>
    <x v="0"/>
    <x v="0"/>
    <x v="0"/>
    <x v="3"/>
    <m/>
    <x v="1"/>
    <x v="0"/>
    <m/>
    <m/>
    <m/>
  </r>
  <r>
    <x v="1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m/>
    <x v="0"/>
    <m/>
    <m/>
    <m/>
    <m/>
    <x v="1"/>
    <n v="2"/>
    <n v="0"/>
    <s v="CUMPLIDA"/>
    <x v="0"/>
    <x v="3"/>
    <s v="2016-409-037756-2 del 10-may-2016"/>
    <x v="0"/>
    <x v="0"/>
    <x v="0"/>
    <x v="0"/>
    <x v="3"/>
    <m/>
    <x v="1"/>
    <x v="0"/>
    <m/>
    <m/>
    <m/>
  </r>
  <r>
    <x v="18"/>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0"/>
    <s v="Ausencia de interventoría en los proyectos"/>
    <x v="2"/>
    <x v="0"/>
    <m/>
    <m/>
    <m/>
  </r>
  <r>
    <x v="19"/>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eonidas Narváez"/>
    <x v="1"/>
    <s v="ADMINISTRATIVA"/>
    <n v="6"/>
    <x v="4"/>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x v="0"/>
    <m/>
    <m/>
    <m/>
    <m/>
    <x v="1"/>
    <n v="0"/>
    <n v="1"/>
    <s v="EN TERMINO"/>
    <x v="1"/>
    <x v="0"/>
    <m/>
    <x v="6"/>
    <x v="3"/>
    <x v="2"/>
    <x v="1"/>
    <x v="2"/>
    <s v="Falta inventarios concesiones portuarias"/>
    <x v="3"/>
    <x v="0"/>
    <m/>
    <m/>
    <m/>
  </r>
  <r>
    <x v="20"/>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2"/>
    <s v="DISCIPLINARIA"/>
    <n v="1"/>
    <x v="0"/>
    <s v="Pendiente cierre de la CGR. Verificar si el informe resuelve la inconsistencia e incertidumbre planteada por la CGR. "/>
    <m/>
    <m/>
    <m/>
    <m/>
    <m/>
    <m/>
    <m/>
    <m/>
    <x v="0"/>
    <m/>
    <m/>
    <m/>
    <m/>
    <x v="2"/>
    <n v="2"/>
    <n v="0"/>
    <s v="CUMPLIDA"/>
    <x v="0"/>
    <x v="1"/>
    <s v="2016-409-037756-2 del 10-may-2016"/>
    <x v="0"/>
    <x v="0"/>
    <x v="0"/>
    <x v="0"/>
    <x v="3"/>
    <m/>
    <x v="0"/>
    <x v="0"/>
    <m/>
    <m/>
    <m/>
  </r>
  <r>
    <x v="21"/>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x v="7"/>
    <x v="2"/>
    <x v="1"/>
    <x v="0"/>
    <x v="0"/>
    <s v="TIR superior al modelo contractual"/>
    <x v="0"/>
    <x v="0"/>
    <m/>
    <m/>
    <m/>
  </r>
  <r>
    <x v="22"/>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2"/>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m/>
    <x v="0"/>
    <m/>
    <m/>
    <m/>
    <m/>
    <x v="2"/>
    <n v="2"/>
    <n v="0"/>
    <s v="CUMPLIDA"/>
    <x v="0"/>
    <x v="0"/>
    <s v="2016-409-037756-2 del 10-may-2016"/>
    <x v="0"/>
    <x v="0"/>
    <x v="0"/>
    <x v="0"/>
    <x v="3"/>
    <m/>
    <x v="0"/>
    <x v="0"/>
    <m/>
    <m/>
    <m/>
  </r>
  <r>
    <x v="2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Iregui"/>
    <x v="4"/>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x v="0"/>
    <m/>
    <m/>
    <m/>
    <m/>
    <x v="3"/>
    <n v="2"/>
    <n v="0"/>
    <s v="CUMPLIDA"/>
    <x v="0"/>
    <x v="1"/>
    <m/>
    <x v="8"/>
    <x v="3"/>
    <x v="2"/>
    <x v="1"/>
    <x v="2"/>
    <s v="Plan de manejo ambiental"/>
    <x v="0"/>
    <x v="0"/>
    <m/>
    <m/>
    <m/>
  </r>
  <r>
    <x v="24"/>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5"/>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x v="0"/>
    <m/>
    <m/>
    <m/>
    <m/>
    <x v="3"/>
    <n v="2"/>
    <n v="0"/>
    <s v="CUMPLIDA"/>
    <x v="0"/>
    <x v="0"/>
    <s v="2017-409-097363-2 del 12-sep-2017"/>
    <x v="9"/>
    <x v="2"/>
    <x v="1"/>
    <x v="0"/>
    <x v="2"/>
    <s v="Señalización"/>
    <x v="0"/>
    <x v="0"/>
    <m/>
    <m/>
    <m/>
  </r>
  <r>
    <x v="25"/>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x v="0"/>
    <x v="0"/>
    <x v="0"/>
    <x v="0"/>
    <x v="3"/>
    <m/>
    <x v="0"/>
    <x v="0"/>
    <m/>
    <m/>
    <m/>
  </r>
  <r>
    <x v="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2"/>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m/>
    <x v="0"/>
    <m/>
    <m/>
    <m/>
    <m/>
    <x v="3"/>
    <n v="2"/>
    <n v="0"/>
    <s v="CUMPLIDA"/>
    <x v="0"/>
    <x v="0"/>
    <s v="2016-409-037756-2 del 10-may-2016"/>
    <x v="0"/>
    <x v="0"/>
    <x v="0"/>
    <x v="0"/>
    <x v="3"/>
    <m/>
    <x v="0"/>
    <x v="0"/>
    <m/>
    <m/>
    <m/>
  </r>
  <r>
    <x v="27"/>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2"/>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m/>
    <x v="0"/>
    <m/>
    <m/>
    <m/>
    <m/>
    <x v="3"/>
    <n v="2"/>
    <n v="0"/>
    <s v="CUMPLIDA"/>
    <x v="0"/>
    <x v="1"/>
    <s v="2016-409-037756-2 del 10-may-2016"/>
    <x v="0"/>
    <x v="0"/>
    <x v="0"/>
    <x v="0"/>
    <x v="3"/>
    <m/>
    <x v="0"/>
    <x v="0"/>
    <m/>
    <m/>
    <m/>
  </r>
  <r>
    <x v="28"/>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x v="0"/>
    <m/>
    <m/>
    <m/>
    <m/>
    <x v="3"/>
    <n v="2"/>
    <n v="0"/>
    <s v="CUMPLIDA"/>
    <x v="0"/>
    <x v="0"/>
    <s v="2017-409-097363-2 del 12-sep-2017"/>
    <x v="10"/>
    <x v="1"/>
    <x v="1"/>
    <x v="0"/>
    <x v="5"/>
    <s v="Demora en gestión predial"/>
    <x v="0"/>
    <x v="0"/>
    <m/>
    <m/>
    <m/>
  </r>
  <r>
    <x v="29"/>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2"/>
    <s v="ADMINISTRATIVA"/>
    <n v="5"/>
    <x v="0"/>
    <s v="El informe de interventoria indica que los predios fueron entregados y la ampliación se encuentra terminada. Pendiente cierre de la CGR"/>
    <m/>
    <m/>
    <m/>
    <m/>
    <m/>
    <m/>
    <m/>
    <m/>
    <x v="0"/>
    <m/>
    <m/>
    <m/>
    <m/>
    <x v="3"/>
    <n v="2"/>
    <n v="0"/>
    <s v="CUMPLIDA"/>
    <x v="0"/>
    <x v="0"/>
    <s v="2016-409-037756-2 del 10-may-2016"/>
    <x v="0"/>
    <x v="0"/>
    <x v="0"/>
    <x v="0"/>
    <x v="3"/>
    <m/>
    <x v="0"/>
    <x v="0"/>
    <m/>
    <m/>
    <m/>
  </r>
  <r>
    <x v="30"/>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Fernando Mejía"/>
    <x v="6"/>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x v="11"/>
    <x v="2"/>
    <x v="3"/>
    <x v="1"/>
    <x v="1"/>
    <s v="Inadecuada aplicación indexación de tarifas "/>
    <x v="0"/>
    <x v="0"/>
    <m/>
    <m/>
    <m/>
  </r>
  <r>
    <x v="31"/>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Fernando Mejía"/>
    <x v="6"/>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x v="12"/>
    <x v="3"/>
    <x v="2"/>
    <x v="1"/>
    <x v="1"/>
    <s v="Ingreso Mínimo Garantizado"/>
    <x v="0"/>
    <x v="0"/>
    <m/>
    <m/>
    <m/>
  </r>
  <r>
    <x v="32"/>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Fernando Mejía"/>
    <x v="6"/>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x v="13"/>
    <x v="2"/>
    <x v="1"/>
    <x v="1"/>
    <x v="1"/>
    <s v="Incumplimiento de obligaciones "/>
    <x v="0"/>
    <x v="0"/>
    <m/>
    <m/>
    <m/>
  </r>
  <r>
    <x v="33"/>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2"/>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x v="0"/>
    <x v="0"/>
    <x v="0"/>
    <x v="0"/>
    <x v="3"/>
    <m/>
    <x v="0"/>
    <x v="0"/>
    <m/>
    <m/>
    <m/>
  </r>
  <r>
    <x v="34"/>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2"/>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m/>
    <x v="0"/>
    <m/>
    <m/>
    <m/>
    <m/>
    <x v="4"/>
    <n v="2"/>
    <n v="0"/>
    <s v="CUMPLIDA"/>
    <x v="0"/>
    <x v="1"/>
    <s v="2016-409-037756-2 del 10-may-2016"/>
    <x v="0"/>
    <x v="0"/>
    <x v="0"/>
    <x v="0"/>
    <x v="3"/>
    <m/>
    <x v="0"/>
    <x v="0"/>
    <m/>
    <m/>
    <m/>
  </r>
  <r>
    <x v="35"/>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7"/>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m/>
    <x v="0"/>
    <m/>
    <m/>
    <m/>
    <m/>
    <x v="5"/>
    <n v="2"/>
    <n v="0"/>
    <s v="CUMPLIDA"/>
    <x v="0"/>
    <x v="0"/>
    <s v="2016-409-037756-2 del 10-may-2016"/>
    <x v="0"/>
    <x v="0"/>
    <x v="0"/>
    <x v="0"/>
    <x v="3"/>
    <m/>
    <x v="2"/>
    <x v="0"/>
    <m/>
    <m/>
    <m/>
  </r>
  <r>
    <x v="36"/>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3"/>
    <s v="ADMINISTRATIVA"/>
    <n v="1"/>
    <x v="0"/>
    <s v="La unidad de medida está completada. Pendiente cierre de la CGR."/>
    <m/>
    <m/>
    <m/>
    <m/>
    <m/>
    <m/>
    <m/>
    <m/>
    <x v="0"/>
    <m/>
    <m/>
    <m/>
    <m/>
    <x v="5"/>
    <n v="2"/>
    <n v="0"/>
    <s v="CUMPLIDA"/>
    <x v="0"/>
    <x v="0"/>
    <s v="2016-409-037756-2 del 10-may-2016"/>
    <x v="0"/>
    <x v="0"/>
    <x v="0"/>
    <x v="0"/>
    <x v="3"/>
    <m/>
    <x v="2"/>
    <x v="0"/>
    <m/>
    <m/>
    <m/>
  </r>
  <r>
    <x v="37"/>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Lina Quiroga Vergara"/>
    <x v="8"/>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5"/>
    <n v="2"/>
    <n v="0"/>
    <s v="CUMPLIDA"/>
    <x v="0"/>
    <x v="1"/>
    <m/>
    <x v="14"/>
    <x v="3"/>
    <x v="2"/>
    <x v="1"/>
    <x v="2"/>
    <s v="Deficiencias manejo documental"/>
    <x v="4"/>
    <x v="0"/>
    <m/>
    <m/>
    <m/>
  </r>
  <r>
    <x v="38"/>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2"/>
    <s v="ADMINISTRATIVA"/>
    <n v="3"/>
    <x v="2"/>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15"/>
    <x v="1"/>
    <x v="1"/>
    <x v="0"/>
    <x v="1"/>
    <s v="Terminación anticipada del contrato"/>
    <x v="0"/>
    <x v="0"/>
    <m/>
    <m/>
    <m/>
  </r>
  <r>
    <x v="39"/>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2"/>
    <s v="ADMINISTRATIVA"/>
    <n v="1"/>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2"/>
    <x v="0"/>
    <s v="2016-409-077877-2 del 2-sep-2016."/>
    <x v="16"/>
    <x v="0"/>
    <x v="0"/>
    <x v="0"/>
    <x v="1"/>
    <s v="Terminación anticipada del contrato"/>
    <x v="0"/>
    <x v="0"/>
    <m/>
    <m/>
    <m/>
  </r>
  <r>
    <x v="40"/>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5"/>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0"/>
    <x v="0"/>
    <x v="0"/>
    <x v="0"/>
    <x v="1"/>
    <s v="Terminación anticipada del contrato"/>
    <x v="0"/>
    <x v="0"/>
    <m/>
    <m/>
    <m/>
  </r>
  <r>
    <x v="41"/>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Fernando Mejía"/>
    <x v="6"/>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x v="0"/>
    <m/>
    <m/>
    <m/>
    <m/>
    <x v="5"/>
    <n v="2"/>
    <n v="0"/>
    <s v="CUMPLIDA"/>
    <x v="0"/>
    <x v="0"/>
    <m/>
    <x v="17"/>
    <x v="2"/>
    <x v="1"/>
    <x v="1"/>
    <x v="2"/>
    <s v="Funcionamiento áreas de servicio"/>
    <x v="0"/>
    <x v="0"/>
    <m/>
    <m/>
    <m/>
  </r>
  <r>
    <x v="42"/>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Fernando Mejía"/>
    <x v="6"/>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x v="0"/>
    <m/>
    <m/>
    <m/>
    <m/>
    <x v="5"/>
    <n v="2"/>
    <n v="0"/>
    <s v="CUMPLIDA"/>
    <x v="0"/>
    <x v="0"/>
    <m/>
    <x v="18"/>
    <x v="1"/>
    <x v="1"/>
    <x v="1"/>
    <x v="0"/>
    <s v="Incumplimiento obligaciones"/>
    <x v="0"/>
    <x v="0"/>
    <m/>
    <m/>
    <m/>
  </r>
  <r>
    <x v="43"/>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x v="0"/>
    <x v="0"/>
    <x v="0"/>
    <x v="0"/>
    <x v="1"/>
    <s v="Incumplimiento de obligaciones "/>
    <x v="1"/>
    <x v="0"/>
    <m/>
    <m/>
    <m/>
  </r>
  <r>
    <x v="44"/>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m/>
    <x v="0"/>
    <m/>
    <m/>
    <m/>
    <m/>
    <x v="5"/>
    <n v="2"/>
    <n v="0"/>
    <s v="CUMPLIDA"/>
    <x v="0"/>
    <x v="0"/>
    <s v="2016-409-037756-2 del 10-may-2016"/>
    <x v="0"/>
    <x v="0"/>
    <x v="0"/>
    <x v="0"/>
    <x v="3"/>
    <m/>
    <x v="1"/>
    <x v="0"/>
    <m/>
    <m/>
    <m/>
  </r>
  <r>
    <x v="45"/>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x v="0"/>
    <m/>
    <m/>
    <m/>
    <m/>
    <x v="5"/>
    <n v="2"/>
    <n v="0"/>
    <s v="CUMPLIDA"/>
    <x v="0"/>
    <x v="0"/>
    <s v="2017-409-097363-2 del 12-sep-2017"/>
    <x v="19"/>
    <x v="3"/>
    <x v="2"/>
    <x v="0"/>
    <x v="0"/>
    <s v="Incumplimiento obligaciónes"/>
    <x v="1"/>
    <x v="0"/>
    <m/>
    <m/>
    <m/>
  </r>
  <r>
    <x v="46"/>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Fernando Mejía"/>
    <x v="6"/>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x v="0"/>
    <m/>
    <m/>
    <m/>
    <m/>
    <x v="5"/>
    <n v="2"/>
    <n v="0"/>
    <s v="CUMPLIDA"/>
    <x v="0"/>
    <x v="0"/>
    <m/>
    <x v="16"/>
    <x v="0"/>
    <x v="0"/>
    <x v="1"/>
    <x v="2"/>
    <s v="Funcionamiento áreas de servicio"/>
    <x v="0"/>
    <x v="0"/>
    <m/>
    <m/>
    <m/>
  </r>
  <r>
    <x v="47"/>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eonidas Narváez"/>
    <x v="1"/>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x v="0"/>
    <m/>
    <m/>
    <m/>
    <m/>
    <x v="5"/>
    <n v="2"/>
    <n v="0"/>
    <s v="CUMPLIDA"/>
    <x v="0"/>
    <x v="0"/>
    <m/>
    <x v="0"/>
    <x v="0"/>
    <x v="0"/>
    <x v="1"/>
    <x v="2"/>
    <s v="Fallas en la gestión ambiental"/>
    <x v="0"/>
    <x v="0"/>
    <m/>
    <m/>
    <m/>
  </r>
  <r>
    <x v="48"/>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x v="0"/>
    <m/>
    <m/>
    <m/>
    <m/>
    <x v="5"/>
    <n v="2"/>
    <n v="0"/>
    <s v="CUMPLIDA"/>
    <x v="0"/>
    <x v="0"/>
    <s v="2017-409-097363-2 del 12-sep-2017"/>
    <x v="0"/>
    <x v="0"/>
    <x v="0"/>
    <x v="0"/>
    <x v="4"/>
    <s v="Presencia de invasores"/>
    <x v="0"/>
    <x v="0"/>
    <m/>
    <m/>
    <m/>
  </r>
  <r>
    <x v="49"/>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x v="0"/>
    <x v="0"/>
    <x v="0"/>
    <x v="0"/>
    <x v="3"/>
    <m/>
    <x v="0"/>
    <x v="0"/>
    <m/>
    <m/>
    <m/>
  </r>
  <r>
    <x v="50"/>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2"/>
    <s v="ADMINISTRATIVA"/>
    <n v="6"/>
    <x v="0"/>
    <s v="Confirmados los soportes en ftp. Pendiente cierre de la CGR."/>
    <m/>
    <m/>
    <m/>
    <m/>
    <m/>
    <m/>
    <m/>
    <m/>
    <x v="0"/>
    <m/>
    <m/>
    <m/>
    <m/>
    <x v="5"/>
    <n v="2"/>
    <n v="0"/>
    <s v="CUMPLIDA"/>
    <x v="0"/>
    <x v="0"/>
    <s v="2016-409-037756-2 del 10-may-2016"/>
    <x v="0"/>
    <x v="0"/>
    <x v="0"/>
    <x v="0"/>
    <x v="3"/>
    <m/>
    <x v="0"/>
    <x v="0"/>
    <m/>
    <m/>
    <m/>
  </r>
  <r>
    <x v="51"/>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2"/>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m/>
    <x v="0"/>
    <m/>
    <m/>
    <m/>
    <m/>
    <x v="5"/>
    <n v="2"/>
    <n v="0"/>
    <s v="CUMPLIDA"/>
    <x v="0"/>
    <x v="1"/>
    <s v="2016-409-037756-2 del 10-may-2016"/>
    <x v="0"/>
    <x v="0"/>
    <x v="0"/>
    <x v="0"/>
    <x v="3"/>
    <m/>
    <x v="0"/>
    <x v="0"/>
    <m/>
    <m/>
    <m/>
  </r>
  <r>
    <x v="52"/>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eonidas Narváez"/>
    <x v="1"/>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1"/>
    <m/>
    <x v="1"/>
    <x v="1"/>
    <x v="1"/>
    <x v="1"/>
    <x v="0"/>
    <s v="Incumplimiento obligaciones"/>
    <x v="1"/>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3"/>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2"/>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m/>
    <x v="0"/>
    <m/>
    <m/>
    <m/>
    <m/>
    <x v="5"/>
    <n v="2"/>
    <n v="0"/>
    <s v="CUMPLIDA"/>
    <x v="0"/>
    <x v="0"/>
    <s v="2016-409-037756-2 del 10-may-2016"/>
    <x v="0"/>
    <x v="0"/>
    <x v="0"/>
    <x v="0"/>
    <x v="3"/>
    <m/>
    <x v="1"/>
    <x v="0"/>
    <m/>
    <m/>
    <m/>
  </r>
  <r>
    <x v="54"/>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m/>
    <x v="0"/>
    <m/>
    <m/>
    <m/>
    <m/>
    <x v="5"/>
    <n v="2"/>
    <n v="0"/>
    <s v="CUMPLIDA"/>
    <x v="0"/>
    <x v="0"/>
    <s v="2016-409-037756-2 del 10-may-2016"/>
    <x v="0"/>
    <x v="0"/>
    <x v="0"/>
    <x v="0"/>
    <x v="3"/>
    <m/>
    <x v="1"/>
    <x v="0"/>
    <m/>
    <m/>
    <m/>
  </r>
  <r>
    <x v="55"/>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2"/>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5"/>
    <n v="2"/>
    <n v="0"/>
    <s v="CUMPLIDA"/>
    <x v="0"/>
    <x v="1"/>
    <s v="2016-409-077877-2 del 2-sep-2016."/>
    <x v="0"/>
    <x v="0"/>
    <x v="0"/>
    <x v="0"/>
    <x v="2"/>
    <s v="Deficiencias manejo documental"/>
    <x v="2"/>
    <x v="0"/>
    <m/>
    <m/>
    <m/>
  </r>
  <r>
    <x v="5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5"/>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x v="0"/>
    <m/>
    <m/>
    <m/>
    <m/>
    <x v="5"/>
    <n v="2"/>
    <n v="0"/>
    <s v="CUMPLIDA"/>
    <x v="0"/>
    <x v="0"/>
    <s v="2017-409-097363-2 del 12-sep-2017"/>
    <x v="20"/>
    <x v="2"/>
    <x v="1"/>
    <x v="0"/>
    <x v="2"/>
    <s v="Falta de coordinación entre actores"/>
    <x v="0"/>
    <x v="0"/>
    <m/>
    <m/>
    <m/>
  </r>
  <r>
    <x v="57"/>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x v="0"/>
    <m/>
    <m/>
    <m/>
    <m/>
    <x v="6"/>
    <n v="2"/>
    <n v="0"/>
    <s v="CUMPLIDA"/>
    <x v="0"/>
    <x v="0"/>
    <s v="2016-409-037756-2 del 10-may-2016"/>
    <x v="0"/>
    <x v="0"/>
    <x v="0"/>
    <x v="0"/>
    <x v="3"/>
    <m/>
    <x v="0"/>
    <x v="0"/>
    <m/>
    <m/>
    <m/>
  </r>
  <r>
    <x v="58"/>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eonidas Narváez"/>
    <x v="1"/>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x v="0"/>
    <m/>
    <m/>
    <m/>
    <m/>
    <x v="6"/>
    <n v="2"/>
    <n v="0"/>
    <s v="CUMPLIDA"/>
    <x v="0"/>
    <x v="0"/>
    <m/>
    <x v="0"/>
    <x v="0"/>
    <x v="0"/>
    <x v="1"/>
    <x v="5"/>
    <s v="Retrasos en obras por predios"/>
    <x v="0"/>
    <x v="0"/>
    <m/>
    <m/>
    <m/>
  </r>
  <r>
    <x v="59"/>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2"/>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m/>
    <x v="0"/>
    <m/>
    <m/>
    <m/>
    <m/>
    <x v="6"/>
    <n v="2"/>
    <n v="0"/>
    <s v="CUMPLIDA"/>
    <x v="0"/>
    <x v="0"/>
    <s v="2016-409-037756-2 del 10-may-2016"/>
    <x v="0"/>
    <x v="0"/>
    <x v="0"/>
    <x v="0"/>
    <x v="3"/>
    <m/>
    <x v="0"/>
    <x v="0"/>
    <m/>
    <m/>
    <m/>
  </r>
  <r>
    <x v="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2"/>
    <s v="Falta integración sistemas de información"/>
    <x v="2"/>
    <x v="0"/>
    <m/>
    <m/>
    <m/>
  </r>
  <r>
    <x v="61"/>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9"/>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x v="0"/>
    <m/>
    <m/>
    <m/>
    <m/>
    <x v="7"/>
    <n v="2"/>
    <n v="0"/>
    <s v="CUMPLIDA"/>
    <x v="0"/>
    <x v="0"/>
    <m/>
    <x v="0"/>
    <x v="0"/>
    <x v="0"/>
    <x v="1"/>
    <x v="6"/>
    <s v="Problemas en la gestión del talento humano de la ANI"/>
    <x v="5"/>
    <x v="0"/>
    <m/>
    <m/>
    <m/>
  </r>
  <r>
    <x v="62"/>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2"/>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x v="0"/>
    <m/>
    <m/>
    <m/>
    <m/>
    <x v="7"/>
    <n v="2"/>
    <n v="0"/>
    <s v="CUMPLIDA"/>
    <x v="0"/>
    <x v="2"/>
    <s v="2016-409-037756-2 del 10-may-2016"/>
    <x v="0"/>
    <x v="0"/>
    <x v="0"/>
    <x v="0"/>
    <x v="3"/>
    <m/>
    <x v="0"/>
    <x v="0"/>
    <m/>
    <m/>
    <m/>
  </r>
  <r>
    <x v="63"/>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2"/>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x v="0"/>
    <x v="0"/>
    <x v="0"/>
    <x v="0"/>
    <x v="3"/>
    <m/>
    <x v="0"/>
    <x v="0"/>
    <m/>
    <m/>
    <m/>
  </r>
  <r>
    <x v="64"/>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m/>
    <x v="0"/>
    <m/>
    <m/>
    <m/>
    <m/>
    <x v="7"/>
    <n v="2"/>
    <n v="0"/>
    <s v="CUMPLIDA"/>
    <x v="0"/>
    <x v="0"/>
    <s v="2016-409-037756-2 del 10-may-2016"/>
    <x v="0"/>
    <x v="0"/>
    <x v="0"/>
    <x v="0"/>
    <x v="3"/>
    <m/>
    <x v="0"/>
    <x v="0"/>
    <m/>
    <m/>
    <m/>
  </r>
  <r>
    <x v="65"/>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x v="0"/>
    <m/>
    <m/>
    <m/>
    <m/>
    <x v="7"/>
    <n v="2"/>
    <n v="0"/>
    <s v="CUMPLIDA"/>
    <x v="0"/>
    <x v="0"/>
    <s v="2016-409-037756-2 del 10-may-2016"/>
    <x v="0"/>
    <x v="0"/>
    <x v="0"/>
    <x v="0"/>
    <x v="3"/>
    <m/>
    <x v="0"/>
    <x v="0"/>
    <m/>
    <m/>
    <m/>
  </r>
  <r>
    <x v="66"/>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x v="0"/>
    <m/>
    <m/>
    <m/>
    <m/>
    <x v="7"/>
    <n v="2"/>
    <n v="0"/>
    <s v="CUMPLIDA"/>
    <x v="0"/>
    <x v="0"/>
    <s v="2016-409-037756-2 del 10-may-2016"/>
    <x v="0"/>
    <x v="0"/>
    <x v="0"/>
    <x v="0"/>
    <x v="3"/>
    <m/>
    <x v="0"/>
    <x v="0"/>
    <m/>
    <m/>
    <m/>
  </r>
  <r>
    <x v="67"/>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x v="0"/>
    <m/>
    <m/>
    <m/>
    <m/>
    <x v="7"/>
    <n v="2"/>
    <n v="0"/>
    <s v="CUMPLIDA"/>
    <x v="0"/>
    <x v="0"/>
    <s v="2016-409-037756-2 del 10-may-2016"/>
    <x v="0"/>
    <x v="0"/>
    <x v="0"/>
    <x v="0"/>
    <x v="3"/>
    <m/>
    <x v="0"/>
    <x v="0"/>
    <m/>
    <m/>
    <m/>
  </r>
  <r>
    <x v="68"/>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1"/>
    <x v="2"/>
    <x v="1"/>
    <x v="1"/>
    <x v="1"/>
    <s v="Incumplimiento de obligaciones "/>
    <x v="0"/>
    <x v="0"/>
    <m/>
    <m/>
    <m/>
  </r>
  <r>
    <x v="69"/>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Fernando Mejía"/>
    <x v="6"/>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2"/>
    <x v="2"/>
    <x v="1"/>
    <x v="1"/>
    <x v="1"/>
    <s v="Incumplimiento de obligaciones "/>
    <x v="0"/>
    <x v="0"/>
    <m/>
    <m/>
    <m/>
  </r>
  <r>
    <x v="70"/>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Fernando Mejía"/>
    <x v="6"/>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x v="0"/>
    <m/>
    <m/>
    <m/>
    <m/>
    <x v="7"/>
    <n v="2"/>
    <n v="0"/>
    <s v="CUMPLIDA"/>
    <x v="0"/>
    <x v="3"/>
    <m/>
    <x v="23"/>
    <x v="2"/>
    <x v="1"/>
    <x v="1"/>
    <x v="0"/>
    <s v="Deficiencias en análisis modificaciones contractuales"/>
    <x v="0"/>
    <x v="0"/>
    <m/>
    <m/>
    <m/>
  </r>
  <r>
    <x v="71"/>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Fernando Mejía"/>
    <x v="6"/>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x v="24"/>
    <x v="2"/>
    <x v="3"/>
    <x v="1"/>
    <x v="0"/>
    <s v="Deficiencias en análisis modificaciones contractuales"/>
    <x v="0"/>
    <x v="0"/>
    <m/>
    <m/>
    <m/>
  </r>
  <r>
    <x v="72"/>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2"/>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x v="0"/>
    <x v="0"/>
    <x v="0"/>
    <x v="0"/>
    <x v="3"/>
    <m/>
    <x v="0"/>
    <x v="0"/>
    <m/>
    <m/>
    <m/>
  </r>
  <r>
    <x v="73"/>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Fernando Mejía"/>
    <x v="6"/>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x v="25"/>
    <x v="3"/>
    <x v="2"/>
    <x v="2"/>
    <x v="5"/>
    <s v="Predios no requeridos"/>
    <x v="0"/>
    <x v="0"/>
    <m/>
    <m/>
    <m/>
  </r>
  <r>
    <x v="74"/>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2"/>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x v="0"/>
    <m/>
    <m/>
    <m/>
    <m/>
    <x v="7"/>
    <n v="2"/>
    <n v="0"/>
    <s v="CUMPLIDA"/>
    <x v="0"/>
    <x v="2"/>
    <s v="2016-409-077877-2 del 2-sep-2016."/>
    <x v="26"/>
    <x v="1"/>
    <x v="1"/>
    <x v="0"/>
    <x v="0"/>
    <s v="Adiciones"/>
    <x v="0"/>
    <x v="0"/>
    <m/>
    <m/>
    <m/>
  </r>
  <r>
    <x v="75"/>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2"/>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x v="0"/>
    <x v="0"/>
    <x v="0"/>
    <x v="0"/>
    <x v="0"/>
    <s v="Modificaciones"/>
    <x v="0"/>
    <x v="0"/>
    <m/>
    <m/>
    <m/>
  </r>
  <r>
    <x v="76"/>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Fernando Mejía"/>
    <x v="6"/>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x v="0"/>
    <m/>
    <m/>
    <m/>
    <m/>
    <x v="7"/>
    <n v="2"/>
    <n v="0"/>
    <s v="CUMPLIDA"/>
    <x v="0"/>
    <x v="2"/>
    <m/>
    <x v="27"/>
    <x v="2"/>
    <x v="1"/>
    <x v="1"/>
    <x v="0"/>
    <s v="Modificaciones"/>
    <x v="0"/>
    <x v="0"/>
    <m/>
    <m/>
    <m/>
  </r>
  <r>
    <x v="77"/>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Fernando Mejía"/>
    <x v="6"/>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x v="0"/>
    <m/>
    <m/>
    <m/>
    <m/>
    <x v="7"/>
    <n v="2"/>
    <n v="0"/>
    <s v="CUMPLIDA"/>
    <x v="0"/>
    <x v="1"/>
    <m/>
    <x v="28"/>
    <x v="3"/>
    <x v="2"/>
    <x v="1"/>
    <x v="0"/>
    <s v="Deficiencias en análisis modificaciones contractuales"/>
    <x v="0"/>
    <x v="0"/>
    <m/>
    <m/>
    <m/>
  </r>
  <r>
    <x v="78"/>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2"/>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x v="0"/>
    <x v="0"/>
    <x v="0"/>
    <x v="0"/>
    <x v="3"/>
    <m/>
    <x v="0"/>
    <x v="0"/>
    <m/>
    <m/>
    <m/>
  </r>
  <r>
    <x v="79"/>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2"/>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m/>
    <x v="0"/>
    <m/>
    <m/>
    <m/>
    <m/>
    <x v="7"/>
    <n v="2"/>
    <n v="0"/>
    <s v="CUMPLIDA"/>
    <x v="0"/>
    <x v="2"/>
    <s v="2016-409-037756-2 del 10-may-2016"/>
    <x v="0"/>
    <x v="0"/>
    <x v="0"/>
    <x v="0"/>
    <x v="3"/>
    <m/>
    <x v="0"/>
    <x v="0"/>
    <m/>
    <m/>
    <m/>
  </r>
  <r>
    <x v="80"/>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eonidas Narváez"/>
    <x v="1"/>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x v="0"/>
    <m/>
    <m/>
    <m/>
    <m/>
    <x v="7"/>
    <n v="2"/>
    <n v="0"/>
    <s v="CUMPLIDA"/>
    <x v="0"/>
    <x v="2"/>
    <m/>
    <x v="29"/>
    <x v="3"/>
    <x v="2"/>
    <x v="1"/>
    <x v="0"/>
    <s v="Adiciones"/>
    <x v="0"/>
    <x v="0"/>
    <m/>
    <m/>
    <m/>
  </r>
  <r>
    <x v="81"/>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2"/>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m/>
    <x v="0"/>
    <m/>
    <m/>
    <m/>
    <m/>
    <x v="7"/>
    <n v="2"/>
    <n v="0"/>
    <s v="CUMPLIDA"/>
    <x v="0"/>
    <x v="0"/>
    <s v="2016-409-037756-2 del 10-may-2016"/>
    <x v="0"/>
    <x v="0"/>
    <x v="0"/>
    <x v="0"/>
    <x v="3"/>
    <m/>
    <x v="0"/>
    <x v="0"/>
    <m/>
    <m/>
    <m/>
  </r>
  <r>
    <x v="82"/>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eonidas Narváez"/>
    <x v="1"/>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x v="30"/>
    <x v="3"/>
    <x v="2"/>
    <x v="1"/>
    <x v="1"/>
    <s v="Incumplimiento de obligaciones "/>
    <x v="0"/>
    <x v="0"/>
    <m/>
    <m/>
    <m/>
  </r>
  <r>
    <x v="83"/>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3"/>
    <s v="2016-409-037756-2 del 10-may-2016"/>
    <x v="0"/>
    <x v="0"/>
    <x v="0"/>
    <x v="0"/>
    <x v="3"/>
    <m/>
    <x v="0"/>
    <x v="0"/>
    <m/>
    <m/>
    <m/>
  </r>
  <r>
    <x v="84"/>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2"/>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x v="0"/>
    <x v="0"/>
    <x v="0"/>
    <x v="0"/>
    <x v="3"/>
    <m/>
    <x v="0"/>
    <x v="0"/>
    <m/>
    <m/>
    <m/>
  </r>
  <r>
    <x v="85"/>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0"/>
    <s v="2016-409-037756-2 del 10-may-2016"/>
    <x v="0"/>
    <x v="0"/>
    <x v="0"/>
    <x v="0"/>
    <x v="3"/>
    <m/>
    <x v="0"/>
    <x v="0"/>
    <m/>
    <m/>
    <m/>
  </r>
  <r>
    <x v="86"/>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2"/>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m/>
    <x v="0"/>
    <m/>
    <m/>
    <m/>
    <m/>
    <x v="7"/>
    <n v="2"/>
    <n v="0"/>
    <s v="CUMPLIDA"/>
    <x v="0"/>
    <x v="1"/>
    <s v="2016-409-037756-2 del 10-may-2016"/>
    <x v="0"/>
    <x v="0"/>
    <x v="0"/>
    <x v="0"/>
    <x v="3"/>
    <m/>
    <x v="0"/>
    <x v="0"/>
    <m/>
    <m/>
    <m/>
  </r>
  <r>
    <x v="87"/>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2"/>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m/>
    <x v="0"/>
    <m/>
    <m/>
    <m/>
    <m/>
    <x v="7"/>
    <n v="2"/>
    <n v="0"/>
    <s v="CUMPLIDA"/>
    <x v="0"/>
    <x v="0"/>
    <s v="2016-409-037756-2 del 10-may-2016"/>
    <x v="0"/>
    <x v="0"/>
    <x v="0"/>
    <x v="0"/>
    <x v="3"/>
    <m/>
    <x v="0"/>
    <x v="0"/>
    <m/>
    <m/>
    <m/>
  </r>
  <r>
    <x v="88"/>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5"/>
    <s v="DISCIPLINARIA"/>
    <n v="3"/>
    <x v="0"/>
    <s v="Pendiente para cierre de la CGR"/>
    <m/>
    <m/>
    <m/>
    <m/>
    <m/>
    <m/>
    <m/>
    <m/>
    <x v="0"/>
    <m/>
    <m/>
    <m/>
    <m/>
    <x v="7"/>
    <n v="2"/>
    <n v="0"/>
    <s v="CUMPLIDA"/>
    <x v="0"/>
    <x v="1"/>
    <s v="2016-409-037756-2 del 10-may-2016"/>
    <x v="0"/>
    <x v="0"/>
    <x v="0"/>
    <x v="0"/>
    <x v="3"/>
    <m/>
    <x v="0"/>
    <x v="0"/>
    <m/>
    <m/>
    <m/>
  </r>
  <r>
    <x v="89"/>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m/>
    <x v="0"/>
    <m/>
    <m/>
    <m/>
    <m/>
    <x v="7"/>
    <n v="2"/>
    <n v="0"/>
    <s v="CUMPLIDA"/>
    <x v="0"/>
    <x v="0"/>
    <s v="2016-409-037756-2 del 10-may-2016"/>
    <x v="0"/>
    <x v="0"/>
    <x v="0"/>
    <x v="0"/>
    <x v="3"/>
    <m/>
    <x v="0"/>
    <x v="0"/>
    <m/>
    <m/>
    <m/>
  </r>
  <r>
    <x v="90"/>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m/>
    <x v="0"/>
    <m/>
    <m/>
    <m/>
    <m/>
    <x v="7"/>
    <n v="2"/>
    <n v="0"/>
    <s v="CUMPLIDA"/>
    <x v="0"/>
    <x v="1"/>
    <s v="2016-409-037756-2 del 10-may-2016"/>
    <x v="0"/>
    <x v="0"/>
    <x v="0"/>
    <x v="0"/>
    <x v="3"/>
    <m/>
    <x v="0"/>
    <x v="0"/>
    <m/>
    <m/>
    <m/>
  </r>
  <r>
    <x v="91"/>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m/>
    <x v="0"/>
    <m/>
    <m/>
    <m/>
    <m/>
    <x v="7"/>
    <n v="2"/>
    <n v="0"/>
    <s v="CUMPLIDA"/>
    <x v="0"/>
    <x v="0"/>
    <s v="2016-409-037756-2 del 10-may-2016"/>
    <x v="0"/>
    <x v="0"/>
    <x v="0"/>
    <x v="0"/>
    <x v="3"/>
    <m/>
    <x v="0"/>
    <x v="0"/>
    <m/>
    <m/>
    <m/>
  </r>
  <r>
    <x v="92"/>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m/>
    <x v="0"/>
    <m/>
    <m/>
    <m/>
    <m/>
    <x v="7"/>
    <n v="2"/>
    <n v="0"/>
    <s v="CUMPLIDA"/>
    <x v="0"/>
    <x v="3"/>
    <s v="2016-409-037756-2 del 10-may-2016"/>
    <x v="0"/>
    <x v="0"/>
    <x v="0"/>
    <x v="0"/>
    <x v="3"/>
    <m/>
    <x v="0"/>
    <x v="0"/>
    <m/>
    <m/>
    <m/>
  </r>
  <r>
    <x v="93"/>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m/>
    <x v="0"/>
    <m/>
    <m/>
    <m/>
    <m/>
    <x v="7"/>
    <n v="2"/>
    <n v="0"/>
    <s v="CUMPLIDA"/>
    <x v="0"/>
    <x v="0"/>
    <s v="2016-409-037756-2 del 10-may-2016"/>
    <x v="0"/>
    <x v="0"/>
    <x v="0"/>
    <x v="0"/>
    <x v="3"/>
    <m/>
    <x v="0"/>
    <x v="0"/>
    <m/>
    <m/>
    <m/>
  </r>
  <r>
    <x v="94"/>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eonidas Narváez"/>
    <x v="1"/>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x v="0"/>
    <m/>
    <m/>
    <m/>
    <m/>
    <x v="7"/>
    <n v="2"/>
    <n v="0"/>
    <s v="CUMPLIDA"/>
    <x v="0"/>
    <x v="1"/>
    <m/>
    <x v="0"/>
    <x v="0"/>
    <x v="0"/>
    <x v="1"/>
    <x v="7"/>
    <s v="Índice de estado"/>
    <x v="0"/>
    <x v="0"/>
    <m/>
    <m/>
    <m/>
  </r>
  <r>
    <x v="95"/>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m/>
    <x v="0"/>
    <m/>
    <m/>
    <m/>
    <m/>
    <x v="7"/>
    <n v="2"/>
    <n v="0"/>
    <s v="CUMPLIDA"/>
    <x v="0"/>
    <x v="0"/>
    <s v="2016-409-037756-2 del 10-may-2016"/>
    <x v="0"/>
    <x v="0"/>
    <x v="0"/>
    <x v="0"/>
    <x v="3"/>
    <m/>
    <x v="0"/>
    <x v="0"/>
    <m/>
    <m/>
    <m/>
  </r>
  <r>
    <x v="96"/>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3"/>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m/>
    <x v="0"/>
    <m/>
    <m/>
    <m/>
    <m/>
    <x v="7"/>
    <n v="2"/>
    <n v="0"/>
    <s v="CUMPLIDA"/>
    <x v="0"/>
    <x v="0"/>
    <s v="2016-409-037756-2 del 10-may-2016"/>
    <x v="0"/>
    <x v="0"/>
    <x v="0"/>
    <x v="0"/>
    <x v="3"/>
    <m/>
    <x v="2"/>
    <x v="0"/>
    <m/>
    <m/>
    <m/>
  </r>
  <r>
    <x v="97"/>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2"/>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x v="0"/>
    <m/>
    <m/>
    <m/>
    <m/>
    <x v="7"/>
    <n v="2"/>
    <n v="0"/>
    <s v="CUMPLIDA"/>
    <x v="0"/>
    <x v="0"/>
    <s v="2016-409-037756-2 del 10-may-2016"/>
    <x v="0"/>
    <x v="0"/>
    <x v="0"/>
    <x v="0"/>
    <x v="3"/>
    <m/>
    <x v="0"/>
    <x v="0"/>
    <m/>
    <m/>
    <m/>
  </r>
  <r>
    <x v="98"/>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eonidas Narváez"/>
    <x v="1"/>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31"/>
    <x v="0"/>
    <x v="3"/>
    <x v="1"/>
    <x v="1"/>
    <s v="Ingreso Mínimo Garantizado"/>
    <x v="0"/>
    <x v="0"/>
    <m/>
    <m/>
    <m/>
  </r>
  <r>
    <x v="99"/>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eonidas Narváez"/>
    <x v="1"/>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x v="0"/>
    <x v="0"/>
    <x v="0"/>
    <x v="1"/>
    <x v="0"/>
    <s v="Incumplimiento especificaciones"/>
    <x v="0"/>
    <x v="0"/>
    <m/>
    <m/>
    <m/>
  </r>
  <r>
    <x v="100"/>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m/>
    <x v="0"/>
    <m/>
    <m/>
    <m/>
    <m/>
    <x v="9"/>
    <n v="2"/>
    <n v="0"/>
    <s v="CUMPLIDA"/>
    <x v="0"/>
    <x v="0"/>
    <s v="2016-409-037756-2 del 10-may-2016"/>
    <x v="0"/>
    <x v="0"/>
    <x v="0"/>
    <x v="0"/>
    <x v="3"/>
    <m/>
    <x v="0"/>
    <x v="0"/>
    <m/>
    <m/>
    <m/>
  </r>
  <r>
    <x v="101"/>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x v="0"/>
    <x v="0"/>
    <x v="0"/>
    <x v="0"/>
    <x v="0"/>
    <s v="Modificaciones"/>
    <x v="0"/>
    <x v="0"/>
    <m/>
    <m/>
    <m/>
  </r>
  <r>
    <x v="10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x v="0"/>
    <x v="0"/>
    <x v="0"/>
    <x v="0"/>
    <x v="3"/>
    <m/>
    <x v="0"/>
    <x v="0"/>
    <m/>
    <m/>
    <m/>
  </r>
  <r>
    <x v="10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2"/>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8"/>
    <s v="Ingreso Mínimo Garantizado"/>
    <x v="0"/>
    <x v="0"/>
    <m/>
    <m/>
    <m/>
  </r>
  <r>
    <x v="104"/>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x v="0"/>
    <m/>
    <m/>
    <m/>
    <m/>
    <x v="8"/>
    <n v="2"/>
    <n v="0"/>
    <s v="CUMPLIDA"/>
    <x v="0"/>
    <x v="0"/>
    <s v="2017-409-097363-2 del 12-sep-2017"/>
    <x v="0"/>
    <x v="0"/>
    <x v="0"/>
    <x v="0"/>
    <x v="2"/>
    <s v="Entrega información concesionario"/>
    <x v="0"/>
    <x v="0"/>
    <m/>
    <m/>
    <m/>
  </r>
  <r>
    <x v="105"/>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eonidas Narváez"/>
    <x v="1"/>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1"/>
    <x v="3"/>
    <m/>
    <x v="32"/>
    <x v="2"/>
    <x v="1"/>
    <x v="1"/>
    <x v="1"/>
    <s v="Por modificaciones contractuales"/>
    <x v="0"/>
    <x v="0"/>
    <m/>
    <m/>
    <m/>
  </r>
  <r>
    <x v="106"/>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2"/>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x v="0"/>
    <x v="0"/>
    <x v="0"/>
    <x v="0"/>
    <x v="3"/>
    <m/>
    <x v="0"/>
    <x v="0"/>
    <m/>
    <m/>
    <m/>
  </r>
  <r>
    <x v="107"/>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x v="0"/>
    <x v="0"/>
    <x v="0"/>
    <x v="0"/>
    <x v="3"/>
    <m/>
    <x v="0"/>
    <x v="0"/>
    <m/>
    <m/>
    <m/>
  </r>
  <r>
    <x v="108"/>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09"/>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10"/>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2"/>
    <s v="DISCIPLINARIA"/>
    <n v="7"/>
    <x v="0"/>
    <s v="Las unidades de medida están completadas. Pendiente cierre de la CGR."/>
    <m/>
    <m/>
    <m/>
    <m/>
    <m/>
    <m/>
    <m/>
    <m/>
    <x v="0"/>
    <m/>
    <m/>
    <m/>
    <m/>
    <x v="8"/>
    <n v="2"/>
    <n v="0"/>
    <s v="CUMPLIDA"/>
    <x v="0"/>
    <x v="1"/>
    <s v="2016-409-037756-2 del 10-may-2016"/>
    <x v="0"/>
    <x v="0"/>
    <x v="0"/>
    <x v="0"/>
    <x v="3"/>
    <m/>
    <x v="0"/>
    <x v="0"/>
    <m/>
    <m/>
    <m/>
  </r>
  <r>
    <x v="11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m/>
    <x v="0"/>
    <m/>
    <m/>
    <m/>
    <m/>
    <x v="8"/>
    <n v="2"/>
    <n v="0"/>
    <s v="CUMPLIDA"/>
    <x v="0"/>
    <x v="1"/>
    <s v="2016-409-037756-2 del 10-may-2016"/>
    <x v="0"/>
    <x v="0"/>
    <x v="0"/>
    <x v="0"/>
    <x v="3"/>
    <m/>
    <x v="0"/>
    <x v="0"/>
    <m/>
    <m/>
    <m/>
  </r>
  <r>
    <x v="112"/>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m/>
    <x v="0"/>
    <m/>
    <m/>
    <m/>
    <m/>
    <x v="8"/>
    <n v="2"/>
    <n v="0"/>
    <s v="CUMPLIDA"/>
    <x v="0"/>
    <x v="0"/>
    <s v="2016-409-037756-2 del 10-may-2016"/>
    <x v="0"/>
    <x v="0"/>
    <x v="0"/>
    <x v="0"/>
    <x v="3"/>
    <m/>
    <x v="0"/>
    <x v="0"/>
    <m/>
    <m/>
    <m/>
  </r>
  <r>
    <x v="113"/>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2"/>
    <s v="DISCIPLINARIA"/>
    <n v="5"/>
    <x v="0"/>
    <s v="La unidad de medida 5 finalmente no aplicó. Todo el plan se encuentra completado. Pendiente cierre de la CGR."/>
    <m/>
    <m/>
    <m/>
    <m/>
    <m/>
    <m/>
    <m/>
    <m/>
    <x v="0"/>
    <m/>
    <m/>
    <m/>
    <m/>
    <x v="8"/>
    <n v="2"/>
    <n v="0"/>
    <s v="CUMPLIDA"/>
    <x v="0"/>
    <x v="1"/>
    <s v="2016-409-037756-2 del 10-may-2016"/>
    <x v="0"/>
    <x v="0"/>
    <x v="0"/>
    <x v="0"/>
    <x v="3"/>
    <m/>
    <x v="0"/>
    <x v="0"/>
    <m/>
    <m/>
    <m/>
  </r>
  <r>
    <x v="114"/>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2"/>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x v="0"/>
    <x v="0"/>
    <x v="0"/>
    <x v="0"/>
    <x v="1"/>
    <s v="Desequilibrio ecuación contractual"/>
    <x v="0"/>
    <x v="0"/>
    <m/>
    <m/>
    <m/>
  </r>
  <r>
    <x v="115"/>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3"/>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x v="0"/>
    <m/>
    <m/>
    <m/>
    <m/>
    <x v="8"/>
    <n v="2"/>
    <n v="0"/>
    <s v="CUMPLIDA"/>
    <x v="0"/>
    <x v="2"/>
    <s v="2017-409-097363-2 del 12-sep-2017"/>
    <x v="33"/>
    <x v="3"/>
    <x v="2"/>
    <x v="0"/>
    <x v="0"/>
    <s v="Supuestos mayores pagos gerencia de obra y AIU"/>
    <x v="0"/>
    <x v="0"/>
    <m/>
    <m/>
    <m/>
  </r>
  <r>
    <x v="116"/>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3"/>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x v="34"/>
    <x v="3"/>
    <x v="2"/>
    <x v="0"/>
    <x v="0"/>
    <s v="Supuestos mayores pagos gerencia de obra y AIU"/>
    <x v="0"/>
    <x v="0"/>
    <m/>
    <m/>
    <m/>
  </r>
  <r>
    <x v="117"/>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m/>
    <x v="0"/>
    <m/>
    <m/>
    <m/>
    <m/>
    <x v="8"/>
    <n v="2"/>
    <n v="0"/>
    <s v="CUMPLIDA"/>
    <x v="0"/>
    <x v="3"/>
    <s v="2016-409-037756-2 del 10-may-2016"/>
    <x v="0"/>
    <x v="0"/>
    <x v="0"/>
    <x v="0"/>
    <x v="3"/>
    <m/>
    <x v="0"/>
    <x v="0"/>
    <m/>
    <m/>
    <m/>
  </r>
  <r>
    <x v="118"/>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Fernando Mejía"/>
    <x v="6"/>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x v="2"/>
    <s v="Rad. 20174090839852 del 09/08/2017 _x000a_COMUNICACIÓN APERTURA INDAGACIÓN PRELIMINAR NRO. 6-026-17 CONTRATO DE CONCESIÓN 444 DE 1994 PRESUNTO DAÑO FISCAL"/>
    <m/>
    <m/>
    <m/>
    <x v="8"/>
    <n v="2"/>
    <n v="0"/>
    <s v="CUMPLIDA"/>
    <x v="0"/>
    <x v="1"/>
    <m/>
    <x v="0"/>
    <x v="0"/>
    <x v="0"/>
    <x v="1"/>
    <x v="2"/>
    <s v="Funcionamiento áreas de servicio"/>
    <x v="0"/>
    <x v="0"/>
    <m/>
    <m/>
    <m/>
  </r>
  <r>
    <x v="119"/>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2"/>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m/>
    <x v="0"/>
    <m/>
    <m/>
    <m/>
    <m/>
    <x v="9"/>
    <n v="2"/>
    <n v="0"/>
    <s v="CUMPLIDA"/>
    <x v="0"/>
    <x v="2"/>
    <s v="2016-409-037756-2 del 10-may-2016"/>
    <x v="0"/>
    <x v="0"/>
    <x v="0"/>
    <x v="0"/>
    <x v="3"/>
    <m/>
    <x v="0"/>
    <x v="0"/>
    <m/>
    <m/>
    <m/>
  </r>
  <r>
    <x v="120"/>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2"/>
    <s v="DISCIPLINARIA Y PENAL"/>
    <n v="6"/>
    <x v="0"/>
    <s v="Las unidades de medida están completadas. Se ajusta nivel de avance. Pendiente presentar a la CGR."/>
    <m/>
    <m/>
    <m/>
    <m/>
    <m/>
    <m/>
    <m/>
    <m/>
    <x v="0"/>
    <m/>
    <m/>
    <m/>
    <m/>
    <x v="8"/>
    <n v="2"/>
    <n v="0"/>
    <s v="CUMPLIDA"/>
    <x v="0"/>
    <x v="2"/>
    <s v="2016-409-037756-2 del 10-may-2016"/>
    <x v="0"/>
    <x v="0"/>
    <x v="0"/>
    <x v="0"/>
    <x v="3"/>
    <m/>
    <x v="0"/>
    <x v="0"/>
    <m/>
    <m/>
    <m/>
  </r>
  <r>
    <x v="121"/>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Fernando Mejía"/>
    <x v="6"/>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x v="0"/>
    <m/>
    <m/>
    <m/>
    <m/>
    <x v="8"/>
    <n v="2"/>
    <n v="0"/>
    <s v="CUMPLIDA"/>
    <x v="0"/>
    <x v="2"/>
    <m/>
    <x v="35"/>
    <x v="0"/>
    <x v="0"/>
    <x v="1"/>
    <x v="5"/>
    <s v="Predios adquiridos no utilizados"/>
    <x v="0"/>
    <x v="0"/>
    <m/>
    <m/>
    <m/>
  </r>
  <r>
    <x v="122"/>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2"/>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x v="0"/>
    <m/>
    <m/>
    <m/>
    <m/>
    <x v="8"/>
    <n v="2"/>
    <n v="0"/>
    <s v="CUMPLIDA"/>
    <x v="0"/>
    <x v="1"/>
    <s v="2016-409-077877-2 del 2-sep-2016."/>
    <x v="0"/>
    <x v="0"/>
    <x v="0"/>
    <x v="0"/>
    <x v="0"/>
    <s v="Modificaciones"/>
    <x v="0"/>
    <x v="0"/>
    <m/>
    <m/>
    <m/>
  </r>
  <r>
    <x v="123"/>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2"/>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m/>
    <x v="0"/>
    <m/>
    <m/>
    <m/>
    <m/>
    <x v="8"/>
    <n v="2"/>
    <n v="0"/>
    <s v="CUMPLIDA"/>
    <x v="0"/>
    <x v="1"/>
    <s v="2016-409-037756-2 del 10-may-2016"/>
    <x v="0"/>
    <x v="0"/>
    <x v="0"/>
    <x v="0"/>
    <x v="3"/>
    <m/>
    <x v="0"/>
    <x v="0"/>
    <m/>
    <m/>
    <m/>
  </r>
  <r>
    <x v="124"/>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2"/>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x v="0"/>
    <x v="0"/>
    <x v="0"/>
    <x v="0"/>
    <x v="3"/>
    <m/>
    <x v="0"/>
    <x v="0"/>
    <m/>
    <m/>
    <m/>
  </r>
  <r>
    <x v="125"/>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2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m/>
    <x v="0"/>
    <m/>
    <m/>
    <m/>
    <m/>
    <x v="8"/>
    <n v="2"/>
    <n v="0"/>
    <s v="CUMPLIDA"/>
    <x v="0"/>
    <x v="0"/>
    <s v="2016-409-037756-2 del 10-may-2016"/>
    <x v="0"/>
    <x v="0"/>
    <x v="0"/>
    <x v="0"/>
    <x v="3"/>
    <m/>
    <x v="0"/>
    <x v="0"/>
    <m/>
    <m/>
    <m/>
  </r>
  <r>
    <x v="12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0"/>
    <s v="Vicepresidencia de Gestión Contractual - Vicepresidencia Jurídica"/>
    <s v="Leonidas Narváez"/>
    <x v="1"/>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x v="0"/>
    <m/>
    <m/>
    <m/>
    <m/>
    <x v="8"/>
    <n v="2"/>
    <n v="1"/>
    <s v="CUMPLIDA"/>
    <x v="0"/>
    <x v="3"/>
    <m/>
    <x v="36"/>
    <x v="2"/>
    <x v="2"/>
    <x v="1"/>
    <x v="9"/>
    <s v="Desplazamiento de cronograma"/>
    <x v="0"/>
    <x v="0"/>
    <m/>
    <m/>
    <m/>
  </r>
  <r>
    <x v="12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m/>
    <x v="0"/>
    <m/>
    <m/>
    <m/>
    <m/>
    <x v="8"/>
    <n v="2"/>
    <n v="0"/>
    <s v="CUMPLIDA"/>
    <x v="0"/>
    <x v="0"/>
    <s v="2016-409-037756-2 del 10-may-2016"/>
    <x v="0"/>
    <x v="0"/>
    <x v="0"/>
    <x v="0"/>
    <x v="3"/>
    <m/>
    <x v="0"/>
    <x v="0"/>
    <m/>
    <m/>
    <m/>
  </r>
  <r>
    <x v="129"/>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2"/>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0"/>
    <s v="2016-409-037756-2 del 10-may-2016"/>
    <x v="0"/>
    <x v="0"/>
    <x v="0"/>
    <x v="0"/>
    <x v="3"/>
    <m/>
    <x v="0"/>
    <x v="0"/>
    <m/>
    <m/>
    <m/>
  </r>
  <r>
    <x v="130"/>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m/>
    <x v="0"/>
    <m/>
    <m/>
    <m/>
    <m/>
    <x v="8"/>
    <n v="2"/>
    <n v="0"/>
    <s v="CUMPLIDA"/>
    <x v="0"/>
    <x v="0"/>
    <s v="2016-409-037756-2 del 10-may-2016"/>
    <x v="0"/>
    <x v="0"/>
    <x v="0"/>
    <x v="0"/>
    <x v="3"/>
    <m/>
    <x v="0"/>
    <x v="0"/>
    <m/>
    <m/>
    <m/>
  </r>
  <r>
    <x v="131"/>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m/>
    <x v="0"/>
    <m/>
    <m/>
    <m/>
    <m/>
    <x v="8"/>
    <n v="2"/>
    <n v="0"/>
    <s v="CUMPLIDA"/>
    <x v="0"/>
    <x v="0"/>
    <s v="2016-409-037756-2 del 10-may-2016"/>
    <x v="0"/>
    <x v="0"/>
    <x v="0"/>
    <x v="0"/>
    <x v="3"/>
    <m/>
    <x v="0"/>
    <x v="0"/>
    <m/>
    <m/>
    <m/>
  </r>
  <r>
    <x v="132"/>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eonidas Narváez"/>
    <x v="1"/>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x v="0"/>
    <m/>
    <m/>
    <m/>
    <m/>
    <x v="8"/>
    <n v="2"/>
    <n v="0"/>
    <s v="CUMPLIDA"/>
    <x v="0"/>
    <x v="0"/>
    <m/>
    <x v="0"/>
    <x v="0"/>
    <x v="0"/>
    <x v="1"/>
    <x v="9"/>
    <s v="Desplazamiento de cronograma"/>
    <x v="0"/>
    <x v="0"/>
    <m/>
    <m/>
    <m/>
  </r>
  <r>
    <x v="133"/>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2"/>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m/>
    <x v="0"/>
    <m/>
    <m/>
    <m/>
    <m/>
    <x v="8"/>
    <n v="2"/>
    <n v="0"/>
    <s v="CUMPLIDA"/>
    <x v="0"/>
    <x v="1"/>
    <s v="2016-409-037756-2 del 10-may-2016"/>
    <x v="0"/>
    <x v="0"/>
    <x v="0"/>
    <x v="0"/>
    <x v="3"/>
    <m/>
    <x v="0"/>
    <x v="0"/>
    <m/>
    <m/>
    <m/>
  </r>
  <r>
    <x v="134"/>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2"/>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m/>
    <x v="0"/>
    <m/>
    <m/>
    <m/>
    <m/>
    <x v="8"/>
    <n v="2"/>
    <n v="0"/>
    <s v="CUMPLIDA"/>
    <x v="0"/>
    <x v="2"/>
    <s v="2016-409-037756-2 del 10-may-2016"/>
    <x v="0"/>
    <x v="0"/>
    <x v="0"/>
    <x v="0"/>
    <x v="3"/>
    <m/>
    <x v="0"/>
    <x v="0"/>
    <m/>
    <m/>
    <m/>
  </r>
  <r>
    <x v="135"/>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2"/>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m/>
    <x v="0"/>
    <m/>
    <m/>
    <m/>
    <m/>
    <x v="8"/>
    <n v="2"/>
    <n v="0"/>
    <s v="CUMPLIDA"/>
    <x v="0"/>
    <x v="1"/>
    <s v="2016-409-037756-2 del 10-may-2016"/>
    <x v="0"/>
    <x v="0"/>
    <x v="0"/>
    <x v="0"/>
    <x v="3"/>
    <m/>
    <x v="0"/>
    <x v="0"/>
    <m/>
    <m/>
    <m/>
  </r>
  <r>
    <x v="136"/>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2"/>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1"/>
    <s v="2016-409-037756-2 del 10-may-2016"/>
    <x v="0"/>
    <x v="0"/>
    <x v="0"/>
    <x v="0"/>
    <x v="3"/>
    <m/>
    <x v="0"/>
    <x v="0"/>
    <m/>
    <m/>
    <m/>
  </r>
  <r>
    <x v="137"/>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2"/>
    <s v="DISCIPLINARIA"/>
    <n v="6"/>
    <x v="0"/>
    <s v="Se confirma 100% de cumplimiento. Para presentar a cierre de la CGR"/>
    <m/>
    <m/>
    <m/>
    <m/>
    <m/>
    <m/>
    <m/>
    <m/>
    <x v="0"/>
    <m/>
    <m/>
    <m/>
    <m/>
    <x v="8"/>
    <n v="2"/>
    <n v="0"/>
    <s v="CUMPLIDA"/>
    <x v="0"/>
    <x v="1"/>
    <s v="2016-409-037756-2 del 10-may-2016"/>
    <x v="0"/>
    <x v="0"/>
    <x v="0"/>
    <x v="0"/>
    <x v="3"/>
    <m/>
    <x v="0"/>
    <x v="0"/>
    <m/>
    <m/>
    <m/>
  </r>
  <r>
    <x v="138"/>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m/>
    <x v="0"/>
    <m/>
    <m/>
    <m/>
    <m/>
    <x v="8"/>
    <n v="2"/>
    <n v="0"/>
    <s v="CUMPLIDA"/>
    <x v="0"/>
    <x v="1"/>
    <s v="2016-409-037756-2 del 10-may-2016"/>
    <x v="0"/>
    <x v="0"/>
    <x v="0"/>
    <x v="0"/>
    <x v="3"/>
    <m/>
    <x v="0"/>
    <x v="0"/>
    <m/>
    <m/>
    <m/>
  </r>
  <r>
    <x v="139"/>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2"/>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Deficiencias en análisis modificaciones contractuales"/>
    <x v="0"/>
    <x v="0"/>
    <m/>
    <m/>
    <m/>
  </r>
  <r>
    <x v="140"/>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2"/>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Adiciones"/>
    <x v="0"/>
    <x v="0"/>
    <m/>
    <m/>
    <m/>
  </r>
  <r>
    <x v="141"/>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2"/>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x v="0"/>
    <x v="0"/>
    <x v="0"/>
    <x v="0"/>
    <x v="1"/>
    <s v="Ingreso Mínimo Garantizado"/>
    <x v="0"/>
    <x v="0"/>
    <m/>
    <m/>
    <m/>
  </r>
  <r>
    <x v="142"/>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2"/>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0"/>
    <s v="Modificaciones"/>
    <x v="0"/>
    <x v="0"/>
    <m/>
    <m/>
    <m/>
  </r>
  <r>
    <x v="143"/>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eonidas Narváez"/>
    <x v="1"/>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x v="0"/>
    <m/>
    <m/>
    <m/>
    <m/>
    <x v="9"/>
    <n v="2"/>
    <n v="0"/>
    <s v="CUMPLIDA"/>
    <x v="0"/>
    <x v="0"/>
    <m/>
    <x v="37"/>
    <x v="2"/>
    <x v="1"/>
    <x v="1"/>
    <x v="2"/>
    <s v="Fallas en la gestión ambiental"/>
    <x v="0"/>
    <x v="0"/>
    <m/>
    <m/>
    <m/>
  </r>
  <r>
    <x v="144"/>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x v="0"/>
    <x v="0"/>
    <x v="0"/>
    <x v="0"/>
    <x v="3"/>
    <m/>
    <x v="0"/>
    <x v="0"/>
    <m/>
    <m/>
    <m/>
  </r>
  <r>
    <x v="145"/>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x v="0"/>
    <x v="0"/>
    <x v="0"/>
    <x v="0"/>
    <x v="3"/>
    <m/>
    <x v="0"/>
    <x v="0"/>
    <m/>
    <m/>
    <m/>
  </r>
  <r>
    <x v="146"/>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x v="0"/>
    <x v="0"/>
    <x v="0"/>
    <x v="0"/>
    <x v="3"/>
    <m/>
    <x v="0"/>
    <x v="0"/>
    <m/>
    <m/>
    <m/>
  </r>
  <r>
    <x v="147"/>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x v="0"/>
    <x v="0"/>
    <x v="0"/>
    <x v="0"/>
    <x v="3"/>
    <m/>
    <x v="0"/>
    <x v="0"/>
    <m/>
    <m/>
    <m/>
  </r>
  <r>
    <x v="148"/>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49"/>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x v="0"/>
    <x v="0"/>
    <x v="0"/>
    <x v="0"/>
    <x v="3"/>
    <m/>
    <x v="0"/>
    <x v="0"/>
    <m/>
    <m/>
    <m/>
  </r>
  <r>
    <x v="150"/>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1"/>
    <s v="Vicepresidencia Jurídica"/>
    <s v="Fernando Iregui"/>
    <x v="3"/>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x v="0"/>
    <x v="0"/>
    <x v="0"/>
    <x v="0"/>
    <x v="1"/>
    <s v="Modificaciones contractuales"/>
    <x v="0"/>
    <x v="0"/>
    <m/>
    <m/>
    <m/>
  </r>
  <r>
    <x v="151"/>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2"/>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52"/>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2"/>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x v="0"/>
    <x v="0"/>
    <x v="0"/>
    <x v="0"/>
    <x v="3"/>
    <m/>
    <x v="0"/>
    <x v="0"/>
    <m/>
    <m/>
    <m/>
  </r>
  <r>
    <x v="153"/>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x v="0"/>
    <x v="0"/>
    <x v="0"/>
    <x v="0"/>
    <x v="3"/>
    <m/>
    <x v="0"/>
    <x v="0"/>
    <m/>
    <m/>
    <m/>
  </r>
  <r>
    <x v="154"/>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2"/>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x v="0"/>
    <x v="0"/>
    <x v="0"/>
    <x v="0"/>
    <x v="3"/>
    <m/>
    <x v="0"/>
    <x v="0"/>
    <m/>
    <m/>
    <m/>
  </r>
  <r>
    <x v="155"/>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eonidas Narváez"/>
    <x v="1"/>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x v="38"/>
    <x v="3"/>
    <x v="2"/>
    <x v="1"/>
    <x v="1"/>
    <s v="Por modificaciones contractuales"/>
    <x v="0"/>
    <x v="0"/>
    <m/>
    <m/>
    <m/>
  </r>
  <r>
    <x v="156"/>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x v="0"/>
    <x v="0"/>
    <x v="0"/>
    <x v="0"/>
    <x v="3"/>
    <m/>
    <x v="0"/>
    <x v="0"/>
    <m/>
    <m/>
    <m/>
  </r>
  <r>
    <x v="157"/>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x v="0"/>
    <x v="0"/>
    <x v="0"/>
    <x v="0"/>
    <x v="3"/>
    <m/>
    <x v="0"/>
    <x v="0"/>
    <m/>
    <m/>
    <m/>
  </r>
  <r>
    <x v="158"/>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39"/>
    <x v="2"/>
    <x v="1"/>
    <x v="1"/>
    <x v="1"/>
    <s v="Incumplimiento de obligaciones "/>
    <x v="0"/>
    <x v="0"/>
    <m/>
    <m/>
    <m/>
  </r>
  <r>
    <x v="159"/>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2"/>
    <s v="Vicepresidencia Ejecutiva"/>
    <s v="Germán Córdoba"/>
    <x v="5"/>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60"/>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2"/>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2"/>
    <s v="2016-409-037756-2 del 10-may-2016"/>
    <x v="0"/>
    <x v="0"/>
    <x v="0"/>
    <x v="0"/>
    <x v="3"/>
    <m/>
    <x v="0"/>
    <x v="0"/>
    <m/>
    <m/>
    <m/>
  </r>
  <r>
    <x v="161"/>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5"/>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m/>
    <x v="0"/>
    <m/>
    <m/>
    <m/>
    <m/>
    <x v="8"/>
    <n v="2"/>
    <n v="0"/>
    <s v="CUMPLIDA"/>
    <x v="0"/>
    <x v="0"/>
    <s v="2016-409-037756-2 del 10-may-2016"/>
    <x v="0"/>
    <x v="0"/>
    <x v="0"/>
    <x v="0"/>
    <x v="3"/>
    <m/>
    <x v="0"/>
    <x v="0"/>
    <m/>
    <m/>
    <m/>
  </r>
  <r>
    <x v="162"/>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0"/>
    <x v="1"/>
    <x v="3"/>
    <x v="1"/>
    <x v="7"/>
    <s v="Incumplimiento mediciones"/>
    <x v="0"/>
    <x v="0"/>
    <m/>
    <m/>
    <m/>
  </r>
  <r>
    <x v="163"/>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1"/>
    <x v="1"/>
    <x v="3"/>
    <x v="1"/>
    <x v="2"/>
    <s v="Obligaciones interventoría"/>
    <x v="0"/>
    <x v="0"/>
    <m/>
    <m/>
    <m/>
  </r>
  <r>
    <x v="164"/>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2"/>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m/>
    <x v="0"/>
    <m/>
    <m/>
    <m/>
    <m/>
    <x v="8"/>
    <n v="2"/>
    <n v="0"/>
    <s v="CUMPLIDA"/>
    <x v="0"/>
    <x v="2"/>
    <s v="2016-409-037756-2 del 10-may-2016"/>
    <x v="0"/>
    <x v="0"/>
    <x v="0"/>
    <x v="0"/>
    <x v="3"/>
    <m/>
    <x v="0"/>
    <x v="0"/>
    <m/>
    <m/>
    <m/>
  </r>
  <r>
    <x v="165"/>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2"/>
    <s v="DISCIPLINARIA"/>
    <n v="6"/>
    <x v="0"/>
    <s v="AJUSTAR EL PLAN INCLUYENDO: MANUAL DE CONTRATACIÓN + CONCEPTO EXPERTO SOBRE LAS ADICIONES. Con memorando 2015-500-007525-3 del 30 de junio de 2015 se acreditó el 100% de avance, con acciones solamente preventivas. Pendiente cierre de la CGR."/>
    <m/>
    <m/>
    <m/>
    <m/>
    <m/>
    <m/>
    <m/>
    <m/>
    <x v="0"/>
    <m/>
    <m/>
    <m/>
    <m/>
    <x v="8"/>
    <n v="2"/>
    <n v="0"/>
    <s v="CUMPLIDA"/>
    <x v="0"/>
    <x v="1"/>
    <s v="2016-409-037756-2 del 10-may-2016"/>
    <x v="0"/>
    <x v="0"/>
    <x v="0"/>
    <x v="0"/>
    <x v="3"/>
    <m/>
    <x v="0"/>
    <x v="0"/>
    <m/>
    <m/>
    <m/>
  </r>
  <r>
    <x v="166"/>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2"/>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1"/>
    <s v="2016-409-037756-2 del 10-may-2016"/>
    <x v="0"/>
    <x v="0"/>
    <x v="0"/>
    <x v="0"/>
    <x v="3"/>
    <m/>
    <x v="0"/>
    <x v="0"/>
    <m/>
    <m/>
    <m/>
  </r>
  <r>
    <x v="167"/>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5"/>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x v="0"/>
    <x v="0"/>
    <x v="0"/>
    <x v="0"/>
    <x v="3"/>
    <m/>
    <x v="0"/>
    <x v="0"/>
    <m/>
    <m/>
    <m/>
  </r>
  <r>
    <x v="1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Lina Quiroga Vergara"/>
    <x v="8"/>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x v="42"/>
    <x v="2"/>
    <x v="1"/>
    <x v="1"/>
    <x v="1"/>
    <s v="Incumplimiento de obligaciones "/>
    <x v="0"/>
    <x v="0"/>
    <m/>
    <m/>
    <m/>
  </r>
  <r>
    <x v="169"/>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2"/>
    <s v="DISCIPLINARIA"/>
    <n v="2"/>
    <x v="0"/>
    <s v="Las acciones registradas son diferentes a las que reporta Claudia Mendoza. Se actualiza las acciones. Con memorandos 2015-500-006054-3 y 2015-500-006055-3 del 26-may-2015, se confirma el 100% de avance. Pendiente cierre de la CGR."/>
    <m/>
    <m/>
    <m/>
    <m/>
    <m/>
    <m/>
    <m/>
    <m/>
    <x v="0"/>
    <m/>
    <m/>
    <m/>
    <m/>
    <x v="8"/>
    <n v="2"/>
    <n v="0"/>
    <s v="CUMPLIDA"/>
    <x v="0"/>
    <x v="1"/>
    <s v="2016-409-037756-2 del 10-may-2016"/>
    <x v="0"/>
    <x v="0"/>
    <x v="0"/>
    <x v="0"/>
    <x v="3"/>
    <m/>
    <x v="0"/>
    <x v="0"/>
    <m/>
    <m/>
    <m/>
  </r>
  <r>
    <x v="170"/>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m/>
    <x v="0"/>
    <m/>
    <m/>
    <m/>
    <m/>
    <x v="8"/>
    <n v="2"/>
    <n v="0"/>
    <s v="CUMPLIDA"/>
    <x v="0"/>
    <x v="1"/>
    <s v="2016-409-037756-2 del 10-may-2016"/>
    <x v="0"/>
    <x v="0"/>
    <x v="0"/>
    <x v="0"/>
    <x v="3"/>
    <m/>
    <x v="0"/>
    <x v="0"/>
    <m/>
    <m/>
    <m/>
  </r>
  <r>
    <x v="171"/>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43"/>
    <x v="2"/>
    <x v="1"/>
    <x v="1"/>
    <x v="1"/>
    <s v="Incumplimiento de obligaciones "/>
    <x v="0"/>
    <x v="0"/>
    <m/>
    <m/>
    <m/>
  </r>
  <r>
    <x v="172"/>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2"/>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x v="0"/>
    <x v="0"/>
    <x v="0"/>
    <x v="0"/>
    <x v="3"/>
    <m/>
    <x v="0"/>
    <x v="0"/>
    <m/>
    <m/>
    <m/>
  </r>
  <r>
    <x v="173"/>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2"/>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x v="0"/>
    <x v="0"/>
    <x v="0"/>
    <x v="0"/>
    <x v="3"/>
    <m/>
    <x v="0"/>
    <x v="0"/>
    <m/>
    <m/>
    <m/>
  </r>
  <r>
    <x v="174"/>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Lina Quiroga Vergara"/>
    <x v="8"/>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x v="44"/>
    <x v="2"/>
    <x v="1"/>
    <x v="1"/>
    <x v="1"/>
    <s v="Por modificaciones contractuales"/>
    <x v="0"/>
    <x v="0"/>
    <m/>
    <m/>
    <m/>
  </r>
  <r>
    <x v="175"/>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2"/>
    <s v="ADMINISTRATIVA"/>
    <n v="7"/>
    <x v="0"/>
    <s v="Pendiente cierre de la CGR."/>
    <m/>
    <m/>
    <m/>
    <m/>
    <m/>
    <m/>
    <m/>
    <m/>
    <x v="0"/>
    <m/>
    <m/>
    <m/>
    <m/>
    <x v="8"/>
    <n v="2"/>
    <n v="0"/>
    <s v="CUMPLIDA"/>
    <x v="0"/>
    <x v="0"/>
    <s v="2016-409-037756-2 del 10-may-2016"/>
    <x v="0"/>
    <x v="0"/>
    <x v="0"/>
    <x v="0"/>
    <x v="3"/>
    <m/>
    <x v="0"/>
    <x v="0"/>
    <m/>
    <m/>
    <m/>
  </r>
  <r>
    <x v="176"/>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5"/>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x v="0"/>
    <m/>
    <m/>
    <m/>
    <m/>
    <x v="8"/>
    <n v="2"/>
    <n v="0"/>
    <s v="CUMPLIDA"/>
    <x v="0"/>
    <x v="0"/>
    <s v="2017-409-097363-2 del 12-sep-2017"/>
    <x v="45"/>
    <x v="3"/>
    <x v="2"/>
    <x v="0"/>
    <x v="5"/>
    <s v="Metodología avalúo"/>
    <x v="0"/>
    <x v="0"/>
    <m/>
    <m/>
    <m/>
  </r>
  <r>
    <x v="177"/>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Iregui"/>
    <x v="4"/>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x v="0"/>
    <m/>
    <m/>
    <m/>
    <m/>
    <x v="8"/>
    <n v="2"/>
    <n v="0"/>
    <s v="CUMPLIDA"/>
    <x v="0"/>
    <x v="0"/>
    <m/>
    <x v="0"/>
    <x v="0"/>
    <x v="0"/>
    <x v="1"/>
    <x v="5"/>
    <s v="Demora en gestión predial"/>
    <x v="0"/>
    <x v="0"/>
    <m/>
    <m/>
    <m/>
  </r>
  <r>
    <x v="178"/>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1"/>
    <s v="Vicepresidencia Jurídica"/>
    <s v="Fernando Iregui"/>
    <x v="3"/>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x v="35"/>
    <x v="0"/>
    <x v="0"/>
    <x v="0"/>
    <x v="5"/>
    <s v="Metodología avalúo"/>
    <x v="0"/>
    <x v="0"/>
    <m/>
    <m/>
    <m/>
  </r>
  <r>
    <x v="179"/>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3"/>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x v="35"/>
    <x v="0"/>
    <x v="0"/>
    <x v="0"/>
    <x v="5"/>
    <s v="Metodología avalúo"/>
    <x v="0"/>
    <x v="0"/>
    <m/>
    <m/>
    <m/>
  </r>
  <r>
    <x v="180"/>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m/>
    <x v="0"/>
    <m/>
    <m/>
    <m/>
    <m/>
    <x v="8"/>
    <n v="2"/>
    <n v="0"/>
    <s v="CUMPLIDA"/>
    <x v="0"/>
    <x v="0"/>
    <s v="2016-409-037756-2 del 10-may-2016"/>
    <x v="0"/>
    <x v="0"/>
    <x v="0"/>
    <x v="0"/>
    <x v="3"/>
    <m/>
    <x v="0"/>
    <x v="0"/>
    <m/>
    <m/>
    <m/>
  </r>
  <r>
    <x v="181"/>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Fernando Mejía"/>
    <x v="6"/>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x v="46"/>
    <x v="2"/>
    <x v="1"/>
    <x v="1"/>
    <x v="9"/>
    <s v="Desplazamiento de cronograma"/>
    <x v="0"/>
    <x v="0"/>
    <m/>
    <m/>
    <m/>
  </r>
  <r>
    <x v="182"/>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Fernando Mejía"/>
    <x v="6"/>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x v="0"/>
    <m/>
    <m/>
    <m/>
    <m/>
    <x v="8"/>
    <n v="2"/>
    <n v="0"/>
    <s v="CUMPLIDA"/>
    <x v="0"/>
    <x v="1"/>
    <m/>
    <x v="47"/>
    <x v="2"/>
    <x v="1"/>
    <x v="1"/>
    <x v="0"/>
    <s v="Modificaciones"/>
    <x v="0"/>
    <x v="0"/>
    <m/>
    <m/>
    <m/>
  </r>
  <r>
    <x v="183"/>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Fernando Mejía"/>
    <x v="6"/>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x v="0"/>
    <m/>
    <m/>
    <m/>
    <m/>
    <x v="8"/>
    <n v="2"/>
    <n v="0"/>
    <s v="CUMPLIDA"/>
    <x v="0"/>
    <x v="0"/>
    <m/>
    <x v="48"/>
    <x v="2"/>
    <x v="1"/>
    <x v="1"/>
    <x v="0"/>
    <s v="Modificaciones"/>
    <x v="0"/>
    <x v="0"/>
    <m/>
    <m/>
    <m/>
  </r>
  <r>
    <x v="184"/>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2"/>
    <s v="Vicepresidencia Ejecutiva - Vicepresidencia Jurídica"/>
    <s v="Fernando Mejía"/>
    <x v="6"/>
    <s v="DISCIPLINARIA,  FISCAL Y PENAL"/>
    <n v="5"/>
    <x v="7"/>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1"/>
    <x v="2"/>
    <m/>
    <x v="49"/>
    <x v="2"/>
    <x v="3"/>
    <x v="1"/>
    <x v="0"/>
    <s v="Ingreso Mínimo Garantizado"/>
    <x v="0"/>
    <x v="0"/>
    <m/>
    <m/>
    <m/>
  </r>
  <r>
    <x v="185"/>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x v="50"/>
    <x v="2"/>
    <x v="3"/>
    <x v="1"/>
    <x v="1"/>
    <s v="Incumplimiento de obligaciones "/>
    <x v="0"/>
    <x v="0"/>
    <m/>
    <m/>
    <m/>
  </r>
  <r>
    <x v="186"/>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2"/>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7"/>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2"/>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8"/>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x v="51"/>
    <x v="2"/>
    <x v="1"/>
    <x v="0"/>
    <x v="8"/>
    <s v="obligaciónes a cargo de la ANI"/>
    <x v="0"/>
    <x v="0"/>
    <m/>
    <m/>
    <m/>
  </r>
  <r>
    <x v="189"/>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2"/>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m/>
    <x v="0"/>
    <m/>
    <m/>
    <m/>
    <m/>
    <x v="8"/>
    <n v="2"/>
    <n v="0"/>
    <s v="CUMPLIDA"/>
    <x v="0"/>
    <x v="1"/>
    <s v="2016-409-037756-2 del 10-may-2016"/>
    <x v="0"/>
    <x v="0"/>
    <x v="0"/>
    <x v="0"/>
    <x v="3"/>
    <m/>
    <x v="0"/>
    <x v="0"/>
    <m/>
    <m/>
    <m/>
  </r>
  <r>
    <x v="190"/>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2"/>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m/>
    <x v="0"/>
    <m/>
    <m/>
    <m/>
    <m/>
    <x v="8"/>
    <n v="2"/>
    <n v="0"/>
    <s v="CUMPLIDA"/>
    <x v="0"/>
    <x v="1"/>
    <s v="2016-409-037756-2 del 10-may-2016"/>
    <x v="0"/>
    <x v="0"/>
    <x v="0"/>
    <x v="0"/>
    <x v="3"/>
    <m/>
    <x v="0"/>
    <x v="0"/>
    <m/>
    <m/>
    <m/>
  </r>
  <r>
    <x v="191"/>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2"/>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m/>
    <x v="0"/>
    <m/>
    <m/>
    <m/>
    <m/>
    <x v="8"/>
    <n v="2"/>
    <n v="0"/>
    <s v="CUMPLIDA"/>
    <x v="0"/>
    <x v="1"/>
    <s v="2016-409-037756-2 del 10-may-2016"/>
    <x v="0"/>
    <x v="0"/>
    <x v="0"/>
    <x v="0"/>
    <x v="3"/>
    <m/>
    <x v="0"/>
    <x v="0"/>
    <m/>
    <m/>
    <m/>
  </r>
  <r>
    <x v="19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x v="52"/>
    <x v="2"/>
    <x v="1"/>
    <x v="0"/>
    <x v="0"/>
    <s v="Cobros adicionales"/>
    <x v="0"/>
    <x v="0"/>
    <m/>
    <m/>
    <m/>
  </r>
  <r>
    <x v="193"/>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eonidas Narváez"/>
    <x v="1"/>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x v="0"/>
    <m/>
    <m/>
    <m/>
    <m/>
    <x v="8"/>
    <n v="2"/>
    <n v="0"/>
    <s v="CUMPLIDA"/>
    <x v="0"/>
    <x v="1"/>
    <m/>
    <x v="0"/>
    <x v="0"/>
    <x v="0"/>
    <x v="1"/>
    <x v="2"/>
    <s v="Plan de manejo ambiental"/>
    <x v="0"/>
    <x v="0"/>
    <m/>
    <m/>
    <m/>
  </r>
  <r>
    <x v="194"/>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x v="0"/>
    <x v="0"/>
    <x v="0"/>
    <x v="0"/>
    <x v="2"/>
    <s v="Deficiencia en la supervisión contractual"/>
    <x v="0"/>
    <x v="0"/>
    <m/>
    <m/>
    <m/>
  </r>
  <r>
    <x v="195"/>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x v="0"/>
    <m/>
    <m/>
    <m/>
    <m/>
    <x v="8"/>
    <n v="2"/>
    <n v="0"/>
    <s v="CUMPLIDA"/>
    <x v="0"/>
    <x v="1"/>
    <m/>
    <x v="0"/>
    <x v="0"/>
    <x v="0"/>
    <x v="1"/>
    <x v="0"/>
    <s v="Incumplimiento obligaciones"/>
    <x v="0"/>
    <x v="0"/>
    <m/>
    <m/>
    <m/>
  </r>
  <r>
    <x v="196"/>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97"/>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8"/>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9"/>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200"/>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eonidas Narváez"/>
    <x v="1"/>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x v="0"/>
    <m/>
    <m/>
    <m/>
    <m/>
    <x v="8"/>
    <n v="2"/>
    <n v="0"/>
    <s v="CUMPLIDA"/>
    <x v="0"/>
    <x v="1"/>
    <m/>
    <x v="0"/>
    <x v="0"/>
    <x v="0"/>
    <x v="1"/>
    <x v="2"/>
    <s v="Obligaciones interventoría"/>
    <x v="0"/>
    <x v="0"/>
    <m/>
    <m/>
    <m/>
  </r>
  <r>
    <x v="201"/>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2"/>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x v="53"/>
    <x v="1"/>
    <x v="1"/>
    <x v="0"/>
    <x v="1"/>
    <s v="Terminación anticipada del contrato"/>
    <x v="0"/>
    <x v="0"/>
    <m/>
    <m/>
    <m/>
  </r>
  <r>
    <x v="202"/>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2"/>
    <s v="FISCAL"/>
    <n v="2"/>
    <x v="8"/>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3"/>
    <s v="2016-409-077877-2 del 2-sep-2016."/>
    <x v="54"/>
    <x v="3"/>
    <x v="2"/>
    <x v="0"/>
    <x v="1"/>
    <s v="Terminación anticipada del contrato"/>
    <x v="0"/>
    <x v="0"/>
    <m/>
    <m/>
    <m/>
  </r>
  <r>
    <x v="203"/>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DISCIPLINARIA"/>
    <n v="2"/>
    <x v="8"/>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1"/>
    <s v="2016-409-077877-2 del 2-sep-2016."/>
    <x v="16"/>
    <x v="0"/>
    <x v="0"/>
    <x v="0"/>
    <x v="1"/>
    <s v="Terminación anticipada del contrato"/>
    <x v="0"/>
    <x v="0"/>
    <m/>
    <m/>
    <m/>
  </r>
  <r>
    <x v="204"/>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2"/>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x v="0"/>
    <x v="0"/>
    <x v="0"/>
    <x v="0"/>
    <x v="1"/>
    <s v="Terminación anticipada del contrato"/>
    <x v="0"/>
    <x v="0"/>
    <m/>
    <m/>
    <m/>
  </r>
  <r>
    <x v="205"/>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eonidas Narváez - Fernando Mejía"/>
    <x v="2"/>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x v="55"/>
    <x v="2"/>
    <x v="3"/>
    <x v="1"/>
    <x v="10"/>
    <s v="Rendimientos financieros"/>
    <x v="0"/>
    <x v="0"/>
    <m/>
    <m/>
    <m/>
  </r>
  <r>
    <x v="206"/>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2"/>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x v="0"/>
    <x v="0"/>
    <x v="0"/>
    <x v="0"/>
    <x v="3"/>
    <m/>
    <x v="0"/>
    <x v="0"/>
    <m/>
    <m/>
    <m/>
  </r>
  <r>
    <x v="207"/>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2"/>
    <x v="3"/>
    <s v="2016-409-077877-2 del 2-sep-2016."/>
    <x v="16"/>
    <x v="0"/>
    <x v="0"/>
    <x v="0"/>
    <x v="1"/>
    <s v="Terminación anticipada del contrato"/>
    <x v="0"/>
    <x v="0"/>
    <m/>
    <m/>
    <m/>
  </r>
  <r>
    <x v="208"/>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ADMINISTRATIVA"/>
    <n v="2"/>
    <x v="9"/>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09"/>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ADMINISTRATIVA"/>
    <n v="2"/>
    <x v="8"/>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0"/>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5"/>
    <s v="ADMINISTRATIVA"/>
    <n v="1"/>
    <x v="1"/>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1"/>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2"/>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3"/>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Obligaciones interventoría "/>
    <x v="0"/>
    <x v="0"/>
    <m/>
    <m/>
    <m/>
  </r>
  <r>
    <x v="214"/>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2"/>
    <s v="Obligaciones interventoría "/>
    <x v="0"/>
    <x v="0"/>
    <m/>
    <m/>
    <m/>
  </r>
  <r>
    <x v="215"/>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x v="0"/>
    <x v="0"/>
    <x v="0"/>
    <x v="0"/>
    <x v="3"/>
    <m/>
    <x v="0"/>
    <x v="0"/>
    <m/>
    <m/>
    <m/>
  </r>
  <r>
    <x v="216"/>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2"/>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1"/>
    <s v="2016-409-037756-2 del 10-may-2016"/>
    <x v="0"/>
    <x v="0"/>
    <x v="0"/>
    <x v="0"/>
    <x v="3"/>
    <m/>
    <x v="0"/>
    <x v="0"/>
    <m/>
    <m/>
    <m/>
  </r>
  <r>
    <x v="217"/>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0"/>
    <s v="2016-409-037756-2 del 10-may-2016"/>
    <x v="0"/>
    <x v="0"/>
    <x v="0"/>
    <x v="0"/>
    <x v="3"/>
    <m/>
    <x v="0"/>
    <x v="0"/>
    <m/>
    <m/>
    <m/>
  </r>
  <r>
    <x v="218"/>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2"/>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x v="0"/>
    <x v="0"/>
    <x v="0"/>
    <x v="0"/>
    <x v="3"/>
    <m/>
    <x v="0"/>
    <x v="0"/>
    <m/>
    <m/>
    <m/>
  </r>
  <r>
    <x v="219"/>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x v="0"/>
    <x v="0"/>
    <x v="0"/>
    <x v="0"/>
    <x v="3"/>
    <m/>
    <x v="0"/>
    <x v="0"/>
    <m/>
    <m/>
    <m/>
  </r>
  <r>
    <x v="220"/>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x v="0"/>
    <x v="0"/>
    <x v="0"/>
    <x v="0"/>
    <x v="3"/>
    <m/>
    <x v="0"/>
    <x v="0"/>
    <m/>
    <m/>
    <m/>
  </r>
  <r>
    <x v="221"/>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x v="0"/>
    <x v="0"/>
    <x v="0"/>
    <x v="0"/>
    <x v="3"/>
    <m/>
    <x v="0"/>
    <x v="0"/>
    <m/>
    <m/>
    <m/>
  </r>
  <r>
    <x v="222"/>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1"/>
    <s v="2016-409-037756-2 del 10-may-2016"/>
    <x v="0"/>
    <x v="0"/>
    <x v="0"/>
    <x v="0"/>
    <x v="3"/>
    <m/>
    <x v="0"/>
    <x v="0"/>
    <m/>
    <m/>
    <m/>
  </r>
  <r>
    <x v="223"/>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0"/>
    <s v="2016-409-037756-2 del 10-may-2016"/>
    <x v="0"/>
    <x v="0"/>
    <x v="0"/>
    <x v="0"/>
    <x v="3"/>
    <m/>
    <x v="0"/>
    <x v="0"/>
    <m/>
    <m/>
    <m/>
  </r>
  <r>
    <x v="224"/>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2"/>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Mayores recursos para riesgo predial"/>
    <x v="0"/>
    <x v="0"/>
    <m/>
    <m/>
    <m/>
  </r>
  <r>
    <x v="225"/>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2"/>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m/>
    <x v="0"/>
    <m/>
    <m/>
    <m/>
    <m/>
    <x v="8"/>
    <n v="2"/>
    <n v="0"/>
    <s v="CUMPLIDA"/>
    <x v="0"/>
    <x v="3"/>
    <s v="2016-409-037756-2 del 10-may-2016"/>
    <x v="0"/>
    <x v="0"/>
    <x v="0"/>
    <x v="0"/>
    <x v="3"/>
    <m/>
    <x v="0"/>
    <x v="0"/>
    <m/>
    <m/>
    <m/>
  </r>
  <r>
    <x v="226"/>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eonidas Narváez"/>
    <x v="1"/>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x v="56"/>
    <x v="2"/>
    <x v="1"/>
    <x v="2"/>
    <x v="1"/>
    <s v="Desequilibrio ecuación contractual"/>
    <x v="0"/>
    <x v="0"/>
    <m/>
    <m/>
    <m/>
  </r>
  <r>
    <x v="227"/>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eonidas Narváez"/>
    <x v="1"/>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57"/>
    <x v="2"/>
    <x v="1"/>
    <x v="1"/>
    <x v="1"/>
    <s v="Ingreso Mínimo Garantizado"/>
    <x v="0"/>
    <x v="0"/>
    <m/>
    <m/>
    <m/>
  </r>
  <r>
    <x v="228"/>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2"/>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m/>
    <x v="0"/>
    <m/>
    <m/>
    <m/>
    <m/>
    <x v="9"/>
    <n v="2"/>
    <n v="0"/>
    <s v="CUMPLIDA"/>
    <x v="0"/>
    <x v="0"/>
    <s v="2016-409-037756-2 del 10-may-2016"/>
    <x v="0"/>
    <x v="0"/>
    <x v="0"/>
    <x v="0"/>
    <x v="3"/>
    <m/>
    <x v="0"/>
    <x v="0"/>
    <m/>
    <m/>
    <m/>
  </r>
  <r>
    <x v="229"/>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0"/>
    <s v="2017-409-097363-2 del 12-sep-2017"/>
    <x v="58"/>
    <x v="2"/>
    <x v="1"/>
    <x v="0"/>
    <x v="2"/>
    <s v="Deficiencias en la supervisión contractual"/>
    <x v="0"/>
    <x v="0"/>
    <m/>
    <m/>
    <m/>
  </r>
  <r>
    <x v="230"/>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eonidas Narváez"/>
    <x v="1"/>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x v="59"/>
    <x v="2"/>
    <x v="1"/>
    <x v="1"/>
    <x v="0"/>
    <s v="Ingreso Mínimo Garantizado"/>
    <x v="0"/>
    <x v="0"/>
    <m/>
    <m/>
    <m/>
  </r>
  <r>
    <x v="231"/>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2"/>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m/>
    <x v="0"/>
    <m/>
    <m/>
    <m/>
    <m/>
    <x v="8"/>
    <n v="2"/>
    <n v="0"/>
    <s v="CUMPLIDA"/>
    <x v="0"/>
    <x v="0"/>
    <s v="2016-409-037756-2 del 10-may-2016"/>
    <x v="0"/>
    <x v="0"/>
    <x v="0"/>
    <x v="0"/>
    <x v="3"/>
    <m/>
    <x v="0"/>
    <x v="0"/>
    <m/>
    <m/>
    <m/>
  </r>
  <r>
    <x v="232"/>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1"/>
    <s v="2017-409-097363-2 del 12-sep-2017"/>
    <x v="60"/>
    <x v="2"/>
    <x v="1"/>
    <x v="0"/>
    <x v="0"/>
    <s v="Incumplimiento obligaciónes"/>
    <x v="0"/>
    <x v="0"/>
    <m/>
    <m/>
    <m/>
  </r>
  <r>
    <x v="233"/>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4"/>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2"/>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m/>
    <x v="0"/>
    <m/>
    <m/>
    <m/>
    <m/>
    <x v="9"/>
    <n v="2"/>
    <n v="0"/>
    <s v="CUMPLIDA"/>
    <x v="0"/>
    <x v="1"/>
    <s v="2016-409-037756-2 del 10-may-2016"/>
    <x v="0"/>
    <x v="0"/>
    <x v="0"/>
    <x v="0"/>
    <x v="3"/>
    <m/>
    <x v="0"/>
    <x v="0"/>
    <m/>
    <m/>
    <m/>
  </r>
  <r>
    <x v="235"/>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2"/>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m/>
    <x v="0"/>
    <m/>
    <m/>
    <m/>
    <m/>
    <x v="9"/>
    <n v="2"/>
    <n v="0"/>
    <s v="CUMPLIDA"/>
    <x v="0"/>
    <x v="1"/>
    <s v="2016-409-037756-2 del 10-may-2016"/>
    <x v="0"/>
    <x v="0"/>
    <x v="0"/>
    <x v="0"/>
    <x v="3"/>
    <m/>
    <x v="0"/>
    <x v="0"/>
    <m/>
    <m/>
    <m/>
  </r>
  <r>
    <x v="236"/>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7"/>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2"/>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0"/>
    <s v="Modificaciones"/>
    <x v="0"/>
    <x v="0"/>
    <m/>
    <m/>
    <m/>
  </r>
  <r>
    <x v="238"/>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Pago no debido con recursos del proyecto"/>
    <x v="2"/>
    <x v="0"/>
    <m/>
    <m/>
    <m/>
  </r>
  <r>
    <x v="239"/>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m/>
    <x v="0"/>
    <m/>
    <m/>
    <m/>
    <m/>
    <x v="8"/>
    <n v="2"/>
    <n v="0"/>
    <s v="CUMPLIDA"/>
    <x v="0"/>
    <x v="0"/>
    <s v="2016-409-037756-2 del 10-may-2016"/>
    <x v="0"/>
    <x v="0"/>
    <x v="0"/>
    <x v="0"/>
    <x v="3"/>
    <m/>
    <x v="0"/>
    <x v="0"/>
    <m/>
    <m/>
    <m/>
  </r>
  <r>
    <x v="240"/>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m/>
    <x v="0"/>
    <m/>
    <m/>
    <m/>
    <m/>
    <x v="8"/>
    <n v="2"/>
    <n v="0"/>
    <s v="CUMPLIDA"/>
    <x v="0"/>
    <x v="0"/>
    <s v="2016-409-037756-2 del 10-may-2016"/>
    <x v="0"/>
    <x v="0"/>
    <x v="0"/>
    <x v="0"/>
    <x v="3"/>
    <m/>
    <x v="0"/>
    <x v="0"/>
    <m/>
    <m/>
    <m/>
  </r>
  <r>
    <x v="241"/>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m/>
    <x v="0"/>
    <m/>
    <m/>
    <m/>
    <m/>
    <x v="8"/>
    <n v="2"/>
    <n v="0"/>
    <s v="CUMPLIDA"/>
    <x v="0"/>
    <x v="0"/>
    <s v="2016-409-037756-2 del 10-may-2016"/>
    <x v="0"/>
    <x v="0"/>
    <x v="0"/>
    <x v="0"/>
    <x v="3"/>
    <m/>
    <x v="0"/>
    <x v="0"/>
    <m/>
    <m/>
    <m/>
  </r>
  <r>
    <x v="242"/>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m/>
    <x v="0"/>
    <m/>
    <m/>
    <m/>
    <m/>
    <x v="8"/>
    <n v="2"/>
    <n v="0"/>
    <s v="CUMPLIDA"/>
    <x v="0"/>
    <x v="0"/>
    <s v="2016-409-037756-2 del 10-may-2016"/>
    <x v="0"/>
    <x v="0"/>
    <x v="0"/>
    <x v="0"/>
    <x v="3"/>
    <m/>
    <x v="0"/>
    <x v="0"/>
    <m/>
    <m/>
    <m/>
  </r>
  <r>
    <x v="243"/>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m/>
    <x v="0"/>
    <m/>
    <m/>
    <m/>
    <m/>
    <x v="8"/>
    <n v="2"/>
    <n v="0"/>
    <s v="CUMPLIDA"/>
    <x v="0"/>
    <x v="0"/>
    <s v="2016-409-037756-2 del 10-may-2016"/>
    <x v="0"/>
    <x v="0"/>
    <x v="0"/>
    <x v="0"/>
    <x v="3"/>
    <m/>
    <x v="0"/>
    <x v="0"/>
    <m/>
    <m/>
    <m/>
  </r>
  <r>
    <x v="244"/>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m/>
    <x v="0"/>
    <m/>
    <m/>
    <m/>
    <m/>
    <x v="8"/>
    <n v="2"/>
    <n v="0"/>
    <s v="CUMPLIDA"/>
    <x v="0"/>
    <x v="0"/>
    <s v="2016-409-037756-2 del 10-may-2016"/>
    <x v="0"/>
    <x v="0"/>
    <x v="0"/>
    <x v="0"/>
    <x v="3"/>
    <m/>
    <x v="0"/>
    <x v="0"/>
    <m/>
    <m/>
    <m/>
  </r>
  <r>
    <x v="245"/>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eonidas Narváez"/>
    <x v="1"/>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61"/>
    <x v="2"/>
    <x v="1"/>
    <x v="1"/>
    <x v="1"/>
    <s v="Incumplimiento de obligaciones "/>
    <x v="0"/>
    <x v="0"/>
    <m/>
    <m/>
    <m/>
  </r>
  <r>
    <x v="246"/>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2"/>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m/>
    <x v="0"/>
    <m/>
    <m/>
    <m/>
    <m/>
    <x v="8"/>
    <n v="2"/>
    <n v="0"/>
    <s v="CUMPLIDA"/>
    <x v="0"/>
    <x v="1"/>
    <s v="2016-409-037756-2 del 10-may-2016"/>
    <x v="0"/>
    <x v="0"/>
    <x v="0"/>
    <x v="0"/>
    <x v="3"/>
    <m/>
    <x v="0"/>
    <x v="0"/>
    <m/>
    <m/>
    <m/>
  </r>
  <r>
    <x v="247"/>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m/>
    <x v="0"/>
    <m/>
    <m/>
    <m/>
    <m/>
    <x v="8"/>
    <n v="2"/>
    <n v="0"/>
    <s v="CUMPLIDA"/>
    <x v="0"/>
    <x v="1"/>
    <s v="2016-409-037756-2 del 10-may-2016"/>
    <x v="0"/>
    <x v="0"/>
    <x v="0"/>
    <x v="0"/>
    <x v="3"/>
    <m/>
    <x v="0"/>
    <x v="0"/>
    <m/>
    <m/>
    <m/>
  </r>
  <r>
    <x v="248"/>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x v="0"/>
    <x v="0"/>
    <x v="0"/>
    <x v="0"/>
    <x v="0"/>
    <s v="Incumplimiento de obligaciones"/>
    <x v="0"/>
    <x v="0"/>
    <m/>
    <m/>
    <m/>
  </r>
  <r>
    <x v="249"/>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x v="0"/>
    <m/>
    <m/>
    <m/>
    <m/>
    <x v="8"/>
    <n v="2"/>
    <n v="0"/>
    <s v="CUMPLIDA"/>
    <x v="0"/>
    <x v="0"/>
    <s v="2017-409-097363-2 del 12-sep-2017"/>
    <x v="0"/>
    <x v="0"/>
    <x v="0"/>
    <x v="0"/>
    <x v="11"/>
    <s v="Planeación contractual"/>
    <x v="0"/>
    <x v="0"/>
    <m/>
    <m/>
    <m/>
  </r>
  <r>
    <x v="250"/>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eonidas Narváez"/>
    <x v="1"/>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x v="0"/>
    <x v="0"/>
    <x v="0"/>
    <x v="1"/>
    <x v="0"/>
    <s v="Deficiencias en análisis modificaciones contractuales"/>
    <x v="0"/>
    <x v="0"/>
    <m/>
    <m/>
    <m/>
  </r>
  <r>
    <x v="251"/>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eonidas Narváez"/>
    <x v="1"/>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x v="62"/>
    <x v="2"/>
    <x v="1"/>
    <x v="1"/>
    <x v="0"/>
    <s v="Adiciones"/>
    <x v="0"/>
    <x v="0"/>
    <m/>
    <m/>
    <m/>
  </r>
  <r>
    <x v="25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m/>
    <x v="0"/>
    <m/>
    <m/>
    <m/>
    <m/>
    <x v="8"/>
    <n v="2"/>
    <n v="0"/>
    <s v="CUMPLIDA"/>
    <x v="0"/>
    <x v="2"/>
    <s v="2016-409-037756-2 del 10-may-2016"/>
    <x v="0"/>
    <x v="0"/>
    <x v="0"/>
    <x v="0"/>
    <x v="3"/>
    <m/>
    <x v="0"/>
    <x v="0"/>
    <m/>
    <m/>
    <m/>
  </r>
  <r>
    <x v="253"/>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eonidas Narváez"/>
    <x v="1"/>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x v="0"/>
    <m/>
    <m/>
    <m/>
    <m/>
    <x v="9"/>
    <n v="2"/>
    <n v="0"/>
    <s v="CUMPLIDA"/>
    <x v="0"/>
    <x v="0"/>
    <m/>
    <x v="0"/>
    <x v="0"/>
    <x v="0"/>
    <x v="1"/>
    <x v="0"/>
    <s v="Ausencia soportes documentales"/>
    <x v="3"/>
    <x v="0"/>
    <m/>
    <m/>
    <m/>
  </r>
  <r>
    <x v="254"/>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m/>
    <x v="0"/>
    <m/>
    <m/>
    <m/>
    <m/>
    <x v="9"/>
    <n v="2"/>
    <n v="0"/>
    <s v="CUMPLIDA"/>
    <x v="0"/>
    <x v="0"/>
    <s v="2016-409-037756-2 del 10-may-2016"/>
    <x v="0"/>
    <x v="0"/>
    <x v="0"/>
    <x v="0"/>
    <x v="3"/>
    <m/>
    <x v="2"/>
    <x v="0"/>
    <m/>
    <m/>
    <m/>
  </r>
  <r>
    <x v="255"/>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2"/>
    <s v="Problemas en la gestión  administrativa de la ANI"/>
    <x v="2"/>
    <x v="0"/>
    <m/>
    <m/>
    <m/>
  </r>
  <r>
    <x v="256"/>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7"/>
    <s v="ADMINISTRATIVA"/>
    <n v="4"/>
    <x v="0"/>
    <s v="Las unidades de medida están completadas. Pasar a cierre de la CGR."/>
    <m/>
    <m/>
    <m/>
    <m/>
    <m/>
    <m/>
    <m/>
    <m/>
    <x v="0"/>
    <m/>
    <m/>
    <m/>
    <m/>
    <x v="9"/>
    <n v="2"/>
    <n v="0"/>
    <s v="CUMPLIDA"/>
    <x v="0"/>
    <x v="0"/>
    <s v="2016-409-037756-2 del 10-may-2016"/>
    <x v="0"/>
    <x v="0"/>
    <x v="0"/>
    <x v="0"/>
    <x v="3"/>
    <m/>
    <x v="2"/>
    <x v="0"/>
    <m/>
    <m/>
    <m/>
  </r>
  <r>
    <x v="257"/>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7"/>
    <s v="ADMINISTRATIVA"/>
    <n v="28"/>
    <x v="0"/>
    <s v="Las unidades de medida están completadas. Presentar para cierre de la CGR."/>
    <m/>
    <m/>
    <m/>
    <m/>
    <m/>
    <m/>
    <m/>
    <m/>
    <x v="0"/>
    <m/>
    <m/>
    <m/>
    <m/>
    <x v="9"/>
    <n v="2"/>
    <n v="0"/>
    <s v="CUMPLIDA"/>
    <x v="0"/>
    <x v="0"/>
    <s v="2016-409-037756-2 del 10-may-2016"/>
    <x v="0"/>
    <x v="0"/>
    <x v="0"/>
    <x v="0"/>
    <x v="3"/>
    <m/>
    <x v="2"/>
    <x v="0"/>
    <m/>
    <m/>
    <m/>
  </r>
  <r>
    <x v="258"/>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3"/>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Diferencia Avalúo"/>
    <x v="2"/>
    <x v="0"/>
    <m/>
    <m/>
    <m/>
  </r>
  <r>
    <x v="259"/>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7"/>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m/>
    <x v="0"/>
    <m/>
    <m/>
    <m/>
    <m/>
    <x v="9"/>
    <n v="2"/>
    <n v="0"/>
    <s v="CUMPLIDA"/>
    <x v="0"/>
    <x v="0"/>
    <s v="2016-409-037756-2 del 10-may-2016"/>
    <x v="0"/>
    <x v="0"/>
    <x v="0"/>
    <x v="0"/>
    <x v="3"/>
    <m/>
    <x v="2"/>
    <x v="0"/>
    <m/>
    <m/>
    <m/>
  </r>
  <r>
    <x v="260"/>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7"/>
    <s v="ADMINISTRATIVA"/>
    <n v="15"/>
    <x v="0"/>
    <s v="Las unidades de medida están completadas. Presentar para cierre de la CGR."/>
    <m/>
    <m/>
    <m/>
    <m/>
    <m/>
    <m/>
    <m/>
    <m/>
    <x v="0"/>
    <m/>
    <m/>
    <m/>
    <m/>
    <x v="9"/>
    <n v="2"/>
    <n v="0"/>
    <s v="CUMPLIDA"/>
    <x v="0"/>
    <x v="0"/>
    <s v="2016-409-037756-2 del 10-may-2016"/>
    <x v="0"/>
    <x v="0"/>
    <x v="0"/>
    <x v="0"/>
    <x v="3"/>
    <m/>
    <x v="2"/>
    <x v="0"/>
    <m/>
    <m/>
    <m/>
  </r>
  <r>
    <x v="261"/>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7"/>
    <s v="ADMINISTRATIVA"/>
    <n v="5"/>
    <x v="0"/>
    <s v="Las unidades de medida están completadas. Presentar para cierre de la CGR."/>
    <m/>
    <m/>
    <m/>
    <m/>
    <m/>
    <m/>
    <m/>
    <m/>
    <x v="0"/>
    <m/>
    <m/>
    <m/>
    <m/>
    <x v="9"/>
    <n v="2"/>
    <n v="0"/>
    <s v="CUMPLIDA"/>
    <x v="0"/>
    <x v="0"/>
    <s v="2016-409-037756-2 del 10-may-2016"/>
    <x v="0"/>
    <x v="0"/>
    <x v="0"/>
    <x v="0"/>
    <x v="3"/>
    <m/>
    <x v="2"/>
    <x v="0"/>
    <m/>
    <m/>
    <m/>
  </r>
  <r>
    <x v="262"/>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2"/>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Deficiencia en la supervisión contractual"/>
    <x v="0"/>
    <x v="0"/>
    <m/>
    <m/>
    <m/>
  </r>
  <r>
    <x v="263"/>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2"/>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x v="0"/>
    <x v="0"/>
    <x v="0"/>
    <x v="0"/>
    <x v="3"/>
    <m/>
    <x v="1"/>
    <x v="0"/>
    <m/>
    <m/>
    <m/>
  </r>
  <r>
    <x v="264"/>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m/>
    <x v="0"/>
    <m/>
    <m/>
    <m/>
    <m/>
    <x v="9"/>
    <n v="2"/>
    <n v="0"/>
    <s v="CUMPLIDA"/>
    <x v="0"/>
    <x v="0"/>
    <s v="2016-409-037756-2 del 10-may-2016"/>
    <x v="0"/>
    <x v="0"/>
    <x v="0"/>
    <x v="0"/>
    <x v="3"/>
    <m/>
    <x v="1"/>
    <x v="0"/>
    <m/>
    <m/>
    <m/>
  </r>
  <r>
    <x v="265"/>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2"/>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1"/>
    <s v="Incumplimiento metas PND y PAA"/>
    <x v="2"/>
    <x v="0"/>
    <m/>
    <m/>
    <m/>
  </r>
  <r>
    <x v="266"/>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3"/>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m/>
    <x v="0"/>
    <m/>
    <m/>
    <m/>
    <m/>
    <x v="9"/>
    <n v="2"/>
    <n v="0"/>
    <s v="CUMPLIDA"/>
    <x v="0"/>
    <x v="0"/>
    <s v="2016-409-037756-2 del 10-may-2016"/>
    <x v="0"/>
    <x v="0"/>
    <x v="0"/>
    <x v="0"/>
    <x v="3"/>
    <m/>
    <x v="2"/>
    <x v="0"/>
    <m/>
    <m/>
    <m/>
  </r>
  <r>
    <x v="267"/>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x v="0"/>
    <m/>
    <m/>
    <m/>
    <m/>
    <x v="9"/>
    <n v="2"/>
    <n v="0"/>
    <s v="CUMPLIDA"/>
    <x v="0"/>
    <x v="0"/>
    <m/>
    <x v="0"/>
    <x v="0"/>
    <x v="0"/>
    <x v="1"/>
    <x v="2"/>
    <s v="Deficiencias en la supervisión contractual"/>
    <x v="6"/>
    <x v="0"/>
    <m/>
    <m/>
    <m/>
  </r>
  <r>
    <x v="268"/>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x v="0"/>
    <x v="0"/>
    <x v="0"/>
    <x v="0"/>
    <x v="3"/>
    <m/>
    <x v="0"/>
    <x v="0"/>
    <m/>
    <m/>
    <m/>
  </r>
  <r>
    <x v="269"/>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2"/>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x v="0"/>
    <x v="0"/>
    <x v="0"/>
    <x v="0"/>
    <x v="3"/>
    <m/>
    <x v="0"/>
    <x v="0"/>
    <m/>
    <m/>
    <m/>
  </r>
  <r>
    <x v="270"/>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1"/>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x v="0"/>
    <x v="0"/>
    <x v="0"/>
    <x v="0"/>
    <x v="3"/>
    <m/>
    <x v="0"/>
    <x v="0"/>
    <m/>
    <m/>
    <m/>
  </r>
  <r>
    <x v="272"/>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3"/>
    <s v="2016-409-037756-2 del 10-may-2016"/>
    <x v="0"/>
    <x v="0"/>
    <x v="0"/>
    <x v="0"/>
    <x v="3"/>
    <m/>
    <x v="0"/>
    <x v="0"/>
    <m/>
    <m/>
    <m/>
  </r>
  <r>
    <x v="273"/>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x v="0"/>
    <x v="0"/>
    <x v="0"/>
    <x v="0"/>
    <x v="3"/>
    <m/>
    <x v="0"/>
    <x v="0"/>
    <m/>
    <m/>
    <m/>
  </r>
  <r>
    <x v="274"/>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5"/>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2"/>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x v="0"/>
    <x v="0"/>
    <x v="0"/>
    <x v="0"/>
    <x v="3"/>
    <m/>
    <x v="0"/>
    <x v="0"/>
    <m/>
    <m/>
    <m/>
  </r>
  <r>
    <x v="276"/>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2"/>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2"/>
    <s v="2016-409-037756-2 del 10-may-2016"/>
    <x v="0"/>
    <x v="0"/>
    <x v="0"/>
    <x v="0"/>
    <x v="3"/>
    <m/>
    <x v="0"/>
    <x v="0"/>
    <m/>
    <m/>
    <m/>
  </r>
  <r>
    <x v="277"/>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2"/>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m/>
    <x v="0"/>
    <m/>
    <m/>
    <m/>
    <m/>
    <x v="10"/>
    <n v="2"/>
    <n v="0"/>
    <s v="CUMPLIDA"/>
    <x v="0"/>
    <x v="1"/>
    <s v="2016-409-037756-2 del 10-may-2016"/>
    <x v="0"/>
    <x v="0"/>
    <x v="0"/>
    <x v="0"/>
    <x v="3"/>
    <m/>
    <x v="0"/>
    <x v="0"/>
    <m/>
    <m/>
    <m/>
  </r>
  <r>
    <x v="278"/>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2"/>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m/>
    <x v="0"/>
    <m/>
    <m/>
    <m/>
    <m/>
    <x v="10"/>
    <n v="2"/>
    <n v="0"/>
    <s v="CUMPLIDA"/>
    <x v="0"/>
    <x v="1"/>
    <s v="2016-409-037756-2 del 10-may-2016"/>
    <x v="0"/>
    <x v="0"/>
    <x v="0"/>
    <x v="0"/>
    <x v="3"/>
    <m/>
    <x v="0"/>
    <x v="0"/>
    <m/>
    <m/>
    <m/>
  </r>
  <r>
    <x v="279"/>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5"/>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x v="63"/>
    <x v="1"/>
    <x v="1"/>
    <x v="0"/>
    <x v="1"/>
    <s v="Terminación anticipada del contrato"/>
    <x v="0"/>
    <x v="0"/>
    <m/>
    <m/>
    <m/>
  </r>
  <r>
    <x v="280"/>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2"/>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Deficiencias manejo documental"/>
    <x v="2"/>
    <x v="0"/>
    <m/>
    <m/>
    <m/>
  </r>
  <r>
    <x v="281"/>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2"/>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m/>
    <x v="0"/>
    <m/>
    <m/>
    <m/>
    <m/>
    <x v="10"/>
    <n v="2"/>
    <n v="0"/>
    <s v="CUMPLIDA"/>
    <x v="0"/>
    <x v="0"/>
    <s v="2016-409-037756-2 del 10-may-2016"/>
    <x v="0"/>
    <x v="0"/>
    <x v="0"/>
    <x v="0"/>
    <x v="3"/>
    <m/>
    <x v="0"/>
    <x v="0"/>
    <m/>
    <m/>
    <m/>
  </r>
  <r>
    <x v="282"/>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7"/>
    <s v="CR_Bogotá-Villavicencio"/>
    <x v="28"/>
    <x v="2"/>
    <s v="Vicepresidencia Ejecutiva - Vicepresidencia de Planeación, Riesgos y Entorno"/>
    <s v="Fernando Mejía"/>
    <x v="6"/>
    <s v="ADMINISTRATIVA"/>
    <n v="0"/>
    <x v="10"/>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0"/>
    <n v="0"/>
    <n v="1"/>
    <s v="EN TERMINO"/>
    <x v="1"/>
    <x v="0"/>
    <m/>
    <x v="0"/>
    <x v="0"/>
    <x v="0"/>
    <x v="1"/>
    <x v="5"/>
    <s v="Mayores recursos para riesgo predial"/>
    <x v="0"/>
    <x v="0"/>
    <m/>
    <m/>
    <m/>
  </r>
  <r>
    <x v="283"/>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2"/>
    <s v="ADMINISTRATIVA"/>
    <n v="6"/>
    <x v="0"/>
    <s v="Las unidades de medida están completadas. Se ajusta avance. Pendiente presentar a la CGR para cierre."/>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x v="0"/>
    <x v="0"/>
    <x v="0"/>
    <x v="0"/>
    <x v="3"/>
    <m/>
    <x v="0"/>
    <x v="0"/>
    <m/>
    <m/>
    <m/>
  </r>
  <r>
    <x v="284"/>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2"/>
    <s v="ADMINISTRATIVA"/>
    <n v="5"/>
    <x v="0"/>
    <s v="Las unidades de medida están completadas. Se ajusta avance. Pendiente presentar a la CGR para cierre. Pendiente confirmar el soporte de Jurídica."/>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x v="0"/>
    <x v="0"/>
    <x v="0"/>
    <x v="0"/>
    <x v="3"/>
    <m/>
    <x v="0"/>
    <x v="0"/>
    <m/>
    <m/>
    <m/>
  </r>
  <r>
    <x v="285"/>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5"/>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x v="35"/>
    <x v="0"/>
    <x v="0"/>
    <x v="0"/>
    <x v="5"/>
    <s v="Diferencia avalúo"/>
    <x v="0"/>
    <x v="0"/>
    <m/>
    <m/>
    <m/>
  </r>
  <r>
    <x v="286"/>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2"/>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5"/>
    <s v="Demora en expropiación "/>
    <x v="0"/>
    <x v="0"/>
    <m/>
    <m/>
    <m/>
  </r>
  <r>
    <x v="287"/>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Fernando Mejía"/>
    <x v="6"/>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x v="0"/>
    <m/>
    <m/>
    <m/>
    <m/>
    <x v="10"/>
    <n v="2"/>
    <n v="0"/>
    <s v="CUMPLIDA"/>
    <x v="0"/>
    <x v="0"/>
    <m/>
    <x v="0"/>
    <x v="0"/>
    <x v="0"/>
    <x v="1"/>
    <x v="5"/>
    <s v="Diferencia avalúo"/>
    <x v="0"/>
    <x v="0"/>
    <m/>
    <m/>
    <m/>
  </r>
  <r>
    <x v="288"/>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Fernando Mejía"/>
    <x v="6"/>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x v="64"/>
    <x v="2"/>
    <x v="1"/>
    <x v="1"/>
    <x v="5"/>
    <s v="Diferencia avalúo"/>
    <x v="0"/>
    <x v="0"/>
    <m/>
    <m/>
    <m/>
  </r>
  <r>
    <x v="289"/>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eonidas Narváez"/>
    <x v="1"/>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m/>
    <x v="35"/>
    <x v="0"/>
    <x v="0"/>
    <x v="1"/>
    <x v="0"/>
    <s v="Desequilibrio contractual"/>
    <x v="3"/>
    <x v="0"/>
    <m/>
    <m/>
    <m/>
  </r>
  <r>
    <x v="290"/>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Andrés Figueredo - Fernando Iregui"/>
    <x v="2"/>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x v="0"/>
    <x v="0"/>
    <x v="0"/>
    <x v="0"/>
    <x v="3"/>
    <m/>
    <x v="3"/>
    <x v="0"/>
    <m/>
    <m/>
    <m/>
  </r>
  <r>
    <x v="291"/>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eonidas Narváez"/>
    <x v="1"/>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x v="0"/>
    <m/>
    <m/>
    <m/>
    <m/>
    <x v="10"/>
    <n v="2"/>
    <n v="0"/>
    <s v="CUMPLIDA"/>
    <x v="0"/>
    <x v="1"/>
    <m/>
    <x v="0"/>
    <x v="0"/>
    <x v="0"/>
    <x v="1"/>
    <x v="0"/>
    <s v="Ausencia de interventoría en los proyectos"/>
    <x v="3"/>
    <x v="0"/>
    <m/>
    <m/>
    <m/>
  </r>
  <r>
    <x v="292"/>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Falta de coordinación entre actores"/>
    <x v="3"/>
    <x v="0"/>
    <m/>
    <m/>
    <m/>
  </r>
  <r>
    <x v="293"/>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2"/>
    <s v="DISCIPLINARIA"/>
    <n v="4"/>
    <x v="0"/>
    <s v="El 20-mayo-2015 se ajustaron las unidades de medida ya que el solo informe consolida la gestión realizada. Se encuentran los soportes en el ftp.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x v="0"/>
    <x v="0"/>
    <x v="0"/>
    <x v="0"/>
    <x v="3"/>
    <m/>
    <x v="3"/>
    <x v="0"/>
    <m/>
    <m/>
    <m/>
  </r>
  <r>
    <x v="294"/>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eonidas Narváez"/>
    <x v="1"/>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7"/>
    <s v="Incertidumbre en niveles de servicio"/>
    <x v="3"/>
    <x v="0"/>
    <m/>
    <m/>
    <m/>
  </r>
  <r>
    <x v="295"/>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3"/>
    <s v="2016-409-077877-2 del 2-sep-2016."/>
    <x v="0"/>
    <x v="0"/>
    <x v="0"/>
    <x v="0"/>
    <x v="0"/>
    <s v="Cálculo contraprestación"/>
    <x v="3"/>
    <x v="0"/>
    <m/>
    <m/>
    <m/>
  </r>
  <r>
    <x v="296"/>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eonidas Narváez"/>
    <x v="1"/>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x v="0"/>
    <m/>
    <m/>
    <m/>
    <m/>
    <x v="10"/>
    <n v="2"/>
    <n v="0"/>
    <s v="CUMPLIDA"/>
    <x v="0"/>
    <x v="1"/>
    <m/>
    <x v="0"/>
    <x v="0"/>
    <x v="0"/>
    <x v="1"/>
    <x v="0"/>
    <s v="Ausencia de interventoría en los proyectos"/>
    <x v="3"/>
    <x v="0"/>
    <m/>
    <m/>
    <m/>
  </r>
  <r>
    <x v="297"/>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m/>
    <x v="0"/>
    <m/>
    <m/>
    <m/>
    <m/>
    <x v="10"/>
    <n v="2"/>
    <n v="0"/>
    <s v="CUMPLIDA"/>
    <x v="0"/>
    <x v="0"/>
    <s v="2016-409-037756-2 del 10-may-2016"/>
    <x v="0"/>
    <x v="0"/>
    <x v="0"/>
    <x v="0"/>
    <x v="3"/>
    <m/>
    <x v="3"/>
    <x v="0"/>
    <m/>
    <m/>
    <m/>
  </r>
  <r>
    <x v="298"/>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2"/>
    <s v="DISCIPLINARIA"/>
    <n v="6"/>
    <x v="4"/>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2"/>
    <s v="Deficiencias en la supervisión contractual"/>
    <x v="3"/>
    <x v="0"/>
    <m/>
    <m/>
    <m/>
  </r>
  <r>
    <x v="299"/>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7"/>
    <s v="Incertidumbre en niveles de servicio"/>
    <x v="3"/>
    <x v="0"/>
    <m/>
    <m/>
    <m/>
  </r>
  <r>
    <x v="300"/>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Fallas en la gestión ambiental"/>
    <x v="3"/>
    <x v="0"/>
    <m/>
    <m/>
    <m/>
  </r>
  <r>
    <x v="301"/>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Andrés Figueredo - Jaime García"/>
    <x v="2"/>
    <s v="ADMINISTRATIVA"/>
    <n v="5"/>
    <x v="0"/>
    <s v=" Se confirma que no se requiere de la UM 4 - Oficios si se requieren, ya que el concesionario ha implementado el plan de aseo. Se acredita el 100% de avance. Pendiente cierre de la CGR."/>
    <m/>
    <m/>
    <m/>
    <m/>
    <m/>
    <m/>
    <m/>
    <m/>
    <x v="0"/>
    <m/>
    <m/>
    <m/>
    <m/>
    <x v="10"/>
    <n v="2"/>
    <n v="0"/>
    <s v="CUMPLIDA"/>
    <x v="0"/>
    <x v="0"/>
    <s v="2016-409-037756-2 del 10-may-2016"/>
    <x v="0"/>
    <x v="0"/>
    <x v="0"/>
    <x v="0"/>
    <x v="3"/>
    <m/>
    <x v="3"/>
    <x v="0"/>
    <m/>
    <m/>
    <m/>
  </r>
  <r>
    <x v="302"/>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1"/>
    <s v="Sistema Estratégico de Planeación y Gestión"/>
    <x v="11"/>
    <x v="3"/>
    <s v="Vicepresidencia de Planeación, Riesgos y Entorno"/>
    <s v="Fernando Iregui"/>
    <x v="4"/>
    <s v="ADMINISTRATIVA"/>
    <n v="4"/>
    <x v="11"/>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x v="0"/>
    <m/>
    <m/>
    <m/>
    <m/>
    <x v="0"/>
    <n v="0"/>
    <n v="1"/>
    <s v="EN TERMINO"/>
    <x v="1"/>
    <x v="0"/>
    <m/>
    <x v="0"/>
    <x v="0"/>
    <x v="0"/>
    <x v="1"/>
    <x v="5"/>
    <s v="Predios adquiridos no utilizados"/>
    <x v="0"/>
    <x v="0"/>
    <m/>
    <m/>
    <s v="Este hallazgo se consolida en el hallazgo 1187-46, en virtud, de lo manifestado por la Contraloría General de la República en el informe de auditoría regular vigencia 2016, radicado No. 2017-409-097363-2 del 12 de septiembre de 2017, páginas 115 y subsiguientes."/>
  </r>
  <r>
    <x v="303"/>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1"/>
    <s v="CR_Malla Vial del Valle del Cauca y Cauca"/>
    <x v="6"/>
    <x v="2"/>
    <s v="Vicepresidencia Ejecutiva - Vicepresidencia Jurídica"/>
    <s v="Fernando Mejía"/>
    <x v="6"/>
    <s v="DISCIPLINARIA Y FISCAL"/>
    <n v="6"/>
    <x v="12"/>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3"/>
    <m/>
    <x v="65"/>
    <x v="2"/>
    <x v="4"/>
    <x v="1"/>
    <x v="1"/>
    <s v="Desequilibrio ecuación contractual"/>
    <x v="0"/>
    <x v="0"/>
    <m/>
    <m/>
    <m/>
  </r>
  <r>
    <x v="304"/>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Fernando Mejía"/>
    <x v="6"/>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x v="66"/>
    <x v="3"/>
    <x v="3"/>
    <x v="1"/>
    <x v="1"/>
    <s v="Desequilibrio ecuación contractual"/>
    <x v="0"/>
    <x v="0"/>
    <m/>
    <m/>
    <m/>
  </r>
  <r>
    <x v="305"/>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1"/>
    <s v="CR_Malla Vial del Valle del Cauca y Cauca"/>
    <x v="6"/>
    <x v="2"/>
    <s v="Vicepresidencia Ejecutiva - Vicepresidencia Jurídica"/>
    <s v="Fernando Mejía"/>
    <x v="6"/>
    <s v="ADMINISTRATIVA"/>
    <n v="9"/>
    <x v="13"/>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x v="67"/>
    <x v="2"/>
    <x v="3"/>
    <x v="1"/>
    <x v="1"/>
    <s v="Desequilibrio ecuación contractual"/>
    <x v="0"/>
    <x v="0"/>
    <m/>
    <m/>
    <m/>
  </r>
  <r>
    <x v="306"/>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5"/>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x v="0"/>
    <x v="0"/>
    <x v="0"/>
    <x v="0"/>
    <x v="3"/>
    <m/>
    <x v="0"/>
    <x v="0"/>
    <m/>
    <m/>
    <m/>
  </r>
  <r>
    <x v="307"/>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2"/>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m/>
    <x v="0"/>
    <m/>
    <m/>
    <m/>
    <m/>
    <x v="0"/>
    <n v="2"/>
    <n v="0"/>
    <s v="CUMPLIDA"/>
    <x v="0"/>
    <x v="0"/>
    <s v="2016-409-037756-2 del 10-may-2016"/>
    <x v="0"/>
    <x v="0"/>
    <x v="0"/>
    <x v="0"/>
    <x v="3"/>
    <m/>
    <x v="0"/>
    <x v="0"/>
    <m/>
    <m/>
    <m/>
  </r>
  <r>
    <x v="308"/>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5"/>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m/>
    <x v="0"/>
    <m/>
    <m/>
    <m/>
    <m/>
    <x v="0"/>
    <n v="2"/>
    <n v="0"/>
    <s v="CUMPLIDA"/>
    <x v="0"/>
    <x v="1"/>
    <s v="2016-409-037756-2 del 10-may-2016"/>
    <x v="0"/>
    <x v="0"/>
    <x v="0"/>
    <x v="0"/>
    <x v="3"/>
    <m/>
    <x v="0"/>
    <x v="0"/>
    <m/>
    <m/>
    <m/>
  </r>
  <r>
    <x v="309"/>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37"/>
    <s v="CR_Malla Vial del Valle del Cauca y Cauca"/>
    <x v="6"/>
    <x v="2"/>
    <s v="Vicepresidencia Ejecutiva"/>
    <s v="Fernando Mejía"/>
    <x v="6"/>
    <s v="DISCIPLINARIA"/>
    <n v="1"/>
    <x v="8"/>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
    <m/>
    <x v="0"/>
    <m/>
    <m/>
    <m/>
    <m/>
    <x v="0"/>
    <n v="0"/>
    <n v="1"/>
    <s v="EN TERMINO"/>
    <x v="1"/>
    <x v="1"/>
    <m/>
    <x v="68"/>
    <x v="2"/>
    <x v="1"/>
    <x v="1"/>
    <x v="0"/>
    <s v="Incumplimiento obligaciones"/>
    <x v="0"/>
    <x v="0"/>
    <m/>
    <m/>
    <m/>
  </r>
  <r>
    <x v="310"/>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5"/>
    <s v="ADMINISTRATIVA"/>
    <n v="4"/>
    <x v="0"/>
    <s v="Unidad de medida completada. Pendiente cierre de la CGR"/>
    <m/>
    <m/>
    <m/>
    <m/>
    <m/>
    <m/>
    <m/>
    <m/>
    <x v="0"/>
    <m/>
    <m/>
    <m/>
    <m/>
    <x v="0"/>
    <n v="2"/>
    <n v="0"/>
    <s v="CUMPLIDA"/>
    <x v="0"/>
    <x v="0"/>
    <s v="2016-409-037756-2 del 10-may-2016"/>
    <x v="0"/>
    <x v="0"/>
    <x v="0"/>
    <x v="0"/>
    <x v="3"/>
    <m/>
    <x v="0"/>
    <x v="0"/>
    <m/>
    <m/>
    <m/>
  </r>
  <r>
    <x v="311"/>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2"/>
    <s v="Vicepresidencia Ejecutiva"/>
    <s v="Germán Córdoba"/>
    <x v="5"/>
    <s v="ADMINISTRATIVA"/>
    <n v="3"/>
    <x v="0"/>
    <s v="El informe indica que la seguridad vial del plan interseccion de tres esquinas cuenta con todos los elementos minimos exigidos con la señalización. Las unidades de medida están completadas. Pendiente cierre de la CGR."/>
    <m/>
    <m/>
    <m/>
    <m/>
    <m/>
    <m/>
    <m/>
    <m/>
    <x v="0"/>
    <m/>
    <m/>
    <m/>
    <m/>
    <x v="0"/>
    <n v="2"/>
    <n v="0"/>
    <s v="CUMPLIDA"/>
    <x v="0"/>
    <x v="0"/>
    <s v="2016-409-037756-2 del 10-may-2016"/>
    <x v="0"/>
    <x v="0"/>
    <x v="0"/>
    <x v="0"/>
    <x v="3"/>
    <m/>
    <x v="0"/>
    <x v="0"/>
    <m/>
    <m/>
    <m/>
  </r>
  <r>
    <x v="312"/>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5"/>
    <s v="ADMINISTRATIVA"/>
    <n v="4"/>
    <x v="0"/>
    <s v="Las unidades de medida están completadas. Pendiente cierre de la CGR."/>
    <m/>
    <m/>
    <m/>
    <m/>
    <m/>
    <m/>
    <m/>
    <m/>
    <x v="0"/>
    <m/>
    <m/>
    <m/>
    <m/>
    <x v="0"/>
    <n v="2"/>
    <n v="0"/>
    <s v="CUMPLIDA"/>
    <x v="0"/>
    <x v="0"/>
    <s v="2016-409-037756-2 del 10-may-2016"/>
    <x v="0"/>
    <x v="0"/>
    <x v="0"/>
    <x v="0"/>
    <x v="3"/>
    <m/>
    <x v="0"/>
    <x v="0"/>
    <m/>
    <m/>
    <m/>
  </r>
  <r>
    <x v="313"/>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2"/>
    <s v="Vicepresidencia Ejecutiva - Vicepresidencia Jurídica"/>
    <s v="Germán Córdoba - Fernando Iregui"/>
    <x v="2"/>
    <s v="DISCIPLINARIA"/>
    <n v="3"/>
    <x v="0"/>
    <s v="Las unidades de medida están completadas y denotan el cumplimiento requerido. Pendiente cierre de la CGR."/>
    <m/>
    <m/>
    <m/>
    <m/>
    <m/>
    <m/>
    <m/>
    <m/>
    <x v="0"/>
    <m/>
    <m/>
    <m/>
    <m/>
    <x v="0"/>
    <n v="2"/>
    <n v="0"/>
    <s v="CUMPLIDA"/>
    <x v="0"/>
    <x v="1"/>
    <s v="2016-409-037756-2 del 10-may-2016"/>
    <x v="0"/>
    <x v="0"/>
    <x v="0"/>
    <x v="0"/>
    <x v="3"/>
    <m/>
    <x v="0"/>
    <x v="0"/>
    <m/>
    <m/>
    <m/>
  </r>
  <r>
    <x v="314"/>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Fernando Mejía"/>
    <x v="6"/>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x v="0"/>
    <m/>
    <m/>
    <m/>
    <m/>
    <x v="0"/>
    <n v="2"/>
    <n v="0"/>
    <s v="CUMPLIDA"/>
    <x v="0"/>
    <x v="1"/>
    <m/>
    <x v="69"/>
    <x v="1"/>
    <x v="1"/>
    <x v="1"/>
    <x v="9"/>
    <s v="Desplazamiento de cronograma"/>
    <x v="0"/>
    <x v="0"/>
    <m/>
    <m/>
    <m/>
  </r>
  <r>
    <x v="315"/>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2"/>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x v="0"/>
    <x v="0"/>
    <x v="0"/>
    <x v="0"/>
    <x v="3"/>
    <m/>
    <x v="2"/>
    <x v="0"/>
    <m/>
    <m/>
    <m/>
  </r>
  <r>
    <x v="316"/>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Fernando Mejía"/>
    <x v="6"/>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m/>
    <s v="Fiscal"/>
    <x v="2"/>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m/>
    <m/>
    <m/>
    <x v="0"/>
    <n v="2"/>
    <n v="0"/>
    <s v="CUMPLIDA"/>
    <x v="0"/>
    <x v="3"/>
    <m/>
    <x v="70"/>
    <x v="2"/>
    <x v="1"/>
    <x v="1"/>
    <x v="2"/>
    <s v="Obligaciones interventoría"/>
    <x v="0"/>
    <x v="0"/>
    <m/>
    <m/>
    <m/>
  </r>
  <r>
    <x v="317"/>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5"/>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x v="71"/>
    <x v="2"/>
    <x v="1"/>
    <x v="0"/>
    <x v="5"/>
    <s v="Diferencia avalúo"/>
    <x v="0"/>
    <x v="0"/>
    <m/>
    <m/>
    <m/>
  </r>
  <r>
    <x v="318"/>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5"/>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m/>
    <x v="0"/>
    <m/>
    <m/>
    <m/>
    <m/>
    <x v="0"/>
    <n v="2"/>
    <n v="0"/>
    <s v="CUMPLIDA"/>
    <x v="0"/>
    <x v="1"/>
    <s v="2016-409-037756-2 del 10-may-2016"/>
    <x v="0"/>
    <x v="0"/>
    <x v="0"/>
    <x v="0"/>
    <x v="3"/>
    <m/>
    <x v="0"/>
    <x v="0"/>
    <m/>
    <m/>
    <m/>
  </r>
  <r>
    <x v="319"/>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7"/>
    <s v="CR_Malla Vial del Valle del Cauca y Cauca"/>
    <x v="6"/>
    <x v="2"/>
    <s v="Vicepresidencia Ejecutiva - Vicepresidencia Jurídica - Vicepresidencia de Planeación, Riesgos y Entorno"/>
    <s v="Fernando Mejía"/>
    <x v="6"/>
    <s v="ADMINISTRATIVA"/>
    <n v="0"/>
    <x v="10"/>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x v="0"/>
    <m/>
    <m/>
    <m/>
    <m/>
    <x v="0"/>
    <n v="0"/>
    <n v="1"/>
    <s v="EN TERMINO"/>
    <x v="1"/>
    <x v="0"/>
    <m/>
    <x v="72"/>
    <x v="1"/>
    <x v="1"/>
    <x v="1"/>
    <x v="5"/>
    <s v="Diferencia avalúo"/>
    <x v="0"/>
    <x v="0"/>
    <m/>
    <m/>
    <m/>
  </r>
  <r>
    <x v="320"/>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2"/>
    <s v="Gestión Contractual y Seguimiento de Proyectos de Infraestructura de Transporte"/>
    <x v="9"/>
    <x v="0"/>
    <s v="Vicepresidencia de Gestión Contractual - Vicepresidencia Jurídica"/>
    <s v="Leonidas Narváez"/>
    <x v="1"/>
    <s v="DISCIPLINARIA"/>
    <n v="3"/>
    <x v="14"/>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0"/>
    <n v="1"/>
    <s v="EN TERMINO"/>
    <x v="1"/>
    <x v="1"/>
    <m/>
    <x v="0"/>
    <x v="0"/>
    <x v="0"/>
    <x v="1"/>
    <x v="0"/>
    <s v="Pago contribución fondo seguridad y convivencia ciudadana"/>
    <x v="7"/>
    <x v="0"/>
    <m/>
    <m/>
    <s v="Este hallazgo se consolida en el hallazgo 1187-46, en virtud, de lo manifestado por la Contraloría General de la República en el informe de auditoría regular vigencia 2016, radicado No. 2017-409-097363-2 del 12 de septiembre de 2017, páginas 115 y subsiguientes."/>
  </r>
  <r>
    <x v="321"/>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7"/>
    <s v="DISCIPLINARIA"/>
    <n v="9"/>
    <x v="0"/>
    <s v="Pendiente cierre de la CGR."/>
    <m/>
    <m/>
    <m/>
    <m/>
    <m/>
    <m/>
    <m/>
    <m/>
    <x v="0"/>
    <m/>
    <m/>
    <m/>
    <m/>
    <x v="0"/>
    <n v="2"/>
    <n v="0"/>
    <s v="CUMPLIDA"/>
    <x v="0"/>
    <x v="1"/>
    <s v="2016-409-037756-2 del 10-may-2016"/>
    <x v="0"/>
    <x v="0"/>
    <x v="0"/>
    <x v="0"/>
    <x v="3"/>
    <m/>
    <x v="2"/>
    <x v="0"/>
    <m/>
    <m/>
    <m/>
  </r>
  <r>
    <x v="322"/>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2"/>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no se conoce Auto, pendiente"/>
    <s v="2016-409-027755-2 del 8/04/2016, comunica el cierre de la indagación preliminar.- pendiene el auto, para conocer detalles"/>
    <m/>
    <m/>
    <x v="0"/>
    <n v="2"/>
    <n v="0"/>
    <s v="CUMPLIDA"/>
    <x v="0"/>
    <x v="0"/>
    <s v="2016-409-077877-2 del 2-sep-2016."/>
    <x v="0"/>
    <x v="0"/>
    <x v="0"/>
    <x v="0"/>
    <x v="8"/>
    <s v="Obligaciones a cargo de la ANI"/>
    <x v="2"/>
    <x v="0"/>
    <m/>
    <m/>
    <m/>
  </r>
  <r>
    <x v="323"/>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7"/>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m/>
    <s v="Fiscal"/>
    <x v="1"/>
    <s v="pendiente por conocer el fallo"/>
    <s v="auto del 18/03/2016, no se conoce el número en la comunicación, pendiente conocer el Auto."/>
    <m/>
    <m/>
    <x v="0"/>
    <n v="2"/>
    <n v="0"/>
    <s v="CUMPLIDA"/>
    <x v="0"/>
    <x v="0"/>
    <s v="2016-409-077877-2 del 2-sep-2016."/>
    <x v="0"/>
    <x v="0"/>
    <x v="0"/>
    <x v="0"/>
    <x v="8"/>
    <s v="Pago de intereses por laudo"/>
    <x v="2"/>
    <x v="0"/>
    <m/>
    <m/>
    <m/>
  </r>
  <r>
    <x v="324"/>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Fernando Mejía"/>
    <x v="6"/>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x v="73"/>
    <x v="1"/>
    <x v="1"/>
    <x v="1"/>
    <x v="8"/>
    <s v="Pago de intereses por laudo"/>
    <x v="0"/>
    <x v="0"/>
    <m/>
    <m/>
    <m/>
  </r>
  <r>
    <x v="325"/>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x v="16"/>
    <x v="0"/>
    <x v="0"/>
    <x v="0"/>
    <x v="8"/>
    <s v="Pago de intereses por laudo"/>
    <x v="0"/>
    <x v="0"/>
    <m/>
    <m/>
    <m/>
  </r>
  <r>
    <x v="326"/>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Fernando Mejía"/>
    <x v="6"/>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74"/>
    <x v="2"/>
    <x v="1"/>
    <x v="1"/>
    <x v="1"/>
    <s v="Incumplimiento de obligaciones "/>
    <x v="0"/>
    <x v="0"/>
    <m/>
    <m/>
    <m/>
  </r>
  <r>
    <x v="327"/>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Fernando Mejía"/>
    <x v="6"/>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x v="75"/>
    <x v="2"/>
    <x v="1"/>
    <x v="1"/>
    <x v="0"/>
    <s v="Incumplimiento obligaciones"/>
    <x v="0"/>
    <x v="0"/>
    <m/>
    <m/>
    <m/>
  </r>
  <r>
    <x v="328"/>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3"/>
    <s v="CR_Bosa-Granada-Girardot"/>
    <x v="5"/>
    <x v="5"/>
    <s v="Vicepresidencia de Gestión Contractual - Vicepresidencia Ejecutiva"/>
    <s v="Leonidas Narváez - Fernando Mejía"/>
    <x v="2"/>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x v="76"/>
    <x v="2"/>
    <x v="1"/>
    <x v="2"/>
    <x v="0"/>
    <s v="Incumplimiento normatividad"/>
    <x v="0"/>
    <x v="0"/>
    <m/>
    <m/>
    <m/>
  </r>
  <r>
    <x v="329"/>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x v="0"/>
    <m/>
    <m/>
    <m/>
    <m/>
    <x v="0"/>
    <n v="2"/>
    <n v="0"/>
    <s v="CUMPLIDA"/>
    <x v="0"/>
    <x v="1"/>
    <m/>
    <x v="77"/>
    <x v="2"/>
    <x v="1"/>
    <x v="1"/>
    <x v="2"/>
    <s v="Obligaciones interventoría"/>
    <x v="0"/>
    <x v="0"/>
    <m/>
    <m/>
    <m/>
  </r>
  <r>
    <x v="330"/>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Fernando Mejía"/>
    <x v="6"/>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x v="0"/>
    <m/>
    <m/>
    <m/>
    <m/>
    <x v="0"/>
    <n v="2"/>
    <n v="0"/>
    <s v="CUMPLIDA"/>
    <x v="0"/>
    <x v="0"/>
    <m/>
    <x v="78"/>
    <x v="2"/>
    <x v="1"/>
    <x v="1"/>
    <x v="2"/>
    <s v="Obligaciones interventoría"/>
    <x v="0"/>
    <x v="0"/>
    <m/>
    <m/>
    <m/>
  </r>
  <r>
    <x v="331"/>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Fernando Mejía"/>
    <x v="6"/>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x v="0"/>
    <m/>
    <m/>
    <m/>
    <m/>
    <x v="0"/>
    <n v="2"/>
    <n v="0"/>
    <s v="CUMPLIDA"/>
    <x v="0"/>
    <x v="0"/>
    <m/>
    <x v="79"/>
    <x v="2"/>
    <x v="1"/>
    <x v="1"/>
    <x v="2"/>
    <s v="Obligaciones interventoría"/>
    <x v="0"/>
    <x v="0"/>
    <m/>
    <m/>
    <m/>
  </r>
  <r>
    <x v="33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Fernando Mejía"/>
    <x v="6"/>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x v="0"/>
    <m/>
    <m/>
    <m/>
    <m/>
    <x v="0"/>
    <n v="2"/>
    <n v="0"/>
    <s v="CUMPLIDA"/>
    <x v="0"/>
    <x v="1"/>
    <m/>
    <x v="80"/>
    <x v="3"/>
    <x v="2"/>
    <x v="1"/>
    <x v="4"/>
    <s v="Competencia otras entidades"/>
    <x v="0"/>
    <x v="0"/>
    <m/>
    <m/>
    <m/>
  </r>
  <r>
    <x v="33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10"/>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m/>
    <x v="0"/>
    <m/>
    <m/>
    <m/>
    <m/>
    <x v="0"/>
    <n v="2"/>
    <n v="0"/>
    <s v="CUMPLIDA"/>
    <x v="0"/>
    <x v="0"/>
    <s v="2016-409-037756-2 del 10-may-2016"/>
    <x v="0"/>
    <x v="0"/>
    <x v="0"/>
    <x v="0"/>
    <x v="3"/>
    <m/>
    <x v="2"/>
    <x v="0"/>
    <m/>
    <m/>
    <m/>
  </r>
  <r>
    <x v="33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x v="0"/>
    <x v="0"/>
    <x v="0"/>
    <x v="0"/>
    <x v="0"/>
    <s v="Ausencia soportes documentales"/>
    <x v="3"/>
    <x v="0"/>
    <m/>
    <m/>
    <m/>
  </r>
  <r>
    <x v="335"/>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Andrés Figueredo"/>
    <x v="0"/>
    <s v="DISCIPLINARIA"/>
    <n v="1"/>
    <x v="0"/>
    <s v="Se confirma 100% de cumplimiento. Para presentar a cierre de la CGR"/>
    <m/>
    <m/>
    <m/>
    <m/>
    <m/>
    <m/>
    <m/>
    <m/>
    <x v="0"/>
    <m/>
    <m/>
    <m/>
    <m/>
    <x v="10"/>
    <n v="2"/>
    <n v="0"/>
    <s v="CUMPLIDA"/>
    <x v="0"/>
    <x v="1"/>
    <s v="2016-409-037756-2 del 10-may-2016"/>
    <x v="0"/>
    <x v="0"/>
    <x v="0"/>
    <x v="0"/>
    <x v="3"/>
    <m/>
    <x v="3"/>
    <x v="0"/>
    <m/>
    <m/>
    <m/>
  </r>
  <r>
    <x v="336"/>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Andrés Figueredo"/>
    <x v="0"/>
    <s v="DISCIPLINARIA"/>
    <n v="2"/>
    <x v="0"/>
    <s v="Se confirma 100% de cumplimiento. Para presentar a cierre de la CGR"/>
    <m/>
    <m/>
    <m/>
    <m/>
    <m/>
    <m/>
    <m/>
    <m/>
    <x v="0"/>
    <m/>
    <m/>
    <m/>
    <m/>
    <x v="10"/>
    <n v="2"/>
    <n v="0"/>
    <s v="CUMPLIDA"/>
    <x v="0"/>
    <x v="1"/>
    <s v="2016-409-037756-2 del 10-may-2016"/>
    <x v="0"/>
    <x v="0"/>
    <x v="0"/>
    <x v="0"/>
    <x v="3"/>
    <m/>
    <x v="3"/>
    <x v="0"/>
    <m/>
    <m/>
    <m/>
  </r>
  <r>
    <x v="337"/>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m/>
    <x v="0"/>
    <m/>
    <m/>
    <m/>
    <m/>
    <x v="10"/>
    <n v="2"/>
    <n v="0"/>
    <s v="CUMPLIDA"/>
    <x v="0"/>
    <x v="1"/>
    <s v="2016-409-037756-2 del 10-may-2016"/>
    <x v="0"/>
    <x v="0"/>
    <x v="0"/>
    <x v="0"/>
    <x v="3"/>
    <m/>
    <x v="3"/>
    <x v="0"/>
    <m/>
    <m/>
    <m/>
  </r>
  <r>
    <x v="338"/>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2"/>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x v="0"/>
    <x v="0"/>
    <x v="0"/>
    <x v="0"/>
    <x v="11"/>
    <s v="Estructuración proyectos de concesión"/>
    <x v="3"/>
    <x v="0"/>
    <m/>
    <m/>
    <m/>
  </r>
  <r>
    <x v="339"/>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eonidas Narváez"/>
    <x v="1"/>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2"/>
    <s v="Deficiencias en la supervisión contractual"/>
    <x v="3"/>
    <x v="0"/>
    <m/>
    <m/>
    <m/>
  </r>
  <r>
    <x v="340"/>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m/>
    <x v="0"/>
    <m/>
    <m/>
    <m/>
    <m/>
    <x v="10"/>
    <n v="2"/>
    <n v="0"/>
    <s v="CUMPLIDA"/>
    <x v="0"/>
    <x v="1"/>
    <s v="2016-409-037756-2 del 10-may-2016"/>
    <x v="0"/>
    <x v="0"/>
    <x v="0"/>
    <x v="0"/>
    <x v="3"/>
    <m/>
    <x v="3"/>
    <x v="0"/>
    <m/>
    <m/>
    <m/>
  </r>
  <r>
    <x v="341"/>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m/>
    <x v="0"/>
    <m/>
    <m/>
    <m/>
    <m/>
    <x v="10"/>
    <n v="2"/>
    <n v="0"/>
    <s v="CUMPLIDA"/>
    <x v="0"/>
    <x v="0"/>
    <s v="2016-409-037756-2 del 10-may-2016"/>
    <x v="0"/>
    <x v="0"/>
    <x v="0"/>
    <x v="0"/>
    <x v="3"/>
    <m/>
    <x v="3"/>
    <x v="0"/>
    <m/>
    <m/>
    <m/>
  </r>
  <r>
    <x v="342"/>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m/>
    <x v="0"/>
    <m/>
    <m/>
    <m/>
    <m/>
    <x v="10"/>
    <n v="2"/>
    <n v="0"/>
    <s v="CUMPLIDA"/>
    <x v="0"/>
    <x v="2"/>
    <s v="2016-409-037756-2 del 10-may-2016"/>
    <x v="0"/>
    <x v="0"/>
    <x v="0"/>
    <x v="0"/>
    <x v="3"/>
    <m/>
    <x v="3"/>
    <x v="0"/>
    <m/>
    <m/>
    <m/>
  </r>
  <r>
    <x v="343"/>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2"/>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44"/>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eonidas Narváez"/>
    <x v="1"/>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x v="0"/>
    <m/>
    <m/>
    <m/>
    <m/>
    <x v="10"/>
    <n v="2"/>
    <n v="0"/>
    <s v="CUMPLIDA"/>
    <x v="0"/>
    <x v="3"/>
    <m/>
    <x v="35"/>
    <x v="0"/>
    <x v="0"/>
    <x v="1"/>
    <x v="0"/>
    <s v="Cálculo contraprestación"/>
    <x v="3"/>
    <x v="0"/>
    <m/>
    <m/>
    <m/>
  </r>
  <r>
    <x v="345"/>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eonidas Narváez"/>
    <x v="1"/>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x v="0"/>
    <s v="Presuntas irregularidades por ocupación de espacio público, detectadas en la actuación especial de fiscalización adelantadas en el contrato No. 022 de 23/04/1998 y delimitación de línea de playa."/>
    <m/>
    <m/>
    <m/>
    <x v="10"/>
    <n v="2"/>
    <n v="0"/>
    <s v="CUMPLIDA"/>
    <x v="0"/>
    <x v="3"/>
    <m/>
    <x v="0"/>
    <x v="0"/>
    <x v="0"/>
    <x v="1"/>
    <x v="0"/>
    <s v="Incumplimiento obligaciones"/>
    <x v="3"/>
    <x v="0"/>
    <m/>
    <m/>
    <m/>
  </r>
  <r>
    <x v="346"/>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eonidas Narváez"/>
    <x v="1"/>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x v="0"/>
    <x v="0"/>
    <x v="0"/>
    <x v="1"/>
    <x v="0"/>
    <s v="Cálculo contraprestación"/>
    <x v="3"/>
    <x v="0"/>
    <m/>
    <m/>
    <m/>
  </r>
  <r>
    <x v="347"/>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Andrés Figueredo"/>
    <x v="0"/>
    <s v="ADMINISTRATIVA"/>
    <n v="4"/>
    <x v="0"/>
    <s v="Anexar oficio de no competencia y traslado"/>
    <m/>
    <m/>
    <m/>
    <m/>
    <m/>
    <m/>
    <m/>
    <m/>
    <x v="0"/>
    <m/>
    <m/>
    <m/>
    <m/>
    <x v="10"/>
    <n v="2"/>
    <n v="0"/>
    <s v="CUMPLIDA"/>
    <x v="0"/>
    <x v="0"/>
    <s v="2016-409-037756-2 del 10-may-2016"/>
    <x v="0"/>
    <x v="0"/>
    <x v="0"/>
    <x v="0"/>
    <x v="3"/>
    <m/>
    <x v="3"/>
    <x v="0"/>
    <m/>
    <m/>
    <m/>
  </r>
  <r>
    <x v="348"/>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m/>
    <x v="0"/>
    <m/>
    <m/>
    <m/>
    <m/>
    <x v="10"/>
    <n v="2"/>
    <n v="0"/>
    <s v="CUMPLIDA"/>
    <x v="0"/>
    <x v="1"/>
    <s v="2016-409-037756-2 del 10-may-2016"/>
    <x v="0"/>
    <x v="0"/>
    <x v="0"/>
    <x v="0"/>
    <x v="3"/>
    <m/>
    <x v="3"/>
    <x v="0"/>
    <m/>
    <m/>
    <m/>
  </r>
  <r>
    <x v="349"/>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m/>
    <x v="0"/>
    <m/>
    <m/>
    <m/>
    <m/>
    <x v="10"/>
    <n v="2"/>
    <n v="0"/>
    <s v="CUMPLIDA"/>
    <x v="0"/>
    <x v="1"/>
    <s v="2016-409-037756-2 del 10-may-2016"/>
    <x v="0"/>
    <x v="0"/>
    <x v="0"/>
    <x v="0"/>
    <x v="3"/>
    <m/>
    <x v="3"/>
    <x v="0"/>
    <m/>
    <m/>
    <m/>
  </r>
  <r>
    <x v="350"/>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2"/>
    <s v="DISCIPLINARIA Y FISCAL"/>
    <n v="5"/>
    <x v="0"/>
    <s v="Se confirma completamiento de las unidades de medida. Pendiente cierre de la CGR."/>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x v="0"/>
    <x v="0"/>
    <x v="0"/>
    <x v="0"/>
    <x v="3"/>
    <m/>
    <x v="3"/>
    <x v="0"/>
    <m/>
    <m/>
    <m/>
  </r>
  <r>
    <x v="351"/>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4"/>
    <s v="CP_Terminal de contenedores TCBUEN"/>
    <x v="47"/>
    <x v="0"/>
    <s v="Vicepresidencia de Gestión Contractual - Vicepresidencia Jurídica"/>
    <s v="Andrés Figueredo - Fernando Iregui"/>
    <x v="2"/>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Fallas gestión garantías"/>
    <x v="3"/>
    <x v="0"/>
    <m/>
    <m/>
    <m/>
  </r>
  <r>
    <x v="352"/>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2"/>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Ausencia de interventoría en los proyectos"/>
    <x v="3"/>
    <x v="0"/>
    <m/>
    <m/>
    <m/>
  </r>
  <r>
    <x v="353"/>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2"/>
    <s v="DISCIPLINARIA"/>
    <n v="5"/>
    <x v="0"/>
    <s v="Se confirma completamiento de las unidades de medida. Pendiente cierre de la CGR."/>
    <m/>
    <m/>
    <m/>
    <m/>
    <m/>
    <m/>
    <m/>
    <m/>
    <x v="0"/>
    <m/>
    <m/>
    <m/>
    <m/>
    <x v="10"/>
    <n v="2"/>
    <n v="0"/>
    <s v="CUMPLIDA"/>
    <x v="0"/>
    <x v="1"/>
    <s v="2016-409-037756-2 del 10-may-2016"/>
    <x v="0"/>
    <x v="0"/>
    <x v="0"/>
    <x v="0"/>
    <x v="3"/>
    <m/>
    <x v="3"/>
    <x v="0"/>
    <m/>
    <m/>
    <m/>
  </r>
  <r>
    <x v="354"/>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7"/>
    <s v="Identificación de línea de playa"/>
    <x v="3"/>
    <x v="0"/>
    <m/>
    <m/>
    <m/>
  </r>
  <r>
    <x v="355"/>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6"/>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7"/>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8"/>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eonidas Narváez"/>
    <x v="1"/>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x v="0"/>
    <m/>
    <m/>
    <m/>
    <m/>
    <x v="10"/>
    <n v="2"/>
    <n v="0"/>
    <s v="CUMPLIDA"/>
    <x v="0"/>
    <x v="3"/>
    <m/>
    <x v="35"/>
    <x v="0"/>
    <x v="0"/>
    <x v="1"/>
    <x v="0"/>
    <s v="Cálculo contraprestación"/>
    <x v="3"/>
    <x v="0"/>
    <m/>
    <m/>
    <m/>
  </r>
  <r>
    <x v="359"/>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eonidas Narváez"/>
    <x v="1"/>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x v="2"/>
    <s v="Auto del 20/09/2016 _x000a_Mediante el cual se ordena la apertura de indagación preliminar de un proceso disciplinario. En el punto 1 del auto decreta pruebas para este hallazgo."/>
    <m/>
    <m/>
    <m/>
    <x v="10"/>
    <n v="2"/>
    <n v="0"/>
    <s v="CUMPLIDA"/>
    <x v="0"/>
    <x v="1"/>
    <m/>
    <x v="0"/>
    <x v="0"/>
    <x v="0"/>
    <x v="1"/>
    <x v="0"/>
    <s v="Ausencia soportes documentales"/>
    <x v="3"/>
    <x v="0"/>
    <m/>
    <m/>
    <m/>
  </r>
  <r>
    <x v="360"/>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0"/>
    <s v="Deficiencias en análisis modificaciones contractuales"/>
    <x v="3"/>
    <x v="0"/>
    <m/>
    <m/>
    <m/>
  </r>
  <r>
    <x v="361"/>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eonidas Narváez"/>
    <x v="1"/>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x v="2"/>
    <s v="Auto del 20/09/2016 _x000a_Mediante el cual se ordena la apertura de indagación preliminar de un proceso disciplinario. En el punto 2 del auto decreta pruebas para este hallazgo."/>
    <m/>
    <m/>
    <m/>
    <x v="10"/>
    <n v="2"/>
    <n v="0"/>
    <s v="CUMPLIDA"/>
    <x v="0"/>
    <x v="1"/>
    <m/>
    <x v="0"/>
    <x v="0"/>
    <x v="0"/>
    <x v="1"/>
    <x v="0"/>
    <s v="Cálculo contraprestación"/>
    <x v="3"/>
    <x v="0"/>
    <m/>
    <m/>
    <m/>
  </r>
  <r>
    <x v="362"/>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m/>
    <x v="0"/>
    <m/>
    <m/>
    <m/>
    <m/>
    <x v="10"/>
    <n v="2"/>
    <n v="0"/>
    <s v="CUMPLIDA"/>
    <x v="0"/>
    <x v="0"/>
    <s v="2016-409-037756-2 del 10-may-2016"/>
    <x v="0"/>
    <x v="0"/>
    <x v="0"/>
    <x v="0"/>
    <x v="3"/>
    <m/>
    <x v="3"/>
    <x v="0"/>
    <m/>
    <m/>
    <m/>
  </r>
  <r>
    <x v="363"/>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x v="0"/>
    <x v="0"/>
    <x v="0"/>
    <x v="0"/>
    <x v="0"/>
    <s v="Cálculo contraprestación"/>
    <x v="3"/>
    <x v="0"/>
    <m/>
    <m/>
    <m/>
  </r>
  <r>
    <x v="364"/>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eonidas Narváez"/>
    <x v="1"/>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2"/>
    <s v="Entrega información concesionario"/>
    <x v="3"/>
    <x v="0"/>
    <m/>
    <m/>
    <m/>
  </r>
  <r>
    <x v="365"/>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eonidas Narváez"/>
    <x v="1"/>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x v="2"/>
    <s v="Auto del 20/09/2016 _x000a_Mediante el cual se ordena la apertura de indagación preliminar de un proceso disciplinario. En el punto 5 del auto decreta pruebas para este hallazgo."/>
    <m/>
    <m/>
    <m/>
    <x v="10"/>
    <n v="2"/>
    <n v="0"/>
    <s v="CUMPLIDA"/>
    <x v="0"/>
    <x v="1"/>
    <m/>
    <x v="0"/>
    <x v="0"/>
    <x v="0"/>
    <x v="1"/>
    <x v="0"/>
    <s v="Incumplimiento obligaciones"/>
    <x v="3"/>
    <x v="0"/>
    <m/>
    <m/>
    <m/>
  </r>
  <r>
    <x v="366"/>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eonidas Narváez"/>
    <x v="1"/>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x v="0"/>
    <m/>
    <m/>
    <m/>
    <m/>
    <x v="10"/>
    <n v="2"/>
    <n v="0"/>
    <s v="CUMPLIDA"/>
    <x v="0"/>
    <x v="0"/>
    <m/>
    <x v="0"/>
    <x v="0"/>
    <x v="0"/>
    <x v="1"/>
    <x v="0"/>
    <s v="Incumplimiento obligaciones"/>
    <x v="3"/>
    <x v="0"/>
    <m/>
    <m/>
    <m/>
  </r>
  <r>
    <x v="367"/>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Andrés Figueredo - María Clara Garrido"/>
    <x v="2"/>
    <s v="DISCIPLINARIA"/>
    <n v="5"/>
    <x v="0"/>
    <s v="Confirmar con el concesionario si tiene los anexos requeridos en el hallazgo. Dependiendo de esto se define si se revalúa el plan."/>
    <m/>
    <m/>
    <m/>
    <m/>
    <m/>
    <m/>
    <m/>
    <s v="Disciplinario"/>
    <x v="1"/>
    <s v="Auto del 20/09/2016 _x000a_Mediante el cual se ordena el traslado por competencia de este hallazgo a Control Interno Disciplinario de la ANI en el punto 6 del auto. "/>
    <m/>
    <m/>
    <m/>
    <x v="10"/>
    <n v="2"/>
    <n v="0"/>
    <s v="CUMPLIDA"/>
    <x v="0"/>
    <x v="1"/>
    <s v="2016-409-037756-2 del 10-may-2016"/>
    <x v="0"/>
    <x v="0"/>
    <x v="0"/>
    <x v="0"/>
    <x v="3"/>
    <m/>
    <x v="3"/>
    <x v="0"/>
    <m/>
    <m/>
    <m/>
  </r>
  <r>
    <x v="368"/>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x v="0"/>
    <x v="0"/>
    <x v="0"/>
    <x v="0"/>
    <x v="3"/>
    <m/>
    <x v="3"/>
    <x v="0"/>
    <m/>
    <m/>
    <m/>
  </r>
  <r>
    <x v="369"/>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eonidas Narváez"/>
    <x v="1"/>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x v="0"/>
    <x v="0"/>
    <x v="0"/>
    <x v="1"/>
    <x v="2"/>
    <s v="Deficiencias en la supervisión contractual"/>
    <x v="3"/>
    <x v="0"/>
    <m/>
    <m/>
    <m/>
  </r>
  <r>
    <x v="370"/>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x v="0"/>
    <x v="0"/>
    <x v="0"/>
    <x v="0"/>
    <x v="2"/>
    <s v="Deficiencias en la supervisión contractual"/>
    <x v="3"/>
    <x v="0"/>
    <m/>
    <m/>
    <m/>
  </r>
  <r>
    <x v="371"/>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2"/>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m/>
    <x v="0"/>
    <m/>
    <m/>
    <m/>
    <m/>
    <x v="10"/>
    <n v="2"/>
    <n v="0"/>
    <s v="CUMPLIDA"/>
    <x v="0"/>
    <x v="0"/>
    <s v="2016-409-037756-2 del 10-may-2016"/>
    <x v="0"/>
    <x v="0"/>
    <x v="0"/>
    <x v="0"/>
    <x v="3"/>
    <m/>
    <x v="3"/>
    <x v="0"/>
    <m/>
    <m/>
    <m/>
  </r>
  <r>
    <x v="372"/>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eonidas Narváez"/>
    <x v="1"/>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m/>
    <m/>
    <x v="0"/>
    <m/>
    <m/>
    <m/>
    <m/>
    <x v="10"/>
    <n v="2"/>
    <n v="0"/>
    <s v="CUMPLIDA"/>
    <x v="0"/>
    <x v="3"/>
    <m/>
    <x v="35"/>
    <x v="0"/>
    <x v="0"/>
    <x v="2"/>
    <x v="7"/>
    <s v="Mediciones de playa"/>
    <x v="3"/>
    <x v="0"/>
    <m/>
    <m/>
    <m/>
  </r>
  <r>
    <x v="373"/>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m/>
    <x v="0"/>
    <m/>
    <m/>
    <m/>
    <m/>
    <x v="10"/>
    <n v="2"/>
    <n v="0"/>
    <s v="CUMPLIDA"/>
    <x v="0"/>
    <x v="1"/>
    <s v="2016-409-037756-2 del 10-may-2016"/>
    <x v="0"/>
    <x v="0"/>
    <x v="0"/>
    <x v="0"/>
    <x v="3"/>
    <m/>
    <x v="3"/>
    <x v="0"/>
    <m/>
    <m/>
    <m/>
  </r>
  <r>
    <x v="374"/>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eonidas Narváez"/>
    <x v="1"/>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x v="0"/>
    <m/>
    <m/>
    <m/>
    <m/>
    <x v="10"/>
    <n v="2"/>
    <n v="0"/>
    <s v="CUMPLIDA"/>
    <x v="0"/>
    <x v="1"/>
    <m/>
    <x v="0"/>
    <x v="0"/>
    <x v="0"/>
    <x v="1"/>
    <x v="2"/>
    <s v="Deficiencias en la supervisión contractual"/>
    <x v="3"/>
    <x v="0"/>
    <m/>
    <m/>
    <m/>
  </r>
  <r>
    <x v="375"/>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2"/>
    <s v="DISCIPLINARIA Y FISCAL"/>
    <n v="5"/>
    <x v="0"/>
    <s v="Las unidades de medida están completadas. Se actualiza el nivel de avance al 100%. Pendiente cierre de la CGR."/>
    <m/>
    <m/>
    <m/>
    <m/>
    <m/>
    <m/>
    <m/>
    <m/>
    <x v="0"/>
    <m/>
    <m/>
    <m/>
    <m/>
    <x v="10"/>
    <n v="2"/>
    <n v="0"/>
    <s v="CUMPLIDA"/>
    <x v="0"/>
    <x v="3"/>
    <s v="2016-409-037756-2 del 10-may-2016"/>
    <x v="0"/>
    <x v="0"/>
    <x v="0"/>
    <x v="0"/>
    <x v="3"/>
    <m/>
    <x v="3"/>
    <x v="0"/>
    <m/>
    <m/>
    <m/>
  </r>
  <r>
    <x v="376"/>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eonidas Narváez"/>
    <x v="1"/>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x v="0"/>
    <m/>
    <m/>
    <m/>
    <m/>
    <x v="10"/>
    <n v="2"/>
    <n v="0"/>
    <s v="CUMPLIDA"/>
    <x v="0"/>
    <x v="1"/>
    <m/>
    <x v="0"/>
    <x v="0"/>
    <x v="0"/>
    <x v="1"/>
    <x v="0"/>
    <s v="Renovación y ampliación garantías"/>
    <x v="3"/>
    <x v="0"/>
    <m/>
    <m/>
    <m/>
  </r>
  <r>
    <x v="377"/>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eonidas Narváez"/>
    <x v="1"/>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x v="0"/>
    <m/>
    <m/>
    <m/>
    <m/>
    <x v="10"/>
    <n v="2"/>
    <n v="0"/>
    <s v="CUMPLIDA"/>
    <x v="0"/>
    <x v="1"/>
    <m/>
    <x v="0"/>
    <x v="0"/>
    <x v="0"/>
    <x v="1"/>
    <x v="0"/>
    <s v="Incumplimiento obligaciones"/>
    <x v="3"/>
    <x v="0"/>
    <m/>
    <m/>
    <m/>
  </r>
  <r>
    <x v="378"/>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eonidas Narváez"/>
    <x v="1"/>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obligaciones"/>
    <x v="3"/>
    <x v="0"/>
    <m/>
    <m/>
    <m/>
  </r>
  <r>
    <x v="379"/>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Funcionamiento áreas de servicio"/>
    <x v="3"/>
    <x v="0"/>
    <m/>
    <m/>
    <m/>
  </r>
  <r>
    <x v="380"/>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Suministro de equipos"/>
    <x v="3"/>
    <x v="0"/>
    <m/>
    <m/>
    <m/>
  </r>
  <r>
    <x v="381"/>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2"/>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3"/>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eonidas Narváez"/>
    <x v="1"/>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especificaciones"/>
    <x v="3"/>
    <x v="0"/>
    <m/>
    <m/>
    <m/>
  </r>
  <r>
    <x v="384"/>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eonidas Narváez"/>
    <x v="1"/>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4"/>
    <s v="Zona de servidumbre"/>
    <x v="3"/>
    <x v="0"/>
    <m/>
    <m/>
    <m/>
  </r>
  <r>
    <x v="385"/>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86"/>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x v="0"/>
    <m/>
    <m/>
    <m/>
    <m/>
    <x v="10"/>
    <n v="2"/>
    <n v="0"/>
    <s v="CUMPLIDA"/>
    <x v="0"/>
    <x v="0"/>
    <s v="2017-409-097363-2 del 12-sep-2017"/>
    <x v="0"/>
    <x v="0"/>
    <x v="0"/>
    <x v="0"/>
    <x v="0"/>
    <s v="Cálculo contraprestación"/>
    <x v="3"/>
    <x v="0"/>
    <m/>
    <m/>
    <m/>
  </r>
  <r>
    <x v="38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Fernando Mejía"/>
    <x v="6"/>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x v="0"/>
    <m/>
    <m/>
    <m/>
    <m/>
    <x v="11"/>
    <n v="2"/>
    <n v="0"/>
    <s v="CUMPLIDA"/>
    <x v="0"/>
    <x v="1"/>
    <m/>
    <x v="81"/>
    <x v="2"/>
    <x v="1"/>
    <x v="1"/>
    <x v="9"/>
    <s v="Desplazamiento de cronograma"/>
    <x v="0"/>
    <x v="0"/>
    <m/>
    <m/>
    <m/>
  </r>
  <r>
    <x v="38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Fernando Mejía"/>
    <x v="6"/>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x v="0"/>
    <m/>
    <m/>
    <m/>
    <m/>
    <x v="11"/>
    <n v="2"/>
    <n v="0"/>
    <s v="CUMPLIDA"/>
    <x v="0"/>
    <x v="3"/>
    <m/>
    <x v="82"/>
    <x v="3"/>
    <x v="2"/>
    <x v="1"/>
    <x v="2"/>
    <s v="Falta de coordinación entre actores"/>
    <x v="0"/>
    <x v="0"/>
    <m/>
    <m/>
    <m/>
  </r>
  <r>
    <x v="38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Fernando Mejía"/>
    <x v="6"/>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x v="83"/>
    <x v="3"/>
    <x v="2"/>
    <x v="1"/>
    <x v="8"/>
    <s v="Demora en pagos prediales"/>
    <x v="0"/>
    <x v="0"/>
    <m/>
    <m/>
    <m/>
  </r>
  <r>
    <x v="39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Fernando Mejía"/>
    <x v="6"/>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x v="0"/>
    <m/>
    <m/>
    <m/>
    <m/>
    <x v="11"/>
    <n v="2"/>
    <n v="0"/>
    <s v="CUMPLIDA"/>
    <x v="0"/>
    <x v="3"/>
    <m/>
    <x v="84"/>
    <x v="2"/>
    <x v="1"/>
    <x v="1"/>
    <x v="2"/>
    <s v="Sobrecostos en interventoría"/>
    <x v="0"/>
    <x v="0"/>
    <m/>
    <m/>
    <m/>
  </r>
  <r>
    <x v="39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Fernando Mejía"/>
    <x v="6"/>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x v="0"/>
    <m/>
    <m/>
    <m/>
    <m/>
    <x v="11"/>
    <n v="2"/>
    <n v="0"/>
    <s v="CUMPLIDA"/>
    <x v="0"/>
    <x v="0"/>
    <m/>
    <x v="85"/>
    <x v="2"/>
    <x v="1"/>
    <x v="1"/>
    <x v="0"/>
    <s v="Incumplimiento obligaciones"/>
    <x v="0"/>
    <x v="0"/>
    <m/>
    <m/>
    <m/>
  </r>
  <r>
    <x v="39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Fernando Mejía"/>
    <x v="6"/>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x v="0"/>
    <m/>
    <m/>
    <m/>
    <m/>
    <x v="11"/>
    <n v="2"/>
    <n v="0"/>
    <s v="CUMPLIDA"/>
    <x v="0"/>
    <x v="0"/>
    <m/>
    <x v="86"/>
    <x v="2"/>
    <x v="1"/>
    <x v="1"/>
    <x v="2"/>
    <s v="Falta de coordinación entre actores"/>
    <x v="0"/>
    <x v="0"/>
    <m/>
    <m/>
    <m/>
  </r>
  <r>
    <x v="39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Fernando Mejía"/>
    <x v="6"/>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x v="0"/>
    <m/>
    <m/>
    <m/>
    <m/>
    <x v="11"/>
    <n v="2"/>
    <n v="0"/>
    <s v="CUMPLIDA"/>
    <x v="0"/>
    <x v="1"/>
    <m/>
    <x v="87"/>
    <x v="3"/>
    <x v="2"/>
    <x v="1"/>
    <x v="4"/>
    <s v="Competencia otras entidades"/>
    <x v="0"/>
    <x v="0"/>
    <m/>
    <m/>
    <m/>
  </r>
  <r>
    <x v="39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Fernando Mejía"/>
    <x v="6"/>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x v="0"/>
    <m/>
    <m/>
    <m/>
    <m/>
    <x v="11"/>
    <n v="2"/>
    <n v="0"/>
    <s v="CUMPLIDA"/>
    <x v="0"/>
    <x v="0"/>
    <m/>
    <x v="88"/>
    <x v="2"/>
    <x v="1"/>
    <x v="1"/>
    <x v="2"/>
    <s v="Falta de coordinación entre actores"/>
    <x v="0"/>
    <x v="0"/>
    <m/>
    <m/>
    <m/>
  </r>
  <r>
    <x v="39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eonidas Narváez"/>
    <x v="1"/>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x v="0"/>
    <s v="APERTURA.- Presuntas irregularidades relacionadas con el cálculo de la contraprestación. Línea de playa."/>
    <m/>
    <m/>
    <m/>
    <x v="10"/>
    <n v="2"/>
    <n v="0"/>
    <s v="CUMPLIDA"/>
    <x v="0"/>
    <x v="3"/>
    <m/>
    <x v="0"/>
    <x v="0"/>
    <x v="0"/>
    <x v="1"/>
    <x v="0"/>
    <s v="Cálculo contraprestación"/>
    <x v="3"/>
    <x v="0"/>
    <m/>
    <m/>
    <m/>
  </r>
  <r>
    <x v="39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x v="0"/>
    <x v="0"/>
    <x v="0"/>
    <x v="0"/>
    <x v="0"/>
    <s v="Incumplimiento obligaciónes"/>
    <x v="3"/>
    <x v="0"/>
    <m/>
    <m/>
    <m/>
  </r>
  <r>
    <x v="39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2"/>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Incumplimiento normatividad "/>
    <x v="3"/>
    <x v="0"/>
    <m/>
    <m/>
    <m/>
  </r>
  <r>
    <x v="39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5"/>
    <s v="CP_Cerrejón Zona Norte SA"/>
    <x v="50"/>
    <x v="0"/>
    <s v="Vicepresidencia de Gestión Contractual - Vicepresidencia Jurídica"/>
    <s v="Leonidas Narváez"/>
    <x v="1"/>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x v="0"/>
    <m/>
    <m/>
    <m/>
    <m/>
    <x v="10"/>
    <n v="2"/>
    <n v="0"/>
    <s v="CUMPLIDA"/>
    <x v="0"/>
    <x v="1"/>
    <m/>
    <x v="0"/>
    <x v="0"/>
    <x v="0"/>
    <x v="1"/>
    <x v="0"/>
    <s v="Reversiones"/>
    <x v="3"/>
    <x v="0"/>
    <m/>
    <m/>
    <m/>
  </r>
  <r>
    <x v="39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2"/>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5"/>
    <s v="Mayores recursos para riesgo predial"/>
    <x v="2"/>
    <x v="0"/>
    <m/>
    <m/>
    <m/>
  </r>
  <r>
    <x v="40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Fernando Mejía"/>
    <x v="6"/>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x v="0"/>
    <m/>
    <m/>
    <m/>
    <m/>
    <x v="12"/>
    <n v="2"/>
    <n v="0"/>
    <s v="CUMPLIDA"/>
    <x v="0"/>
    <x v="1"/>
    <m/>
    <x v="89"/>
    <x v="2"/>
    <x v="1"/>
    <x v="1"/>
    <x v="5"/>
    <s v="Demora en gestión predial"/>
    <x v="0"/>
    <x v="0"/>
    <m/>
    <m/>
    <m/>
  </r>
  <r>
    <x v="40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11"/>
    <s v="CR_Bosa-Granada-Girardot"/>
    <x v="5"/>
    <x v="2"/>
    <s v="Vicepresidencia Ejecutiva - Vicepresidencia de Planeación, Riesgos y Entorno- Vicepresidencia Jurídica"/>
    <s v="Fernando Mejía"/>
    <x v="6"/>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x v="0"/>
    <m/>
    <m/>
    <m/>
    <m/>
    <x v="12"/>
    <n v="0"/>
    <n v="1"/>
    <s v="EN TERMINO"/>
    <x v="1"/>
    <x v="1"/>
    <m/>
    <x v="90"/>
    <x v="2"/>
    <x v="1"/>
    <x v="1"/>
    <x v="5"/>
    <s v="Demora en expropiación"/>
    <x v="0"/>
    <x v="0"/>
    <m/>
    <m/>
    <m/>
  </r>
  <r>
    <x v="40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Fernando Mejía"/>
    <x v="6"/>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x v="0"/>
    <m/>
    <m/>
    <m/>
    <m/>
    <x v="12"/>
    <n v="2"/>
    <n v="0"/>
    <s v="CUMPLIDA"/>
    <x v="0"/>
    <x v="0"/>
    <m/>
    <x v="91"/>
    <x v="2"/>
    <x v="1"/>
    <x v="1"/>
    <x v="5"/>
    <s v="Demora en gestión predial"/>
    <x v="0"/>
    <x v="0"/>
    <m/>
    <m/>
    <m/>
  </r>
  <r>
    <x v="40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Fernando Mejía"/>
    <x v="6"/>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x v="92"/>
    <x v="2"/>
    <x v="3"/>
    <x v="1"/>
    <x v="1"/>
    <s v="Por modificaciones contractuales"/>
    <x v="0"/>
    <x v="0"/>
    <m/>
    <m/>
    <m/>
  </r>
  <r>
    <x v="40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2"/>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 en la supervisión contractual"/>
    <x v="2"/>
    <x v="0"/>
    <m/>
    <m/>
    <m/>
  </r>
  <r>
    <x v="40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11"/>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m/>
    <x v="0"/>
    <m/>
    <m/>
    <m/>
    <m/>
    <x v="12"/>
    <n v="2"/>
    <n v="0"/>
    <s v="CUMPLIDA"/>
    <x v="0"/>
    <x v="0"/>
    <s v="2016-409-037756-2 del 10-may-2016"/>
    <x v="0"/>
    <x v="0"/>
    <x v="0"/>
    <x v="0"/>
    <x v="3"/>
    <m/>
    <x v="2"/>
    <x v="0"/>
    <m/>
    <m/>
    <m/>
  </r>
  <r>
    <x v="40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2"/>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Estructuración proyectos de concesión"/>
    <x v="2"/>
    <x v="0"/>
    <m/>
    <m/>
    <m/>
  </r>
  <r>
    <x v="40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2"/>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x v="0"/>
    <x v="0"/>
    <x v="0"/>
    <x v="0"/>
    <x v="3"/>
    <m/>
    <x v="0"/>
    <x v="0"/>
    <m/>
    <m/>
    <m/>
  </r>
  <r>
    <x v="40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6"/>
    <s v="CP_Autorización Temporal CI Prodeco"/>
    <x v="45"/>
    <x v="0"/>
    <s v="Vicepresidencia de Gestión Contractual"/>
    <s v="Leonidas Narváez"/>
    <x v="1"/>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x v="4"/>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x v="0"/>
    <x v="0"/>
    <x v="0"/>
    <x v="1"/>
    <x v="0"/>
    <s v="Ausencia soportes documentales"/>
    <x v="3"/>
    <x v="0"/>
    <m/>
    <m/>
    <m/>
  </r>
  <r>
    <x v="40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7"/>
    <s v="Gerencia Socio Ambiental"/>
    <x v="54"/>
    <x v="3"/>
    <s v="Vicepresidencia de Planeación, Riesgos y Entorno"/>
    <s v="Jaime García "/>
    <x v="7"/>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Política ambiental"/>
    <x v="2"/>
    <x v="0"/>
    <m/>
    <m/>
    <m/>
  </r>
  <r>
    <x v="41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7"/>
    <s v="ADMINISTRATIVA"/>
    <n v="1"/>
    <x v="0"/>
    <s v="Las unidades de medida están completadas. Presentar para cierre de la CGR."/>
    <m/>
    <m/>
    <m/>
    <m/>
    <m/>
    <m/>
    <m/>
    <m/>
    <x v="0"/>
    <m/>
    <m/>
    <m/>
    <m/>
    <x v="12"/>
    <n v="2"/>
    <n v="0"/>
    <s v="CUMPLIDA"/>
    <x v="0"/>
    <x v="0"/>
    <s v="2016-409-037756-2 del 10-may-2016"/>
    <x v="0"/>
    <x v="0"/>
    <x v="0"/>
    <x v="0"/>
    <x v="3"/>
    <m/>
    <x v="2"/>
    <x v="0"/>
    <m/>
    <m/>
    <m/>
  </r>
  <r>
    <x v="41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7"/>
    <s v="ADMINISTRATIVA"/>
    <n v="4"/>
    <x v="0"/>
    <s v="Está cumplido el plan. Verificar soportes en el ftp para solicitar cierre a la CGR."/>
    <m/>
    <m/>
    <m/>
    <m/>
    <m/>
    <m/>
    <m/>
    <m/>
    <x v="0"/>
    <m/>
    <m/>
    <m/>
    <m/>
    <x v="12"/>
    <n v="2"/>
    <n v="0"/>
    <s v="CUMPLIDA"/>
    <x v="0"/>
    <x v="0"/>
    <s v="2016-409-037756-2 del 10-may-2016"/>
    <x v="0"/>
    <x v="0"/>
    <x v="0"/>
    <x v="0"/>
    <x v="3"/>
    <m/>
    <x v="2"/>
    <x v="0"/>
    <m/>
    <m/>
    <m/>
  </r>
  <r>
    <x v="41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Fernando Iregui"/>
    <x v="4"/>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2"/>
    <n v="2"/>
    <n v="0"/>
    <s v="CUMPLIDA"/>
    <x v="0"/>
    <x v="0"/>
    <m/>
    <x v="0"/>
    <x v="0"/>
    <x v="0"/>
    <x v="1"/>
    <x v="11"/>
    <s v="Incumplimiento metas PND y PAA"/>
    <x v="8"/>
    <x v="0"/>
    <m/>
    <m/>
    <m/>
  </r>
  <r>
    <x v="41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Lina Quiroga Vergara"/>
    <x v="8"/>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Lina Quiroga Vergara"/>
    <x v="8"/>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2"/>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1"/>
    <s v="2016-409-077877-2 del 2-sep-2016."/>
    <x v="0"/>
    <x v="0"/>
    <x v="0"/>
    <x v="0"/>
    <x v="2"/>
    <s v="Liquidación contractual"/>
    <x v="2"/>
    <x v="0"/>
    <m/>
    <m/>
    <m/>
  </r>
  <r>
    <x v="41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s en la supervisión contractual"/>
    <x v="2"/>
    <x v="0"/>
    <m/>
    <m/>
    <m/>
  </r>
  <r>
    <x v="41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eonidas Narváez - Fernando Mejía"/>
    <x v="2"/>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x v="0"/>
    <m/>
    <m/>
    <m/>
    <m/>
    <x v="12"/>
    <n v="2"/>
    <n v="0"/>
    <s v="CUMPLIDA"/>
    <x v="0"/>
    <x v="0"/>
    <m/>
    <x v="0"/>
    <x v="0"/>
    <x v="0"/>
    <x v="1"/>
    <x v="0"/>
    <s v="Renovación y ampliación garantías"/>
    <x v="6"/>
    <x v="0"/>
    <m/>
    <m/>
    <m/>
  </r>
  <r>
    <x v="41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2"/>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m/>
    <x v="0"/>
    <m/>
    <m/>
    <m/>
    <m/>
    <x v="12"/>
    <n v="2"/>
    <n v="0"/>
    <s v="CUMPLIDA"/>
    <x v="0"/>
    <x v="2"/>
    <s v="2016-409-037756-2 del 10-may-2016"/>
    <x v="0"/>
    <x v="0"/>
    <x v="0"/>
    <x v="0"/>
    <x v="3"/>
    <m/>
    <x v="2"/>
    <x v="0"/>
    <m/>
    <m/>
    <m/>
  </r>
  <r>
    <x v="41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2"/>
    <s v="ADMINISTRATIVA"/>
    <n v="1"/>
    <x v="0"/>
    <s v="Se adjunta el respectivo soporte contable."/>
    <m/>
    <m/>
    <m/>
    <m/>
    <m/>
    <m/>
    <m/>
    <m/>
    <x v="0"/>
    <m/>
    <m/>
    <m/>
    <m/>
    <x v="12"/>
    <n v="2"/>
    <n v="0"/>
    <s v="CUMPLIDA"/>
    <x v="0"/>
    <x v="0"/>
    <s v="2016-409-037756-2 del 10-may-2016"/>
    <x v="0"/>
    <x v="0"/>
    <x v="0"/>
    <x v="0"/>
    <x v="3"/>
    <m/>
    <x v="2"/>
    <x v="0"/>
    <m/>
    <m/>
    <m/>
  </r>
  <r>
    <x v="42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2"/>
    <s v="ADMINISTRATIVA"/>
    <n v="1"/>
    <x v="0"/>
    <s v="Los conceptos 2014-409-028222 del 16 - jun-2014 de la Contaduría General de la Nación indica que no se deben realizar registros de rendimientos financieros generados en patrimonios autónomos"/>
    <m/>
    <m/>
    <m/>
    <m/>
    <m/>
    <m/>
    <m/>
    <m/>
    <x v="0"/>
    <m/>
    <m/>
    <m/>
    <m/>
    <x v="12"/>
    <n v="2"/>
    <n v="0"/>
    <s v="CUMPLIDA"/>
    <x v="0"/>
    <x v="0"/>
    <s v="2016-409-037756-2 del 10-may-2016"/>
    <x v="0"/>
    <x v="0"/>
    <x v="0"/>
    <x v="0"/>
    <x v="3"/>
    <m/>
    <x v="2"/>
    <x v="0"/>
    <m/>
    <m/>
    <m/>
  </r>
  <r>
    <x v="42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eonidas Narváez"/>
    <x v="1"/>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x v="0"/>
    <m/>
    <m/>
    <m/>
    <m/>
    <x v="12"/>
    <n v="2"/>
    <n v="0"/>
    <s v="CUMPLIDA"/>
    <x v="0"/>
    <x v="0"/>
    <m/>
    <x v="0"/>
    <x v="0"/>
    <x v="0"/>
    <x v="1"/>
    <x v="2"/>
    <s v="Falta inventarios concesiones portuarias"/>
    <x v="3"/>
    <x v="0"/>
    <m/>
    <m/>
    <m/>
  </r>
  <r>
    <x v="42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Andrés Figueredo - María Clara Garrido"/>
    <x v="2"/>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2"/>
    <s v="Deficiencias reporte operaciones reciprocas"/>
    <x v="2"/>
    <x v="0"/>
    <m/>
    <m/>
    <m/>
  </r>
  <r>
    <x v="42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7"/>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Fernando Iregui"/>
    <x v="4"/>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Fernando Iregui"/>
    <x v="4"/>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Fernando Iregui"/>
    <x v="4"/>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0"/>
    <m/>
    <x v="0"/>
    <x v="0"/>
    <x v="0"/>
    <x v="1"/>
    <x v="11"/>
    <s v="Incumplimiento metas PND y PAA"/>
    <x v="8"/>
    <x v="0"/>
    <m/>
    <m/>
    <m/>
  </r>
  <r>
    <x v="42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8"/>
    <s v="Grupo Interno de Trabajo Ferreo,Planeacion"/>
    <x v="59"/>
    <x v="3"/>
    <s v="Vicepresidencia de Gestión Contractual - Vicepresidencia de Planeación, Riesgos y Entorno"/>
    <s v="Andrés Figueredo - Jaime García"/>
    <x v="2"/>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8"/>
    <s v="Grupo Interno de Trabajo Ferreo,Planeacion"/>
    <x v="59"/>
    <x v="3"/>
    <s v="Vicepresidencia de Gestión Contractual - Vicepresidencia de Planeación, Riesgos y Entorno - Vicepresidencia de Estructuración"/>
    <s v="Andrés Figueredo - Jaime García - Camilo Jaramillo"/>
    <x v="2"/>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Fernando Iregui"/>
    <x v="4"/>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2"/>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3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Fernando Iregui"/>
    <x v="4"/>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8"/>
    <s v="Grupo Interno de Trabajo Portuario,Planeacion"/>
    <x v="60"/>
    <x v="3"/>
    <s v="Vicepresidencia de Gestión Contractual - Vicepresidencia de Planeación, Riesgos y Entorno"/>
    <s v="Andrés Figueredo - Jaime García"/>
    <x v="2"/>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2"/>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3"/>
    <n v="2"/>
    <n v="0"/>
    <s v="CUMPLIDA"/>
    <x v="0"/>
    <x v="1"/>
    <s v="2016-409-077877-2 del 2-sep-2016."/>
    <x v="0"/>
    <x v="0"/>
    <x v="0"/>
    <x v="0"/>
    <x v="2"/>
    <s v="Deficiencia en la supervisión contractual"/>
    <x v="3"/>
    <x v="0"/>
    <m/>
    <m/>
    <m/>
  </r>
  <r>
    <x v="43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x v="0"/>
    <m/>
    <m/>
    <m/>
    <m/>
    <x v="13"/>
    <n v="2"/>
    <n v="0"/>
    <s v="CUMPLIDA"/>
    <x v="0"/>
    <x v="0"/>
    <s v="2017-409-097363-2 del 12-sep-2017"/>
    <x v="0"/>
    <x v="0"/>
    <x v="0"/>
    <x v="0"/>
    <x v="12"/>
    <s v="Información incompleta para registro contable oportuno"/>
    <x v="9"/>
    <x v="0"/>
    <m/>
    <m/>
    <m/>
  </r>
  <r>
    <x v="43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Administrativa y Financiera"/>
    <s v="María Clara Garrido"/>
    <x v="10"/>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x v="0"/>
    <m/>
    <m/>
    <m/>
    <m/>
    <x v="13"/>
    <n v="2"/>
    <n v="0"/>
    <s v="CUMPLIDA"/>
    <x v="0"/>
    <x v="0"/>
    <s v="2017-409-097363-2 del 12-sep-2017"/>
    <x v="0"/>
    <x v="0"/>
    <x v="0"/>
    <x v="0"/>
    <x v="12"/>
    <s v="Información incompleta para registro contable oportuno"/>
    <x v="9"/>
    <x v="0"/>
    <m/>
    <m/>
    <m/>
  </r>
  <r>
    <x v="43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x v="0"/>
    <m/>
    <m/>
    <m/>
    <m/>
    <x v="13"/>
    <n v="0"/>
    <n v="0"/>
    <s v="VENCIDA"/>
    <x v="2"/>
    <x v="0"/>
    <m/>
    <x v="0"/>
    <x v="0"/>
    <x v="0"/>
    <x v="1"/>
    <x v="2"/>
    <s v="Falta inventarios concesiones portuarias"/>
    <x v="3"/>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16"/>
    <x v="0"/>
    <x v="0"/>
    <x v="1"/>
    <x v="2"/>
    <s v="Depuración registros contables"/>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de Planeación, Riesgos y Entorno - Vicepresidencia Administrativa y Financiera"/>
    <s v="María Clara Garrido"/>
    <x v="10"/>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x v="0"/>
    <m/>
    <m/>
    <m/>
    <m/>
    <x v="13"/>
    <n v="2"/>
    <n v="0"/>
    <s v="CUMPLIDA"/>
    <x v="0"/>
    <x v="0"/>
    <s v="2017-409-097363-2 del 12-sep-2017"/>
    <x v="0"/>
    <x v="0"/>
    <x v="0"/>
    <x v="0"/>
    <x v="12"/>
    <s v="Información incompleta para registro contable oportuno"/>
    <x v="9"/>
    <x v="0"/>
    <m/>
    <m/>
    <m/>
  </r>
  <r>
    <x v="44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Fernando Iregui"/>
    <x v="4"/>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4"/>
    <n v="2"/>
    <n v="0"/>
    <s v="CUMPLIDA"/>
    <x v="0"/>
    <x v="0"/>
    <m/>
    <x v="16"/>
    <x v="0"/>
    <x v="0"/>
    <x v="2"/>
    <x v="11"/>
    <s v="Incumplimiento metas PND y PAA"/>
    <x v="8"/>
    <x v="0"/>
    <m/>
    <m/>
    <m/>
  </r>
  <r>
    <x v="44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0"/>
    <s v="CR_Ruta del Sol - Sector 1,CR_Ruta del Sol - Sector 2,CR_Ruta del Sol - Sector 3,CR_Transversal de las Américas - Sector 1"/>
    <x v="63"/>
    <x v="5"/>
    <s v="Vicepresidencia de Gestión Contractual - Vicepresidencia Ejecutiva"/>
    <s v="Leonidas Narváez - Fernando Mejía"/>
    <x v="2"/>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x v="0"/>
    <m/>
    <m/>
    <m/>
    <m/>
    <x v="14"/>
    <n v="2"/>
    <n v="0"/>
    <s v="CUMPLIDA"/>
    <x v="0"/>
    <x v="1"/>
    <m/>
    <x v="16"/>
    <x v="0"/>
    <x v="0"/>
    <x v="2"/>
    <x v="0"/>
    <s v="Incumplimiento obligaciones"/>
    <x v="0"/>
    <x v="0"/>
    <m/>
    <m/>
    <m/>
  </r>
  <r>
    <x v="44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6"/>
    <s v="CA_Aeropuerto el Dorado"/>
    <x v="64"/>
    <x v="0"/>
    <s v="Vicepresidencia de Gestión Contractual"/>
    <s v="Leonidas Narváez"/>
    <x v="1"/>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3"/>
    <x v="3"/>
    <x v="2"/>
    <x v="2"/>
    <x v="9"/>
    <s v="Desplazamiento de cronograma"/>
    <x v="10"/>
    <x v="0"/>
    <m/>
    <m/>
    <m/>
  </r>
  <r>
    <x v="44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eonidas Narváez"/>
    <x v="1"/>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x v="0"/>
    <m/>
    <m/>
    <m/>
    <m/>
    <x v="14"/>
    <n v="2"/>
    <n v="0"/>
    <s v="CUMPLIDA"/>
    <x v="0"/>
    <x v="0"/>
    <m/>
    <x v="94"/>
    <x v="3"/>
    <x v="2"/>
    <x v="2"/>
    <x v="2"/>
    <s v="Gestión de redes"/>
    <x v="10"/>
    <x v="0"/>
    <m/>
    <m/>
    <m/>
  </r>
  <r>
    <x v="44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eonidas Narváez"/>
    <x v="1"/>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m/>
    <m/>
    <m/>
    <m/>
    <x v="14"/>
    <n v="2"/>
    <n v="0"/>
    <s v="CUMPLIDA"/>
    <x v="0"/>
    <x v="1"/>
    <m/>
    <x v="95"/>
    <x v="2"/>
    <x v="1"/>
    <x v="1"/>
    <x v="0"/>
    <s v="Pago no debido con recursos del proyecto"/>
    <x v="10"/>
    <x v="0"/>
    <m/>
    <m/>
    <m/>
  </r>
  <r>
    <x v="44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eonidas Narváez"/>
    <x v="1"/>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x v="0"/>
    <m/>
    <m/>
    <m/>
    <m/>
    <x v="14"/>
    <n v="2"/>
    <n v="0"/>
    <s v="CUMPLIDA"/>
    <x v="0"/>
    <x v="0"/>
    <m/>
    <x v="96"/>
    <x v="3"/>
    <x v="2"/>
    <x v="1"/>
    <x v="2"/>
    <s v="Funcionamiento áreas de servicio"/>
    <x v="10"/>
    <x v="0"/>
    <m/>
    <m/>
    <m/>
  </r>
  <r>
    <x v="44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eonidas Narváez"/>
    <x v="1"/>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x v="0"/>
    <m/>
    <m/>
    <m/>
    <m/>
    <x v="14"/>
    <n v="2"/>
    <n v="0"/>
    <s v="CUMPLIDA"/>
    <x v="0"/>
    <x v="0"/>
    <m/>
    <x v="97"/>
    <x v="3"/>
    <x v="2"/>
    <x v="1"/>
    <x v="2"/>
    <s v="Obligaciones interventoría"/>
    <x v="10"/>
    <x v="0"/>
    <m/>
    <m/>
    <m/>
  </r>
  <r>
    <x v="44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0"/>
    <s v="2017-409-097363-2 del 12-sep-2017"/>
    <x v="98"/>
    <x v="3"/>
    <x v="2"/>
    <x v="0"/>
    <x v="2"/>
    <s v="Falta integración sistemas de información"/>
    <x v="10"/>
    <x v="0"/>
    <m/>
    <m/>
    <m/>
  </r>
  <r>
    <x v="45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6"/>
    <s v="CA_Aeropuerto el Dorado"/>
    <x v="64"/>
    <x v="0"/>
    <s v="Vicepresidencia de Gestión Contractual"/>
    <s v="Leonidas Narváez"/>
    <x v="1"/>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9"/>
    <x v="3"/>
    <x v="2"/>
    <x v="2"/>
    <x v="2"/>
    <s v="Falta de coordinación entre actores"/>
    <x v="10"/>
    <x v="0"/>
    <m/>
    <m/>
    <m/>
  </r>
  <r>
    <x v="45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eonidas Narváez"/>
    <x v="1"/>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x v="0"/>
    <m/>
    <m/>
    <m/>
    <m/>
    <x v="14"/>
    <n v="2"/>
    <n v="0"/>
    <s v="CUMPLIDA"/>
    <x v="0"/>
    <x v="0"/>
    <m/>
    <x v="100"/>
    <x v="3"/>
    <x v="2"/>
    <x v="1"/>
    <x v="2"/>
    <s v="Entrega información concesionario"/>
    <x v="10"/>
    <x v="0"/>
    <m/>
    <m/>
    <m/>
  </r>
  <r>
    <x v="45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eonidas Narváez"/>
    <x v="1"/>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x v="0"/>
    <m/>
    <m/>
    <m/>
    <m/>
    <x v="14"/>
    <n v="2"/>
    <n v="0"/>
    <s v="CUMPLIDA"/>
    <x v="0"/>
    <x v="0"/>
    <m/>
    <x v="101"/>
    <x v="3"/>
    <x v="2"/>
    <x v="2"/>
    <x v="2"/>
    <s v="Funcionamiento áreas de servicio"/>
    <x v="10"/>
    <x v="0"/>
    <m/>
    <m/>
    <m/>
  </r>
  <r>
    <x v="45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eonidas Narváez"/>
    <x v="1"/>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x v="0"/>
    <m/>
    <m/>
    <m/>
    <m/>
    <x v="14"/>
    <n v="2"/>
    <n v="0"/>
    <s v="CUMPLIDA"/>
    <x v="0"/>
    <x v="0"/>
    <m/>
    <x v="102"/>
    <x v="3"/>
    <x v="2"/>
    <x v="1"/>
    <x v="2"/>
    <s v="Obligaciones interventoría"/>
    <x v="10"/>
    <x v="0"/>
    <m/>
    <m/>
    <m/>
  </r>
  <r>
    <x v="45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eonidas Narváez"/>
    <x v="1"/>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x v="0"/>
    <m/>
    <m/>
    <m/>
    <m/>
    <x v="14"/>
    <n v="2"/>
    <n v="0"/>
    <s v="CUMPLIDA"/>
    <x v="0"/>
    <x v="1"/>
    <m/>
    <x v="103"/>
    <x v="3"/>
    <x v="2"/>
    <x v="2"/>
    <x v="0"/>
    <s v="Incumplimiento obligaciones"/>
    <x v="10"/>
    <x v="0"/>
    <m/>
    <m/>
    <m/>
  </r>
  <r>
    <x v="45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eonidas Narváez"/>
    <x v="1"/>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x v="104"/>
    <x v="2"/>
    <x v="3"/>
    <x v="1"/>
    <x v="1"/>
    <s v="Rendimientos financieros"/>
    <x v="10"/>
    <x v="0"/>
    <m/>
    <m/>
    <m/>
  </r>
  <r>
    <x v="45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x v="0"/>
    <m/>
    <m/>
    <m/>
    <m/>
    <x v="14"/>
    <n v="2"/>
    <n v="0"/>
    <s v="CUMPLIDA"/>
    <x v="0"/>
    <x v="0"/>
    <s v="2017-409-097363-2 del 12-sep-2017"/>
    <x v="105"/>
    <x v="3"/>
    <x v="2"/>
    <x v="0"/>
    <x v="0"/>
    <s v="Cobros adicionales"/>
    <x v="10"/>
    <x v="0"/>
    <m/>
    <m/>
    <m/>
  </r>
  <r>
    <x v="45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eonidas Narváez"/>
    <x v="1"/>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x v="0"/>
    <m/>
    <m/>
    <m/>
    <m/>
    <x v="14"/>
    <n v="2"/>
    <n v="0"/>
    <s v="CUMPLIDA"/>
    <x v="0"/>
    <x v="1"/>
    <m/>
    <x v="106"/>
    <x v="2"/>
    <x v="1"/>
    <x v="2"/>
    <x v="9"/>
    <s v="Desplazamiento de cronograma"/>
    <x v="0"/>
    <x v="0"/>
    <m/>
    <m/>
    <m/>
  </r>
  <r>
    <x v="45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eonidas Narváez"/>
    <x v="1"/>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4"/>
    <n v="2"/>
    <n v="0"/>
    <s v="CUMPLIDA"/>
    <x v="0"/>
    <x v="0"/>
    <m/>
    <x v="107"/>
    <x v="1"/>
    <x v="1"/>
    <x v="2"/>
    <x v="5"/>
    <s v="Mayores recursos para riesgo predial"/>
    <x v="0"/>
    <x v="0"/>
    <m/>
    <m/>
    <m/>
  </r>
  <r>
    <x v="45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eonidas Narváez"/>
    <x v="1"/>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x v="0"/>
    <m/>
    <m/>
    <m/>
    <m/>
    <x v="14"/>
    <n v="2"/>
    <n v="0"/>
    <s v="CUMPLIDA"/>
    <x v="0"/>
    <x v="1"/>
    <m/>
    <x v="108"/>
    <x v="1"/>
    <x v="1"/>
    <x v="2"/>
    <x v="5"/>
    <s v="Demora en gestión predial"/>
    <x v="0"/>
    <x v="0"/>
    <m/>
    <m/>
    <m/>
  </r>
  <r>
    <x v="46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eonidas Narváez"/>
    <x v="1"/>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x v="0"/>
    <m/>
    <m/>
    <m/>
    <m/>
    <x v="14"/>
    <n v="2"/>
    <n v="0"/>
    <s v="CUMPLIDA"/>
    <x v="0"/>
    <x v="0"/>
    <m/>
    <x v="109"/>
    <x v="2"/>
    <x v="1"/>
    <x v="2"/>
    <x v="5"/>
    <s v="Diferencia avalúo"/>
    <x v="0"/>
    <x v="0"/>
    <m/>
    <m/>
    <m/>
  </r>
  <r>
    <x v="46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eonidas Narváez"/>
    <x v="1"/>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x v="0"/>
    <m/>
    <m/>
    <m/>
    <m/>
    <x v="14"/>
    <n v="2"/>
    <n v="0"/>
    <s v="CUMPLIDA"/>
    <x v="0"/>
    <x v="0"/>
    <m/>
    <x v="110"/>
    <x v="1"/>
    <x v="1"/>
    <x v="2"/>
    <x v="5"/>
    <s v="Predios no requeridos"/>
    <x v="0"/>
    <x v="0"/>
    <m/>
    <m/>
    <m/>
  </r>
  <r>
    <x v="46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eonidas Narváez"/>
    <x v="1"/>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x v="0"/>
    <m/>
    <m/>
    <m/>
    <m/>
    <x v="14"/>
    <n v="2"/>
    <n v="0"/>
    <s v="CUMPLIDA"/>
    <x v="0"/>
    <x v="1"/>
    <m/>
    <x v="111"/>
    <x v="2"/>
    <x v="1"/>
    <x v="2"/>
    <x v="5"/>
    <s v="Metodología avalúo"/>
    <x v="0"/>
    <x v="0"/>
    <m/>
    <m/>
    <m/>
  </r>
  <r>
    <x v="46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eonidas Narváez"/>
    <x v="1"/>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x v="0"/>
    <m/>
    <m/>
    <m/>
    <m/>
    <x v="14"/>
    <n v="2"/>
    <n v="0"/>
    <s v="CUMPLIDA"/>
    <x v="0"/>
    <x v="1"/>
    <m/>
    <x v="112"/>
    <x v="2"/>
    <x v="1"/>
    <x v="2"/>
    <x v="0"/>
    <s v="Incumplimiento obligaciones"/>
    <x v="0"/>
    <x v="0"/>
    <m/>
    <m/>
    <m/>
  </r>
  <r>
    <x v="46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1"/>
    <s v="CR_Transversal de las Américas - Sector 1"/>
    <x v="65"/>
    <x v="0"/>
    <s v="Vicepresidencia de Gestión Contractual - Vicepresidencia de Planeación, Riesgos y Entorno"/>
    <s v="Leonidas Narváez"/>
    <x v="1"/>
    <s v="ADMINISTRATIVA"/>
    <n v="2"/>
    <x v="9"/>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x v="0"/>
    <m/>
    <m/>
    <m/>
    <m/>
    <x v="14"/>
    <n v="0"/>
    <n v="1"/>
    <s v="EN TERMINO"/>
    <x v="1"/>
    <x v="0"/>
    <m/>
    <x v="113"/>
    <x v="2"/>
    <x v="1"/>
    <x v="2"/>
    <x v="5"/>
    <s v="Demora en gestión predial"/>
    <x v="0"/>
    <x v="0"/>
    <m/>
    <m/>
    <m/>
  </r>
  <r>
    <x v="46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eonidas Narváez"/>
    <x v="1"/>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x v="0"/>
    <m/>
    <m/>
    <m/>
    <m/>
    <x v="14"/>
    <n v="2"/>
    <n v="0"/>
    <s v="CUMPLIDA"/>
    <x v="0"/>
    <x v="0"/>
    <m/>
    <x v="114"/>
    <x v="1"/>
    <x v="1"/>
    <x v="2"/>
    <x v="2"/>
    <s v="Obligaciones interventoría"/>
    <x v="0"/>
    <x v="0"/>
    <m/>
    <m/>
    <m/>
  </r>
  <r>
    <x v="46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eonidas Narváez"/>
    <x v="1"/>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x v="0"/>
    <m/>
    <m/>
    <m/>
    <m/>
    <x v="14"/>
    <n v="2"/>
    <n v="0"/>
    <s v="CUMPLIDA"/>
    <x v="0"/>
    <x v="0"/>
    <m/>
    <x v="115"/>
    <x v="1"/>
    <x v="1"/>
    <x v="2"/>
    <x v="2"/>
    <s v="Señalización"/>
    <x v="0"/>
    <x v="0"/>
    <m/>
    <m/>
    <m/>
  </r>
  <r>
    <x v="46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6"/>
    <x v="2"/>
    <x v="2"/>
    <x v="2"/>
    <x v="2"/>
    <s v="Dotación Policía de Carreteras"/>
    <x v="0"/>
    <x v="0"/>
    <m/>
    <m/>
    <m/>
  </r>
  <r>
    <x v="46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7"/>
    <x v="3"/>
    <x v="2"/>
    <x v="2"/>
    <x v="0"/>
    <s v="Incumplimiento obligaciones"/>
    <x v="0"/>
    <x v="0"/>
    <m/>
    <m/>
    <m/>
  </r>
  <r>
    <x v="46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eonidas Narváez"/>
    <x v="1"/>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x v="0"/>
    <m/>
    <m/>
    <m/>
    <m/>
    <x v="14"/>
    <n v="2"/>
    <n v="0"/>
    <s v="CUMPLIDA"/>
    <x v="0"/>
    <x v="1"/>
    <m/>
    <x v="118"/>
    <x v="2"/>
    <x v="1"/>
    <x v="2"/>
    <x v="0"/>
    <s v="Reversiones"/>
    <x v="0"/>
    <x v="0"/>
    <m/>
    <m/>
    <m/>
  </r>
  <r>
    <x v="47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x v="0"/>
    <m/>
    <m/>
    <m/>
    <m/>
    <x v="14"/>
    <n v="2"/>
    <n v="0"/>
    <s v="CUMPLIDA"/>
    <x v="0"/>
    <x v="0"/>
    <s v="2017-409-097363-2 del 12-sep-2017"/>
    <x v="119"/>
    <x v="2"/>
    <x v="1"/>
    <x v="0"/>
    <x v="2"/>
    <s v="Señalización"/>
    <x v="0"/>
    <x v="0"/>
    <m/>
    <m/>
    <m/>
  </r>
  <r>
    <x v="47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x v="0"/>
    <m/>
    <m/>
    <m/>
    <m/>
    <x v="14"/>
    <n v="2"/>
    <n v="0"/>
    <s v="CUMPLIDA"/>
    <x v="0"/>
    <x v="0"/>
    <s v="2017-409-097363-2 del 12-sep-2017"/>
    <x v="120"/>
    <x v="2"/>
    <x v="1"/>
    <x v="0"/>
    <x v="2"/>
    <s v="Señalización"/>
    <x v="0"/>
    <x v="0"/>
    <m/>
    <m/>
    <m/>
  </r>
  <r>
    <x v="47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x v="0"/>
    <m/>
    <m/>
    <m/>
    <m/>
    <x v="14"/>
    <n v="2"/>
    <n v="0"/>
    <s v="CUMPLIDA"/>
    <x v="0"/>
    <x v="3"/>
    <m/>
    <x v="121"/>
    <x v="1"/>
    <x v="1"/>
    <x v="1"/>
    <x v="11"/>
    <s v="Fondeo de interventoría"/>
    <x v="0"/>
    <x v="0"/>
    <m/>
    <m/>
    <m/>
  </r>
  <r>
    <x v="47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x v="0"/>
    <m/>
    <m/>
    <m/>
    <m/>
    <x v="14"/>
    <n v="2"/>
    <n v="0"/>
    <s v="CUMPLIDA"/>
    <x v="0"/>
    <x v="0"/>
    <m/>
    <x v="122"/>
    <x v="1"/>
    <x v="1"/>
    <x v="1"/>
    <x v="2"/>
    <s v="Deficiencias en la supervisión contractual"/>
    <x v="0"/>
    <x v="0"/>
    <m/>
    <m/>
    <m/>
  </r>
  <r>
    <x v="47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11"/>
    <s v="CR_Zona Metropolitana de Bucaramanga"/>
    <x v="7"/>
    <x v="2"/>
    <s v="Vicepresidencia Ejecutiva"/>
    <s v="Fernando Mejía"/>
    <x v="6"/>
    <s v="DISCIPLINARIA Y ADMINISTRATIVA"/>
    <n v="5"/>
    <x v="16"/>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x v="0"/>
    <m/>
    <m/>
    <m/>
    <m/>
    <x v="14"/>
    <n v="0"/>
    <n v="1"/>
    <s v="EN TERMINO"/>
    <x v="1"/>
    <x v="1"/>
    <m/>
    <x v="123"/>
    <x v="1"/>
    <x v="1"/>
    <x v="1"/>
    <x v="5"/>
    <s v="Custodia de áreas remanentes"/>
    <x v="0"/>
    <x v="0"/>
    <m/>
    <m/>
    <m/>
  </r>
  <r>
    <x v="47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x v="0"/>
    <m/>
    <m/>
    <m/>
    <m/>
    <x v="14"/>
    <n v="2"/>
    <n v="0"/>
    <s v="CUMPLIDA"/>
    <x v="0"/>
    <x v="3"/>
    <m/>
    <x v="124"/>
    <x v="1"/>
    <x v="1"/>
    <x v="2"/>
    <x v="2"/>
    <s v="Dotación policía de carreteras"/>
    <x v="0"/>
    <x v="0"/>
    <m/>
    <m/>
    <m/>
  </r>
  <r>
    <x v="47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5"/>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x v="125"/>
    <x v="1"/>
    <x v="1"/>
    <x v="0"/>
    <x v="1"/>
    <s v="Terminación anticipada del contrato"/>
    <x v="0"/>
    <x v="0"/>
    <m/>
    <m/>
    <m/>
  </r>
  <r>
    <x v="47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26"/>
    <x v="2"/>
    <x v="1"/>
    <x v="2"/>
    <x v="1"/>
    <s v="Terminación anticipada del contrato"/>
    <x v="0"/>
    <x v="0"/>
    <m/>
    <m/>
    <m/>
  </r>
  <r>
    <x v="47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Fernando Mejía"/>
    <x v="6"/>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x v="0"/>
    <m/>
    <m/>
    <m/>
    <m/>
    <x v="14"/>
    <n v="2"/>
    <n v="0"/>
    <s v="CUMPLIDA"/>
    <x v="0"/>
    <x v="0"/>
    <m/>
    <x v="127"/>
    <x v="3"/>
    <x v="2"/>
    <x v="1"/>
    <x v="2"/>
    <s v="Deficiencias en la supervisión contractual"/>
    <x v="0"/>
    <x v="0"/>
    <m/>
    <m/>
    <m/>
  </r>
  <r>
    <x v="47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x v="128"/>
    <x v="1"/>
    <x v="1"/>
    <x v="2"/>
    <x v="1"/>
    <s v="Terminación anticipada del contrato"/>
    <x v="0"/>
    <x v="0"/>
    <m/>
    <m/>
    <m/>
  </r>
  <r>
    <x v="48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5"/>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29"/>
    <x v="1"/>
    <x v="1"/>
    <x v="0"/>
    <x v="1"/>
    <s v="Terminación anticipada del contrato"/>
    <x v="0"/>
    <x v="0"/>
    <m/>
    <m/>
    <m/>
  </r>
  <r>
    <x v="48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5"/>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30"/>
    <x v="1"/>
    <x v="1"/>
    <x v="0"/>
    <x v="1"/>
    <s v="Terminación anticipada del contrato"/>
    <x v="0"/>
    <x v="0"/>
    <m/>
    <m/>
    <m/>
  </r>
  <r>
    <x v="48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31"/>
    <x v="1"/>
    <x v="1"/>
    <x v="2"/>
    <x v="1"/>
    <s v="Terminación anticipada del contrato"/>
    <x v="0"/>
    <x v="0"/>
    <m/>
    <m/>
    <m/>
  </r>
  <r>
    <x v="48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Fernando Mejía"/>
    <x v="6"/>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x v="0"/>
    <m/>
    <m/>
    <m/>
    <m/>
    <x v="14"/>
    <n v="2"/>
    <n v="0"/>
    <s v="CUMPLIDA"/>
    <x v="0"/>
    <x v="3"/>
    <m/>
    <x v="132"/>
    <x v="3"/>
    <x v="2"/>
    <x v="2"/>
    <x v="9"/>
    <s v="Desplazamiento de cronograma"/>
    <x v="0"/>
    <x v="0"/>
    <m/>
    <m/>
    <m/>
  </r>
  <r>
    <x v="48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x v="0"/>
    <m/>
    <m/>
    <m/>
    <m/>
    <x v="14"/>
    <n v="2"/>
    <n v="0"/>
    <s v="CUMPLIDA"/>
    <x v="0"/>
    <x v="1"/>
    <s v="2017-409-097363-2 del 12-sep-2017"/>
    <x v="133"/>
    <x v="2"/>
    <x v="1"/>
    <x v="0"/>
    <x v="7"/>
    <s v="Índice de estado"/>
    <x v="0"/>
    <x v="0"/>
    <m/>
    <m/>
    <m/>
  </r>
  <r>
    <x v="48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eonidas Narváez"/>
    <x v="1"/>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4"/>
    <x v="2"/>
    <x v="1"/>
    <x v="1"/>
    <x v="0"/>
    <s v="Incumplimiento obligaciones"/>
    <x v="0"/>
    <x v="0"/>
    <m/>
    <m/>
    <m/>
  </r>
  <r>
    <x v="48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1"/>
    <s v="2017-409-097363-2 del 12-sep-2017"/>
    <x v="135"/>
    <x v="1"/>
    <x v="1"/>
    <x v="0"/>
    <x v="2"/>
    <s v="Señalización"/>
    <x v="0"/>
    <x v="0"/>
    <m/>
    <m/>
    <m/>
  </r>
  <r>
    <x v="48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eonidas Narváez"/>
    <x v="1"/>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6"/>
    <x v="2"/>
    <x v="1"/>
    <x v="1"/>
    <x v="5"/>
    <s v="Custodia de áreas remanentes"/>
    <x v="0"/>
    <x v="0"/>
    <m/>
    <m/>
    <m/>
  </r>
  <r>
    <x v="48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7"/>
    <x v="1"/>
    <x v="1"/>
    <x v="0"/>
    <x v="2"/>
    <s v="Funcionamiento áreas de servicio"/>
    <x v="0"/>
    <x v="0"/>
    <m/>
    <m/>
    <m/>
  </r>
  <r>
    <x v="48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x v="0"/>
    <m/>
    <m/>
    <m/>
    <m/>
    <x v="14"/>
    <n v="2"/>
    <n v="0"/>
    <s v="CUMPLIDA"/>
    <x v="0"/>
    <x v="0"/>
    <s v="2017-409-097363-2 del 12-sep-2017"/>
    <x v="138"/>
    <x v="1"/>
    <x v="1"/>
    <x v="0"/>
    <x v="2"/>
    <s v="Funcionamiento áreas de servicio"/>
    <x v="0"/>
    <x v="0"/>
    <m/>
    <m/>
    <m/>
  </r>
  <r>
    <x v="49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9"/>
    <x v="1"/>
    <x v="1"/>
    <x v="0"/>
    <x v="2"/>
    <s v="Funcionamiento áreas de servicio"/>
    <x v="0"/>
    <x v="0"/>
    <m/>
    <m/>
    <m/>
  </r>
  <r>
    <x v="49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eonidas Narváez"/>
    <x v="1"/>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x v="0"/>
    <m/>
    <m/>
    <m/>
    <m/>
    <x v="14"/>
    <n v="2"/>
    <n v="0"/>
    <s v="CUMPLIDA"/>
    <x v="0"/>
    <x v="0"/>
    <m/>
    <x v="140"/>
    <x v="2"/>
    <x v="1"/>
    <x v="1"/>
    <x v="2"/>
    <s v="Obligaciones interventoría"/>
    <x v="0"/>
    <x v="0"/>
    <m/>
    <m/>
    <m/>
  </r>
  <r>
    <x v="49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eonidas Narváez"/>
    <x v="1"/>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x v="0"/>
    <m/>
    <m/>
    <m/>
    <m/>
    <x v="14"/>
    <n v="2"/>
    <n v="0"/>
    <s v="CUMPLIDA"/>
    <x v="0"/>
    <x v="1"/>
    <m/>
    <x v="141"/>
    <x v="1"/>
    <x v="1"/>
    <x v="1"/>
    <x v="2"/>
    <s v="Conservación de la vía"/>
    <x v="0"/>
    <x v="0"/>
    <m/>
    <m/>
    <m/>
  </r>
  <r>
    <x v="49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42"/>
    <x v="2"/>
    <x v="1"/>
    <x v="0"/>
    <x v="0"/>
    <s v="Incumplimiento obligaciónes"/>
    <x v="0"/>
    <x v="0"/>
    <m/>
    <m/>
    <m/>
  </r>
  <r>
    <x v="49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3"/>
    <x v="1"/>
    <x v="3"/>
    <x v="2"/>
    <x v="10"/>
    <s v="Rendimientos financieros"/>
    <x v="0"/>
    <x v="0"/>
    <m/>
    <m/>
    <m/>
  </r>
  <r>
    <x v="49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Fernando Mejía"/>
    <x v="6"/>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x v="144"/>
    <x v="1"/>
    <x v="1"/>
    <x v="1"/>
    <x v="0"/>
    <s v="Desequilibrio contractual"/>
    <x v="0"/>
    <x v="0"/>
    <m/>
    <m/>
    <m/>
  </r>
  <r>
    <x v="49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x v="0"/>
    <m/>
    <m/>
    <m/>
    <m/>
    <x v="14"/>
    <n v="2"/>
    <n v="0"/>
    <s v="CUMPLIDA"/>
    <x v="0"/>
    <x v="3"/>
    <m/>
    <x v="145"/>
    <x v="2"/>
    <x v="1"/>
    <x v="2"/>
    <x v="13"/>
    <s v="Panel de expertos"/>
    <x v="0"/>
    <x v="0"/>
    <m/>
    <m/>
    <m/>
  </r>
  <r>
    <x v="49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Fernando Mejía"/>
    <x v="6"/>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x v="0"/>
    <m/>
    <m/>
    <m/>
    <m/>
    <x v="14"/>
    <n v="2"/>
    <n v="0"/>
    <s v="CUMPLIDA"/>
    <x v="0"/>
    <x v="3"/>
    <m/>
    <x v="146"/>
    <x v="1"/>
    <x v="1"/>
    <x v="2"/>
    <x v="11"/>
    <s v="Fondeo de interventoría"/>
    <x v="0"/>
    <x v="0"/>
    <m/>
    <m/>
    <m/>
  </r>
  <r>
    <x v="49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Fernando Mejía"/>
    <x v="6"/>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x v="0"/>
    <m/>
    <m/>
    <m/>
    <m/>
    <x v="14"/>
    <n v="2"/>
    <n v="0"/>
    <s v="CUMPLIDA"/>
    <x v="0"/>
    <x v="1"/>
    <m/>
    <x v="147"/>
    <x v="3"/>
    <x v="2"/>
    <x v="2"/>
    <x v="0"/>
    <s v="Fallas gestión garantías"/>
    <x v="0"/>
    <x v="0"/>
    <m/>
    <m/>
    <m/>
  </r>
  <r>
    <x v="49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Fernando Mejía"/>
    <x v="6"/>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x v="0"/>
    <m/>
    <m/>
    <m/>
    <m/>
    <x v="14"/>
    <n v="2"/>
    <n v="0"/>
    <s v="CUMPLIDA"/>
    <x v="0"/>
    <x v="1"/>
    <m/>
    <x v="0"/>
    <x v="0"/>
    <x v="0"/>
    <x v="1"/>
    <x v="0"/>
    <s v="Incumplimiento normatividad"/>
    <x v="0"/>
    <x v="0"/>
    <m/>
    <m/>
    <m/>
  </r>
  <r>
    <x v="50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5"/>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x v="0"/>
    <m/>
    <m/>
    <m/>
    <m/>
    <x v="14"/>
    <n v="2"/>
    <n v="0"/>
    <s v="CUMPLIDA"/>
    <x v="0"/>
    <x v="0"/>
    <s v="2017-409-097363-2 del 12-sep-2017"/>
    <x v="148"/>
    <x v="1"/>
    <x v="1"/>
    <x v="0"/>
    <x v="0"/>
    <s v="Indebidas justificaciones"/>
    <x v="0"/>
    <x v="0"/>
    <m/>
    <m/>
    <m/>
  </r>
  <r>
    <x v="50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Fernando Mejía"/>
    <x v="6"/>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9"/>
    <x v="2"/>
    <x v="3"/>
    <x v="2"/>
    <x v="10"/>
    <s v="Rendimientos financieros"/>
    <x v="0"/>
    <x v="0"/>
    <m/>
    <m/>
    <m/>
  </r>
  <r>
    <x v="50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Fernando Mejía"/>
    <x v="6"/>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x v="0"/>
    <m/>
    <m/>
    <m/>
    <m/>
    <x v="14"/>
    <n v="2"/>
    <n v="0"/>
    <s v="CUMPLIDA"/>
    <x v="0"/>
    <x v="3"/>
    <m/>
    <x v="150"/>
    <x v="1"/>
    <x v="3"/>
    <x v="2"/>
    <x v="13"/>
    <s v="Panel de expertos"/>
    <x v="0"/>
    <x v="0"/>
    <m/>
    <m/>
    <m/>
  </r>
  <r>
    <x v="50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 - Documento contractual modificatorio que permite optimizar los recursos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
    <s v="UNIDADES DE MEDIDA CORRECTIVA_x000a_1. Otrosí Modificatorio No. 3 con Estudios de conveniencia y Oportunidad_x000a_2. Informe de fiducia sobre el asunto_x000a_3. Acta de acuerdo de liquidación y terminación del contrato _x000a_UNIDAD DE MEDIDA PREVENTIVA_x000a_4. Contrato estándar 4G_x000a_INFORME DE CIERRE_x000a_5. Informe de cierre _x000a_"/>
    <n v="5"/>
    <d v="2016-06-01T00:00:00"/>
    <x v="51"/>
    <s v="CR_Ruta del Sol - Sector 2"/>
    <x v="41"/>
    <x v="2"/>
    <s v="Vicepresidencia Ejecutiva"/>
    <s v="Fernando Mejía"/>
    <x v="6"/>
    <s v="FISCAL, DISCIPLINARIA Y ADMINISTRATIVA"/>
    <n v="2"/>
    <x v="9"/>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1"/>
    <x v="3"/>
    <m/>
    <x v="151"/>
    <x v="1"/>
    <x v="1"/>
    <x v="1"/>
    <x v="11"/>
    <s v="Fondeo de interventoría"/>
    <x v="0"/>
    <x v="0"/>
    <m/>
    <m/>
    <m/>
  </r>
  <r>
    <x v="50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5"/>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x v="0"/>
    <m/>
    <m/>
    <m/>
    <m/>
    <x v="14"/>
    <n v="2"/>
    <n v="0"/>
    <s v="CUMPLIDA"/>
    <x v="0"/>
    <x v="1"/>
    <s v="2017-409-097363-2 del 12-sep-2017"/>
    <x v="152"/>
    <x v="2"/>
    <x v="1"/>
    <x v="0"/>
    <x v="5"/>
    <s v="Diferencia avalúo "/>
    <x v="0"/>
    <x v="0"/>
    <m/>
    <m/>
    <m/>
  </r>
  <r>
    <x v="50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5"/>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x v="0"/>
    <m/>
    <m/>
    <m/>
    <m/>
    <x v="14"/>
    <n v="2"/>
    <n v="0"/>
    <s v="CUMPLIDA"/>
    <x v="0"/>
    <x v="0"/>
    <s v="2017-409-097363-2 del 12-sep-2017"/>
    <x v="153"/>
    <x v="3"/>
    <x v="2"/>
    <x v="0"/>
    <x v="2"/>
    <s v="Obligaciones interventoría"/>
    <x v="0"/>
    <x v="0"/>
    <m/>
    <m/>
    <m/>
  </r>
  <r>
    <x v="50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Fernando Mejía"/>
    <x v="6"/>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x v="0"/>
    <m/>
    <m/>
    <m/>
    <m/>
    <x v="14"/>
    <n v="2"/>
    <n v="0"/>
    <s v="CUMPLIDA"/>
    <x v="0"/>
    <x v="3"/>
    <m/>
    <x v="154"/>
    <x v="1"/>
    <x v="1"/>
    <x v="2"/>
    <x v="11"/>
    <s v="Fondeo de interventoría"/>
    <x v="0"/>
    <x v="0"/>
    <m/>
    <m/>
    <m/>
  </r>
  <r>
    <x v="50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Fernando Mejía"/>
    <x v="6"/>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x v="0"/>
    <m/>
    <m/>
    <m/>
    <m/>
    <x v="14"/>
    <n v="2"/>
    <n v="0"/>
    <s v="CUMPLIDA"/>
    <x v="0"/>
    <x v="1"/>
    <m/>
    <x v="155"/>
    <x v="2"/>
    <x v="1"/>
    <x v="2"/>
    <x v="13"/>
    <s v="Panel de expertos"/>
    <x v="0"/>
    <x v="0"/>
    <m/>
    <m/>
    <m/>
  </r>
  <r>
    <x v="50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x v="0"/>
    <m/>
    <m/>
    <m/>
    <m/>
    <x v="14"/>
    <n v="2"/>
    <n v="0"/>
    <s v="CUMPLIDA"/>
    <x v="0"/>
    <x v="0"/>
    <m/>
    <x v="0"/>
    <x v="0"/>
    <x v="0"/>
    <x v="2"/>
    <x v="0"/>
    <s v="Incumplimiento obligaciones"/>
    <x v="1"/>
    <x v="0"/>
    <m/>
    <m/>
    <m/>
  </r>
  <r>
    <x v="50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x v="0"/>
    <m/>
    <m/>
    <m/>
    <m/>
    <x v="14"/>
    <n v="2"/>
    <n v="0"/>
    <s v="CUMPLIDA"/>
    <x v="0"/>
    <x v="0"/>
    <m/>
    <x v="0"/>
    <x v="0"/>
    <x v="0"/>
    <x v="2"/>
    <x v="0"/>
    <s v="Incumplimiento obligaciones"/>
    <x v="1"/>
    <x v="0"/>
    <m/>
    <m/>
    <m/>
  </r>
  <r>
    <x v="51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eonidas Narváez"/>
    <x v="1"/>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x v="0"/>
    <m/>
    <m/>
    <m/>
    <m/>
    <x v="14"/>
    <n v="2"/>
    <n v="0"/>
    <s v="CUMPLIDA"/>
    <x v="0"/>
    <x v="3"/>
    <m/>
    <x v="156"/>
    <x v="3"/>
    <x v="2"/>
    <x v="2"/>
    <x v="2"/>
    <s v="Sustitución de rieles"/>
    <x v="1"/>
    <x v="0"/>
    <m/>
    <m/>
    <m/>
  </r>
  <r>
    <x v="51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x v="0"/>
    <m/>
    <m/>
    <m/>
    <m/>
    <x v="14"/>
    <n v="2"/>
    <n v="0"/>
    <s v="CUMPLIDA"/>
    <x v="0"/>
    <x v="0"/>
    <m/>
    <x v="0"/>
    <x v="0"/>
    <x v="0"/>
    <x v="2"/>
    <x v="0"/>
    <s v="Incumplimiento obligaciones"/>
    <x v="1"/>
    <x v="0"/>
    <m/>
    <m/>
    <m/>
  </r>
  <r>
    <x v="51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s v="2017-409-097363-2 del 12-sep-2017"/>
    <x v="0"/>
    <x v="0"/>
    <x v="0"/>
    <x v="0"/>
    <x v="0"/>
    <s v="Incumplimiento especificaciones"/>
    <x v="1"/>
    <x v="0"/>
    <m/>
    <m/>
    <m/>
  </r>
  <r>
    <x v="51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eonidas Narváez"/>
    <x v="1"/>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eonidas Narváez"/>
    <x v="1"/>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x v="5"/>
    <m/>
    <m/>
    <m/>
    <m/>
    <x v="14"/>
    <n v="2"/>
    <n v="0"/>
    <s v="CUMPLIDA"/>
    <x v="0"/>
    <x v="3"/>
    <m/>
    <x v="157"/>
    <x v="3"/>
    <x v="2"/>
    <x v="2"/>
    <x v="2"/>
    <s v="Falta integración sistemas de información"/>
    <x v="1"/>
    <x v="0"/>
    <m/>
    <m/>
    <m/>
  </r>
  <r>
    <x v="51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7"/>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2"/>
    <x v="1"/>
    <m/>
    <x v="0"/>
    <x v="0"/>
    <x v="0"/>
    <x v="1"/>
    <x v="0"/>
    <s v="Renovación y ampliación garantías"/>
    <x v="1"/>
    <x v="1"/>
    <s v="1132-3"/>
    <m/>
    <m/>
  </r>
  <r>
    <x v="51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8"/>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4"/>
    <n v="0"/>
    <n v="0"/>
    <s v="VENCIDA"/>
    <x v="2"/>
    <x v="0"/>
    <m/>
    <x v="0"/>
    <x v="0"/>
    <x v="0"/>
    <x v="2"/>
    <x v="0"/>
    <s v="Incumplimiento obligaciones"/>
    <x v="1"/>
    <x v="1"/>
    <s v="1132-3"/>
    <m/>
    <m/>
  </r>
  <r>
    <x v="51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0"/>
    <m/>
    <x v="0"/>
    <x v="0"/>
    <x v="0"/>
    <x v="2"/>
    <x v="0"/>
    <s v="Incumplimiento obligaciones"/>
    <x v="1"/>
    <x v="0"/>
    <m/>
    <m/>
    <m/>
  </r>
  <r>
    <x v="51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2"/>
    <s v="Vicepresidencia Ejecutiva"/>
    <s v="Fernando Mejía"/>
    <x v="6"/>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x v="0"/>
    <m/>
    <m/>
    <m/>
    <m/>
    <x v="14"/>
    <n v="2"/>
    <n v="1"/>
    <s v="CUMPLIDA"/>
    <x v="0"/>
    <x v="0"/>
    <m/>
    <x v="0"/>
    <x v="0"/>
    <x v="0"/>
    <x v="1"/>
    <x v="2"/>
    <s v="Conservación de la vía"/>
    <x v="1"/>
    <x v="0"/>
    <m/>
    <m/>
    <m/>
  </r>
  <r>
    <x v="52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1"/>
    <m/>
    <x v="0"/>
    <x v="0"/>
    <x v="0"/>
    <x v="2"/>
    <x v="0"/>
    <s v="Incumplimiento obligaciones"/>
    <x v="1"/>
    <x v="0"/>
    <m/>
    <m/>
    <m/>
  </r>
  <r>
    <x v="52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0"/>
    <s v="Incumplimiento especificaciones"/>
    <x v="1"/>
    <x v="0"/>
    <m/>
    <m/>
    <m/>
  </r>
  <r>
    <x v="52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2"/>
    <s v="Deficiencias en la supervisión contractual"/>
    <x v="1"/>
    <x v="0"/>
    <m/>
    <m/>
    <m/>
  </r>
  <r>
    <x v="52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x v="0"/>
    <m/>
    <m/>
    <m/>
    <m/>
    <x v="14"/>
    <n v="2"/>
    <n v="0"/>
    <s v="CUMPLIDA"/>
    <x v="0"/>
    <x v="3"/>
    <s v="2017-409-097363-2 del 12-sep-2017"/>
    <x v="158"/>
    <x v="3"/>
    <x v="2"/>
    <x v="0"/>
    <x v="2"/>
    <s v="Obligaciones interventoría"/>
    <x v="1"/>
    <x v="0"/>
    <m/>
    <m/>
    <m/>
  </r>
  <r>
    <x v="52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1"/>
    <m/>
    <x v="0"/>
    <x v="0"/>
    <x v="0"/>
    <x v="2"/>
    <x v="0"/>
    <s v="Incumplimiento especificaciones"/>
    <x v="1"/>
    <x v="0"/>
    <m/>
    <m/>
    <m/>
  </r>
  <r>
    <x v="52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0"/>
    <m/>
    <x v="0"/>
    <x v="0"/>
    <x v="0"/>
    <x v="2"/>
    <x v="0"/>
    <s v="Incumplimiento especificaciones"/>
    <x v="1"/>
    <x v="0"/>
    <m/>
    <m/>
    <m/>
  </r>
  <r>
    <x v="52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x v="0"/>
    <m/>
    <m/>
    <m/>
    <m/>
    <x v="14"/>
    <n v="2"/>
    <n v="0"/>
    <s v="CUMPLIDA"/>
    <x v="0"/>
    <x v="0"/>
    <s v="2017-409-097363-2 del 12-sep-2017"/>
    <x v="0"/>
    <x v="0"/>
    <x v="0"/>
    <x v="0"/>
    <x v="0"/>
    <s v="Incumplimiento especificaciones"/>
    <x v="1"/>
    <x v="0"/>
    <m/>
    <m/>
    <m/>
  </r>
  <r>
    <x v="52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1"/>
    <s v="2017-409-097363-2 del 12-sep-2017"/>
    <x v="159"/>
    <x v="3"/>
    <x v="2"/>
    <x v="0"/>
    <x v="2"/>
    <s v="Plan de manejo ambiental"/>
    <x v="10"/>
    <x v="0"/>
    <m/>
    <m/>
    <m/>
  </r>
  <r>
    <x v="52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5"/>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x v="0"/>
    <m/>
    <m/>
    <m/>
    <m/>
    <x v="14"/>
    <n v="2"/>
    <n v="0"/>
    <s v="CUMPLIDA"/>
    <x v="0"/>
    <x v="0"/>
    <s v="2017-409-097363-2 del 12-sep-2017"/>
    <x v="160"/>
    <x v="1"/>
    <x v="1"/>
    <x v="0"/>
    <x v="2"/>
    <s v="Obligaciones interventoría"/>
    <x v="0"/>
    <x v="0"/>
    <m/>
    <m/>
    <m/>
  </r>
  <r>
    <x v="52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5"/>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x v="0"/>
    <m/>
    <m/>
    <m/>
    <m/>
    <x v="14"/>
    <n v="2"/>
    <n v="0"/>
    <s v="CUMPLIDA"/>
    <x v="0"/>
    <x v="0"/>
    <s v="2017-409-097363-2 del 12-sep-2017"/>
    <x v="161"/>
    <x v="1"/>
    <x v="1"/>
    <x v="0"/>
    <x v="0"/>
    <s v="Incumplimiento obligaciónes"/>
    <x v="0"/>
    <x v="0"/>
    <m/>
    <m/>
    <m/>
  </r>
  <r>
    <x v="53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eonidas Narváez"/>
    <x v="1"/>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x v="0"/>
    <m/>
    <m/>
    <m/>
    <m/>
    <x v="14"/>
    <n v="2"/>
    <n v="0"/>
    <s v="CUMPLIDA"/>
    <x v="0"/>
    <x v="1"/>
    <m/>
    <x v="0"/>
    <x v="0"/>
    <x v="0"/>
    <x v="2"/>
    <x v="2"/>
    <s v="Señalización"/>
    <x v="1"/>
    <x v="0"/>
    <m/>
    <m/>
    <m/>
  </r>
  <r>
    <x v="53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62"/>
    <x v="2"/>
    <x v="1"/>
    <x v="0"/>
    <x v="2"/>
    <s v="Plan de manejo ambiental"/>
    <x v="0"/>
    <x v="0"/>
    <m/>
    <m/>
    <m/>
  </r>
  <r>
    <x v="53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eonidas Narváez"/>
    <x v="1"/>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x v="0"/>
    <m/>
    <m/>
    <m/>
    <m/>
    <x v="14"/>
    <n v="2"/>
    <n v="0"/>
    <s v="CUMPLIDA"/>
    <x v="0"/>
    <x v="1"/>
    <m/>
    <x v="163"/>
    <x v="2"/>
    <x v="1"/>
    <x v="2"/>
    <x v="0"/>
    <s v="Incumplimiento obligaciones"/>
    <x v="0"/>
    <x v="0"/>
    <m/>
    <m/>
    <m/>
  </r>
  <r>
    <x v="53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x v="0"/>
    <m/>
    <m/>
    <m/>
    <m/>
    <x v="14"/>
    <n v="2"/>
    <n v="0"/>
    <s v="CUMPLIDA"/>
    <x v="0"/>
    <x v="1"/>
    <s v="2017-409-097363-2 del 12-sep-2017"/>
    <x v="164"/>
    <x v="2"/>
    <x v="1"/>
    <x v="0"/>
    <x v="0"/>
    <s v="Incumplimiento obligaciónes"/>
    <x v="0"/>
    <x v="0"/>
    <m/>
    <m/>
    <m/>
  </r>
  <r>
    <x v="53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x v="0"/>
    <m/>
    <m/>
    <m/>
    <m/>
    <x v="14"/>
    <n v="2"/>
    <n v="0"/>
    <s v="CUMPLIDA"/>
    <x v="0"/>
    <x v="1"/>
    <s v="2017-409-097363-2 del 12-sep-2017"/>
    <x v="165"/>
    <x v="1"/>
    <x v="1"/>
    <x v="0"/>
    <x v="2"/>
    <s v="Fallas en la gestión ambiental"/>
    <x v="0"/>
    <x v="0"/>
    <m/>
    <m/>
    <m/>
  </r>
  <r>
    <x v="53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x v="0"/>
    <m/>
    <m/>
    <m/>
    <m/>
    <x v="14"/>
    <n v="2"/>
    <n v="0"/>
    <s v="CUMPLIDA"/>
    <x v="0"/>
    <x v="1"/>
    <s v="2017-409-097363-2 del 12-sep-2017"/>
    <x v="0"/>
    <x v="0"/>
    <x v="0"/>
    <x v="0"/>
    <x v="0"/>
    <s v="Incumplimiento obligaciónes"/>
    <x v="1"/>
    <x v="0"/>
    <m/>
    <m/>
    <m/>
  </r>
  <r>
    <x v="53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eonidas Narváez"/>
    <x v="1"/>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x v="0"/>
    <m/>
    <m/>
    <m/>
    <m/>
    <x v="14"/>
    <n v="2"/>
    <n v="0"/>
    <s v="CUMPLIDA"/>
    <x v="0"/>
    <x v="1"/>
    <m/>
    <x v="0"/>
    <x v="0"/>
    <x v="0"/>
    <x v="2"/>
    <x v="2"/>
    <s v="Plan de manejo ambiental"/>
    <x v="1"/>
    <x v="0"/>
    <m/>
    <m/>
    <m/>
  </r>
  <r>
    <x v="53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1"/>
    <m/>
    <x v="0"/>
    <x v="0"/>
    <x v="0"/>
    <x v="2"/>
    <x v="0"/>
    <s v="Incumplimiento obligaciones"/>
    <x v="1"/>
    <x v="0"/>
    <m/>
    <m/>
    <m/>
  </r>
  <r>
    <x v="53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x v="0"/>
    <m/>
    <m/>
    <m/>
    <m/>
    <x v="14"/>
    <n v="2"/>
    <n v="0"/>
    <s v="CUMPLIDA"/>
    <x v="0"/>
    <x v="1"/>
    <s v="2017-409-097363-2 del 12-sep-2017"/>
    <x v="0"/>
    <x v="0"/>
    <x v="0"/>
    <x v="0"/>
    <x v="0"/>
    <s v="Incumplimiento obligaciónes"/>
    <x v="1"/>
    <x v="0"/>
    <m/>
    <m/>
    <m/>
  </r>
  <r>
    <x v="53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0"/>
    <s v="2017-409-097363-2 del 12-sep-2017"/>
    <x v="0"/>
    <x v="0"/>
    <x v="0"/>
    <x v="0"/>
    <x v="2"/>
    <s v="Obligaciones interventoría"/>
    <x v="1"/>
    <x v="0"/>
    <m/>
    <m/>
    <m/>
  </r>
  <r>
    <x v="54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eonidas Narváez"/>
    <x v="1"/>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x v="166"/>
    <x v="3"/>
    <x v="2"/>
    <x v="2"/>
    <x v="11"/>
    <s v="Planeación contractual"/>
    <x v="1"/>
    <x v="0"/>
    <m/>
    <m/>
    <m/>
  </r>
  <r>
    <x v="54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Acta de cierre y archivo del expedient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1"/>
    <s v="Gestión Jurídica"/>
    <x v="19"/>
    <x v="1"/>
    <s v="Vicepresidencia Jurídica-Vicepresidencia de Gestión Contractual-Vicepresidencia Ejecutiva"/>
    <s v="Lina Quiroga Vergara"/>
    <x v="8"/>
    <s v="DISCIPLINARIA Y ADMINISTRATIVA"/>
    <n v="3"/>
    <x v="19"/>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m/>
    <m/>
    <x v="0"/>
    <m/>
    <m/>
    <m/>
    <m/>
    <x v="14"/>
    <n v="0"/>
    <n v="1"/>
    <s v="EN TERMINO"/>
    <x v="1"/>
    <x v="1"/>
    <m/>
    <x v="0"/>
    <x v="0"/>
    <x v="0"/>
    <x v="2"/>
    <x v="2"/>
    <s v="Deficiencias liquidación contractual"/>
    <x v="4"/>
    <x v="0"/>
    <m/>
    <m/>
    <m/>
  </r>
  <r>
    <x v="54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eonidas Narváez"/>
    <x v="1"/>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x v="0"/>
    <m/>
    <m/>
    <m/>
    <m/>
    <x v="14"/>
    <n v="2"/>
    <n v="0"/>
    <s v="CUMPLIDA"/>
    <x v="0"/>
    <x v="1"/>
    <m/>
    <x v="0"/>
    <x v="0"/>
    <x v="0"/>
    <x v="2"/>
    <x v="11"/>
    <s v="Planeación contractual"/>
    <x v="1"/>
    <x v="0"/>
    <m/>
    <m/>
    <m/>
  </r>
  <r>
    <x v="54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eonidas Narváez"/>
    <x v="1"/>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x v="167"/>
    <x v="3"/>
    <x v="2"/>
    <x v="2"/>
    <x v="8"/>
    <s v="Pago de intereses por laudo"/>
    <x v="0"/>
    <x v="0"/>
    <m/>
    <m/>
    <m/>
  </r>
  <r>
    <x v="54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Lina Quiroga Vergara"/>
    <x v="8"/>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x v="0"/>
    <m/>
    <m/>
    <m/>
    <m/>
    <x v="14"/>
    <n v="2"/>
    <n v="0"/>
    <s v="CUMPLIDA"/>
    <x v="0"/>
    <x v="1"/>
    <m/>
    <x v="16"/>
    <x v="0"/>
    <x v="0"/>
    <x v="2"/>
    <x v="2"/>
    <s v="Deficiencias en la gestión interna judicial"/>
    <x v="4"/>
    <x v="0"/>
    <m/>
    <m/>
    <m/>
  </r>
  <r>
    <x v="54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Fernando Mejía"/>
    <x v="6"/>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x v="168"/>
    <x v="2"/>
    <x v="3"/>
    <x v="2"/>
    <x v="10"/>
    <s v="Rendimientos financieros"/>
    <x v="0"/>
    <x v="0"/>
    <m/>
    <m/>
    <m/>
  </r>
  <r>
    <x v="54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4"/>
    <n v="2"/>
    <n v="0"/>
    <s v="CUMPLIDA"/>
    <x v="0"/>
    <x v="0"/>
    <m/>
    <x v="0"/>
    <x v="0"/>
    <x v="0"/>
    <x v="1"/>
    <x v="2"/>
    <s v="Deficiencias Plan de Mejoramiento Institucional"/>
    <x v="11"/>
    <x v="1"/>
    <s v="1083-47"/>
    <m/>
    <m/>
  </r>
  <r>
    <x v="54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Iregui"/>
    <x v="4"/>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2"/>
    <n v="0"/>
    <s v="CUMPLIDA"/>
    <x v="0"/>
    <x v="0"/>
    <m/>
    <x v="0"/>
    <x v="0"/>
    <x v="0"/>
    <x v="2"/>
    <x v="11"/>
    <s v="Incumplimiento metas PND y PAA"/>
    <x v="8"/>
    <x v="0"/>
    <m/>
    <m/>
    <m/>
  </r>
  <r>
    <x v="54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2"/>
    <s v="Gestión Administrativa y Financiera"/>
    <x v="62"/>
    <x v="4"/>
    <s v="Vicepresidencia Administrativa y Financiera"/>
    <s v="Gina Astrid Salazar"/>
    <x v="9"/>
    <s v="DISCIPLINARIA Y ADMINISTRATIVA"/>
    <n v="0"/>
    <x v="10"/>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1"/>
    <m/>
    <x v="0"/>
    <x v="0"/>
    <x v="0"/>
    <x v="1"/>
    <x v="12"/>
    <s v="Fallas en planeación y ejecución del presupuesto ANI"/>
    <x v="9"/>
    <x v="0"/>
    <m/>
    <m/>
    <m/>
  </r>
  <r>
    <x v="54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_x000a_1.Comunicaciones solicitando recursos por necesidades de aportes adicionales en tramite o por tramitar._x000a_2.Documento anteproyecto de presupuesto de la ANI - sección Gastos de Servicio de la Deuda Interna. 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37"/>
    <s v="Sistema Estratégico de Planeación y Gestión"/>
    <x v="11"/>
    <x v="3"/>
    <s v="Vicepresidencia de Planeación, Riesgos y Entorno"/>
    <s v="Fernando Iregui"/>
    <x v="4"/>
    <s v="ADMINISTRATIVA"/>
    <n v="0"/>
    <x v="1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0"/>
    <m/>
    <x v="0"/>
    <x v="0"/>
    <x v="0"/>
    <x v="1"/>
    <x v="12"/>
    <s v="No asignación de recursos por MHCP"/>
    <x v="8"/>
    <x v="0"/>
    <m/>
    <m/>
    <m/>
  </r>
  <r>
    <x v="55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Lina Quiroga Vergara"/>
    <x v="8"/>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x v="0"/>
    <m/>
    <m/>
    <m/>
    <m/>
    <x v="15"/>
    <n v="2"/>
    <n v="0"/>
    <s v="CUMPLIDA"/>
    <x v="0"/>
    <x v="0"/>
    <m/>
    <x v="0"/>
    <x v="0"/>
    <x v="0"/>
    <x v="2"/>
    <x v="12"/>
    <s v="Información incompleta para registro contable oportuno"/>
    <x v="4"/>
    <x v="0"/>
    <m/>
    <m/>
    <m/>
  </r>
  <r>
    <x v="55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5"/>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x v="0"/>
    <m/>
    <m/>
    <m/>
    <m/>
    <x v="15"/>
    <n v="2"/>
    <n v="0"/>
    <s v="CUMPLIDA"/>
    <x v="0"/>
    <x v="0"/>
    <s v="2017-409-097363-2 del 12-sep-2017"/>
    <x v="0"/>
    <x v="0"/>
    <x v="0"/>
    <x v="0"/>
    <x v="12"/>
    <s v="Información incompleta para registro contable oportuno"/>
    <x v="0"/>
    <x v="0"/>
    <m/>
    <m/>
    <m/>
  </r>
  <r>
    <x v="55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Información incompleta para registro contable oportuno"/>
    <x v="9"/>
    <x v="0"/>
    <m/>
    <m/>
    <m/>
  </r>
  <r>
    <x v="55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Fallas en planeación y ejecución del presupuesto ANI"/>
    <x v="8"/>
    <x v="0"/>
    <m/>
    <m/>
    <m/>
  </r>
  <r>
    <x v="55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eonidas Narváez"/>
    <x v="2"/>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x v="0"/>
    <m/>
    <m/>
    <m/>
    <m/>
    <x v="15"/>
    <n v="2"/>
    <n v="0"/>
    <s v="CUMPLIDA"/>
    <x v="0"/>
    <x v="1"/>
    <m/>
    <x v="0"/>
    <x v="0"/>
    <x v="0"/>
    <x v="2"/>
    <x v="12"/>
    <s v="Fallas en planeación y ejecución del presupuesto ANI"/>
    <x v="0"/>
    <x v="0"/>
    <m/>
    <m/>
    <m/>
  </r>
  <r>
    <x v="55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eonidas Narváez - Fernando Mejía"/>
    <x v="2"/>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x v="169"/>
    <x v="0"/>
    <x v="3"/>
    <x v="2"/>
    <x v="10"/>
    <s v="Rendimientos financieros"/>
    <x v="0"/>
    <x v="0"/>
    <m/>
    <m/>
    <m/>
  </r>
  <r>
    <x v="55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eonidas Narváez - Fernando Mejía"/>
    <x v="2"/>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x v="0"/>
    <m/>
    <m/>
    <m/>
    <m/>
    <x v="15"/>
    <n v="2"/>
    <n v="0"/>
    <s v="CUMPLIDA"/>
    <x v="0"/>
    <x v="0"/>
    <m/>
    <x v="0"/>
    <x v="0"/>
    <x v="0"/>
    <x v="2"/>
    <x v="0"/>
    <s v="Incumplimiento obligaciones"/>
    <x v="0"/>
    <x v="0"/>
    <m/>
    <m/>
    <m/>
  </r>
  <r>
    <x v="55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Fernando Mejía"/>
    <x v="6"/>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x v="0"/>
    <m/>
    <m/>
    <m/>
    <m/>
    <x v="15"/>
    <n v="2"/>
    <n v="0"/>
    <s v="CUMPLIDA"/>
    <x v="0"/>
    <x v="0"/>
    <m/>
    <x v="0"/>
    <x v="0"/>
    <x v="0"/>
    <x v="2"/>
    <x v="0"/>
    <s v="Incumplimiento obligaciones"/>
    <x v="0"/>
    <x v="0"/>
    <m/>
    <m/>
    <m/>
  </r>
  <r>
    <x v="55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Fernando Mejía"/>
    <x v="6"/>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x v="0"/>
    <m/>
    <m/>
    <m/>
    <m/>
    <x v="15"/>
    <n v="2"/>
    <n v="0"/>
    <s v="CUMPLIDA"/>
    <x v="0"/>
    <x v="0"/>
    <m/>
    <x v="0"/>
    <x v="0"/>
    <x v="0"/>
    <x v="2"/>
    <x v="9"/>
    <s v="Desplazamiento de cronograma"/>
    <x v="0"/>
    <x v="0"/>
    <m/>
    <m/>
    <m/>
  </r>
  <r>
    <x v="55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Fernando Mejía"/>
    <x v="6"/>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x v="0"/>
    <m/>
    <m/>
    <m/>
    <m/>
    <x v="15"/>
    <n v="2"/>
    <n v="0"/>
    <s v="CUMPLIDA"/>
    <x v="0"/>
    <x v="0"/>
    <m/>
    <x v="0"/>
    <x v="0"/>
    <x v="0"/>
    <x v="2"/>
    <x v="2"/>
    <s v="Falta de coordinación entre actores"/>
    <x v="0"/>
    <x v="0"/>
    <m/>
    <m/>
    <m/>
  </r>
  <r>
    <x v="56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x v="0"/>
    <m/>
    <m/>
    <m/>
    <m/>
    <x v="15"/>
    <n v="2"/>
    <n v="0"/>
    <s v="CUMPLIDA"/>
    <x v="0"/>
    <x v="0"/>
    <m/>
    <x v="0"/>
    <x v="0"/>
    <x v="0"/>
    <x v="2"/>
    <x v="5"/>
    <s v="Demora en gestión predial"/>
    <x v="0"/>
    <x v="0"/>
    <m/>
    <m/>
    <m/>
  </r>
  <r>
    <x v="56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x v="0"/>
    <m/>
    <m/>
    <m/>
    <m/>
    <x v="15"/>
    <n v="2"/>
    <n v="0"/>
    <s v="CUMPLIDA"/>
    <x v="0"/>
    <x v="0"/>
    <m/>
    <x v="0"/>
    <x v="0"/>
    <x v="0"/>
    <x v="2"/>
    <x v="0"/>
    <s v="Incremento recursos para riesgos contingentes"/>
    <x v="0"/>
    <x v="0"/>
    <m/>
    <m/>
    <m/>
  </r>
  <r>
    <x v="56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eonidas Narváez"/>
    <x v="1"/>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x v="0"/>
    <m/>
    <m/>
    <m/>
    <m/>
    <x v="15"/>
    <n v="2"/>
    <n v="0"/>
    <s v="CUMPLIDA"/>
    <x v="0"/>
    <x v="1"/>
    <m/>
    <x v="0"/>
    <x v="0"/>
    <x v="0"/>
    <x v="1"/>
    <x v="9"/>
    <s v="Desplazamiento de cronograma"/>
    <x v="0"/>
    <x v="0"/>
    <m/>
    <m/>
    <m/>
  </r>
  <r>
    <x v="56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5"/>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x v="0"/>
    <m/>
    <m/>
    <m/>
    <m/>
    <x v="15"/>
    <n v="2"/>
    <n v="0"/>
    <s v="CUMPLIDA"/>
    <x v="0"/>
    <x v="1"/>
    <s v="2017-409-097363-2 del 12-sep-2017"/>
    <x v="0"/>
    <x v="0"/>
    <x v="0"/>
    <x v="0"/>
    <x v="0"/>
    <s v="Incumplimiento obligaciónes"/>
    <x v="0"/>
    <x v="0"/>
    <m/>
    <m/>
    <m/>
  </r>
  <r>
    <x v="56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eonidas Narváez"/>
    <x v="1"/>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x v="0"/>
    <m/>
    <m/>
    <m/>
    <m/>
    <x v="15"/>
    <n v="2"/>
    <n v="0"/>
    <s v="CUMPLIDA"/>
    <x v="0"/>
    <x v="3"/>
    <m/>
    <x v="0"/>
    <x v="0"/>
    <x v="0"/>
    <x v="2"/>
    <x v="2"/>
    <s v="Inconsistencia cobro de peajes"/>
    <x v="0"/>
    <x v="0"/>
    <m/>
    <m/>
    <m/>
  </r>
  <r>
    <x v="56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eonidas Narváez"/>
    <x v="1"/>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x v="0"/>
    <m/>
    <m/>
    <m/>
    <m/>
    <x v="15"/>
    <n v="2"/>
    <n v="0"/>
    <s v="CUMPLIDA"/>
    <x v="0"/>
    <x v="0"/>
    <m/>
    <x v="0"/>
    <x v="0"/>
    <x v="0"/>
    <x v="1"/>
    <x v="2"/>
    <s v="Plan de manejo ambiental"/>
    <x v="0"/>
    <x v="0"/>
    <m/>
    <m/>
    <m/>
  </r>
  <r>
    <x v="56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 _x000a_3. Hacer seguimiento al cumplimiento por parte del Concesionario de la orden impartida por la Entidad_x000a_4. Se están realizando mesas de trabajo con el fondo de adaptación para determinar la intervención de los puntos críticos por inestabilidades geológicas_x000a_INFORME DE CIERRE_x000a_5. Informe de cierre_x000a_6. Alcance al informe de cierre"/>
    <s v="UNIDADES DE MEDIDA CORRECTIVA_x000a_1. Realizar un informe integral (riesgos y jurídico) que demuestre la no procedencia del hallazgo._x000a_2. Requerimiento al Concesionario_x000a_3. Seguimiento al cumplimiento por parte del Concesionario_x000a_4. Mesas de trabajo con el Fondo de Adaptación_x000a_INFORME DE CIERRE_x000a_5. Informe de cierre_x000a_6. Alcance Informe de cierre"/>
    <n v="6"/>
    <d v="2016-10-01T00:00:00"/>
    <x v="11"/>
    <s v="CR_Bogotá-Siberia-La Punta-El Vino-La Vega-Villeta"/>
    <x v="10"/>
    <x v="0"/>
    <s v="Vicepresidencia de Gestión Contractual"/>
    <s v="Leonidas Narváez"/>
    <x v="1"/>
    <s v="ADMINISTRATIVA"/>
    <n v="2"/>
    <x v="8"/>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1"/>
    <x v="0"/>
    <m/>
    <x v="0"/>
    <x v="0"/>
    <x v="0"/>
    <x v="1"/>
    <x v="0"/>
    <s v="Incremento recursos para riesgos contingentes"/>
    <x v="0"/>
    <x v="0"/>
    <m/>
    <m/>
    <m/>
  </r>
  <r>
    <x v="56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eonidas Narváez"/>
    <x v="1"/>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x v="0"/>
    <m/>
    <m/>
    <m/>
    <m/>
    <x v="15"/>
    <n v="2"/>
    <n v="0"/>
    <s v="CUMPLIDA"/>
    <x v="0"/>
    <x v="0"/>
    <m/>
    <x v="0"/>
    <x v="0"/>
    <x v="0"/>
    <x v="1"/>
    <x v="9"/>
    <s v="Desplazamiento de cronograma"/>
    <x v="0"/>
    <x v="0"/>
    <m/>
    <m/>
    <m/>
  </r>
  <r>
    <x v="56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11"/>
    <s v="CR_Pacífico 1"/>
    <x v="72"/>
    <x v="2"/>
    <s v="Vicepresidencia Ejecutiva"/>
    <s v="Fernando Mejía"/>
    <x v="6"/>
    <s v="ADMINISTRATIVA"/>
    <n v="6"/>
    <x v="1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x v="0"/>
    <m/>
    <m/>
    <m/>
    <m/>
    <x v="15"/>
    <n v="0"/>
    <n v="1"/>
    <s v="EN TERMINO"/>
    <x v="1"/>
    <x v="0"/>
    <m/>
    <x v="0"/>
    <x v="0"/>
    <x v="0"/>
    <x v="2"/>
    <x v="0"/>
    <s v="Incumplimiento obligaciones"/>
    <x v="0"/>
    <x v="0"/>
    <m/>
    <m/>
    <m/>
  </r>
  <r>
    <x v="56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2"/>
    <s v="CR_Pacífico 1, CR_Pacífico 2, CR_Pacífico 3"/>
    <x v="73"/>
    <x v="2"/>
    <s v="Vicepresidencia Ejecutiva"/>
    <s v="Fernando Mejía"/>
    <x v="6"/>
    <s v="DISCIPLINARIA Y ADMINISTRATIVA"/>
    <n v="3"/>
    <x v="14"/>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m/>
    <m/>
    <x v="0"/>
    <m/>
    <m/>
    <m/>
    <m/>
    <x v="15"/>
    <n v="0"/>
    <n v="1"/>
    <s v="EN TERMINO"/>
    <x v="1"/>
    <x v="1"/>
    <m/>
    <x v="0"/>
    <x v="0"/>
    <x v="0"/>
    <x v="2"/>
    <x v="0"/>
    <s v="Pago contribución fondo seguridad y convivencia ciudadana"/>
    <x v="0"/>
    <x v="0"/>
    <m/>
    <m/>
    <m/>
  </r>
  <r>
    <x v="57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5"/>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x v="0"/>
    <m/>
    <m/>
    <m/>
    <m/>
    <x v="15"/>
    <n v="2"/>
    <n v="0"/>
    <s v="CUMPLIDA"/>
    <x v="0"/>
    <x v="0"/>
    <s v="2017-409-097363-2 del 12-sep-2017"/>
    <x v="0"/>
    <x v="0"/>
    <x v="0"/>
    <x v="0"/>
    <x v="0"/>
    <s v="Modificaciones en la estructuración del proyecto inicial"/>
    <x v="0"/>
    <x v="0"/>
    <m/>
    <m/>
    <m/>
  </r>
  <r>
    <x v="57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Fernando Mejía"/>
    <x v="6"/>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5"/>
    <n v="2"/>
    <n v="0"/>
    <s v="CUMPLIDA"/>
    <x v="0"/>
    <x v="0"/>
    <m/>
    <x v="0"/>
    <x v="0"/>
    <x v="0"/>
    <x v="2"/>
    <x v="11"/>
    <s v="Proyección deficiente adquisición de predios"/>
    <x v="0"/>
    <x v="0"/>
    <m/>
    <m/>
    <m/>
  </r>
  <r>
    <x v="57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x v="0"/>
    <x v="0"/>
    <x v="0"/>
    <x v="0"/>
    <x v="2"/>
    <s v="Fallas en la gestión ambiental"/>
    <x v="0"/>
    <x v="0"/>
    <m/>
    <m/>
    <m/>
  </r>
  <r>
    <x v="57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eonidas Narváez"/>
    <x v="1"/>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x v="0"/>
    <m/>
    <m/>
    <m/>
    <m/>
    <x v="15"/>
    <n v="2"/>
    <n v="0"/>
    <s v="CUMPLIDA"/>
    <x v="0"/>
    <x v="0"/>
    <m/>
    <x v="0"/>
    <x v="0"/>
    <x v="0"/>
    <x v="1"/>
    <x v="2"/>
    <s v="Funcionamiento áreas de servicio"/>
    <x v="0"/>
    <x v="0"/>
    <m/>
    <m/>
    <m/>
  </r>
  <r>
    <x v="57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Deficiencias en el Sistema de gestión y seguridad en el trabajo"/>
    <x v="0"/>
    <x v="0"/>
    <m/>
    <m/>
    <m/>
  </r>
  <r>
    <x v="57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Riesgo de colapso"/>
    <x v="0"/>
    <x v="0"/>
    <m/>
    <m/>
    <m/>
  </r>
  <r>
    <x v="57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eonidas Narváez"/>
    <x v="1"/>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x v="0"/>
    <m/>
    <m/>
    <m/>
    <m/>
    <x v="15"/>
    <n v="2"/>
    <n v="0"/>
    <s v="CUMPLIDA"/>
    <x v="0"/>
    <x v="0"/>
    <m/>
    <x v="0"/>
    <x v="0"/>
    <x v="0"/>
    <x v="1"/>
    <x v="2"/>
    <s v="Conservación de la vía"/>
    <x v="0"/>
    <x v="0"/>
    <m/>
    <m/>
    <m/>
  </r>
  <r>
    <x v="57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6"/>
    <s v="CR_Pacífico 3"/>
    <x v="76"/>
    <x v="0"/>
    <s v="Vicepresidencia de Gestión Contractual"/>
    <s v="Leonidas Narváez"/>
    <x v="1"/>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x v="0"/>
    <m/>
    <m/>
    <m/>
    <m/>
    <x v="15"/>
    <n v="2"/>
    <n v="0"/>
    <s v="CUMPLIDA"/>
    <x v="0"/>
    <x v="0"/>
    <m/>
    <x v="0"/>
    <x v="0"/>
    <x v="0"/>
    <x v="2"/>
    <x v="2"/>
    <s v="Funcionamiento áreas de servicio"/>
    <x v="0"/>
    <x v="0"/>
    <m/>
    <m/>
    <m/>
  </r>
  <r>
    <x v="57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x v="0"/>
    <m/>
    <m/>
    <m/>
    <m/>
    <x v="15"/>
    <n v="2"/>
    <n v="0"/>
    <s v="CUMPLIDA"/>
    <x v="0"/>
    <x v="1"/>
    <s v="2017-409-097363-2 del 12-sep-2017"/>
    <x v="0"/>
    <x v="0"/>
    <x v="0"/>
    <x v="0"/>
    <x v="0"/>
    <s v="Modificaciones en la estructuración del proyecto inicial"/>
    <x v="0"/>
    <x v="0"/>
    <m/>
    <m/>
    <m/>
  </r>
  <r>
    <x v="57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1"/>
    <s v="Vicepresidencia Administrativa y Financiera - Vicepresidencia Jurídica"/>
    <s v="Lina Quiroga Vergara"/>
    <x v="8"/>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x v="0"/>
    <m/>
    <m/>
    <m/>
    <m/>
    <x v="15"/>
    <n v="2"/>
    <n v="0"/>
    <s v="CUMPLIDA"/>
    <x v="0"/>
    <x v="0"/>
    <m/>
    <x v="0"/>
    <x v="0"/>
    <x v="0"/>
    <x v="2"/>
    <x v="2"/>
    <s v="Deficiencias en la supervisión contractual"/>
    <x v="4"/>
    <x v="0"/>
    <m/>
    <m/>
    <m/>
  </r>
  <r>
    <x v="58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Lina Quiroga Vergara"/>
    <x v="8"/>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x v="0"/>
    <m/>
    <m/>
    <m/>
    <m/>
    <x v="15"/>
    <n v="2"/>
    <n v="0"/>
    <s v="CUMPLIDA"/>
    <x v="0"/>
    <x v="1"/>
    <m/>
    <x v="0"/>
    <x v="0"/>
    <x v="0"/>
    <x v="2"/>
    <x v="2"/>
    <s v="Deficiencias manejo documental"/>
    <x v="9"/>
    <x v="0"/>
    <m/>
    <m/>
    <m/>
  </r>
  <r>
    <x v="58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Lina Quiroga Vergara"/>
    <x v="8"/>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x v="0"/>
    <m/>
    <m/>
    <m/>
    <m/>
    <x v="15"/>
    <n v="2"/>
    <n v="0"/>
    <s v="CUMPLIDA"/>
    <x v="0"/>
    <x v="1"/>
    <m/>
    <x v="0"/>
    <x v="0"/>
    <x v="0"/>
    <x v="2"/>
    <x v="0"/>
    <s v="Renovación y ampliación garantías"/>
    <x v="4"/>
    <x v="0"/>
    <m/>
    <m/>
    <m/>
  </r>
  <r>
    <x v="58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3"/>
    <s v="Gestión Jurídica"/>
    <x v="19"/>
    <x v="1"/>
    <s v="Vicepresidencia Jurídica"/>
    <s v="Lina Quiroga Vergara"/>
    <x v="8"/>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x v="0"/>
    <m/>
    <m/>
    <m/>
    <m/>
    <x v="15"/>
    <n v="2"/>
    <n v="0"/>
    <s v="CUMPLIDA"/>
    <x v="0"/>
    <x v="1"/>
    <m/>
    <x v="0"/>
    <x v="0"/>
    <x v="0"/>
    <x v="2"/>
    <x v="2"/>
    <s v="Deficiencias en la gestión interna judicial"/>
    <x v="4"/>
    <x v="0"/>
    <m/>
    <m/>
    <m/>
  </r>
  <r>
    <x v="58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s v="aksdaskdj dasdj aslkdj aslkdj askdj _x000a__x000a_20/03/2018este es un seguimiento de prueba (LMSC)"/>
    <m/>
    <m/>
    <x v="0"/>
    <m/>
    <m/>
    <m/>
    <m/>
    <x v="15"/>
    <n v="2"/>
    <n v="0"/>
    <s v="CUMPLIDA"/>
    <x v="0"/>
    <x v="0"/>
    <m/>
    <x v="0"/>
    <x v="0"/>
    <x v="0"/>
    <x v="2"/>
    <x v="2"/>
    <s v="Deficiencias en la gestión interna judicial"/>
    <x v="4"/>
    <x v="0"/>
    <m/>
    <m/>
    <m/>
  </r>
  <r>
    <x v="58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1"/>
    <s v="Vicepresidencia Jurídica"/>
    <s v="Lina Quiroga Vergara"/>
    <x v="8"/>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x v="0"/>
    <m/>
    <m/>
    <m/>
    <m/>
    <x v="15"/>
    <n v="2"/>
    <n v="1"/>
    <s v="CUMPLIDA"/>
    <x v="0"/>
    <x v="0"/>
    <m/>
    <x v="0"/>
    <x v="0"/>
    <x v="0"/>
    <x v="2"/>
    <x v="2"/>
    <s v="Deficiencias en la gestión interna judicial"/>
    <x v="4"/>
    <x v="0"/>
    <m/>
    <m/>
    <m/>
  </r>
  <r>
    <x v="58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15"/>
    <n v="2"/>
    <n v="0"/>
    <s v="CUMPLIDA"/>
    <x v="0"/>
    <x v="0"/>
    <m/>
    <x v="0"/>
    <x v="0"/>
    <x v="0"/>
    <x v="2"/>
    <x v="2"/>
    <s v="Deficiencias en la gestión interna judicial"/>
    <x v="4"/>
    <x v="0"/>
    <m/>
    <m/>
    <m/>
  </r>
  <r>
    <x v="58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eonidas Narváez"/>
    <x v="1"/>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x v="0"/>
    <x v="0"/>
    <x v="0"/>
    <x v="2"/>
    <x v="0"/>
    <s v="Ingreso Mínimo Garantizado"/>
    <x v="0"/>
    <x v="0"/>
    <m/>
    <m/>
    <m/>
  </r>
  <r>
    <x v="58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eonidas Narváez"/>
    <x v="1"/>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x v="0"/>
    <x v="0"/>
    <x v="0"/>
    <x v="2"/>
    <x v="0"/>
    <s v="Adiciones que superan el 50% del valor del contrato"/>
    <x v="0"/>
    <x v="0"/>
    <m/>
    <m/>
    <m/>
  </r>
  <r>
    <x v="58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x v="0"/>
    <m/>
    <m/>
    <m/>
    <m/>
    <x v="15"/>
    <n v="2"/>
    <n v="0"/>
    <s v="CUMPLIDA"/>
    <x v="0"/>
    <x v="0"/>
    <s v="2017-409-097363-2 del 12-sep-2017"/>
    <x v="0"/>
    <x v="0"/>
    <x v="0"/>
    <x v="0"/>
    <x v="2"/>
    <s v="Inconsistencia cobro de peajes"/>
    <x v="0"/>
    <x v="0"/>
    <m/>
    <m/>
    <m/>
  </r>
  <r>
    <x v="58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9"/>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x v="0"/>
    <m/>
    <m/>
    <m/>
    <m/>
    <x v="15"/>
    <n v="2"/>
    <n v="0"/>
    <s v="CUMPLIDA"/>
    <x v="0"/>
    <x v="1"/>
    <m/>
    <x v="0"/>
    <x v="0"/>
    <x v="0"/>
    <x v="2"/>
    <x v="2"/>
    <s v="Deficiencias manejo documental"/>
    <x v="12"/>
    <x v="0"/>
    <m/>
    <m/>
    <m/>
  </r>
  <r>
    <x v="59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x v="0"/>
    <m/>
    <m/>
    <m/>
    <m/>
    <x v="15"/>
    <n v="2"/>
    <n v="0"/>
    <s v="CUMPLIDA"/>
    <x v="0"/>
    <x v="1"/>
    <s v="2017-409-097363-2 del 12-sep-2017"/>
    <x v="0"/>
    <x v="0"/>
    <x v="0"/>
    <x v="0"/>
    <x v="2"/>
    <s v="Deficiencias en registros contables sistemas SINFAD y SIIF nación II"/>
    <x v="9"/>
    <x v="0"/>
    <m/>
    <m/>
    <m/>
  </r>
  <r>
    <x v="59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x v="0"/>
    <m/>
    <m/>
    <m/>
    <m/>
    <x v="15"/>
    <n v="2"/>
    <n v="0"/>
    <s v="CUMPLIDA"/>
    <x v="0"/>
    <x v="0"/>
    <s v="2017-409-097363-2 del 12-sep-2017"/>
    <x v="0"/>
    <x v="0"/>
    <x v="0"/>
    <x v="0"/>
    <x v="2"/>
    <s v="Deficiencias en registros contables sistemas SINFAD y SIIF nación II"/>
    <x v="9"/>
    <x v="0"/>
    <m/>
    <m/>
    <m/>
  </r>
  <r>
    <x v="59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x v="0"/>
    <m/>
    <m/>
    <m/>
    <m/>
    <x v="15"/>
    <n v="2"/>
    <n v="0"/>
    <s v="CUMPLIDA"/>
    <x v="0"/>
    <x v="0"/>
    <s v="2017-409-097363-2 del 12-sep-2017"/>
    <x v="0"/>
    <x v="0"/>
    <x v="0"/>
    <x v="0"/>
    <x v="2"/>
    <s v="Deficiencias en registros contables sistemas SINFAD y SIIF nación II"/>
    <x v="9"/>
    <x v="0"/>
    <m/>
    <m/>
    <m/>
  </r>
  <r>
    <x v="59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2"/>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5"/>
    <n v="2"/>
    <n v="0"/>
    <s v="CUMPLIDA"/>
    <x v="0"/>
    <x v="0"/>
    <m/>
    <x v="0"/>
    <x v="0"/>
    <x v="0"/>
    <x v="2"/>
    <x v="2"/>
    <s v="Deficiencias Plan de Mejoramiento Institucional"/>
    <x v="11"/>
    <x v="2"/>
    <m/>
    <s v="1036-105"/>
    <s v="Se unifican las causas_x000a_Se unifican los efectos_x000a_Se unifican las acciones de mejormainto_x000a_Se unifican los objetivos"/>
  </r>
  <r>
    <x v="59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eonidas Narváez"/>
    <x v="1"/>
    <s v="FISCAL, DISCIPLINARIA Y ADMINISTRATIVA"/>
    <n v="4"/>
    <x v="11"/>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1"/>
    <x v="3"/>
    <m/>
    <x v="0"/>
    <x v="0"/>
    <x v="0"/>
    <x v="2"/>
    <x v="1"/>
    <s v="Desequilibrio ecuación contractual"/>
    <x v="0"/>
    <x v="0"/>
    <m/>
    <m/>
    <m/>
  </r>
  <r>
    <x v="59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eonidas Narváez"/>
    <x v="1"/>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x v="0"/>
    <m/>
    <m/>
    <m/>
    <m/>
    <x v="16"/>
    <n v="2"/>
    <n v="0"/>
    <s v="CUMPLIDA"/>
    <x v="0"/>
    <x v="1"/>
    <m/>
    <x v="0"/>
    <x v="0"/>
    <x v="0"/>
    <x v="2"/>
    <x v="0"/>
    <s v="Incumplimiento especificaciones"/>
    <x v="0"/>
    <x v="0"/>
    <m/>
    <m/>
    <m/>
  </r>
  <r>
    <x v="59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0"/>
    <s v="Incumplimiento obligaciones"/>
    <x v="0"/>
    <x v="0"/>
    <m/>
    <m/>
    <m/>
  </r>
  <r>
    <x v="59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1"/>
    <m/>
    <x v="0"/>
    <x v="0"/>
    <x v="0"/>
    <x v="2"/>
    <x v="7"/>
    <s v="Índice de estado"/>
    <x v="0"/>
    <x v="0"/>
    <m/>
    <m/>
    <m/>
  </r>
  <r>
    <x v="59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eonidas Narváez"/>
    <x v="1"/>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x v="0"/>
    <m/>
    <m/>
    <m/>
    <m/>
    <x v="16"/>
    <n v="2"/>
    <n v="0"/>
    <s v="CUMPLIDA"/>
    <x v="0"/>
    <x v="1"/>
    <m/>
    <x v="0"/>
    <x v="0"/>
    <x v="0"/>
    <x v="2"/>
    <x v="0"/>
    <s v="Incumplimiento especificaciones"/>
    <x v="0"/>
    <x v="0"/>
    <m/>
    <m/>
    <m/>
  </r>
  <r>
    <x v="59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eonidas Narváez"/>
    <x v="1"/>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3"/>
    <m/>
    <x v="0"/>
    <x v="0"/>
    <x v="0"/>
    <x v="2"/>
    <x v="0"/>
    <s v="Incumplimiento especificaciones"/>
    <x v="0"/>
    <x v="0"/>
    <m/>
    <m/>
    <m/>
  </r>
  <r>
    <x v="60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eonidas Narváez"/>
    <x v="1"/>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x v="0"/>
    <m/>
    <m/>
    <m/>
    <m/>
    <x v="16"/>
    <n v="2"/>
    <n v="0"/>
    <s v="CUMPLIDA"/>
    <x v="0"/>
    <x v="0"/>
    <m/>
    <x v="0"/>
    <x v="0"/>
    <x v="0"/>
    <x v="2"/>
    <x v="2"/>
    <s v="Obligaciones interventoría"/>
    <x v="0"/>
    <x v="0"/>
    <m/>
    <m/>
    <m/>
  </r>
  <r>
    <x v="60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eonidas Narváez"/>
    <x v="1"/>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x v="0"/>
    <m/>
    <m/>
    <m/>
    <m/>
    <x v="16"/>
    <n v="2"/>
    <n v="0"/>
    <s v="CUMPLIDA"/>
    <x v="0"/>
    <x v="0"/>
    <m/>
    <x v="0"/>
    <x v="0"/>
    <x v="0"/>
    <x v="2"/>
    <x v="4"/>
    <s v="Competencia otras entidades"/>
    <x v="3"/>
    <x v="0"/>
    <m/>
    <m/>
    <m/>
  </r>
  <r>
    <x v="60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x v="0"/>
    <m/>
    <m/>
    <m/>
    <m/>
    <x v="16"/>
    <n v="2"/>
    <n v="0"/>
    <s v="CUMPLIDA"/>
    <x v="0"/>
    <x v="3"/>
    <m/>
    <x v="0"/>
    <x v="0"/>
    <x v="0"/>
    <x v="2"/>
    <x v="2"/>
    <s v="Cobro intereses  mora"/>
    <x v="3"/>
    <x v="0"/>
    <m/>
    <m/>
    <m/>
  </r>
  <r>
    <x v="60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x v="0"/>
    <m/>
    <m/>
    <m/>
    <m/>
    <x v="16"/>
    <n v="2"/>
    <n v="0"/>
    <s v="CUMPLIDA"/>
    <x v="0"/>
    <x v="1"/>
    <m/>
    <x v="0"/>
    <x v="0"/>
    <x v="0"/>
    <x v="2"/>
    <x v="2"/>
    <s v="Cobro intereses  mora"/>
    <x v="3"/>
    <x v="0"/>
    <m/>
    <m/>
    <m/>
  </r>
  <r>
    <x v="60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x v="0"/>
    <m/>
    <m/>
    <m/>
    <m/>
    <x v="16"/>
    <n v="2"/>
    <n v="0"/>
    <s v="CUMPLIDA"/>
    <x v="0"/>
    <x v="1"/>
    <m/>
    <x v="0"/>
    <x v="0"/>
    <x v="0"/>
    <x v="2"/>
    <x v="0"/>
    <s v="Cálculo contraprestación"/>
    <x v="3"/>
    <x v="0"/>
    <m/>
    <m/>
    <m/>
  </r>
  <r>
    <x v="60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x v="0"/>
    <m/>
    <m/>
    <m/>
    <m/>
    <x v="16"/>
    <n v="2"/>
    <n v="0"/>
    <s v="CUMPLIDA"/>
    <x v="0"/>
    <x v="1"/>
    <m/>
    <x v="0"/>
    <x v="0"/>
    <x v="0"/>
    <x v="2"/>
    <x v="11"/>
    <s v="Planeación contractual"/>
    <x v="3"/>
    <x v="0"/>
    <m/>
    <m/>
    <m/>
  </r>
  <r>
    <x v="60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x v="0"/>
    <m/>
    <m/>
    <m/>
    <m/>
    <x v="16"/>
    <n v="2"/>
    <n v="0"/>
    <s v="CUMPLIDA"/>
    <x v="0"/>
    <x v="1"/>
    <m/>
    <x v="0"/>
    <x v="0"/>
    <x v="0"/>
    <x v="2"/>
    <x v="0"/>
    <s v="Cálculo contraprestación"/>
    <x v="3"/>
    <x v="0"/>
    <m/>
    <m/>
    <m/>
  </r>
  <r>
    <x v="60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Reversiones"/>
    <x v="3"/>
    <x v="0"/>
    <m/>
    <m/>
    <m/>
  </r>
  <r>
    <x v="61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eonidas Narvá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1"/>
    <s v="CUMPLIDA"/>
    <x v="0"/>
    <x v="3"/>
    <m/>
    <x v="0"/>
    <x v="0"/>
    <x v="0"/>
    <x v="2"/>
    <x v="0"/>
    <s v="Cálculo contraprestación"/>
    <x v="3"/>
    <x v="0"/>
    <m/>
    <m/>
    <m/>
  </r>
  <r>
    <x v="61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x v="0"/>
    <m/>
    <m/>
    <m/>
    <m/>
    <x v="16"/>
    <n v="2"/>
    <n v="1"/>
    <s v="CUMPLIDA"/>
    <x v="0"/>
    <x v="3"/>
    <m/>
    <x v="0"/>
    <x v="0"/>
    <x v="0"/>
    <x v="2"/>
    <x v="2"/>
    <s v="Cobro intereses  mora"/>
    <x v="3"/>
    <x v="0"/>
    <m/>
    <m/>
    <m/>
  </r>
  <r>
    <x v="61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3"/>
    <s v="CP_Puerto Brisa"/>
    <x v="82"/>
    <x v="0"/>
    <s v="Vicepresidencia de Gestión Contractual"/>
    <s v="Leonidas Narváez"/>
    <x v="1"/>
    <s v="FISCAL, DISCIPLINARIA Y ADMINISTRATIVA"/>
    <n v="7"/>
    <x v="20"/>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1"/>
    <x v="3"/>
    <m/>
    <x v="0"/>
    <x v="0"/>
    <x v="0"/>
    <x v="2"/>
    <x v="0"/>
    <s v="Cálculo contraprestación"/>
    <x v="3"/>
    <x v="0"/>
    <m/>
    <m/>
    <m/>
  </r>
  <r>
    <x v="61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eonidas Narváez"/>
    <x v="1"/>
    <s v="DISCIPLINARIA Y ADMINISTRATIVA"/>
    <n v="5"/>
    <x v="7"/>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x v="0"/>
    <m/>
    <m/>
    <m/>
    <m/>
    <x v="16"/>
    <n v="0"/>
    <n v="1"/>
    <s v="EN TERMINO"/>
    <x v="1"/>
    <x v="1"/>
    <m/>
    <x v="0"/>
    <x v="0"/>
    <x v="0"/>
    <x v="2"/>
    <x v="9"/>
    <s v="Desplazamiento de cronograma"/>
    <x v="3"/>
    <x v="0"/>
    <m/>
    <m/>
    <m/>
  </r>
  <r>
    <x v="61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x v="0"/>
    <m/>
    <m/>
    <m/>
    <m/>
    <x v="16"/>
    <n v="2"/>
    <n v="0"/>
    <s v="CUMPLIDA"/>
    <x v="0"/>
    <x v="1"/>
    <m/>
    <x v="0"/>
    <x v="0"/>
    <x v="0"/>
    <x v="2"/>
    <x v="0"/>
    <s v="Ausencia de interventoría en los proyectos"/>
    <x v="3"/>
    <x v="0"/>
    <m/>
    <m/>
    <m/>
  </r>
  <r>
    <x v="61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Fallas gestión garantías"/>
    <x v="3"/>
    <x v="0"/>
    <m/>
    <m/>
    <m/>
  </r>
  <r>
    <x v="61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eonidas Narváez"/>
    <x v="1"/>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1"/>
    <m/>
    <x v="0"/>
    <x v="0"/>
    <x v="0"/>
    <x v="2"/>
    <x v="0"/>
    <s v="Ausencia de interventoría en los proyectos"/>
    <x v="3"/>
    <x v="0"/>
    <m/>
    <m/>
    <m/>
  </r>
  <r>
    <x v="61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x v="0"/>
    <m/>
    <m/>
    <m/>
    <m/>
    <x v="16"/>
    <n v="2"/>
    <n v="0"/>
    <s v="CUMPLIDA"/>
    <x v="0"/>
    <x v="1"/>
    <m/>
    <x v="0"/>
    <x v="0"/>
    <x v="0"/>
    <x v="2"/>
    <x v="11"/>
    <s v="Planeación contractual"/>
    <x v="3"/>
    <x v="0"/>
    <m/>
    <m/>
    <m/>
  </r>
  <r>
    <x v="61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eonidas Narváez"/>
    <x v="1"/>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x v="0"/>
    <m/>
    <m/>
    <m/>
    <m/>
    <x v="16"/>
    <n v="2"/>
    <n v="0"/>
    <s v="CUMPLIDA"/>
    <x v="0"/>
    <x v="0"/>
    <m/>
    <x v="0"/>
    <x v="0"/>
    <x v="0"/>
    <x v="2"/>
    <x v="11"/>
    <s v="Plan maestro aeroportuario"/>
    <x v="10"/>
    <x v="0"/>
    <m/>
    <m/>
    <m/>
  </r>
  <r>
    <x v="61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
    <s v="CA_Aeropuerto el Dorado"/>
    <x v="64"/>
    <x v="0"/>
    <s v="Vicepresidencia de Gestión Contractual"/>
    <s v="Leonidas Narváez"/>
    <x v="1"/>
    <s v="ADMINISTRATIVA"/>
    <n v="4"/>
    <x v="2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
    <m/>
    <x v="0"/>
    <m/>
    <m/>
    <m/>
    <m/>
    <x v="16"/>
    <n v="0"/>
    <n v="1"/>
    <s v="EN TERMINO"/>
    <x v="1"/>
    <x v="0"/>
    <m/>
    <x v="0"/>
    <x v="0"/>
    <x v="0"/>
    <x v="2"/>
    <x v="9"/>
    <s v="Desplazamiento de cronograma"/>
    <x v="10"/>
    <x v="0"/>
    <m/>
    <m/>
    <m/>
  </r>
  <r>
    <x v="62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eonidas Narváez"/>
    <x v="1"/>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x v="0"/>
    <m/>
    <m/>
    <m/>
    <m/>
    <x v="16"/>
    <n v="2"/>
    <n v="0"/>
    <s v="CUMPLIDA"/>
    <x v="0"/>
    <x v="0"/>
    <m/>
    <x v="0"/>
    <x v="0"/>
    <x v="0"/>
    <x v="2"/>
    <x v="0"/>
    <s v="Incumplimiento especificaciones"/>
    <x v="10"/>
    <x v="0"/>
    <m/>
    <m/>
    <m/>
  </r>
  <r>
    <x v="62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11"/>
    <s v="CA_Aeropuerto el Dorado"/>
    <x v="64"/>
    <x v="0"/>
    <s v="Vicepresidencia de Gestión Contractual - Vicepresidencia Jurídica"/>
    <s v="Leonidas Narváez"/>
    <x v="1"/>
    <s v="DISCIPLINARIA Y ADMINISTRATIVA"/>
    <n v="4"/>
    <x v="11"/>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x v="0"/>
    <m/>
    <m/>
    <m/>
    <m/>
    <x v="16"/>
    <n v="0"/>
    <n v="1"/>
    <s v="EN TERMINO"/>
    <x v="1"/>
    <x v="1"/>
    <m/>
    <x v="0"/>
    <x v="0"/>
    <x v="0"/>
    <x v="2"/>
    <x v="2"/>
    <s v="Deficiencias en la gestión interna judicial"/>
    <x v="10"/>
    <x v="0"/>
    <m/>
    <m/>
    <m/>
  </r>
  <r>
    <x v="62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1"/>
    <m/>
    <x v="0"/>
    <x v="0"/>
    <x v="0"/>
    <x v="2"/>
    <x v="9"/>
    <s v="Desplazamiento de cronograma"/>
    <x v="10"/>
    <x v="0"/>
    <m/>
    <m/>
    <m/>
  </r>
  <r>
    <x v="62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0"/>
    <m/>
    <x v="0"/>
    <x v="0"/>
    <x v="0"/>
    <x v="2"/>
    <x v="2"/>
    <s v="Falta de coordinación entre actores"/>
    <x v="10"/>
    <x v="0"/>
    <m/>
    <m/>
    <m/>
  </r>
  <r>
    <x v="62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eonidas Narváez"/>
    <x v="1"/>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x v="0"/>
    <x v="0"/>
    <x v="0"/>
    <x v="2"/>
    <x v="1"/>
    <s v="Costos y gastos del proceso"/>
    <x v="10"/>
    <x v="0"/>
    <m/>
    <m/>
    <m/>
  </r>
  <r>
    <x v="62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eonidas Narváez"/>
    <x v="1"/>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x v="0"/>
    <m/>
    <m/>
    <m/>
    <m/>
    <x v="16"/>
    <n v="2"/>
    <n v="0"/>
    <s v="CUMPLIDA"/>
    <x v="0"/>
    <x v="0"/>
    <m/>
    <x v="0"/>
    <x v="0"/>
    <x v="0"/>
    <x v="2"/>
    <x v="0"/>
    <s v="Modificaciones"/>
    <x v="10"/>
    <x v="0"/>
    <m/>
    <m/>
    <m/>
  </r>
  <r>
    <x v="62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x v="0"/>
    <m/>
    <m/>
    <m/>
    <m/>
    <x v="16"/>
    <n v="2"/>
    <n v="0"/>
    <s v="CUMPLIDA"/>
    <x v="0"/>
    <x v="1"/>
    <m/>
    <x v="0"/>
    <x v="0"/>
    <x v="0"/>
    <x v="2"/>
    <x v="2"/>
    <s v="Falta inventario aeropuerto"/>
    <x v="10"/>
    <x v="0"/>
    <m/>
    <m/>
    <m/>
  </r>
  <r>
    <x v="62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x v="0"/>
    <m/>
    <m/>
    <m/>
    <m/>
    <x v="16"/>
    <n v="2"/>
    <n v="0"/>
    <s v="CUMPLIDA"/>
    <x v="0"/>
    <x v="1"/>
    <m/>
    <x v="0"/>
    <x v="0"/>
    <x v="0"/>
    <x v="2"/>
    <x v="2"/>
    <s v="Obligaciones interventoría"/>
    <x v="10"/>
    <x v="0"/>
    <m/>
    <m/>
    <m/>
  </r>
  <r>
    <x v="63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x v="0"/>
    <m/>
    <m/>
    <m/>
    <m/>
    <x v="16"/>
    <n v="2"/>
    <n v="0"/>
    <s v="CUMPLIDA"/>
    <x v="0"/>
    <x v="3"/>
    <m/>
    <x v="0"/>
    <x v="0"/>
    <x v="0"/>
    <x v="2"/>
    <x v="9"/>
    <s v="Desplazamiento de cronograma"/>
    <x v="10"/>
    <x v="0"/>
    <m/>
    <m/>
    <m/>
  </r>
  <r>
    <x v="63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eonidas Narváez"/>
    <x v="1"/>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m/>
    <m/>
    <x v="0"/>
    <m/>
    <m/>
    <m/>
    <m/>
    <x v="16"/>
    <n v="2"/>
    <n v="0"/>
    <s v="CUMPLIDA"/>
    <x v="0"/>
    <x v="1"/>
    <m/>
    <x v="0"/>
    <x v="0"/>
    <x v="0"/>
    <x v="2"/>
    <x v="0"/>
    <s v="Incumplimiento obligaciones"/>
    <x v="10"/>
    <x v="0"/>
    <m/>
    <m/>
    <m/>
  </r>
  <r>
    <x v="63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11"/>
    <s v="CA_Aeropuerto el Dorado"/>
    <x v="64"/>
    <x v="0"/>
    <s v="Vicepresidencia de Gestión Contractual - Vicepresidencia Jurídica"/>
    <s v="Leonidas Narváez"/>
    <x v="1"/>
    <s v="FISCAL, DISCIPLINARIA Y ADMINISTRATIVA"/>
    <n v="5"/>
    <x v="22"/>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eonidas Narváez"/>
    <x v="1"/>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x v="0"/>
    <x v="0"/>
    <x v="0"/>
    <x v="2"/>
    <x v="9"/>
    <s v="Desplazamiento de cronograma"/>
    <x v="10"/>
    <x v="0"/>
    <m/>
    <m/>
    <m/>
  </r>
  <r>
    <x v="63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11"/>
    <s v="CA_Aeropuerto el Dorado"/>
    <x v="64"/>
    <x v="0"/>
    <s v="Vicepresidencia de Gestión Contractual"/>
    <s v="Leonidas Narváez"/>
    <x v="1"/>
    <s v="FISCAL, DISCIPLINARIA Y ADMINISTRATIVA"/>
    <n v="3"/>
    <x v="19"/>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x v="0"/>
    <m/>
    <m/>
    <m/>
    <m/>
    <x v="16"/>
    <n v="2"/>
    <n v="0"/>
    <s v="CUMPLIDA"/>
    <x v="0"/>
    <x v="1"/>
    <m/>
    <x v="0"/>
    <x v="0"/>
    <x v="0"/>
    <x v="2"/>
    <x v="2"/>
    <s v="Fallas en la gestión ambiental"/>
    <x v="10"/>
    <x v="0"/>
    <m/>
    <m/>
    <m/>
  </r>
  <r>
    <x v="63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x v="0"/>
    <m/>
    <m/>
    <m/>
    <m/>
    <x v="16"/>
    <n v="2"/>
    <n v="0"/>
    <s v="CUMPLIDA"/>
    <x v="0"/>
    <x v="1"/>
    <m/>
    <x v="0"/>
    <x v="0"/>
    <x v="0"/>
    <x v="2"/>
    <x v="2"/>
    <s v="Obligaciones interventoría"/>
    <x v="10"/>
    <x v="0"/>
    <m/>
    <m/>
    <m/>
  </r>
  <r>
    <x v="63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11"/>
    <s v="CA_Aeropuerto el Dorado"/>
    <x v="64"/>
    <x v="0"/>
    <s v="Vicepresidencia de Gestión Contractual"/>
    <s v="Leonidas Narváez"/>
    <x v="1"/>
    <s v="FISCAL, DISCIPLINARIA Y ADMINISTRATIVA"/>
    <n v="2"/>
    <x v="5"/>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especificaciones"/>
    <x v="10"/>
    <x v="0"/>
    <m/>
    <m/>
    <m/>
  </r>
  <r>
    <x v="63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x v="0"/>
    <m/>
    <m/>
    <m/>
    <m/>
    <x v="16"/>
    <n v="2"/>
    <n v="0"/>
    <s v="CUMPLIDA"/>
    <x v="0"/>
    <x v="1"/>
    <m/>
    <x v="0"/>
    <x v="0"/>
    <x v="0"/>
    <x v="2"/>
    <x v="0"/>
    <s v="Ausencia soportes documentales"/>
    <x v="10"/>
    <x v="0"/>
    <m/>
    <m/>
    <m/>
  </r>
  <r>
    <x v="63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Fernando Mejía"/>
    <x v="6"/>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x v="0"/>
    <x v="0"/>
    <x v="0"/>
    <x v="2"/>
    <x v="0"/>
    <s v="Deficiencias en análisis modificaciones contractuales"/>
    <x v="0"/>
    <x v="0"/>
    <m/>
    <m/>
    <m/>
  </r>
  <r>
    <x v="64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Iregui"/>
    <x v="4"/>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x v="0"/>
    <m/>
    <m/>
    <m/>
    <m/>
    <x v="18"/>
    <n v="2"/>
    <n v="1"/>
    <s v="CUMPLIDA"/>
    <x v="0"/>
    <x v="0"/>
    <m/>
    <x v="0"/>
    <x v="0"/>
    <x v="0"/>
    <x v="2"/>
    <x v="11"/>
    <s v="Incumplimiento metas PND y PAA"/>
    <x v="8"/>
    <x v="0"/>
    <m/>
    <m/>
    <m/>
  </r>
  <r>
    <x v="64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1"/>
    <s v="CF_Concesión Férrea Pacifico"/>
    <x v="1"/>
    <x v="0"/>
    <s v="Vicepresidencia de Gestión Contractual_x000a_Vicepresidencia Jurídica"/>
    <s v="Leonidas Narváez"/>
    <x v="1"/>
    <s v="DISCIPLINARIA Y ADMINISTRATIVA"/>
    <n v="6"/>
    <x v="21"/>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1"/>
    <x v="1"/>
    <m/>
    <x v="5"/>
    <x v="3"/>
    <x v="2"/>
    <x v="2"/>
    <x v="0"/>
    <s v="Incumplimiento obligaciónes"/>
    <x v="1"/>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4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1"/>
    <s v="CR_Ruta del Sol - Sector 2"/>
    <x v="41"/>
    <x v="2"/>
    <s v="Vicepresidencia Ejecutiva"/>
    <s v="Fernando Mejía"/>
    <x v="6"/>
    <s v="ADMINISTRATIVA"/>
    <n v="0"/>
    <x v="1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m/>
    <m/>
    <x v="0"/>
    <m/>
    <m/>
    <m/>
    <m/>
    <x v="18"/>
    <n v="0"/>
    <n v="1"/>
    <s v="EN TERMINO"/>
    <x v="1"/>
    <x v="0"/>
    <m/>
    <x v="0"/>
    <x v="0"/>
    <x v="0"/>
    <x v="1"/>
    <x v="12"/>
    <s v="Problemas gestión financiera"/>
    <x v="0"/>
    <x v="0"/>
    <m/>
    <m/>
    <m/>
  </r>
  <r>
    <x v="64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Iregui"/>
    <x v="4"/>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x v="0"/>
    <m/>
    <m/>
    <m/>
    <m/>
    <x v="18"/>
    <n v="2"/>
    <n v="0"/>
    <s v="CUMPLIDA"/>
    <x v="0"/>
    <x v="0"/>
    <m/>
    <x v="0"/>
    <x v="0"/>
    <x v="0"/>
    <x v="2"/>
    <x v="12"/>
    <s v="No asignación de recursos por MHCP"/>
    <x v="8"/>
    <x v="0"/>
    <m/>
    <m/>
    <m/>
  </r>
  <r>
    <x v="64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Fernando Mejía"/>
    <x v="6"/>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x v="0"/>
    <m/>
    <m/>
    <m/>
    <m/>
    <x v="18"/>
    <n v="2"/>
    <n v="0"/>
    <s v="CUMPLIDA"/>
    <x v="0"/>
    <x v="3"/>
    <m/>
    <x v="0"/>
    <x v="0"/>
    <x v="0"/>
    <x v="2"/>
    <x v="11"/>
    <s v="Fondeo vigencias futuras"/>
    <x v="0"/>
    <x v="0"/>
    <m/>
    <m/>
    <m/>
  </r>
  <r>
    <x v="64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Modificaciones"/>
    <x v="0"/>
    <x v="0"/>
    <m/>
    <m/>
    <m/>
  </r>
  <r>
    <x v="64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Adiciones"/>
    <x v="0"/>
    <x v="0"/>
    <m/>
    <m/>
    <m/>
  </r>
  <r>
    <x v="65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En el marco del contrato de concesión de Ruta del Sol 2, se presentará el acuerdo de terminación anticipada del Contrato por lo que la situación descrita por la contraloría no se presentaría._x000a_Informe sobre el valor de  los porcentajes de remuneración al concesionario de las actividades de operación y mantenimiento después de la obtención  del ingreso mínimo garantizado, ingreso esperado, VPIT o VPIP (según el caso)._x000a_UNIDADES DE MEDIDA PREVENTIVAS_x000a_Fortalecer técnica y financieramente la determinción de los porcentajes de remuneración al concesionario de las actividades de operación y mantenimiento.  _x000a_Propuesta de ajuste normativo_x000a_INFORME DE CIERRE:_x000a_6. Informe de Cierre._x000a__x000a_"/>
    <s v="UNIDADES DE MEDIDA CORRECTIVAS:_x000a_1. Acuerdo de terminación._x000a_2. Informe de estructuración_x000a_UNIDADES DE MEDIDA PREVENTIVAS:_x000a_3. Ajuste a la minuta de contrato 4 G_x000a_4. Ajuste Manual de contratación en lo que respecta a recursos adicionales _x000a_5. Propuesta de ajuste normativo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0"/>
    <s v="Ingreso Mínimo Garantizado"/>
    <x v="0"/>
    <x v="0"/>
    <m/>
    <m/>
    <m/>
  </r>
  <r>
    <x v="65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proyectos, incluyendo instrumentos vinculantes con los entes territoriales frente a la ejecución del proyecto y su financiación, en la etapa de estructuración._x000a_INFORME DE CIERRE_x000a_5. Informe de cierre"/>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los proyectos_x000a_INFORME DE CIERRE_x000a_5. informe de cierre"/>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5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Fernando Mejía"/>
    <x v="6"/>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x v="0"/>
    <m/>
    <m/>
    <m/>
    <m/>
    <x v="18"/>
    <n v="2"/>
    <n v="0"/>
    <s v="CUMPLIDA"/>
    <x v="0"/>
    <x v="3"/>
    <m/>
    <x v="0"/>
    <x v="0"/>
    <x v="0"/>
    <x v="2"/>
    <x v="0"/>
    <s v="Pago no debido con recursos del proyecto"/>
    <x v="0"/>
    <x v="0"/>
    <m/>
    <m/>
    <m/>
  </r>
  <r>
    <x v="65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Concepto de la Oficina Jurídica de la ANI que analice el hallazgo y presente recomendaciones al respecto. _x000a_2. Acuerdo de terminación y liquidacion del Contrato de Concesión._x000a_INFORME DE CIERRE_x000a_3. Informe de cierre."/>
    <s v="UNIDADES DE MEDIDA CORRECTIVAS_x000a_1. Concepto de la Oficina Jurídica de la ANI._x000a_2. Acuerdo de terminación y liquidacion del Contrato de Concesión.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Modificaciones"/>
    <x v="0"/>
    <x v="0"/>
    <m/>
    <m/>
    <m/>
  </r>
  <r>
    <x v="65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PREVENTIVAS:_x000a_Para cada estructuración de un nuevo proyecto, adición o prórroga, calcular el WACC con los parámetros actualizados de mercado._x000a_INFORME DE CIERRE_x000a_2. Informe de cierre con descripción del cálculo del WACC"/>
    <s v="UNIDADES DE MEDIDA PREVENTIVAS:_x000a_1.  Archivo con el cálculo del WACC_x000a_INFORME DE CIERRE_x000a_2. Informe de cierre con descripción del cálculo del WACC_x000a_"/>
    <n v="2"/>
    <d v="2017-10-01T00:00:00"/>
    <x v="51"/>
    <s v="CR_Ruta del Sol - Sector 2"/>
    <x v="41"/>
    <x v="2"/>
    <s v="Vicepresidencia Ejecutiva - Vicepresidencia de Estructuración"/>
    <s v="Fernando Mejía"/>
    <x v="6"/>
    <s v="ADMINISTRATIVA"/>
    <n v="0"/>
    <x v="10"/>
    <m/>
    <m/>
    <m/>
    <m/>
    <m/>
    <m/>
    <m/>
    <m/>
    <m/>
    <x v="0"/>
    <m/>
    <m/>
    <m/>
    <m/>
    <x v="18"/>
    <n v="0"/>
    <n v="1"/>
    <s v="EN TERMINO"/>
    <x v="1"/>
    <x v="0"/>
    <m/>
    <x v="0"/>
    <x v="0"/>
    <x v="0"/>
    <x v="2"/>
    <x v="11"/>
    <s v="Deficiencias estructuración del proyecto"/>
    <x v="0"/>
    <x v="0"/>
    <m/>
    <m/>
    <m/>
  </r>
  <r>
    <x v="65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Prepliegos de los 5 procesos licitatorios adelantados por el INVIAS._x000a_2. Prepliegos del proceso de Consultoria para la estructuracion del nuevo proyecto Ruta del Sol Sector 2 adelantado por la ANI._x000a_3. informe del trámite del procedimiento administartivo sancionatorio, suspendido por el Tribunal de Arbitramento. (Defensa Judicial)_x000a_4. informe de carácter técnico que soporta el estado de avance de las obras. (Interventoria)_x000a_INFORME DE CIERRE_x000a_5. Informe de cierre."/>
    <s v="_x000a__x000a_UNIDADES DE MEDIDA CORRECTIVAS_x000a_1. Prepliegos INVIAS._x000a_2. Prepliegos consultoria ANI._x000a_3. Informe Defensa Judicial._x000a_4. Informe Tecnico de Interventoria._x000a_INFORME DE CIERRE_x000a_5. Informe de cierre_x000a_"/>
    <n v="5"/>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5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0"/>
    <s v="Incumplimiento obligaciones"/>
    <x v="0"/>
    <x v="0"/>
    <m/>
    <m/>
    <m/>
  </r>
  <r>
    <x v="65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Contratar un estudio que defina los lineamientos a utilizar por parte de los estructuradores para estimar el valor de los predios de un proyecto._x000a_INFORME DE CIERRE_x000a_2. Elaborar un informe de cierre_x000a_"/>
    <s v="UNIDADES DE MEDIDA CORRECTIVAS:_x000a_1. Informe con lineamientos para la estimación del valor de los predios._x000a_INFORME DE CIERRE_x000a_2. Informe de cierre _x000a_"/>
    <n v="2"/>
    <d v="2017-10-01T00:00:00"/>
    <x v="51"/>
    <s v="CR_Ruta del Sol - Sector 2"/>
    <x v="41"/>
    <x v="2"/>
    <s v="Vicepresidencia Ejecutiva - Vicepresidencia de Planeación, Riesgos y Entorno"/>
    <s v="Fernando Mejía"/>
    <x v="6"/>
    <s v="ADMINISTRATIVA"/>
    <n v="0"/>
    <x v="10"/>
    <m/>
    <m/>
    <m/>
    <m/>
    <m/>
    <m/>
    <m/>
    <m/>
    <m/>
    <x v="0"/>
    <m/>
    <m/>
    <m/>
    <m/>
    <x v="18"/>
    <n v="0"/>
    <n v="1"/>
    <s v="EN TERMINO"/>
    <x v="1"/>
    <x v="0"/>
    <m/>
    <x v="0"/>
    <x v="0"/>
    <x v="0"/>
    <x v="2"/>
    <x v="11"/>
    <s v="Proyección deficiente adquisición de predios"/>
    <x v="0"/>
    <x v="0"/>
    <m/>
    <m/>
    <m/>
  </r>
  <r>
    <x v="65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0"/>
    <s v="Ingreso Mínimo Garantizado"/>
    <x v="0"/>
    <x v="0"/>
    <m/>
    <m/>
    <m/>
  </r>
  <r>
    <x v="65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7"/>
    <s v="CR_Armenia-Pereira-Manizales"/>
    <x v="0"/>
    <x v="0"/>
    <s v="Vicepresidencia de Gestión Contractual"/>
    <s v="Leonidas Narváez"/>
    <x v="1"/>
    <s v="FISCAL, DISCIPLINARIA Y ADMINISTRATIVA"/>
    <n v="0"/>
    <x v="10"/>
    <m/>
    <m/>
    <m/>
    <m/>
    <s v=" "/>
    <m/>
    <m/>
    <m/>
    <m/>
    <x v="0"/>
    <m/>
    <m/>
    <m/>
    <m/>
    <x v="19"/>
    <n v="0"/>
    <n v="1"/>
    <s v="EN TERMINO"/>
    <x v="1"/>
    <x v="3"/>
    <m/>
    <x v="0"/>
    <x v="0"/>
    <x v="0"/>
    <x v="2"/>
    <x v="0"/>
    <s v="Incumplimiento obligaciones"/>
    <x v="0"/>
    <x v="0"/>
    <m/>
    <m/>
    <m/>
  </r>
  <r>
    <x v="66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eonidas Narváez"/>
    <x v="1"/>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x v="0"/>
    <m/>
    <m/>
    <m/>
    <m/>
    <x v="19"/>
    <n v="2"/>
    <n v="0"/>
    <s v="CUMPLIDA"/>
    <x v="0"/>
    <x v="1"/>
    <m/>
    <x v="0"/>
    <x v="0"/>
    <x v="0"/>
    <x v="2"/>
    <x v="2"/>
    <s v="Obligaciones interventoría"/>
    <x v="0"/>
    <x v="0"/>
    <m/>
    <m/>
    <m/>
  </r>
  <r>
    <x v="66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3"/>
    <s v="CR_Armenia-Pereira-Manizales"/>
    <x v="0"/>
    <x v="0"/>
    <s v="Vicepresidencia de Gestión Contractual"/>
    <s v="Leonidas Narváez"/>
    <x v="1"/>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x v="0"/>
    <m/>
    <m/>
    <m/>
    <m/>
    <x v="19"/>
    <n v="2"/>
    <n v="0"/>
    <s v="CUMPLIDA"/>
    <x v="0"/>
    <x v="1"/>
    <m/>
    <x v="0"/>
    <x v="0"/>
    <x v="0"/>
    <x v="2"/>
    <x v="2"/>
    <s v="Obligaciones interventoría"/>
    <x v="0"/>
    <x v="0"/>
    <m/>
    <m/>
    <m/>
  </r>
  <r>
    <x v="66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3"/>
    <s v="CR_Armenia-Pereira-Manizales"/>
    <x v="0"/>
    <x v="0"/>
    <s v="Vicepresidencia de Gestión Contractual"/>
    <s v="Leonidas Narváez"/>
    <x v="1"/>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x v="0"/>
    <m/>
    <m/>
    <m/>
    <m/>
    <x v="19"/>
    <n v="2"/>
    <n v="0"/>
    <s v="CUMPLIDA"/>
    <x v="0"/>
    <x v="1"/>
    <m/>
    <x v="0"/>
    <x v="0"/>
    <x v="0"/>
    <x v="2"/>
    <x v="2"/>
    <s v="Obligaciones interventoría"/>
    <x v="0"/>
    <x v="0"/>
    <m/>
    <m/>
    <m/>
  </r>
  <r>
    <x v="66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eonidas Narváez"/>
    <x v="1"/>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x v="0"/>
    <m/>
    <m/>
    <m/>
    <m/>
    <x v="19"/>
    <n v="2"/>
    <n v="0"/>
    <s v="CUMPLIDA"/>
    <x v="0"/>
    <x v="1"/>
    <m/>
    <x v="0"/>
    <x v="0"/>
    <x v="0"/>
    <x v="2"/>
    <x v="2"/>
    <s v="Obligaciones interventoría"/>
    <x v="0"/>
    <x v="0"/>
    <m/>
    <m/>
    <m/>
  </r>
  <r>
    <x v="66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7"/>
    <s v="CR_Armenia-Pereira-Manizales"/>
    <x v="0"/>
    <x v="0"/>
    <s v="Vicepresidencia de Gestión Contractual- Vicepresidencia de Planeación, Riesgos y Entorno_x000a_"/>
    <s v="Leonidas Narváez"/>
    <x v="1"/>
    <s v="DISCIPLINARIA Y ADMINISTRATIVA"/>
    <n v="0"/>
    <x v="10"/>
    <m/>
    <m/>
    <m/>
    <m/>
    <m/>
    <m/>
    <m/>
    <m/>
    <m/>
    <x v="0"/>
    <m/>
    <m/>
    <m/>
    <m/>
    <x v="19"/>
    <n v="0"/>
    <n v="1"/>
    <s v="EN TERMINO"/>
    <x v="1"/>
    <x v="1"/>
    <m/>
    <x v="0"/>
    <x v="0"/>
    <x v="0"/>
    <x v="2"/>
    <x v="5"/>
    <s v="Demora en gestión predial"/>
    <x v="0"/>
    <x v="0"/>
    <m/>
    <m/>
    <m/>
  </r>
  <r>
    <x v="66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7"/>
    <s v="CR_Armenia-Pereira-Manizales"/>
    <x v="0"/>
    <x v="0"/>
    <s v="Vicepresidencia de Gestión Contractual"/>
    <s v="Leonidas Narváez"/>
    <x v="1"/>
    <s v="DISCIPLINARIA Y ADMINISTRATIVA"/>
    <n v="0"/>
    <x v="10"/>
    <m/>
    <m/>
    <m/>
    <m/>
    <m/>
    <m/>
    <m/>
    <m/>
    <m/>
    <x v="0"/>
    <m/>
    <m/>
    <m/>
    <m/>
    <x v="19"/>
    <n v="0"/>
    <n v="1"/>
    <s v="EN TERMINO"/>
    <x v="1"/>
    <x v="1"/>
    <m/>
    <x v="0"/>
    <x v="0"/>
    <x v="0"/>
    <x v="2"/>
    <x v="2"/>
    <s v="Deficiencias en la supervisión contractual"/>
    <x v="0"/>
    <x v="0"/>
    <m/>
    <m/>
    <m/>
  </r>
  <r>
    <x v="67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Prepliegos de los 5 procesos licitatorios adelantados por el INVIAS._x000a_2. Prepliegos del proceso de Consultoria para la estructuracion del nuevo proyecto Ruta del Sol Sector 2 adelantado por la ANI._x000a_3.. Informe de Interventoría en el que se evidencien las obras que son beneficio para el estado y que seran objeto de reconocimiento en la liquidacion._x000a_4.. Liquidación del contrato de Concesión en la que se reconozcan y paguen únicamente las obras que son beneficiosas para el Estado._x000a_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_x000a_6.. Reversión de todo el Corredor al Invias._x000a_INFORME DE CIERRE_x000a_7. Informe de cierre. _x000a_"/>
    <s v="UNIDADES DE MEDIDA CORRECTIVAS_x000a_1. Prepliegos INVIAS_x000a_2. Prepliegos consultoria ANI_x000a_3. Informe de Interventoria_x000a_4. Liquidacion del Contrato._x000a_5. Memorando a Estructuracion._x000a_6. Actas de Reversion_x000a_INFORME DE CIERRE_x000a_7. Informe de cierre."/>
    <n v="7"/>
    <d v="2017-10-01T00:00:00"/>
    <x v="51"/>
    <s v="CR_Ruta del Sol - Sector 2"/>
    <x v="41"/>
    <x v="2"/>
    <s v="Vicepresidencia Ejecutiva"/>
    <s v="Fernando Mejía"/>
    <x v="6"/>
    <s v="ADMINISTRATIVA"/>
    <n v="0"/>
    <x v="10"/>
    <m/>
    <m/>
    <m/>
    <m/>
    <m/>
    <m/>
    <m/>
    <m/>
    <m/>
    <x v="0"/>
    <m/>
    <m/>
    <m/>
    <m/>
    <x v="18"/>
    <n v="0"/>
    <n v="1"/>
    <s v="EN TERMINO"/>
    <x v="1"/>
    <x v="0"/>
    <m/>
    <x v="0"/>
    <x v="0"/>
    <x v="0"/>
    <x v="2"/>
    <x v="2"/>
    <s v="Obligaciones interventoría"/>
    <x v="0"/>
    <x v="0"/>
    <m/>
    <m/>
    <m/>
  </r>
  <r>
    <x v="67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5"/>
    <s v="Demora en gestión predial"/>
    <x v="0"/>
    <x v="0"/>
    <m/>
    <m/>
    <m/>
  </r>
  <r>
    <x v="67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La reforma a la Demanda de Reconvención incluye dentro de las pretenciones de la Agencia el reconocimiento de los ahorros por no operar el peaje de Gamarra en los plazos contractuales._x000a_2. La Liquidacion del Contrato de Concesion,  solamente incluira el reconocimiento de las obras que efectivamente sean un beneficion para el estado, valoracion que adelanta la interventoria. _x000a_INFORME DE CIERRE_x000a_3. Informe de cierre. "/>
    <s v="UNIDADES DE MEDIDA CORRECTIVAS_x000a_1. Reforma Demanda de Reconvención._x000a_2. Liquidacion del Contrato._x000a_INFORME DE CIERRE_x000a_3. Informe de cierre. "/>
    <n v="3"/>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7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PREVENTIVAS_x000a_1. Circular instructivo sobre procedimiento de eventos eximentes de responsabilidad (proyectado por Jurídica para firma del Presidente). _x000a_INFORME DE CIERRE_x000a_2. Informe de Cierre. "/>
    <s v="UNIDADES DE MEDIDA PREVENTIVAS_x000a_1. Circular Interna_x000a_INFORME DE CIERRE_x000a_2. Informe de cierre"/>
    <n v="2"/>
    <d v="2017-10-01T00:00:00"/>
    <x v="51"/>
    <s v="CR_Ruta del Sol - Sector 2"/>
    <x v="41"/>
    <x v="2"/>
    <s v="Vicepresidencia Ejecutiva"/>
    <s v="Fernando Mejía"/>
    <x v="6"/>
    <s v="ADMINISTRATIVA"/>
    <n v="0"/>
    <x v="10"/>
    <m/>
    <m/>
    <m/>
    <m/>
    <m/>
    <m/>
    <m/>
    <m/>
    <m/>
    <x v="0"/>
    <m/>
    <m/>
    <m/>
    <m/>
    <x v="18"/>
    <n v="0"/>
    <n v="1"/>
    <s v="EN TERMINO"/>
    <x v="1"/>
    <x v="0"/>
    <m/>
    <x v="0"/>
    <x v="0"/>
    <x v="0"/>
    <x v="2"/>
    <x v="2"/>
    <s v="Eximentes de responsabilidad"/>
    <x v="0"/>
    <x v="0"/>
    <m/>
    <m/>
    <m/>
  </r>
  <r>
    <x v="67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Comités fiduciarios realizados desde diciembre de 2016 (correctiva)_x000a_UNIDADES DE MEDIDA PREVENTIVA_x000a_2. Contrato estandar 4G _x000a_INFORME DE CIERRE_x000a_3. Informe de cierre"/>
    <s v="UNIDADES DE MEDIDA CORRECTIVAS_x000a_1. Actas de los Comités fiduciarios realizados desde diciembre de 2016 (correctiva)_x000a_UNIDADES DE MEDIDA PREVENTIVAS_x000a_2. Contrato estandar 4G 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Claridad en obligaciones contractuales"/>
    <x v="0"/>
    <x v="0"/>
    <m/>
    <m/>
    <m/>
  </r>
  <r>
    <x v="67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2"/>
    <s v="Deficiencias en la supervisión contractual"/>
    <x v="0"/>
    <x v="0"/>
    <m/>
    <m/>
    <m/>
  </r>
  <r>
    <x v="67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eonidas Narváez"/>
    <x v="1"/>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x v="0"/>
    <m/>
    <m/>
    <m/>
    <m/>
    <x v="18"/>
    <n v="2"/>
    <n v="0"/>
    <s v="CUMPLIDA"/>
    <x v="0"/>
    <x v="1"/>
    <m/>
    <x v="0"/>
    <x v="0"/>
    <x v="0"/>
    <x v="2"/>
    <x v="11"/>
    <s v="Planeación contractual"/>
    <x v="0"/>
    <x v="0"/>
    <m/>
    <m/>
    <m/>
  </r>
  <r>
    <x v="67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4"/>
    <s v="Gestión de la Contratación Pública"/>
    <x v="84"/>
    <x v="1"/>
    <s v="Vicepresidencia Jurídica"/>
    <s v="Lina Quiroga Vergara"/>
    <x v="8"/>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x v="0"/>
    <m/>
    <m/>
    <m/>
    <m/>
    <x v="18"/>
    <n v="2"/>
    <n v="0"/>
    <s v="CUMPLIDA"/>
    <x v="0"/>
    <x v="0"/>
    <m/>
    <x v="0"/>
    <x v="0"/>
    <x v="0"/>
    <x v="2"/>
    <x v="2"/>
    <s v="Deficiencias liquidación contractual"/>
    <x v="13"/>
    <x v="0"/>
    <m/>
    <m/>
    <m/>
  </r>
  <r>
    <x v="67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Lina Quiroga Vergara"/>
    <x v="8"/>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7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eonidas Narváez"/>
    <x v="1"/>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x v="0"/>
    <m/>
    <m/>
    <m/>
    <m/>
    <x v="18"/>
    <n v="2"/>
    <n v="1"/>
    <s v="CUMPLIDA"/>
    <x v="0"/>
    <x v="3"/>
    <m/>
    <x v="0"/>
    <x v="0"/>
    <x v="0"/>
    <x v="2"/>
    <x v="0"/>
    <s v="Intervención entidades territoriales"/>
    <x v="0"/>
    <x v="0"/>
    <m/>
    <m/>
    <m/>
  </r>
  <r>
    <x v="68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eonidas Narváez"/>
    <x v="1"/>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Proyección deficiente adquisición de predios"/>
    <x v="0"/>
    <x v="0"/>
    <m/>
    <m/>
    <m/>
  </r>
  <r>
    <x v="68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7"/>
    <s v="CR_Transversal de las Américas - Sector 1"/>
    <x v="65"/>
    <x v="0"/>
    <s v="Vicepresidencia de Gestión Contractual- Vicepresidencia de Planeación, Riesgos y Entorno_x000a_"/>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18"/>
    <n v="0"/>
    <n v="1"/>
    <s v="EN TERMINO"/>
    <x v="1"/>
    <x v="1"/>
    <m/>
    <x v="0"/>
    <x v="0"/>
    <x v="0"/>
    <x v="2"/>
    <x v="5"/>
    <s v="Retrasos en obras por predios"/>
    <x v="0"/>
    <x v="0"/>
    <m/>
    <m/>
    <m/>
  </r>
  <r>
    <x v="68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eonidas Narváez"/>
    <x v="1"/>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x v="0"/>
    <m/>
    <m/>
    <m/>
    <m/>
    <x v="18"/>
    <n v="2"/>
    <n v="0"/>
    <s v="CUMPLIDA"/>
    <x v="0"/>
    <x v="1"/>
    <m/>
    <x v="0"/>
    <x v="0"/>
    <x v="0"/>
    <x v="2"/>
    <x v="0"/>
    <s v="Incumplimiento obligaciones"/>
    <x v="0"/>
    <x v="0"/>
    <m/>
    <m/>
    <m/>
  </r>
  <r>
    <x v="68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12"/>
    <s v="Falta de conciliación de cifras"/>
    <x v="4"/>
    <x v="0"/>
    <m/>
    <m/>
    <m/>
  </r>
  <r>
    <x v="68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5"/>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x v="0"/>
    <m/>
    <m/>
    <m/>
    <m/>
    <x v="18"/>
    <n v="2"/>
    <n v="0"/>
    <s v="CUMPLIDA"/>
    <x v="0"/>
    <x v="0"/>
    <s v="2018-409-062229-2 del 22-jun-2018"/>
    <x v="0"/>
    <x v="0"/>
    <x v="0"/>
    <x v="0"/>
    <x v="12"/>
    <s v="Información incompleta para registro contable oportuno"/>
    <x v="0"/>
    <x v="0"/>
    <m/>
    <m/>
    <m/>
  </r>
  <r>
    <x v="68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8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Problemas gestión financiera"/>
    <x v="9"/>
    <x v="0"/>
    <m/>
    <m/>
    <m/>
  </r>
  <r>
    <x v="68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8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4"/>
    <s v="Sistema Estratégico de Planeación y Gestión"/>
    <x v="11"/>
    <x v="3"/>
    <s v="Vicepresidencia de Planeación, Riesgos y Entorno - Vicepresidencia Administrativa y Financiera"/>
    <s v="Fernando Iregui"/>
    <x v="4"/>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x v="0"/>
    <m/>
    <m/>
    <m/>
    <m/>
    <x v="18"/>
    <n v="2"/>
    <n v="0"/>
    <s v="CUMPLIDA"/>
    <x v="0"/>
    <x v="1"/>
    <m/>
    <x v="0"/>
    <x v="0"/>
    <x v="0"/>
    <x v="2"/>
    <x v="12"/>
    <s v="No asignación de recursos por MHCP"/>
    <x v="8"/>
    <x v="0"/>
    <m/>
    <m/>
    <m/>
  </r>
  <r>
    <x v="68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9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Información incompleta para registro contable oportuno"/>
    <x v="9"/>
    <x v="0"/>
    <m/>
    <m/>
    <m/>
  </r>
  <r>
    <x v="69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9"/>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x v="0"/>
    <m/>
    <m/>
    <m/>
    <m/>
    <x v="18"/>
    <n v="2"/>
    <n v="0"/>
    <s v="CUMPLIDA"/>
    <x v="0"/>
    <x v="0"/>
    <m/>
    <x v="0"/>
    <x v="0"/>
    <x v="0"/>
    <x v="2"/>
    <x v="12"/>
    <s v="Deficiencias reporte operaciones reciprocas"/>
    <x v="9"/>
    <x v="0"/>
    <m/>
    <m/>
    <m/>
  </r>
  <r>
    <x v="69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2"/>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x v="0"/>
    <m/>
    <m/>
    <m/>
    <m/>
    <x v="18"/>
    <n v="2"/>
    <n v="0"/>
    <s v="CUMPLIDA"/>
    <x v="0"/>
    <x v="0"/>
    <m/>
    <x v="0"/>
    <x v="0"/>
    <x v="0"/>
    <x v="2"/>
    <x v="12"/>
    <s v="Problemas gestión financiera"/>
    <x v="9"/>
    <x v="0"/>
    <m/>
    <m/>
    <m/>
  </r>
  <r>
    <x v="69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9"/>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x v="0"/>
    <m/>
    <m/>
    <m/>
    <m/>
    <x v="18"/>
    <n v="2"/>
    <n v="0"/>
    <s v="CUMPLIDA"/>
    <x v="0"/>
    <x v="0"/>
    <m/>
    <x v="0"/>
    <x v="0"/>
    <x v="0"/>
    <x v="2"/>
    <x v="12"/>
    <s v="Problemas gestión financiera"/>
    <x v="9"/>
    <x v="0"/>
    <m/>
    <m/>
    <m/>
  </r>
  <r>
    <x v="69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10"/>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10"/>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9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Fernando Mejía - Gloria Margoth Cabrera"/>
    <x v="2"/>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x v="0"/>
    <m/>
    <m/>
    <m/>
    <m/>
    <x v="18"/>
    <n v="2"/>
    <n v="0"/>
    <s v="CUMPLIDA"/>
    <x v="0"/>
    <x v="0"/>
    <m/>
    <x v="0"/>
    <x v="0"/>
    <x v="0"/>
    <x v="2"/>
    <x v="2"/>
    <s v="Incumplimiento plan de mejoramiento áreas"/>
    <x v="9"/>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UNIDADES DE MEDIDA CORRECTIVA_x000a_ - Documento contractual modificatorio que permite otpimizar los recuroso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osos, análisis presupuestal sobre los recursos que se van aportar a la subcuenta de supervisión aerea y la subcuenta de estudios y obras. _x000a_UNIDADES DE MEDIDA PREVENTIVA_x000a_.Contrato estándar 4G_x000a_INFORME DE CIERRE_x000a_Informe de cierre con análisis de los antecedentes relacionados con los aspectos jurídicos, técnicos y financieros y un memorando de estructuración que recuerda la justificación de esa subcuenta._x000a__x000a_"/>
    <s v="UNIDAD DE MEDIDA CORRECTIVA_x000a_1. Otrosí Modificatorio No. 3 con Estudios de conveniencia y Oportunidad_x000a_2. Informe de fiducia sobre el no fondeo de la cuenta año 2017_x000a_3. Acta de acuerdo de liquidación y terminación del contrato _x000a_UNIDAD DE MEDIDA PREVENTIVA_x000a_4. Contrato estándar 4G_x000a_INFORME DE CIERRE_x000a_5. Informe de cierre con análisis de los antecedentes relacionados con los aspectos jurídicos, técnicos y financieros y un memorando de estructuración que recuerda la justificación de esa subcuenta._x000a__x000a_"/>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9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11"/>
    <s v="CR_Transversal de las Américas - Sector 1"/>
    <x v="65"/>
    <x v="0"/>
    <s v="Vicepresidencia de Gestión Contractual-Vicepresidencia de Estructuración- Vicepresidencia de Planeación Riesgo y Entorno"/>
    <s v="Leonidas Narváez"/>
    <x v="1"/>
    <s v="ADMINISTRATIVA"/>
    <n v="1"/>
    <x v="23"/>
    <m/>
    <m/>
    <m/>
    <m/>
    <m/>
    <m/>
    <m/>
    <s v="11/07/2018. Se verifica el FTP y se actualiza el avance al 11%. Faltan UM 1,2,3,4,6,7,8 y 9. SPC"/>
    <m/>
    <x v="0"/>
    <m/>
    <m/>
    <m/>
    <m/>
    <x v="20"/>
    <n v="0"/>
    <n v="1"/>
    <s v="EN TERMINO"/>
    <x v="1"/>
    <x v="0"/>
    <m/>
    <x v="0"/>
    <x v="0"/>
    <x v="0"/>
    <x v="2"/>
    <x v="11"/>
    <s v="Deficiencias estructuración del proyecto"/>
    <x v="0"/>
    <x v="0"/>
    <m/>
    <m/>
    <m/>
  </r>
  <r>
    <x v="70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1"/>
    <s v="CR_Transversal de las Américas - Sector 1"/>
    <x v="65"/>
    <x v="0"/>
    <s v="Vicepresidencia de Gestión Contractual"/>
    <s v="Leonidas Narváez"/>
    <x v="1"/>
    <s v="ADMINISTRATIVA"/>
    <n v="2"/>
    <x v="24"/>
    <m/>
    <m/>
    <m/>
    <m/>
    <m/>
    <m/>
    <m/>
    <s v="11/07/2018. Se verifica el FTP y se actualiza el avance al 22%. Faltan UM 1,2,3,4,5,8 y 9. SPC"/>
    <m/>
    <x v="0"/>
    <m/>
    <m/>
    <m/>
    <m/>
    <x v="20"/>
    <n v="0"/>
    <n v="1"/>
    <s v="EN TERMINO"/>
    <x v="1"/>
    <x v="0"/>
    <m/>
    <x v="0"/>
    <x v="0"/>
    <x v="0"/>
    <x v="2"/>
    <x v="9"/>
    <s v="Desplazamiento de cronograma"/>
    <x v="0"/>
    <x v="0"/>
    <m/>
    <m/>
    <m/>
  </r>
  <r>
    <x v="70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1"/>
    <s v="CR_Transversal de las Américas - Sector 1"/>
    <x v="65"/>
    <x v="0"/>
    <s v="Vicepresidencia de Gestión Contractual-Vicepresidencia de Planeación Riesgo y Entorno"/>
    <s v="Leonidas Narváez"/>
    <x v="1"/>
    <s v="ADMINISTRATIVA"/>
    <n v="0"/>
    <x v="10"/>
    <m/>
    <m/>
    <m/>
    <m/>
    <m/>
    <m/>
    <m/>
    <m/>
    <m/>
    <x v="0"/>
    <m/>
    <m/>
    <m/>
    <m/>
    <x v="20"/>
    <n v="0"/>
    <n v="1"/>
    <s v="EN TERMINO"/>
    <x v="1"/>
    <x v="0"/>
    <m/>
    <x v="0"/>
    <x v="0"/>
    <x v="0"/>
    <x v="2"/>
    <x v="9"/>
    <s v="Desplazamiento de cronograma"/>
    <x v="0"/>
    <x v="0"/>
    <m/>
    <m/>
    <m/>
  </r>
  <r>
    <x v="70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11"/>
    <s v="CR_Transversal de las Américas - Sector 1"/>
    <x v="65"/>
    <x v="0"/>
    <s v="Vicepresidencia de Gestión Contractual-Vicepresidencia de Planeación Riesgo y Entorno"/>
    <s v="Leonidas Narváez"/>
    <x v="1"/>
    <s v="DISCIPLINARIA Y ADMINISTRATIVA"/>
    <n v="0"/>
    <x v="10"/>
    <m/>
    <m/>
    <m/>
    <m/>
    <m/>
    <m/>
    <m/>
    <m/>
    <m/>
    <x v="0"/>
    <m/>
    <m/>
    <m/>
    <m/>
    <x v="20"/>
    <n v="0"/>
    <n v="1"/>
    <s v="EN TERMINO"/>
    <x v="1"/>
    <x v="1"/>
    <m/>
    <x v="0"/>
    <x v="0"/>
    <x v="0"/>
    <x v="2"/>
    <x v="10"/>
    <s v="Rendimientos Financieros"/>
    <x v="0"/>
    <x v="0"/>
    <m/>
    <m/>
    <m/>
  </r>
  <r>
    <x v="70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1"/>
    <s v="CR_Transversal de las Américas - Sector 1"/>
    <x v="65"/>
    <x v="0"/>
    <s v="Vicepresidencia de Gestión Contractual"/>
    <s v="Leonidas Narváez"/>
    <x v="1"/>
    <s v="ADMINISTRATIVA"/>
    <n v="0"/>
    <x v="10"/>
    <m/>
    <m/>
    <m/>
    <m/>
    <m/>
    <m/>
    <m/>
    <m/>
    <m/>
    <x v="0"/>
    <m/>
    <m/>
    <m/>
    <m/>
    <x v="20"/>
    <n v="0"/>
    <n v="1"/>
    <s v="EN TERMINO"/>
    <x v="1"/>
    <x v="0"/>
    <m/>
    <x v="0"/>
    <x v="0"/>
    <x v="0"/>
    <x v="2"/>
    <x v="11"/>
    <s v="Planeación contractual"/>
    <x v="0"/>
    <x v="0"/>
    <m/>
    <m/>
    <m/>
  </r>
  <r>
    <x v="70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11"/>
    <s v="CR_Transversal de las Américas - Sector 1"/>
    <x v="65"/>
    <x v="0"/>
    <s v="Vicepresidencia de Gestión Contractual-Vicepresidencia de Planeación Riesgo y Entorno"/>
    <s v="Leonidas Narváez"/>
    <x v="1"/>
    <s v="FISCAL, DISCIPLINARIA Y ADMINISTRATIVA"/>
    <n v="0"/>
    <x v="10"/>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x v="0"/>
    <m/>
    <m/>
    <m/>
    <m/>
    <x v="20"/>
    <n v="0"/>
    <n v="1"/>
    <s v="EN TERMINO"/>
    <x v="1"/>
    <x v="3"/>
    <m/>
    <x v="0"/>
    <x v="0"/>
    <x v="0"/>
    <x v="2"/>
    <x v="5"/>
    <s v="Predios no requeridos"/>
    <x v="0"/>
    <x v="0"/>
    <m/>
    <m/>
    <m/>
  </r>
  <r>
    <x v="70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0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1"/>
    <s v="CR_Transversal de las Américas - Sector 1"/>
    <x v="65"/>
    <x v="0"/>
    <s v="Vicepresidencia de Gestión Contractual-Vicepresidencia de Planeación Riesgo y Entorno"/>
    <s v="Leonidas Narváez"/>
    <x v="1"/>
    <s v="DISCIPLINARIA Y ADMINISTRATIVA"/>
    <n v="0"/>
    <x v="10"/>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x v="0"/>
    <m/>
    <m/>
    <m/>
    <m/>
    <x v="20"/>
    <n v="0"/>
    <n v="1"/>
    <s v="EN TERMINO"/>
    <x v="1"/>
    <x v="1"/>
    <m/>
    <x v="0"/>
    <x v="0"/>
    <x v="0"/>
    <x v="2"/>
    <x v="12"/>
    <s v="No asignación de recursos por MHCP"/>
    <x v="0"/>
    <x v="0"/>
    <m/>
    <m/>
    <m/>
  </r>
  <r>
    <x v="70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14"/>
    <s v="Claridad en obligaciones contractuales"/>
    <x v="0"/>
    <x v="0"/>
    <m/>
    <m/>
    <m/>
  </r>
  <r>
    <x v="70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11"/>
    <s v="CR_Transversal de las Américas - Sector 1"/>
    <x v="65"/>
    <x v="0"/>
    <s v="Vicepresidencia de Gestión Contractual_x000a_Vicepresidencia Jurídica"/>
    <s v="Leonidas Narváez"/>
    <x v="1"/>
    <s v="FISCAL, DISCIPLINARIA Y ADMINISTRATIVA"/>
    <n v="0"/>
    <x v="10"/>
    <m/>
    <m/>
    <m/>
    <m/>
    <m/>
    <m/>
    <m/>
    <m/>
    <m/>
    <x v="0"/>
    <m/>
    <m/>
    <m/>
    <m/>
    <x v="20"/>
    <n v="0"/>
    <n v="1"/>
    <s v="EN TERMINO"/>
    <x v="1"/>
    <x v="3"/>
    <m/>
    <x v="0"/>
    <x v="0"/>
    <x v="0"/>
    <x v="2"/>
    <x v="13"/>
    <s v="Panel de Expertos"/>
    <x v="0"/>
    <x v="0"/>
    <m/>
    <m/>
    <m/>
  </r>
  <r>
    <x v="70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0"/>
    <s v="Adiciones"/>
    <x v="0"/>
    <x v="0"/>
    <m/>
    <m/>
    <m/>
  </r>
  <r>
    <x v="71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0"/>
    <s v="Problemas en aprobación de licencia ambiental"/>
    <x v="0"/>
    <x v="0"/>
    <m/>
    <m/>
    <m/>
  </r>
  <r>
    <x v="71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x v="0"/>
    <m/>
    <m/>
    <m/>
    <m/>
    <x v="20"/>
    <n v="0"/>
    <n v="1"/>
    <s v="EN TERMINO"/>
    <x v="1"/>
    <x v="1"/>
    <m/>
    <x v="0"/>
    <x v="0"/>
    <x v="0"/>
    <x v="2"/>
    <x v="0"/>
    <s v="Incumplimiento obligaciones"/>
    <x v="0"/>
    <x v="0"/>
    <m/>
    <m/>
    <m/>
  </r>
  <r>
    <x v="71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1"/>
    <s v="CR_Transversal de las Américas - Sector 1"/>
    <x v="65"/>
    <x v="0"/>
    <s v="Vicepresidencia de Gestión Contractual"/>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20"/>
    <n v="0"/>
    <n v="1"/>
    <s v="EN TERMINO"/>
    <x v="1"/>
    <x v="1"/>
    <m/>
    <x v="0"/>
    <x v="0"/>
    <x v="0"/>
    <x v="2"/>
    <x v="0"/>
    <s v="Incumplimiento obligaciones"/>
    <x v="0"/>
    <x v="0"/>
    <m/>
    <m/>
    <m/>
  </r>
  <r>
    <x v="72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2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Fernando Mejía"/>
    <x v="6"/>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Incumplimiento de obligaciones"/>
    <x v="0"/>
    <x v="0"/>
    <m/>
    <m/>
    <m/>
  </r>
  <r>
    <x v="72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2"/>
    <m/>
    <x v="0"/>
    <x v="0"/>
    <x v="0"/>
    <x v="2"/>
    <x v="0"/>
    <s v="Modificaciones "/>
    <x v="0"/>
    <x v="0"/>
    <m/>
    <m/>
    <m/>
  </r>
  <r>
    <x v="72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Modificaciones en la estructura del proyecto inicial"/>
    <x v="0"/>
    <x v="0"/>
    <m/>
    <m/>
    <m/>
  </r>
  <r>
    <x v="72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Fernando Mejía"/>
    <x v="6"/>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Fernando Mejía"/>
    <x v="6"/>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Fernando Mejía"/>
    <x v="6"/>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10"/>
    <s v="Rendimientos Financieros"/>
    <x v="0"/>
    <x v="0"/>
    <m/>
    <m/>
    <m/>
  </r>
  <r>
    <x v="72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x v="0"/>
    <m/>
    <m/>
    <m/>
    <m/>
    <x v="20"/>
    <n v="2"/>
    <n v="0"/>
    <s v="CUMPLIDA"/>
    <x v="0"/>
    <x v="0"/>
    <m/>
    <x v="0"/>
    <x v="0"/>
    <x v="0"/>
    <x v="2"/>
    <x v="2"/>
    <s v="Depuración registros contables"/>
    <x v="0"/>
    <x v="0"/>
    <m/>
    <m/>
    <m/>
  </r>
  <r>
    <x v="73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Fernando Mejía"/>
    <x v="6"/>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13"/>
    <s v="Panel de expertos"/>
    <x v="0"/>
    <x v="0"/>
    <m/>
    <m/>
    <m/>
  </r>
  <r>
    <x v="73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1"/>
    <s v="CR_Ruta del Sol - Sector 3"/>
    <x v="70"/>
    <x v="12"/>
    <s v="Vicepresidencia Ejecutiva - Vicepresidencia de Planeación, Riesgos y Entorno - Vicepresidencia Jurídica - Vicepresidencia de Gestión Contractual"/>
    <s v="Fernando Mejía - Fernando Iregui - Lina Quiroga - Leonidas Narvaez"/>
    <x v="2"/>
    <s v="ADMINISTRATIVA"/>
    <n v="1"/>
    <x v="5"/>
    <m/>
    <m/>
    <m/>
    <m/>
    <m/>
    <m/>
    <m/>
    <s v="10/07/2018. Se verifica el FTP y se actualiza el avance al 50%. Falta UM 2. Informe de cierre. SPC._x000a_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m/>
    <x v="0"/>
    <m/>
    <m/>
    <m/>
    <m/>
    <x v="20"/>
    <n v="0"/>
    <n v="1"/>
    <s v="EN TERMINO"/>
    <x v="1"/>
    <x v="0"/>
    <m/>
    <x v="0"/>
    <x v="0"/>
    <x v="0"/>
    <x v="2"/>
    <x v="0"/>
    <s v="Indebidas justificaciones"/>
    <x v="0"/>
    <x v="0"/>
    <m/>
    <m/>
    <m/>
  </r>
  <r>
    <x v="73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2"/>
    <s v="Deficiencias en la supervisión contractual"/>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5">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0"/>
    <s v="2016-409-077877-2 del 2-sep-2016."/>
    <m/>
    <m/>
    <m/>
    <x v="0"/>
    <x v="0"/>
    <s v="Incumplimiento obligaciones"/>
    <x v="0"/>
    <m/>
    <x v="0"/>
    <m/>
    <m/>
    <m/>
  </r>
  <r>
    <x v="1"/>
    <n v="6"/>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SI _x000a_INF 2 Rad. 2016-40_x000a_9-054482 pag. 29"/>
    <s v="NO"/>
    <s v="De ajuste al plan"/>
    <x v="1"/>
    <x v="1"/>
    <s v="Incumplimiento de obligaciones "/>
    <x v="1"/>
    <m/>
    <x v="1"/>
    <s v="276-69"/>
    <m/>
    <m/>
  </r>
  <r>
    <x v="2"/>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eonidas Narváez"/>
    <x v="1"/>
    <s v="ADMINISTRATIVA"/>
    <n v="1"/>
    <x v="1"/>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
    <m/>
    <x v="0"/>
    <m/>
    <m/>
    <m/>
    <m/>
    <x v="0"/>
    <n v="0"/>
    <n v="1"/>
    <s v="EN TERMINO"/>
    <x v="1"/>
    <x v="0"/>
    <m/>
    <s v="SI INF _x000a_2 Rad. 2016-409-054482 pag. 23"/>
    <s v="SI"/>
    <s v="De ajuste al plan"/>
    <x v="1"/>
    <x v="2"/>
    <s v="Deficiencias en pasos a nivel"/>
    <x v="1"/>
    <m/>
    <x v="0"/>
    <m/>
    <m/>
    <m/>
  </r>
  <r>
    <x v="3"/>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2"/>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m/>
    <x v="0"/>
    <m/>
    <m/>
    <m/>
    <m/>
    <x v="0"/>
    <n v="2"/>
    <n v="0"/>
    <s v="CUMPLIDA"/>
    <x v="0"/>
    <x v="0"/>
    <s v="2016-409-037756-2 del 10-may-2016"/>
    <m/>
    <m/>
    <m/>
    <x v="0"/>
    <x v="3"/>
    <m/>
    <x v="1"/>
    <m/>
    <x v="0"/>
    <m/>
    <m/>
    <m/>
  </r>
  <r>
    <x v="4"/>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3"/>
    <s v="ADMINISTRATIVA"/>
    <n v="2"/>
    <x v="0"/>
    <s v="Se acredita 100% de avance. Pendiente cierre de la CGR."/>
    <m/>
    <m/>
    <m/>
    <m/>
    <m/>
    <m/>
    <m/>
    <m/>
    <x v="0"/>
    <m/>
    <m/>
    <m/>
    <m/>
    <x v="0"/>
    <n v="2"/>
    <n v="0"/>
    <s v="CUMPLIDA"/>
    <x v="0"/>
    <x v="0"/>
    <s v="2016-409-037756-2 del 10-may-2016"/>
    <m/>
    <m/>
    <m/>
    <x v="0"/>
    <x v="3"/>
    <m/>
    <x v="2"/>
    <m/>
    <x v="0"/>
    <m/>
    <m/>
    <m/>
  </r>
  <r>
    <x v="5"/>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m/>
    <x v="0"/>
    <m/>
    <m/>
    <m/>
    <m/>
    <x v="0"/>
    <n v="2"/>
    <n v="0"/>
    <s v="CUMPLIDA"/>
    <x v="0"/>
    <x v="2"/>
    <s v="2016-409-037756-2 del 10-may-2016"/>
    <m/>
    <m/>
    <m/>
    <x v="0"/>
    <x v="3"/>
    <m/>
    <x v="1"/>
    <m/>
    <x v="0"/>
    <m/>
    <m/>
    <m/>
  </r>
  <r>
    <x v="6"/>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s v="Estudio I_x000a__x000a_INF. 3 MM&amp;D Rad. No. 2016-409-061729-2 Pag. 13"/>
    <s v="SI"/>
    <s v="De ajuste al plan"/>
    <x v="0"/>
    <x v="1"/>
    <s v="Incumplimiento de obligaciones "/>
    <x v="1"/>
    <m/>
    <x v="0"/>
    <m/>
    <m/>
    <m/>
  </r>
  <r>
    <x v="7"/>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eonidas Narváez"/>
    <x v="1"/>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x v="0"/>
    <m/>
    <m/>
    <m/>
    <m/>
    <x v="0"/>
    <n v="2"/>
    <n v="0"/>
    <s v="CUMPLIDA"/>
    <x v="0"/>
    <x v="0"/>
    <m/>
    <m/>
    <m/>
    <m/>
    <x v="1"/>
    <x v="4"/>
    <s v="Invasión derecho de via"/>
    <x v="1"/>
    <m/>
    <x v="0"/>
    <m/>
    <m/>
    <m/>
  </r>
  <r>
    <x v="8"/>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x v="0"/>
    <m/>
    <m/>
    <m/>
    <m/>
    <x v="0"/>
    <n v="2"/>
    <n v="0"/>
    <s v="CUMPLIDA"/>
    <x v="0"/>
    <x v="0"/>
    <s v="2017-409-097363-2 del 12-sep-2017"/>
    <m/>
    <m/>
    <m/>
    <x v="0"/>
    <x v="4"/>
    <s v="Presencia de invasores"/>
    <x v="1"/>
    <m/>
    <x v="0"/>
    <m/>
    <m/>
    <m/>
  </r>
  <r>
    <x v="9"/>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x v="0"/>
    <m/>
    <m/>
    <m/>
    <m/>
    <x v="0"/>
    <n v="2"/>
    <n v="0"/>
    <s v="CUMPLIDA"/>
    <x v="0"/>
    <x v="0"/>
    <s v="2017-409-097363-2 del 12-sep-2017"/>
    <m/>
    <m/>
    <m/>
    <x v="0"/>
    <x v="0"/>
    <s v="Incumplimiento obligaciónes"/>
    <x v="1"/>
    <m/>
    <x v="0"/>
    <m/>
    <m/>
    <m/>
  </r>
  <r>
    <x v="10"/>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2"/>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1"/>
    <s v="2016-409-077877-2 del 2-sep-2016."/>
    <m/>
    <m/>
    <m/>
    <x v="0"/>
    <x v="0"/>
    <s v="Modificaciones  "/>
    <x v="0"/>
    <m/>
    <x v="0"/>
    <m/>
    <m/>
    <m/>
  </r>
  <r>
    <x v="11"/>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2"/>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x v="3"/>
    <m/>
    <x v="0"/>
    <m/>
    <x v="0"/>
    <m/>
    <m/>
    <m/>
  </r>
  <r>
    <x v="12"/>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1"/>
    <n v="2"/>
    <n v="0"/>
    <s v="CUMPLIDA"/>
    <x v="0"/>
    <x v="0"/>
    <s v="2017-409-097363-2 del 12-sep-2017"/>
    <s v="INF 6. MM&amp;D  Rad. No. 2016-409-089297-2 pag. 8"/>
    <s v="SI"/>
    <s v="De ajuste al plan"/>
    <x v="0"/>
    <x v="5"/>
    <s v="Retraso obras por predios"/>
    <x v="0"/>
    <m/>
    <x v="0"/>
    <m/>
    <m/>
    <m/>
  </r>
  <r>
    <x v="13"/>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2"/>
    <s v="ADMINISTRATIVA"/>
    <n v="7"/>
    <x v="0"/>
    <s v="Las unidades de medida están completadas. Se ajusta avance al 100%. Pendiente cierre de la CGR. La OCI remitió el 20-marzo-2015 comunicación a la CGR solicitando traslado por competencia."/>
    <m/>
    <m/>
    <m/>
    <m/>
    <m/>
    <m/>
    <m/>
    <m/>
    <x v="0"/>
    <m/>
    <m/>
    <m/>
    <m/>
    <x v="1"/>
    <n v="2"/>
    <n v="0"/>
    <s v="CUMPLIDA"/>
    <x v="0"/>
    <x v="0"/>
    <s v="2016-409-037756-2 del 10-may-2016"/>
    <m/>
    <m/>
    <m/>
    <x v="0"/>
    <x v="3"/>
    <m/>
    <x v="0"/>
    <m/>
    <x v="0"/>
    <m/>
    <m/>
    <m/>
  </r>
  <r>
    <x v="14"/>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2"/>
    <s v="DISCIPLINARIA"/>
    <n v="3"/>
    <x v="2"/>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2"/>
    <x v="1"/>
    <s v="2016-409-077877-2 del 2-sep-2016."/>
    <m/>
    <m/>
    <m/>
    <x v="0"/>
    <x v="1"/>
    <s v="Terminación anticipada del contrato"/>
    <x v="0"/>
    <m/>
    <x v="0"/>
    <m/>
    <m/>
    <m/>
  </r>
  <r>
    <x v="15"/>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3"/>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
    <n v="0"/>
    <n v="0"/>
    <s v="VENCIDA"/>
    <x v="2"/>
    <x v="0"/>
    <m/>
    <s v="SI_x000a_INF 2 Rad. 2016-409-054482 pag.  31"/>
    <s v="N/A"/>
    <s v="No hay impacto"/>
    <x v="1"/>
    <x v="0"/>
    <s v="Incumplimiento obligaciones"/>
    <x v="1"/>
    <m/>
    <x v="1"/>
    <s v="1132-3"/>
    <m/>
    <m/>
  </r>
  <r>
    <x v="16"/>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m/>
    <x v="0"/>
    <m/>
    <m/>
    <m/>
    <m/>
    <x v="1"/>
    <n v="2"/>
    <n v="0"/>
    <s v="CUMPLIDA"/>
    <x v="0"/>
    <x v="0"/>
    <s v="2016-409-037756-2 del 10-may-2016"/>
    <m/>
    <m/>
    <m/>
    <x v="0"/>
    <x v="3"/>
    <m/>
    <x v="1"/>
    <m/>
    <x v="0"/>
    <m/>
    <m/>
    <m/>
  </r>
  <r>
    <x v="1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m/>
    <x v="0"/>
    <m/>
    <m/>
    <m/>
    <m/>
    <x v="1"/>
    <n v="2"/>
    <n v="0"/>
    <s v="CUMPLIDA"/>
    <x v="0"/>
    <x v="3"/>
    <s v="2016-409-037756-2 del 10-may-2016"/>
    <m/>
    <m/>
    <m/>
    <x v="0"/>
    <x v="3"/>
    <m/>
    <x v="1"/>
    <m/>
    <x v="0"/>
    <m/>
    <m/>
    <m/>
  </r>
  <r>
    <x v="18"/>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m/>
    <m/>
    <m/>
    <x v="0"/>
    <x v="0"/>
    <s v="Ausencia de interventoría en los proyectos"/>
    <x v="2"/>
    <m/>
    <x v="0"/>
    <m/>
    <m/>
    <m/>
  </r>
  <r>
    <x v="19"/>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eonidas Narváez"/>
    <x v="1"/>
    <s v="ADMINISTRATIVA"/>
    <n v="6"/>
    <x v="4"/>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x v="0"/>
    <m/>
    <m/>
    <m/>
    <m/>
    <x v="1"/>
    <n v="0"/>
    <n v="1"/>
    <s v="EN TERMINO"/>
    <x v="1"/>
    <x v="0"/>
    <m/>
    <s v="Estudio I_x000a__x000a_INF. 3 MM&amp;D Rad. No. 2016-409-061729-2 Pag. 17"/>
    <s v="N/A"/>
    <s v="No hay impacto"/>
    <x v="1"/>
    <x v="2"/>
    <s v="Falta inventarios concesiones portuarias"/>
    <x v="3"/>
    <m/>
    <x v="0"/>
    <m/>
    <m/>
    <m/>
  </r>
  <r>
    <x v="20"/>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2"/>
    <s v="DISCIPLINARIA"/>
    <n v="1"/>
    <x v="0"/>
    <s v="Pendiente cierre de la CGR. Verificar si el informe resuelve la inconsistencia e incertidumbre planteada por la CGR. "/>
    <m/>
    <m/>
    <m/>
    <m/>
    <m/>
    <m/>
    <m/>
    <m/>
    <x v="0"/>
    <m/>
    <m/>
    <m/>
    <m/>
    <x v="2"/>
    <n v="2"/>
    <n v="0"/>
    <s v="CUMPLIDA"/>
    <x v="0"/>
    <x v="1"/>
    <s v="2016-409-037756-2 del 10-may-2016"/>
    <m/>
    <m/>
    <m/>
    <x v="0"/>
    <x v="3"/>
    <m/>
    <x v="0"/>
    <m/>
    <x v="0"/>
    <m/>
    <m/>
    <m/>
  </r>
  <r>
    <x v="21"/>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x v="0"/>
    <s v="TIR superior al modelo contractual"/>
    <x v="0"/>
    <m/>
    <x v="0"/>
    <m/>
    <m/>
    <m/>
  </r>
  <r>
    <x v="22"/>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2"/>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m/>
    <x v="0"/>
    <m/>
    <m/>
    <m/>
    <m/>
    <x v="2"/>
    <n v="2"/>
    <n v="0"/>
    <s v="CUMPLIDA"/>
    <x v="0"/>
    <x v="0"/>
    <s v="2016-409-037756-2 del 10-may-2016"/>
    <m/>
    <m/>
    <m/>
    <x v="0"/>
    <x v="3"/>
    <m/>
    <x v="0"/>
    <m/>
    <x v="0"/>
    <m/>
    <m/>
    <m/>
  </r>
  <r>
    <x v="2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Iregui"/>
    <x v="4"/>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x v="0"/>
    <m/>
    <m/>
    <m/>
    <m/>
    <x v="3"/>
    <n v="2"/>
    <n v="0"/>
    <s v="CUMPLIDA"/>
    <x v="0"/>
    <x v="1"/>
    <m/>
    <s v="Estudio I_x000a__x000a__x000a_INF. 3 MM&amp;D Rad. No. 2016-409-061729-2 Pag. 23"/>
    <s v="N/A"/>
    <s v="No hay impacto"/>
    <x v="1"/>
    <x v="2"/>
    <s v="Plan de manejo ambiental"/>
    <x v="0"/>
    <m/>
    <x v="0"/>
    <m/>
    <m/>
    <m/>
  </r>
  <r>
    <x v="24"/>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5"/>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x v="0"/>
    <m/>
    <m/>
    <m/>
    <m/>
    <x v="3"/>
    <n v="2"/>
    <n v="0"/>
    <s v="CUMPLIDA"/>
    <x v="0"/>
    <x v="0"/>
    <s v="2017-409-097363-2 del 12-sep-2017"/>
    <s v="INF. 8 MM&amp;D Rad. No. 2016-409-100777-2 Pag. 50"/>
    <s v="SI"/>
    <s v="De ajuste al plan"/>
    <x v="0"/>
    <x v="2"/>
    <s v="Señalización"/>
    <x v="0"/>
    <m/>
    <x v="0"/>
    <m/>
    <m/>
    <m/>
  </r>
  <r>
    <x v="25"/>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x v="3"/>
    <m/>
    <x v="0"/>
    <m/>
    <x v="0"/>
    <m/>
    <m/>
    <m/>
  </r>
  <r>
    <x v="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2"/>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m/>
    <x v="0"/>
    <m/>
    <m/>
    <m/>
    <m/>
    <x v="3"/>
    <n v="2"/>
    <n v="0"/>
    <s v="CUMPLIDA"/>
    <x v="0"/>
    <x v="0"/>
    <s v="2016-409-037756-2 del 10-may-2016"/>
    <m/>
    <m/>
    <m/>
    <x v="0"/>
    <x v="3"/>
    <m/>
    <x v="0"/>
    <m/>
    <x v="0"/>
    <m/>
    <m/>
    <m/>
  </r>
  <r>
    <x v="27"/>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2"/>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m/>
    <x v="0"/>
    <m/>
    <m/>
    <m/>
    <m/>
    <x v="3"/>
    <n v="2"/>
    <n v="0"/>
    <s v="CUMPLIDA"/>
    <x v="0"/>
    <x v="1"/>
    <s v="2016-409-037756-2 del 10-may-2016"/>
    <m/>
    <m/>
    <m/>
    <x v="0"/>
    <x v="3"/>
    <m/>
    <x v="0"/>
    <m/>
    <x v="0"/>
    <m/>
    <m/>
    <m/>
  </r>
  <r>
    <x v="28"/>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x v="0"/>
    <m/>
    <m/>
    <m/>
    <m/>
    <x v="3"/>
    <n v="2"/>
    <n v="0"/>
    <s v="CUMPLIDA"/>
    <x v="0"/>
    <x v="0"/>
    <s v="2017-409-097363-2 del 12-sep-2017"/>
    <s v="INF 6. MM&amp;D  Rad. No. 2016-409-089297-2 pag. 5"/>
    <s v="NO"/>
    <s v="De ajuste al plan"/>
    <x v="0"/>
    <x v="5"/>
    <s v="Demora en gestión predial"/>
    <x v="0"/>
    <m/>
    <x v="0"/>
    <m/>
    <m/>
    <m/>
  </r>
  <r>
    <x v="29"/>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2"/>
    <s v="ADMINISTRATIVA"/>
    <n v="5"/>
    <x v="0"/>
    <s v="El informe de interventoria indica que los predios fueron entregados y la ampliación se encuentra terminada. Pendiente cierre de la CGR"/>
    <m/>
    <m/>
    <m/>
    <m/>
    <m/>
    <m/>
    <m/>
    <m/>
    <x v="0"/>
    <m/>
    <m/>
    <m/>
    <m/>
    <x v="3"/>
    <n v="2"/>
    <n v="0"/>
    <s v="CUMPLIDA"/>
    <x v="0"/>
    <x v="0"/>
    <s v="2016-409-037756-2 del 10-may-2016"/>
    <m/>
    <m/>
    <m/>
    <x v="0"/>
    <x v="3"/>
    <m/>
    <x v="0"/>
    <m/>
    <x v="0"/>
    <m/>
    <m/>
    <m/>
  </r>
  <r>
    <x v="30"/>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Fernando Mejía"/>
    <x v="6"/>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x v="1"/>
    <s v="Inadecuada aplicación indexación de tarifas "/>
    <x v="0"/>
    <m/>
    <x v="0"/>
    <m/>
    <m/>
    <m/>
  </r>
  <r>
    <x v="31"/>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Fernando Mejía"/>
    <x v="6"/>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x v="1"/>
    <s v="Ingreso Mínimo Garantizado"/>
    <x v="0"/>
    <m/>
    <x v="0"/>
    <m/>
    <m/>
    <m/>
  </r>
  <r>
    <x v="32"/>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Fernando Mejía"/>
    <x v="6"/>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s v="INF 5 MM&amp;D Rad. No. 2016-409-089295-2 Pag. 17"/>
    <s v="SI"/>
    <s v="De ajuste al plan"/>
    <x v="1"/>
    <x v="1"/>
    <s v="Incumplimiento de obligaciones "/>
    <x v="0"/>
    <m/>
    <x v="0"/>
    <m/>
    <m/>
    <m/>
  </r>
  <r>
    <x v="33"/>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2"/>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x v="3"/>
    <m/>
    <x v="0"/>
    <m/>
    <x v="0"/>
    <m/>
    <m/>
    <m/>
  </r>
  <r>
    <x v="34"/>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2"/>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m/>
    <x v="0"/>
    <m/>
    <m/>
    <m/>
    <m/>
    <x v="4"/>
    <n v="2"/>
    <n v="0"/>
    <s v="CUMPLIDA"/>
    <x v="0"/>
    <x v="1"/>
    <s v="2016-409-037756-2 del 10-may-2016"/>
    <m/>
    <m/>
    <m/>
    <x v="0"/>
    <x v="3"/>
    <m/>
    <x v="0"/>
    <m/>
    <x v="0"/>
    <m/>
    <m/>
    <m/>
  </r>
  <r>
    <x v="35"/>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7"/>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m/>
    <x v="0"/>
    <m/>
    <m/>
    <m/>
    <m/>
    <x v="5"/>
    <n v="2"/>
    <n v="0"/>
    <s v="CUMPLIDA"/>
    <x v="0"/>
    <x v="0"/>
    <s v="2016-409-037756-2 del 10-may-2016"/>
    <m/>
    <m/>
    <m/>
    <x v="0"/>
    <x v="3"/>
    <m/>
    <x v="2"/>
    <m/>
    <x v="0"/>
    <m/>
    <m/>
    <m/>
  </r>
  <r>
    <x v="36"/>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3"/>
    <s v="ADMINISTRATIVA"/>
    <n v="1"/>
    <x v="0"/>
    <s v="La unidad de medida está completada. Pendiente cierre de la CGR."/>
    <m/>
    <m/>
    <m/>
    <m/>
    <m/>
    <m/>
    <m/>
    <m/>
    <x v="0"/>
    <m/>
    <m/>
    <m/>
    <m/>
    <x v="5"/>
    <n v="2"/>
    <n v="0"/>
    <s v="CUMPLIDA"/>
    <x v="0"/>
    <x v="0"/>
    <s v="2016-409-037756-2 del 10-may-2016"/>
    <m/>
    <m/>
    <m/>
    <x v="0"/>
    <x v="3"/>
    <m/>
    <x v="2"/>
    <m/>
    <x v="0"/>
    <m/>
    <m/>
    <m/>
  </r>
  <r>
    <x v="37"/>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Lina Quiroga Vergara"/>
    <x v="8"/>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5"/>
    <n v="2"/>
    <n v="0"/>
    <s v="CUMPLIDA"/>
    <x v="0"/>
    <x v="1"/>
    <m/>
    <s v="Estudio I_x000a__x000a_INF. 3 MM&amp;D Rad. No. 2016-409-061729-2 Pag. 23"/>
    <s v="N/A"/>
    <s v="No hay impacto"/>
    <x v="1"/>
    <x v="2"/>
    <s v="Deficiencias manejo documental"/>
    <x v="4"/>
    <m/>
    <x v="0"/>
    <m/>
    <m/>
    <m/>
  </r>
  <r>
    <x v="38"/>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2"/>
    <s v="ADMINISTRATIVA"/>
    <n v="3"/>
    <x v="2"/>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s v="SI_x000a_INF 1 MM&amp;D Rad. RADICADO NO. 2016-409-054480-2 pag. 26_x000a_"/>
    <s v="NO"/>
    <s v="De ajuste al plan"/>
    <x v="0"/>
    <x v="1"/>
    <s v="Terminación anticipada del contrato"/>
    <x v="0"/>
    <m/>
    <x v="0"/>
    <m/>
    <m/>
    <m/>
  </r>
  <r>
    <x v="39"/>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2"/>
    <s v="ADMINISTRATIVA"/>
    <n v="1"/>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2"/>
    <x v="0"/>
    <s v="2016-409-077877-2 del 2-sep-2016."/>
    <s v="SI"/>
    <m/>
    <m/>
    <x v="0"/>
    <x v="1"/>
    <s v="Terminación anticipada del contrato"/>
    <x v="0"/>
    <m/>
    <x v="0"/>
    <m/>
    <m/>
    <m/>
  </r>
  <r>
    <x v="40"/>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5"/>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m/>
    <m/>
    <m/>
    <x v="0"/>
    <x v="1"/>
    <s v="Terminación anticipada del contrato"/>
    <x v="0"/>
    <m/>
    <x v="0"/>
    <m/>
    <m/>
    <m/>
  </r>
  <r>
    <x v="41"/>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Fernando Mejía"/>
    <x v="6"/>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x v="0"/>
    <m/>
    <m/>
    <m/>
    <m/>
    <x v="5"/>
    <n v="2"/>
    <n v="0"/>
    <s v="CUMPLIDA"/>
    <x v="0"/>
    <x v="0"/>
    <m/>
    <s v="INF 5 MM&amp;D Rad. No. 2016-409-089295-2 Pag. 53"/>
    <s v="SI"/>
    <s v="De ajuste al plan"/>
    <x v="1"/>
    <x v="2"/>
    <s v="Funcionamiento áreas de servicio"/>
    <x v="0"/>
    <m/>
    <x v="0"/>
    <m/>
    <m/>
    <m/>
  </r>
  <r>
    <x v="42"/>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Fernando Mejía"/>
    <x v="6"/>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x v="0"/>
    <m/>
    <m/>
    <m/>
    <m/>
    <x v="5"/>
    <n v="2"/>
    <n v="0"/>
    <s v="CUMPLIDA"/>
    <x v="0"/>
    <x v="0"/>
    <m/>
    <s v="INF 5 MM&amp;D Rad. No. 2016-409-089295-2 Pag. 55"/>
    <s v="NO"/>
    <s v="De ajuste al plan"/>
    <x v="1"/>
    <x v="0"/>
    <s v="Incumplimiento obligaciones"/>
    <x v="0"/>
    <m/>
    <x v="0"/>
    <m/>
    <m/>
    <m/>
  </r>
  <r>
    <x v="43"/>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x v="1"/>
    <s v="Incumplimiento de obligaciones "/>
    <x v="1"/>
    <m/>
    <x v="0"/>
    <m/>
    <m/>
    <m/>
  </r>
  <r>
    <x v="44"/>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m/>
    <x v="0"/>
    <m/>
    <m/>
    <m/>
    <m/>
    <x v="5"/>
    <n v="2"/>
    <n v="0"/>
    <s v="CUMPLIDA"/>
    <x v="0"/>
    <x v="0"/>
    <s v="2016-409-037756-2 del 10-may-2016"/>
    <m/>
    <m/>
    <m/>
    <x v="0"/>
    <x v="3"/>
    <m/>
    <x v="1"/>
    <m/>
    <x v="0"/>
    <m/>
    <m/>
    <m/>
  </r>
  <r>
    <x v="45"/>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x v="0"/>
    <m/>
    <m/>
    <m/>
    <m/>
    <x v="5"/>
    <n v="2"/>
    <n v="0"/>
    <s v="CUMPLIDA"/>
    <x v="0"/>
    <x v="0"/>
    <s v="2017-409-097363-2 del 12-sep-2017"/>
    <s v="SI INF _x000a_2 Rad. 2016-409-054482 pag. 24"/>
    <s v="N/A"/>
    <s v="No hay impacto"/>
    <x v="0"/>
    <x v="0"/>
    <s v="Incumplimiento obligaciónes"/>
    <x v="1"/>
    <m/>
    <x v="0"/>
    <m/>
    <m/>
    <m/>
  </r>
  <r>
    <x v="46"/>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Fernando Mejía"/>
    <x v="6"/>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x v="0"/>
    <m/>
    <m/>
    <m/>
    <m/>
    <x v="5"/>
    <n v="2"/>
    <n v="0"/>
    <s v="CUMPLIDA"/>
    <x v="0"/>
    <x v="0"/>
    <m/>
    <s v="SI"/>
    <m/>
    <m/>
    <x v="1"/>
    <x v="2"/>
    <s v="Funcionamiento áreas de servicio"/>
    <x v="0"/>
    <m/>
    <x v="0"/>
    <m/>
    <m/>
    <m/>
  </r>
  <r>
    <x v="47"/>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eonidas Narváez"/>
    <x v="1"/>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x v="0"/>
    <m/>
    <m/>
    <m/>
    <m/>
    <x v="5"/>
    <n v="2"/>
    <n v="0"/>
    <s v="CUMPLIDA"/>
    <x v="0"/>
    <x v="0"/>
    <m/>
    <m/>
    <m/>
    <m/>
    <x v="1"/>
    <x v="2"/>
    <s v="Fallas en la gestión ambiental"/>
    <x v="0"/>
    <m/>
    <x v="0"/>
    <m/>
    <m/>
    <m/>
  </r>
  <r>
    <x v="48"/>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x v="0"/>
    <m/>
    <m/>
    <m/>
    <m/>
    <x v="5"/>
    <n v="2"/>
    <n v="0"/>
    <s v="CUMPLIDA"/>
    <x v="0"/>
    <x v="0"/>
    <s v="2017-409-097363-2 del 12-sep-2017"/>
    <m/>
    <m/>
    <m/>
    <x v="0"/>
    <x v="4"/>
    <s v="Presencia de invasores"/>
    <x v="0"/>
    <m/>
    <x v="0"/>
    <m/>
    <m/>
    <m/>
  </r>
  <r>
    <x v="49"/>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x v="3"/>
    <m/>
    <x v="0"/>
    <m/>
    <x v="0"/>
    <m/>
    <m/>
    <m/>
  </r>
  <r>
    <x v="50"/>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2"/>
    <s v="ADMINISTRATIVA"/>
    <n v="6"/>
    <x v="0"/>
    <s v="Confirmados los soportes en ftp. Pendiente cierre de la CGR."/>
    <m/>
    <m/>
    <m/>
    <m/>
    <m/>
    <m/>
    <m/>
    <m/>
    <x v="0"/>
    <m/>
    <m/>
    <m/>
    <m/>
    <x v="5"/>
    <n v="2"/>
    <n v="0"/>
    <s v="CUMPLIDA"/>
    <x v="0"/>
    <x v="0"/>
    <s v="2016-409-037756-2 del 10-may-2016"/>
    <m/>
    <m/>
    <m/>
    <x v="0"/>
    <x v="3"/>
    <m/>
    <x v="0"/>
    <m/>
    <x v="0"/>
    <m/>
    <m/>
    <m/>
  </r>
  <r>
    <x v="51"/>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2"/>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m/>
    <x v="0"/>
    <m/>
    <m/>
    <m/>
    <m/>
    <x v="5"/>
    <n v="2"/>
    <n v="0"/>
    <s v="CUMPLIDA"/>
    <x v="0"/>
    <x v="1"/>
    <s v="2016-409-037756-2 del 10-may-2016"/>
    <m/>
    <m/>
    <m/>
    <x v="0"/>
    <x v="3"/>
    <m/>
    <x v="0"/>
    <m/>
    <x v="0"/>
    <m/>
    <m/>
    <m/>
  </r>
  <r>
    <x v="52"/>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eonidas Narváez"/>
    <x v="1"/>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1"/>
    <m/>
    <s v="SI _x000a_INF 2 Rad. 2016-40_x000a_9-054482 pag. 29"/>
    <s v="NO"/>
    <s v="De ajuste al plan"/>
    <x v="1"/>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3"/>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2"/>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m/>
    <x v="0"/>
    <m/>
    <m/>
    <m/>
    <m/>
    <x v="5"/>
    <n v="2"/>
    <n v="0"/>
    <s v="CUMPLIDA"/>
    <x v="0"/>
    <x v="0"/>
    <s v="2016-409-037756-2 del 10-may-2016"/>
    <m/>
    <m/>
    <m/>
    <x v="0"/>
    <x v="3"/>
    <m/>
    <x v="1"/>
    <m/>
    <x v="0"/>
    <m/>
    <m/>
    <m/>
  </r>
  <r>
    <x v="54"/>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m/>
    <x v="0"/>
    <m/>
    <m/>
    <m/>
    <m/>
    <x v="5"/>
    <n v="2"/>
    <n v="0"/>
    <s v="CUMPLIDA"/>
    <x v="0"/>
    <x v="0"/>
    <s v="2016-409-037756-2 del 10-may-2016"/>
    <m/>
    <m/>
    <m/>
    <x v="0"/>
    <x v="3"/>
    <m/>
    <x v="1"/>
    <m/>
    <x v="0"/>
    <m/>
    <m/>
    <m/>
  </r>
  <r>
    <x v="55"/>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2"/>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5"/>
    <n v="2"/>
    <n v="0"/>
    <s v="CUMPLIDA"/>
    <x v="0"/>
    <x v="1"/>
    <s v="2016-409-077877-2 del 2-sep-2016."/>
    <m/>
    <m/>
    <m/>
    <x v="0"/>
    <x v="2"/>
    <s v="Deficiencias manejo documental"/>
    <x v="2"/>
    <m/>
    <x v="0"/>
    <m/>
    <m/>
    <m/>
  </r>
  <r>
    <x v="5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5"/>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x v="0"/>
    <m/>
    <m/>
    <m/>
    <m/>
    <x v="5"/>
    <n v="2"/>
    <n v="0"/>
    <s v="CUMPLIDA"/>
    <x v="0"/>
    <x v="0"/>
    <s v="2017-409-097363-2 del 12-sep-2017"/>
    <s v="INF 5 MM&amp;D Rad. No. 2016-409-089295-2 Pag. 56"/>
    <s v="SI"/>
    <s v="De ajuste al plan"/>
    <x v="0"/>
    <x v="2"/>
    <s v="Falta de coordinación entre actores"/>
    <x v="0"/>
    <m/>
    <x v="0"/>
    <m/>
    <m/>
    <m/>
  </r>
  <r>
    <x v="57"/>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x v="0"/>
    <m/>
    <m/>
    <m/>
    <m/>
    <x v="6"/>
    <n v="2"/>
    <n v="0"/>
    <s v="CUMPLIDA"/>
    <x v="0"/>
    <x v="0"/>
    <s v="2016-409-037756-2 del 10-may-2016"/>
    <m/>
    <m/>
    <m/>
    <x v="0"/>
    <x v="3"/>
    <m/>
    <x v="0"/>
    <m/>
    <x v="0"/>
    <m/>
    <m/>
    <m/>
  </r>
  <r>
    <x v="58"/>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eonidas Narváez"/>
    <x v="1"/>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x v="0"/>
    <m/>
    <m/>
    <m/>
    <m/>
    <x v="6"/>
    <n v="2"/>
    <n v="0"/>
    <s v="CUMPLIDA"/>
    <x v="0"/>
    <x v="0"/>
    <m/>
    <m/>
    <m/>
    <m/>
    <x v="1"/>
    <x v="5"/>
    <s v="Retrasos en obras por predios"/>
    <x v="0"/>
    <m/>
    <x v="0"/>
    <m/>
    <m/>
    <m/>
  </r>
  <r>
    <x v="59"/>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2"/>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m/>
    <x v="0"/>
    <m/>
    <m/>
    <m/>
    <m/>
    <x v="6"/>
    <n v="2"/>
    <n v="0"/>
    <s v="CUMPLIDA"/>
    <x v="0"/>
    <x v="0"/>
    <s v="2016-409-037756-2 del 10-may-2016"/>
    <m/>
    <m/>
    <m/>
    <x v="0"/>
    <x v="3"/>
    <m/>
    <x v="0"/>
    <m/>
    <x v="0"/>
    <m/>
    <m/>
    <m/>
  </r>
  <r>
    <x v="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m/>
    <m/>
    <m/>
    <x v="0"/>
    <x v="2"/>
    <s v="Falta integración sistemas de información"/>
    <x v="2"/>
    <m/>
    <x v="0"/>
    <m/>
    <m/>
    <m/>
  </r>
  <r>
    <x v="61"/>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9"/>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x v="0"/>
    <m/>
    <m/>
    <m/>
    <m/>
    <x v="7"/>
    <n v="2"/>
    <n v="0"/>
    <s v="CUMPLIDA"/>
    <x v="0"/>
    <x v="0"/>
    <m/>
    <m/>
    <m/>
    <m/>
    <x v="1"/>
    <x v="6"/>
    <s v="Problemas en la gestión del talento humano de la ANI"/>
    <x v="5"/>
    <m/>
    <x v="0"/>
    <m/>
    <m/>
    <m/>
  </r>
  <r>
    <x v="62"/>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2"/>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x v="0"/>
    <m/>
    <m/>
    <m/>
    <m/>
    <x v="7"/>
    <n v="2"/>
    <n v="0"/>
    <s v="CUMPLIDA"/>
    <x v="0"/>
    <x v="2"/>
    <s v="2016-409-037756-2 del 10-may-2016"/>
    <m/>
    <m/>
    <m/>
    <x v="0"/>
    <x v="3"/>
    <m/>
    <x v="0"/>
    <m/>
    <x v="0"/>
    <m/>
    <m/>
    <m/>
  </r>
  <r>
    <x v="63"/>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2"/>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x v="3"/>
    <m/>
    <x v="0"/>
    <m/>
    <x v="0"/>
    <m/>
    <m/>
    <m/>
  </r>
  <r>
    <x v="64"/>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m/>
    <x v="0"/>
    <m/>
    <m/>
    <m/>
    <m/>
    <x v="7"/>
    <n v="2"/>
    <n v="0"/>
    <s v="CUMPLIDA"/>
    <x v="0"/>
    <x v="0"/>
    <s v="2016-409-037756-2 del 10-may-2016"/>
    <m/>
    <m/>
    <m/>
    <x v="0"/>
    <x v="3"/>
    <m/>
    <x v="0"/>
    <m/>
    <x v="0"/>
    <m/>
    <m/>
    <m/>
  </r>
  <r>
    <x v="65"/>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x v="0"/>
    <m/>
    <m/>
    <m/>
    <m/>
    <x v="7"/>
    <n v="2"/>
    <n v="0"/>
    <s v="CUMPLIDA"/>
    <x v="0"/>
    <x v="0"/>
    <s v="2016-409-037756-2 del 10-may-2016"/>
    <m/>
    <m/>
    <m/>
    <x v="0"/>
    <x v="3"/>
    <m/>
    <x v="0"/>
    <m/>
    <x v="0"/>
    <m/>
    <m/>
    <m/>
  </r>
  <r>
    <x v="66"/>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x v="0"/>
    <m/>
    <m/>
    <m/>
    <m/>
    <x v="7"/>
    <n v="2"/>
    <n v="0"/>
    <s v="CUMPLIDA"/>
    <x v="0"/>
    <x v="0"/>
    <s v="2016-409-037756-2 del 10-may-2016"/>
    <m/>
    <m/>
    <m/>
    <x v="0"/>
    <x v="3"/>
    <m/>
    <x v="0"/>
    <m/>
    <x v="0"/>
    <m/>
    <m/>
    <m/>
  </r>
  <r>
    <x v="67"/>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x v="0"/>
    <m/>
    <m/>
    <m/>
    <m/>
    <x v="7"/>
    <n v="2"/>
    <n v="0"/>
    <s v="CUMPLIDA"/>
    <x v="0"/>
    <x v="0"/>
    <s v="2016-409-037756-2 del 10-may-2016"/>
    <m/>
    <m/>
    <m/>
    <x v="0"/>
    <x v="3"/>
    <m/>
    <x v="0"/>
    <m/>
    <x v="0"/>
    <m/>
    <m/>
    <m/>
  </r>
  <r>
    <x v="68"/>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0"/>
    <s v="SI"/>
    <s v="De ajuste al plan"/>
    <x v="1"/>
    <x v="1"/>
    <s v="Incumplimiento de obligaciones "/>
    <x v="0"/>
    <m/>
    <x v="0"/>
    <m/>
    <m/>
    <m/>
  </r>
  <r>
    <x v="69"/>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Fernando Mejía"/>
    <x v="6"/>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x v="1"/>
    <s v="Incumplimiento de obligaciones "/>
    <x v="0"/>
    <m/>
    <x v="0"/>
    <m/>
    <m/>
    <m/>
  </r>
  <r>
    <x v="70"/>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Fernando Mejía"/>
    <x v="6"/>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x v="0"/>
    <m/>
    <m/>
    <m/>
    <m/>
    <x v="7"/>
    <n v="2"/>
    <n v="0"/>
    <s v="CUMPLIDA"/>
    <x v="0"/>
    <x v="3"/>
    <m/>
    <s v="INF 5 MM&amp;D Rad. No. 2016-409-089295-2 Pag. 57"/>
    <s v="SI"/>
    <s v="De ajuste al plan"/>
    <x v="1"/>
    <x v="0"/>
    <s v="Deficiencias en análisis modificaciones contractuales"/>
    <x v="0"/>
    <m/>
    <x v="0"/>
    <m/>
    <m/>
    <m/>
  </r>
  <r>
    <x v="71"/>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Fernando Mejía"/>
    <x v="6"/>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s v="Estudio I_x000a__x000a__x000a_INF. 3 MM&amp;D Rad. No. 2016-409-061729-2 Pag. 2 "/>
    <s v="SI"/>
    <s v="De gran impacto"/>
    <x v="1"/>
    <x v="0"/>
    <s v="Deficiencias en análisis modificaciones contractuales"/>
    <x v="0"/>
    <m/>
    <x v="0"/>
    <m/>
    <m/>
    <m/>
  </r>
  <r>
    <x v="72"/>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2"/>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m/>
    <m/>
    <m/>
    <x v="0"/>
    <x v="3"/>
    <m/>
    <x v="0"/>
    <m/>
    <x v="0"/>
    <m/>
    <m/>
    <m/>
  </r>
  <r>
    <x v="73"/>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Fernando Mejía"/>
    <x v="6"/>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s v="Estudio III_x000a__x000a_INF 9 Rad. 2016-409-119125-2_x000a_pag. 24_x000a_"/>
    <s v="N/A"/>
    <s v="No hay impacto"/>
    <x v="2"/>
    <x v="5"/>
    <s v="Predios no requeridos"/>
    <x v="0"/>
    <m/>
    <x v="0"/>
    <m/>
    <m/>
    <m/>
  </r>
  <r>
    <x v="74"/>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2"/>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x v="0"/>
    <m/>
    <m/>
    <m/>
    <m/>
    <x v="7"/>
    <n v="2"/>
    <n v="0"/>
    <s v="CUMPLIDA"/>
    <x v="0"/>
    <x v="2"/>
    <s v="2016-409-077877-2 del 2-sep-2016."/>
    <s v="SI_x000a_INF 1 MM&amp;D Rad. RADICADO NO. 2016-409-054480-2 pag. 30_x000a_"/>
    <s v="NO"/>
    <s v="De ajuste al plan"/>
    <x v="0"/>
    <x v="0"/>
    <s v="Adiciones"/>
    <x v="0"/>
    <m/>
    <x v="0"/>
    <m/>
    <m/>
    <m/>
  </r>
  <r>
    <x v="75"/>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2"/>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m/>
    <m/>
    <m/>
    <x v="0"/>
    <x v="0"/>
    <s v="Modificaciones"/>
    <x v="0"/>
    <m/>
    <x v="0"/>
    <m/>
    <m/>
    <m/>
  </r>
  <r>
    <x v="76"/>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Fernando Mejía"/>
    <x v="6"/>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x v="0"/>
    <m/>
    <m/>
    <m/>
    <m/>
    <x v="7"/>
    <n v="2"/>
    <n v="0"/>
    <s v="CUMPLIDA"/>
    <x v="0"/>
    <x v="2"/>
    <m/>
    <s v="Estudio II_x000a_INF.4_x000a_RADICADO NO. 2016-409-077657-2_x000a_Pag. 81"/>
    <s v="SI"/>
    <s v="De ajuste al plan"/>
    <x v="1"/>
    <x v="0"/>
    <s v="Modificaciones"/>
    <x v="0"/>
    <m/>
    <x v="0"/>
    <m/>
    <m/>
    <m/>
  </r>
  <r>
    <x v="77"/>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Fernando Mejía"/>
    <x v="6"/>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x v="0"/>
    <m/>
    <m/>
    <m/>
    <m/>
    <x v="7"/>
    <n v="2"/>
    <n v="0"/>
    <s v="CUMPLIDA"/>
    <x v="0"/>
    <x v="1"/>
    <m/>
    <s v="INF 9 Rad. 2016-409-119125-2_x000a_pag. 26"/>
    <s v="N/A"/>
    <s v="No hay impacto"/>
    <x v="1"/>
    <x v="0"/>
    <s v="Deficiencias en análisis modificaciones contractuales"/>
    <x v="0"/>
    <m/>
    <x v="0"/>
    <m/>
    <m/>
    <m/>
  </r>
  <r>
    <x v="78"/>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2"/>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m/>
    <m/>
    <m/>
    <x v="0"/>
    <x v="3"/>
    <m/>
    <x v="0"/>
    <m/>
    <x v="0"/>
    <m/>
    <m/>
    <m/>
  </r>
  <r>
    <x v="79"/>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2"/>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m/>
    <x v="0"/>
    <m/>
    <m/>
    <m/>
    <m/>
    <x v="7"/>
    <n v="2"/>
    <n v="0"/>
    <s v="CUMPLIDA"/>
    <x v="0"/>
    <x v="2"/>
    <s v="2016-409-037756-2 del 10-may-2016"/>
    <m/>
    <m/>
    <m/>
    <x v="0"/>
    <x v="3"/>
    <m/>
    <x v="0"/>
    <m/>
    <x v="0"/>
    <m/>
    <m/>
    <m/>
  </r>
  <r>
    <x v="80"/>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eonidas Narváez"/>
    <x v="1"/>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x v="0"/>
    <m/>
    <m/>
    <m/>
    <m/>
    <x v="7"/>
    <n v="2"/>
    <n v="0"/>
    <s v="CUMPLIDA"/>
    <x v="0"/>
    <x v="2"/>
    <m/>
    <s v="Estudio II_x000a_INF 1 MM&amp;D Rad. RADICADO NO. 2016-409-054480-2 pag. 31_x000a_INF.4_x000a_RADICADO NO. 2016-409-077657-2 Pag. 83"/>
    <s v="N/A"/>
    <s v="No hay impacto"/>
    <x v="1"/>
    <x v="0"/>
    <s v="Adiciones"/>
    <x v="0"/>
    <m/>
    <x v="0"/>
    <m/>
    <m/>
    <m/>
  </r>
  <r>
    <x v="81"/>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2"/>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m/>
    <x v="0"/>
    <m/>
    <m/>
    <m/>
    <m/>
    <x v="7"/>
    <n v="2"/>
    <n v="0"/>
    <s v="CUMPLIDA"/>
    <x v="0"/>
    <x v="0"/>
    <s v="2016-409-037756-2 del 10-may-2016"/>
    <m/>
    <m/>
    <m/>
    <x v="0"/>
    <x v="3"/>
    <m/>
    <x v="0"/>
    <m/>
    <x v="0"/>
    <m/>
    <m/>
    <m/>
  </r>
  <r>
    <x v="82"/>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eonidas Narváez"/>
    <x v="1"/>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s v="Estudio III_x000a__x000a_INF 1 Rad. RADICADO NO. 2016-409-054480-2 pag. 32_x000a__x000a_INF 9 Rad. 2016-409-119125-2_x000a_pag. 23"/>
    <s v="N/A"/>
    <s v="No hay impacto"/>
    <x v="1"/>
    <x v="1"/>
    <s v="Incumplimiento de obligaciones "/>
    <x v="0"/>
    <m/>
    <x v="0"/>
    <m/>
    <m/>
    <m/>
  </r>
  <r>
    <x v="83"/>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3"/>
    <s v="2016-409-037756-2 del 10-may-2016"/>
    <m/>
    <m/>
    <m/>
    <x v="0"/>
    <x v="3"/>
    <m/>
    <x v="0"/>
    <m/>
    <x v="0"/>
    <m/>
    <m/>
    <m/>
  </r>
  <r>
    <x v="84"/>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2"/>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x v="3"/>
    <m/>
    <x v="0"/>
    <m/>
    <x v="0"/>
    <m/>
    <m/>
    <m/>
  </r>
  <r>
    <x v="85"/>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0"/>
    <s v="2016-409-037756-2 del 10-may-2016"/>
    <m/>
    <m/>
    <m/>
    <x v="0"/>
    <x v="3"/>
    <m/>
    <x v="0"/>
    <m/>
    <x v="0"/>
    <m/>
    <m/>
    <m/>
  </r>
  <r>
    <x v="86"/>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2"/>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m/>
    <x v="0"/>
    <m/>
    <m/>
    <m/>
    <m/>
    <x v="7"/>
    <n v="2"/>
    <n v="0"/>
    <s v="CUMPLIDA"/>
    <x v="0"/>
    <x v="1"/>
    <s v="2016-409-037756-2 del 10-may-2016"/>
    <m/>
    <m/>
    <m/>
    <x v="0"/>
    <x v="3"/>
    <m/>
    <x v="0"/>
    <m/>
    <x v="0"/>
    <m/>
    <m/>
    <m/>
  </r>
  <r>
    <x v="87"/>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2"/>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m/>
    <x v="0"/>
    <m/>
    <m/>
    <m/>
    <m/>
    <x v="7"/>
    <n v="2"/>
    <n v="0"/>
    <s v="CUMPLIDA"/>
    <x v="0"/>
    <x v="0"/>
    <s v="2016-409-037756-2 del 10-may-2016"/>
    <m/>
    <m/>
    <m/>
    <x v="0"/>
    <x v="3"/>
    <m/>
    <x v="0"/>
    <m/>
    <x v="0"/>
    <m/>
    <m/>
    <m/>
  </r>
  <r>
    <x v="88"/>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5"/>
    <s v="DISCIPLINARIA"/>
    <n v="3"/>
    <x v="0"/>
    <s v="Pendiente para cierre de la CGR"/>
    <m/>
    <m/>
    <m/>
    <m/>
    <m/>
    <m/>
    <m/>
    <m/>
    <x v="0"/>
    <m/>
    <m/>
    <m/>
    <m/>
    <x v="7"/>
    <n v="2"/>
    <n v="0"/>
    <s v="CUMPLIDA"/>
    <x v="0"/>
    <x v="1"/>
    <s v="2016-409-037756-2 del 10-may-2016"/>
    <m/>
    <m/>
    <m/>
    <x v="0"/>
    <x v="3"/>
    <m/>
    <x v="0"/>
    <m/>
    <x v="0"/>
    <m/>
    <m/>
    <m/>
  </r>
  <r>
    <x v="89"/>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m/>
    <x v="0"/>
    <m/>
    <m/>
    <m/>
    <m/>
    <x v="7"/>
    <n v="2"/>
    <n v="0"/>
    <s v="CUMPLIDA"/>
    <x v="0"/>
    <x v="0"/>
    <s v="2016-409-037756-2 del 10-may-2016"/>
    <m/>
    <m/>
    <m/>
    <x v="0"/>
    <x v="3"/>
    <m/>
    <x v="0"/>
    <m/>
    <x v="0"/>
    <m/>
    <m/>
    <m/>
  </r>
  <r>
    <x v="90"/>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m/>
    <x v="0"/>
    <m/>
    <m/>
    <m/>
    <m/>
    <x v="7"/>
    <n v="2"/>
    <n v="0"/>
    <s v="CUMPLIDA"/>
    <x v="0"/>
    <x v="1"/>
    <s v="2016-409-037756-2 del 10-may-2016"/>
    <m/>
    <m/>
    <m/>
    <x v="0"/>
    <x v="3"/>
    <m/>
    <x v="0"/>
    <m/>
    <x v="0"/>
    <m/>
    <m/>
    <m/>
  </r>
  <r>
    <x v="91"/>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m/>
    <x v="0"/>
    <m/>
    <m/>
    <m/>
    <m/>
    <x v="7"/>
    <n v="2"/>
    <n v="0"/>
    <s v="CUMPLIDA"/>
    <x v="0"/>
    <x v="0"/>
    <s v="2016-409-037756-2 del 10-may-2016"/>
    <m/>
    <m/>
    <m/>
    <x v="0"/>
    <x v="3"/>
    <m/>
    <x v="0"/>
    <m/>
    <x v="0"/>
    <m/>
    <m/>
    <m/>
  </r>
  <r>
    <x v="92"/>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m/>
    <x v="0"/>
    <m/>
    <m/>
    <m/>
    <m/>
    <x v="7"/>
    <n v="2"/>
    <n v="0"/>
    <s v="CUMPLIDA"/>
    <x v="0"/>
    <x v="3"/>
    <s v="2016-409-037756-2 del 10-may-2016"/>
    <m/>
    <m/>
    <m/>
    <x v="0"/>
    <x v="3"/>
    <m/>
    <x v="0"/>
    <m/>
    <x v="0"/>
    <m/>
    <m/>
    <m/>
  </r>
  <r>
    <x v="93"/>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m/>
    <x v="0"/>
    <m/>
    <m/>
    <m/>
    <m/>
    <x v="7"/>
    <n v="2"/>
    <n v="0"/>
    <s v="CUMPLIDA"/>
    <x v="0"/>
    <x v="0"/>
    <s v="2016-409-037756-2 del 10-may-2016"/>
    <m/>
    <m/>
    <m/>
    <x v="0"/>
    <x v="3"/>
    <m/>
    <x v="0"/>
    <m/>
    <x v="0"/>
    <m/>
    <m/>
    <m/>
  </r>
  <r>
    <x v="94"/>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eonidas Narváez"/>
    <x v="1"/>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x v="0"/>
    <m/>
    <m/>
    <m/>
    <m/>
    <x v="7"/>
    <n v="2"/>
    <n v="0"/>
    <s v="CUMPLIDA"/>
    <x v="0"/>
    <x v="1"/>
    <m/>
    <m/>
    <m/>
    <m/>
    <x v="1"/>
    <x v="7"/>
    <s v="Índice de estado"/>
    <x v="0"/>
    <m/>
    <x v="0"/>
    <m/>
    <m/>
    <m/>
  </r>
  <r>
    <x v="95"/>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m/>
    <x v="0"/>
    <m/>
    <m/>
    <m/>
    <m/>
    <x v="7"/>
    <n v="2"/>
    <n v="0"/>
    <s v="CUMPLIDA"/>
    <x v="0"/>
    <x v="0"/>
    <s v="2016-409-037756-2 del 10-may-2016"/>
    <m/>
    <m/>
    <m/>
    <x v="0"/>
    <x v="3"/>
    <m/>
    <x v="0"/>
    <m/>
    <x v="0"/>
    <m/>
    <m/>
    <m/>
  </r>
  <r>
    <x v="96"/>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3"/>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m/>
    <x v="0"/>
    <m/>
    <m/>
    <m/>
    <m/>
    <x v="7"/>
    <n v="2"/>
    <n v="0"/>
    <s v="CUMPLIDA"/>
    <x v="0"/>
    <x v="0"/>
    <s v="2016-409-037756-2 del 10-may-2016"/>
    <m/>
    <m/>
    <m/>
    <x v="0"/>
    <x v="3"/>
    <m/>
    <x v="2"/>
    <m/>
    <x v="0"/>
    <m/>
    <m/>
    <m/>
  </r>
  <r>
    <x v="97"/>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2"/>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x v="0"/>
    <m/>
    <m/>
    <m/>
    <m/>
    <x v="7"/>
    <n v="2"/>
    <n v="0"/>
    <s v="CUMPLIDA"/>
    <x v="0"/>
    <x v="0"/>
    <s v="2016-409-037756-2 del 10-may-2016"/>
    <m/>
    <m/>
    <m/>
    <x v="0"/>
    <x v="3"/>
    <m/>
    <x v="0"/>
    <m/>
    <x v="0"/>
    <m/>
    <m/>
    <m/>
  </r>
  <r>
    <x v="98"/>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eonidas Narváez"/>
    <x v="1"/>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x v="1"/>
    <s v="Ingreso Mínimo Garantizado"/>
    <x v="0"/>
    <m/>
    <x v="0"/>
    <m/>
    <m/>
    <m/>
  </r>
  <r>
    <x v="99"/>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eonidas Narváez"/>
    <x v="1"/>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x v="0"/>
    <s v="Incumplimiento especificaciones"/>
    <x v="0"/>
    <m/>
    <x v="0"/>
    <m/>
    <m/>
    <m/>
  </r>
  <r>
    <x v="100"/>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m/>
    <x v="0"/>
    <m/>
    <m/>
    <m/>
    <m/>
    <x v="9"/>
    <n v="2"/>
    <n v="0"/>
    <s v="CUMPLIDA"/>
    <x v="0"/>
    <x v="0"/>
    <s v="2016-409-037756-2 del 10-may-2016"/>
    <m/>
    <m/>
    <m/>
    <x v="0"/>
    <x v="3"/>
    <m/>
    <x v="0"/>
    <m/>
    <x v="0"/>
    <m/>
    <m/>
    <m/>
  </r>
  <r>
    <x v="101"/>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m/>
    <m/>
    <m/>
    <x v="0"/>
    <x v="0"/>
    <s v="Modificaciones"/>
    <x v="0"/>
    <m/>
    <x v="0"/>
    <m/>
    <m/>
    <m/>
  </r>
  <r>
    <x v="10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m/>
    <m/>
    <m/>
    <x v="0"/>
    <x v="3"/>
    <m/>
    <x v="0"/>
    <m/>
    <x v="0"/>
    <m/>
    <m/>
    <m/>
  </r>
  <r>
    <x v="10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2"/>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8"/>
    <s v="Ingreso Mínimo Garantizado"/>
    <x v="0"/>
    <m/>
    <x v="0"/>
    <m/>
    <m/>
    <m/>
  </r>
  <r>
    <x v="104"/>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x v="0"/>
    <m/>
    <m/>
    <m/>
    <m/>
    <x v="8"/>
    <n v="2"/>
    <n v="0"/>
    <s v="CUMPLIDA"/>
    <x v="0"/>
    <x v="0"/>
    <s v="2017-409-097363-2 del 12-sep-2017"/>
    <m/>
    <m/>
    <m/>
    <x v="0"/>
    <x v="2"/>
    <s v="Entrega información concesionario"/>
    <x v="0"/>
    <m/>
    <x v="0"/>
    <m/>
    <m/>
    <m/>
  </r>
  <r>
    <x v="105"/>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eonidas Narváez"/>
    <x v="1"/>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1"/>
    <x v="3"/>
    <m/>
    <s v="Estudio III_x000a_INF. 7_x000a_MM&amp;D_x000a_Rad. No. 2016-409-092155-2 Pag.35"/>
    <s v="SI"/>
    <s v="De ajuste al plan"/>
    <x v="1"/>
    <x v="1"/>
    <s v="Por modificaciones contractuales"/>
    <x v="0"/>
    <m/>
    <x v="0"/>
    <m/>
    <m/>
    <m/>
  </r>
  <r>
    <x v="106"/>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2"/>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x v="3"/>
    <m/>
    <x v="0"/>
    <m/>
    <x v="0"/>
    <m/>
    <m/>
    <m/>
  </r>
  <r>
    <x v="107"/>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m/>
    <m/>
    <m/>
    <x v="0"/>
    <x v="3"/>
    <m/>
    <x v="0"/>
    <m/>
    <x v="0"/>
    <m/>
    <m/>
    <m/>
  </r>
  <r>
    <x v="108"/>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m/>
    <m/>
    <m/>
    <x v="0"/>
    <x v="3"/>
    <m/>
    <x v="0"/>
    <m/>
    <x v="0"/>
    <m/>
    <m/>
    <m/>
  </r>
  <r>
    <x v="109"/>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m/>
    <m/>
    <m/>
    <x v="0"/>
    <x v="3"/>
    <m/>
    <x v="0"/>
    <m/>
    <x v="0"/>
    <m/>
    <m/>
    <m/>
  </r>
  <r>
    <x v="110"/>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2"/>
    <s v="DISCIPLINARIA"/>
    <n v="7"/>
    <x v="0"/>
    <s v="Las unidades de medida están completadas. Pendiente cierre de la CGR."/>
    <m/>
    <m/>
    <m/>
    <m/>
    <m/>
    <m/>
    <m/>
    <m/>
    <x v="0"/>
    <m/>
    <m/>
    <m/>
    <m/>
    <x v="8"/>
    <n v="2"/>
    <n v="0"/>
    <s v="CUMPLIDA"/>
    <x v="0"/>
    <x v="1"/>
    <s v="2016-409-037756-2 del 10-may-2016"/>
    <m/>
    <m/>
    <m/>
    <x v="0"/>
    <x v="3"/>
    <m/>
    <x v="0"/>
    <m/>
    <x v="0"/>
    <m/>
    <m/>
    <m/>
  </r>
  <r>
    <x v="11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m/>
    <x v="0"/>
    <m/>
    <m/>
    <m/>
    <m/>
    <x v="8"/>
    <n v="2"/>
    <n v="0"/>
    <s v="CUMPLIDA"/>
    <x v="0"/>
    <x v="1"/>
    <s v="2016-409-037756-2 del 10-may-2016"/>
    <m/>
    <m/>
    <m/>
    <x v="0"/>
    <x v="3"/>
    <m/>
    <x v="0"/>
    <m/>
    <x v="0"/>
    <m/>
    <m/>
    <m/>
  </r>
  <r>
    <x v="112"/>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m/>
    <x v="0"/>
    <m/>
    <m/>
    <m/>
    <m/>
    <x v="8"/>
    <n v="2"/>
    <n v="0"/>
    <s v="CUMPLIDA"/>
    <x v="0"/>
    <x v="0"/>
    <s v="2016-409-037756-2 del 10-may-2016"/>
    <m/>
    <m/>
    <m/>
    <x v="0"/>
    <x v="3"/>
    <m/>
    <x v="0"/>
    <m/>
    <x v="0"/>
    <m/>
    <m/>
    <m/>
  </r>
  <r>
    <x v="113"/>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2"/>
    <s v="DISCIPLINARIA"/>
    <n v="5"/>
    <x v="0"/>
    <s v="La unidad de medida 5 finalmente no aplicó. Todo el plan se encuentra completado. Pendiente cierre de la CGR."/>
    <m/>
    <m/>
    <m/>
    <m/>
    <m/>
    <m/>
    <m/>
    <m/>
    <x v="0"/>
    <m/>
    <m/>
    <m/>
    <m/>
    <x v="8"/>
    <n v="2"/>
    <n v="0"/>
    <s v="CUMPLIDA"/>
    <x v="0"/>
    <x v="1"/>
    <s v="2016-409-037756-2 del 10-may-2016"/>
    <m/>
    <m/>
    <m/>
    <x v="0"/>
    <x v="3"/>
    <m/>
    <x v="0"/>
    <m/>
    <x v="0"/>
    <m/>
    <m/>
    <m/>
  </r>
  <r>
    <x v="114"/>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2"/>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x v="1"/>
    <s v="Desequilibrio ecuación contractual"/>
    <x v="0"/>
    <m/>
    <x v="0"/>
    <m/>
    <m/>
    <m/>
  </r>
  <r>
    <x v="115"/>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3"/>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x v="0"/>
    <m/>
    <m/>
    <m/>
    <m/>
    <x v="8"/>
    <n v="2"/>
    <n v="0"/>
    <s v="CUMPLIDA"/>
    <x v="0"/>
    <x v="2"/>
    <s v="2017-409-097363-2 del 12-sep-2017"/>
    <s v="Estudio I_x000a__x000a_INF 3  MM&amp;D Rad. 2016-409-061729-2 pag. 20 "/>
    <s v="N/A"/>
    <s v="No hay impacto"/>
    <x v="0"/>
    <x v="0"/>
    <s v="Supuestos mayores pagos gerencia de obra y AIU"/>
    <x v="0"/>
    <m/>
    <x v="0"/>
    <m/>
    <m/>
    <m/>
  </r>
  <r>
    <x v="116"/>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3"/>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s v="Estudio I_x000a__x000a_INF. 3 MM&amp;D Rad. No. 2016-409-061729-2 Pag. 21"/>
    <s v="N/A"/>
    <s v="No hay impacto"/>
    <x v="0"/>
    <x v="0"/>
    <s v="Supuestos mayores pagos gerencia de obra y AIU"/>
    <x v="0"/>
    <m/>
    <x v="0"/>
    <m/>
    <m/>
    <m/>
  </r>
  <r>
    <x v="117"/>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m/>
    <x v="0"/>
    <m/>
    <m/>
    <m/>
    <m/>
    <x v="8"/>
    <n v="2"/>
    <n v="0"/>
    <s v="CUMPLIDA"/>
    <x v="0"/>
    <x v="3"/>
    <s v="2016-409-037756-2 del 10-may-2016"/>
    <m/>
    <m/>
    <m/>
    <x v="0"/>
    <x v="3"/>
    <m/>
    <x v="0"/>
    <m/>
    <x v="0"/>
    <m/>
    <m/>
    <m/>
  </r>
  <r>
    <x v="118"/>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Fernando Mejía"/>
    <x v="6"/>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x v="2"/>
    <s v="Rad. 20174090839852 del 09/08/2017 _x000a_COMUNICACIÓN APERTURA INDAGACIÓN PRELIMINAR NRO. 6-026-17 CONTRATO DE CONCESIÓN 444 DE 1994 PRESUNTO DAÑO FISCAL"/>
    <m/>
    <m/>
    <m/>
    <x v="8"/>
    <n v="2"/>
    <n v="0"/>
    <s v="CUMPLIDA"/>
    <x v="0"/>
    <x v="1"/>
    <m/>
    <m/>
    <m/>
    <m/>
    <x v="1"/>
    <x v="2"/>
    <s v="Funcionamiento áreas de servicio"/>
    <x v="0"/>
    <m/>
    <x v="0"/>
    <m/>
    <m/>
    <m/>
  </r>
  <r>
    <x v="119"/>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2"/>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m/>
    <x v="0"/>
    <m/>
    <m/>
    <m/>
    <m/>
    <x v="9"/>
    <n v="2"/>
    <n v="0"/>
    <s v="CUMPLIDA"/>
    <x v="0"/>
    <x v="2"/>
    <s v="2016-409-037756-2 del 10-may-2016"/>
    <m/>
    <m/>
    <m/>
    <x v="0"/>
    <x v="3"/>
    <m/>
    <x v="0"/>
    <m/>
    <x v="0"/>
    <m/>
    <m/>
    <m/>
  </r>
  <r>
    <x v="120"/>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2"/>
    <s v="DISCIPLINARIA Y PENAL"/>
    <n v="6"/>
    <x v="0"/>
    <s v="Las unidades de medida están completadas. Se ajusta nivel de avance. Pendiente presentar a la CGR."/>
    <m/>
    <m/>
    <m/>
    <m/>
    <m/>
    <m/>
    <m/>
    <m/>
    <x v="0"/>
    <m/>
    <m/>
    <m/>
    <m/>
    <x v="8"/>
    <n v="2"/>
    <n v="0"/>
    <s v="CUMPLIDA"/>
    <x v="0"/>
    <x v="2"/>
    <s v="2016-409-037756-2 del 10-may-2016"/>
    <m/>
    <m/>
    <m/>
    <x v="0"/>
    <x v="3"/>
    <m/>
    <x v="0"/>
    <m/>
    <x v="0"/>
    <m/>
    <m/>
    <m/>
  </r>
  <r>
    <x v="121"/>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Fernando Mejía"/>
    <x v="6"/>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x v="0"/>
    <m/>
    <m/>
    <m/>
    <m/>
    <x v="8"/>
    <n v="2"/>
    <n v="0"/>
    <s v="CUMPLIDA"/>
    <x v="0"/>
    <x v="2"/>
    <m/>
    <s v="Estudio III"/>
    <m/>
    <m/>
    <x v="1"/>
    <x v="5"/>
    <s v="Predios adquiridos no utilizados"/>
    <x v="0"/>
    <m/>
    <x v="0"/>
    <m/>
    <m/>
    <m/>
  </r>
  <r>
    <x v="122"/>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2"/>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x v="0"/>
    <m/>
    <m/>
    <m/>
    <m/>
    <x v="8"/>
    <n v="2"/>
    <n v="0"/>
    <s v="CUMPLIDA"/>
    <x v="0"/>
    <x v="1"/>
    <s v="2016-409-077877-2 del 2-sep-2016."/>
    <m/>
    <m/>
    <m/>
    <x v="0"/>
    <x v="0"/>
    <s v="Modificaciones"/>
    <x v="0"/>
    <m/>
    <x v="0"/>
    <m/>
    <m/>
    <m/>
  </r>
  <r>
    <x v="123"/>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2"/>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m/>
    <x v="0"/>
    <m/>
    <m/>
    <m/>
    <m/>
    <x v="8"/>
    <n v="2"/>
    <n v="0"/>
    <s v="CUMPLIDA"/>
    <x v="0"/>
    <x v="1"/>
    <s v="2016-409-037756-2 del 10-may-2016"/>
    <m/>
    <m/>
    <m/>
    <x v="0"/>
    <x v="3"/>
    <m/>
    <x v="0"/>
    <m/>
    <x v="0"/>
    <m/>
    <m/>
    <m/>
  </r>
  <r>
    <x v="124"/>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2"/>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x v="3"/>
    <m/>
    <x v="0"/>
    <m/>
    <x v="0"/>
    <m/>
    <m/>
    <m/>
  </r>
  <r>
    <x v="125"/>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2"/>
    <s v="Deficiencia en la supervisión contractual"/>
    <x v="0"/>
    <m/>
    <x v="0"/>
    <m/>
    <m/>
    <m/>
  </r>
  <r>
    <x v="12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m/>
    <x v="0"/>
    <m/>
    <m/>
    <m/>
    <m/>
    <x v="8"/>
    <n v="2"/>
    <n v="0"/>
    <s v="CUMPLIDA"/>
    <x v="0"/>
    <x v="0"/>
    <s v="2016-409-037756-2 del 10-may-2016"/>
    <m/>
    <m/>
    <m/>
    <x v="0"/>
    <x v="3"/>
    <m/>
    <x v="0"/>
    <m/>
    <x v="0"/>
    <m/>
    <m/>
    <m/>
  </r>
  <r>
    <x v="12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0"/>
    <s v="Vicepresidencia de Gestión Contractual - Vicepresidencia Jurídica"/>
    <s v="Leonidas Narváez"/>
    <x v="1"/>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x v="0"/>
    <m/>
    <m/>
    <m/>
    <m/>
    <x v="8"/>
    <n v="2"/>
    <n v="0"/>
    <s v="CUMPLIDA"/>
    <x v="0"/>
    <x v="3"/>
    <m/>
    <s v="Estudio II_x000a_INF.4_x000a_RADICADO NO. 2016-409-077657-2_x000a_Pag. 4"/>
    <s v="SI"/>
    <s v="No hay impacto"/>
    <x v="1"/>
    <x v="9"/>
    <s v="Desplazamiento de cronograma"/>
    <x v="0"/>
    <m/>
    <x v="0"/>
    <m/>
    <m/>
    <m/>
  </r>
  <r>
    <x v="12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m/>
    <x v="0"/>
    <m/>
    <m/>
    <m/>
    <m/>
    <x v="8"/>
    <n v="2"/>
    <n v="0"/>
    <s v="CUMPLIDA"/>
    <x v="0"/>
    <x v="0"/>
    <s v="2016-409-037756-2 del 10-may-2016"/>
    <m/>
    <m/>
    <m/>
    <x v="0"/>
    <x v="3"/>
    <m/>
    <x v="0"/>
    <m/>
    <x v="0"/>
    <m/>
    <m/>
    <m/>
  </r>
  <r>
    <x v="129"/>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2"/>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0"/>
    <s v="2016-409-037756-2 del 10-may-2016"/>
    <m/>
    <m/>
    <m/>
    <x v="0"/>
    <x v="3"/>
    <m/>
    <x v="0"/>
    <m/>
    <x v="0"/>
    <m/>
    <m/>
    <m/>
  </r>
  <r>
    <x v="130"/>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m/>
    <x v="0"/>
    <m/>
    <m/>
    <m/>
    <m/>
    <x v="8"/>
    <n v="2"/>
    <n v="0"/>
    <s v="CUMPLIDA"/>
    <x v="0"/>
    <x v="0"/>
    <s v="2016-409-037756-2 del 10-may-2016"/>
    <m/>
    <m/>
    <m/>
    <x v="0"/>
    <x v="3"/>
    <m/>
    <x v="0"/>
    <m/>
    <x v="0"/>
    <m/>
    <m/>
    <m/>
  </r>
  <r>
    <x v="131"/>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m/>
    <x v="0"/>
    <m/>
    <m/>
    <m/>
    <m/>
    <x v="8"/>
    <n v="2"/>
    <n v="0"/>
    <s v="CUMPLIDA"/>
    <x v="0"/>
    <x v="0"/>
    <s v="2016-409-037756-2 del 10-may-2016"/>
    <m/>
    <m/>
    <m/>
    <x v="0"/>
    <x v="3"/>
    <m/>
    <x v="0"/>
    <m/>
    <x v="0"/>
    <m/>
    <m/>
    <m/>
  </r>
  <r>
    <x v="132"/>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eonidas Narváez"/>
    <x v="1"/>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x v="0"/>
    <m/>
    <m/>
    <m/>
    <m/>
    <x v="8"/>
    <n v="2"/>
    <n v="0"/>
    <s v="CUMPLIDA"/>
    <x v="0"/>
    <x v="0"/>
    <m/>
    <m/>
    <m/>
    <m/>
    <x v="1"/>
    <x v="9"/>
    <s v="Desplazamiento de cronograma"/>
    <x v="0"/>
    <m/>
    <x v="0"/>
    <m/>
    <m/>
    <m/>
  </r>
  <r>
    <x v="133"/>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2"/>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m/>
    <x v="0"/>
    <m/>
    <m/>
    <m/>
    <m/>
    <x v="8"/>
    <n v="2"/>
    <n v="0"/>
    <s v="CUMPLIDA"/>
    <x v="0"/>
    <x v="1"/>
    <s v="2016-409-037756-2 del 10-may-2016"/>
    <m/>
    <m/>
    <m/>
    <x v="0"/>
    <x v="3"/>
    <m/>
    <x v="0"/>
    <m/>
    <x v="0"/>
    <m/>
    <m/>
    <m/>
  </r>
  <r>
    <x v="134"/>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2"/>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m/>
    <x v="0"/>
    <m/>
    <m/>
    <m/>
    <m/>
    <x v="8"/>
    <n v="2"/>
    <n v="0"/>
    <s v="CUMPLIDA"/>
    <x v="0"/>
    <x v="2"/>
    <s v="2016-409-037756-2 del 10-may-2016"/>
    <m/>
    <m/>
    <m/>
    <x v="0"/>
    <x v="3"/>
    <m/>
    <x v="0"/>
    <m/>
    <x v="0"/>
    <m/>
    <m/>
    <m/>
  </r>
  <r>
    <x v="135"/>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2"/>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m/>
    <x v="0"/>
    <m/>
    <m/>
    <m/>
    <m/>
    <x v="8"/>
    <n v="2"/>
    <n v="0"/>
    <s v="CUMPLIDA"/>
    <x v="0"/>
    <x v="1"/>
    <s v="2016-409-037756-2 del 10-may-2016"/>
    <m/>
    <m/>
    <m/>
    <x v="0"/>
    <x v="3"/>
    <m/>
    <x v="0"/>
    <m/>
    <x v="0"/>
    <m/>
    <m/>
    <m/>
  </r>
  <r>
    <x v="136"/>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2"/>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1"/>
    <s v="2016-409-037756-2 del 10-may-2016"/>
    <m/>
    <m/>
    <m/>
    <x v="0"/>
    <x v="3"/>
    <m/>
    <x v="0"/>
    <m/>
    <x v="0"/>
    <m/>
    <m/>
    <m/>
  </r>
  <r>
    <x v="137"/>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2"/>
    <s v="DISCIPLINARIA"/>
    <n v="6"/>
    <x v="0"/>
    <s v="Se confirma 100% de cumplimiento. Para presentar a cierre de la CGR"/>
    <m/>
    <m/>
    <m/>
    <m/>
    <m/>
    <m/>
    <m/>
    <m/>
    <x v="0"/>
    <m/>
    <m/>
    <m/>
    <m/>
    <x v="8"/>
    <n v="2"/>
    <n v="0"/>
    <s v="CUMPLIDA"/>
    <x v="0"/>
    <x v="1"/>
    <s v="2016-409-037756-2 del 10-may-2016"/>
    <m/>
    <m/>
    <m/>
    <x v="0"/>
    <x v="3"/>
    <m/>
    <x v="0"/>
    <m/>
    <x v="0"/>
    <m/>
    <m/>
    <m/>
  </r>
  <r>
    <x v="138"/>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m/>
    <x v="0"/>
    <m/>
    <m/>
    <m/>
    <m/>
    <x v="8"/>
    <n v="2"/>
    <n v="0"/>
    <s v="CUMPLIDA"/>
    <x v="0"/>
    <x v="1"/>
    <s v="2016-409-037756-2 del 10-may-2016"/>
    <m/>
    <m/>
    <m/>
    <x v="0"/>
    <x v="3"/>
    <m/>
    <x v="0"/>
    <m/>
    <x v="0"/>
    <m/>
    <m/>
    <m/>
  </r>
  <r>
    <x v="139"/>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2"/>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Deficiencias en análisis modificaciones contractuales"/>
    <x v="0"/>
    <m/>
    <x v="0"/>
    <m/>
    <m/>
    <m/>
  </r>
  <r>
    <x v="140"/>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2"/>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Adiciones"/>
    <x v="0"/>
    <m/>
    <x v="0"/>
    <m/>
    <m/>
    <m/>
  </r>
  <r>
    <x v="141"/>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2"/>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m/>
    <m/>
    <m/>
    <x v="0"/>
    <x v="1"/>
    <s v="Ingreso Mínimo Garantizado"/>
    <x v="0"/>
    <m/>
    <x v="0"/>
    <m/>
    <m/>
    <m/>
  </r>
  <r>
    <x v="142"/>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2"/>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0"/>
    <s v="Modificaciones"/>
    <x v="0"/>
    <m/>
    <x v="0"/>
    <m/>
    <m/>
    <m/>
  </r>
  <r>
    <x v="143"/>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eonidas Narváez"/>
    <x v="1"/>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x v="0"/>
    <m/>
    <m/>
    <m/>
    <m/>
    <x v="9"/>
    <n v="2"/>
    <n v="0"/>
    <s v="CUMPLIDA"/>
    <x v="0"/>
    <x v="0"/>
    <m/>
    <s v="INF 6. MM&amp;D  Rad. No. 2016-409-089297-2 pag. 6"/>
    <s v="SI"/>
    <s v="De ajuste al plan"/>
    <x v="1"/>
    <x v="2"/>
    <s v="Fallas en la gestión ambiental"/>
    <x v="0"/>
    <m/>
    <x v="0"/>
    <m/>
    <m/>
    <m/>
  </r>
  <r>
    <x v="144"/>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x v="3"/>
    <m/>
    <x v="0"/>
    <m/>
    <x v="0"/>
    <m/>
    <m/>
    <m/>
  </r>
  <r>
    <x v="145"/>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m/>
    <m/>
    <m/>
    <x v="0"/>
    <x v="3"/>
    <m/>
    <x v="0"/>
    <m/>
    <x v="0"/>
    <m/>
    <m/>
    <m/>
  </r>
  <r>
    <x v="146"/>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x v="3"/>
    <m/>
    <x v="0"/>
    <m/>
    <x v="0"/>
    <m/>
    <m/>
    <m/>
  </r>
  <r>
    <x v="147"/>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x v="3"/>
    <m/>
    <x v="0"/>
    <m/>
    <x v="0"/>
    <m/>
    <m/>
    <m/>
  </r>
  <r>
    <x v="148"/>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x v="3"/>
    <m/>
    <x v="0"/>
    <m/>
    <x v="0"/>
    <m/>
    <m/>
    <m/>
  </r>
  <r>
    <x v="149"/>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m/>
    <m/>
    <m/>
    <x v="0"/>
    <x v="3"/>
    <m/>
    <x v="0"/>
    <m/>
    <x v="0"/>
    <m/>
    <m/>
    <m/>
  </r>
  <r>
    <x v="150"/>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1"/>
    <s v="Vicepresidencia Jurídica"/>
    <s v="Fernando Iregui"/>
    <x v="3"/>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x v="1"/>
    <s v="Modificaciones contractuales"/>
    <x v="0"/>
    <m/>
    <x v="0"/>
    <m/>
    <m/>
    <m/>
  </r>
  <r>
    <x v="151"/>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2"/>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x v="3"/>
    <m/>
    <x v="0"/>
    <m/>
    <x v="0"/>
    <m/>
    <m/>
    <m/>
  </r>
  <r>
    <x v="152"/>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2"/>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x v="3"/>
    <m/>
    <x v="0"/>
    <m/>
    <x v="0"/>
    <m/>
    <m/>
    <m/>
  </r>
  <r>
    <x v="153"/>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x v="3"/>
    <m/>
    <x v="0"/>
    <m/>
    <x v="0"/>
    <m/>
    <m/>
    <m/>
  </r>
  <r>
    <x v="154"/>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2"/>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x v="3"/>
    <m/>
    <x v="0"/>
    <m/>
    <x v="0"/>
    <m/>
    <m/>
    <m/>
  </r>
  <r>
    <x v="155"/>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eonidas Narváez"/>
    <x v="1"/>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x v="1"/>
    <s v="Por modificaciones contractuales"/>
    <x v="0"/>
    <m/>
    <x v="0"/>
    <m/>
    <m/>
    <m/>
  </r>
  <r>
    <x v="156"/>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x v="3"/>
    <m/>
    <x v="0"/>
    <m/>
    <x v="0"/>
    <m/>
    <m/>
    <m/>
  </r>
  <r>
    <x v="157"/>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x v="3"/>
    <m/>
    <x v="0"/>
    <m/>
    <x v="0"/>
    <m/>
    <m/>
    <m/>
  </r>
  <r>
    <x v="158"/>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8  MM&amp;D Rad.  2016-409-100777-2 pag. 79"/>
    <s v="SI"/>
    <s v="De ajuste al plan"/>
    <x v="1"/>
    <x v="1"/>
    <s v="Incumplimiento de obligaciones "/>
    <x v="0"/>
    <m/>
    <x v="0"/>
    <m/>
    <m/>
    <m/>
  </r>
  <r>
    <x v="159"/>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2"/>
    <s v="Vicepresidencia Ejecutiva"/>
    <s v="Germán Córdoba"/>
    <x v="5"/>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2"/>
    <s v="Deficiencia en la supervisión contractual"/>
    <x v="0"/>
    <m/>
    <x v="0"/>
    <m/>
    <m/>
    <m/>
  </r>
  <r>
    <x v="160"/>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2"/>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2"/>
    <s v="2016-409-037756-2 del 10-may-2016"/>
    <m/>
    <m/>
    <m/>
    <x v="0"/>
    <x v="3"/>
    <m/>
    <x v="0"/>
    <m/>
    <x v="0"/>
    <m/>
    <m/>
    <m/>
  </r>
  <r>
    <x v="161"/>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5"/>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m/>
    <x v="0"/>
    <m/>
    <m/>
    <m/>
    <m/>
    <x v="8"/>
    <n v="2"/>
    <n v="0"/>
    <s v="CUMPLIDA"/>
    <x v="0"/>
    <x v="0"/>
    <s v="2016-409-037756-2 del 10-may-2016"/>
    <m/>
    <m/>
    <m/>
    <x v="0"/>
    <x v="3"/>
    <m/>
    <x v="0"/>
    <m/>
    <x v="0"/>
    <m/>
    <m/>
    <m/>
  </r>
  <r>
    <x v="162"/>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
    <s v="CR_Cordoba-Sucre"/>
    <x v="12"/>
    <x v="0"/>
    <s v="Vicepresidencia de Gestión Contractual- Vicepresidencia Jurídica"/>
    <s v="Leonidas Narváez"/>
    <x v="1"/>
    <s v="DISCIPLINARIA"/>
    <n v="5"/>
    <x v="7"/>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s v="INF. 8 MM&amp;D Rad. No. 2016-409-100777-2 Pag. 53"/>
    <s v="NO"/>
    <s v="De gran impacto"/>
    <x v="1"/>
    <x v="7"/>
    <s v="Incumplimiento mediciones"/>
    <x v="0"/>
    <m/>
    <x v="0"/>
    <m/>
    <m/>
    <m/>
  </r>
  <r>
    <x v="163"/>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
    <s v="CR_Cordoba-Sucre"/>
    <x v="12"/>
    <x v="0"/>
    <s v="Vicepresidencia de Gestión Contractual- Vicepresidencia Jurídica"/>
    <s v="Leonidas Narváez"/>
    <x v="1"/>
    <s v="DISCIPLINARIA"/>
    <n v="5"/>
    <x v="7"/>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s v="INF. 8 MM&amp;D Rad. No. 2016-409-100777-2 Pag. 66"/>
    <s v="NO"/>
    <s v="De gran impacto"/>
    <x v="1"/>
    <x v="2"/>
    <s v="Obligaciones interventoría"/>
    <x v="0"/>
    <m/>
    <x v="0"/>
    <m/>
    <m/>
    <m/>
  </r>
  <r>
    <x v="164"/>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2"/>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m/>
    <x v="0"/>
    <m/>
    <m/>
    <m/>
    <m/>
    <x v="8"/>
    <n v="2"/>
    <n v="0"/>
    <s v="CUMPLIDA"/>
    <x v="0"/>
    <x v="2"/>
    <s v="2016-409-037756-2 del 10-may-2016"/>
    <m/>
    <m/>
    <m/>
    <x v="0"/>
    <x v="3"/>
    <m/>
    <x v="0"/>
    <m/>
    <x v="0"/>
    <m/>
    <m/>
    <m/>
  </r>
  <r>
    <x v="165"/>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2"/>
    <s v="DISCIPLINARIA"/>
    <n v="6"/>
    <x v="0"/>
    <s v="AJUSTAR EL PLAN INCLUYENDO: MANUAL DE CONTRATACIÓN + CONCEPTO EXPERTO SOBRE LAS ADICIONES. Con memorando 2015-500-007525-3 del 30 de junio de 2015 se acreditó el 100% de avance, con acciones solamente preventivas. Pendiente cierre de la CGR."/>
    <m/>
    <m/>
    <m/>
    <m/>
    <m/>
    <m/>
    <m/>
    <m/>
    <x v="0"/>
    <m/>
    <m/>
    <m/>
    <m/>
    <x v="8"/>
    <n v="2"/>
    <n v="0"/>
    <s v="CUMPLIDA"/>
    <x v="0"/>
    <x v="1"/>
    <s v="2016-409-037756-2 del 10-may-2016"/>
    <m/>
    <m/>
    <m/>
    <x v="0"/>
    <x v="3"/>
    <m/>
    <x v="0"/>
    <m/>
    <x v="0"/>
    <m/>
    <m/>
    <m/>
  </r>
  <r>
    <x v="166"/>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2"/>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1"/>
    <s v="2016-409-037756-2 del 10-may-2016"/>
    <m/>
    <m/>
    <m/>
    <x v="0"/>
    <x v="3"/>
    <m/>
    <x v="0"/>
    <m/>
    <x v="0"/>
    <m/>
    <m/>
    <m/>
  </r>
  <r>
    <x v="167"/>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5"/>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x v="3"/>
    <m/>
    <x v="0"/>
    <m/>
    <x v="0"/>
    <m/>
    <m/>
    <m/>
  </r>
  <r>
    <x v="1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Lina Quiroga Vergara"/>
    <x v="8"/>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x v="1"/>
    <s v="Incumplimiento de obligaciones "/>
    <x v="0"/>
    <m/>
    <x v="0"/>
    <m/>
    <m/>
    <m/>
  </r>
  <r>
    <x v="169"/>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2"/>
    <s v="DISCIPLINARIA"/>
    <n v="2"/>
    <x v="0"/>
    <s v="Las acciones registradas son diferentes a las que reporta Claudia Mendoza. Se actualiza las acciones. Con memorandos 2015-500-006054-3 y 2015-500-006055-3 del 26-may-2015, se confirma el 100% de avance. Pendiente cierre de la CGR."/>
    <m/>
    <m/>
    <m/>
    <m/>
    <m/>
    <m/>
    <m/>
    <m/>
    <x v="0"/>
    <m/>
    <m/>
    <m/>
    <m/>
    <x v="8"/>
    <n v="2"/>
    <n v="0"/>
    <s v="CUMPLIDA"/>
    <x v="0"/>
    <x v="1"/>
    <s v="2016-409-037756-2 del 10-may-2016"/>
    <m/>
    <m/>
    <m/>
    <x v="0"/>
    <x v="3"/>
    <m/>
    <x v="0"/>
    <m/>
    <x v="0"/>
    <m/>
    <m/>
    <m/>
  </r>
  <r>
    <x v="170"/>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m/>
    <x v="0"/>
    <m/>
    <m/>
    <m/>
    <m/>
    <x v="8"/>
    <n v="2"/>
    <n v="0"/>
    <s v="CUMPLIDA"/>
    <x v="0"/>
    <x v="1"/>
    <s v="2016-409-037756-2 del 10-may-2016"/>
    <m/>
    <m/>
    <m/>
    <x v="0"/>
    <x v="3"/>
    <m/>
    <x v="0"/>
    <m/>
    <x v="0"/>
    <m/>
    <m/>
    <m/>
  </r>
  <r>
    <x v="171"/>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8  MM&amp;D Rad.  2016-409-100777-2 pag. 81"/>
    <s v="SI"/>
    <s v="De ajuste al plan"/>
    <x v="1"/>
    <x v="1"/>
    <s v="Incumplimiento de obligaciones "/>
    <x v="0"/>
    <m/>
    <x v="0"/>
    <m/>
    <m/>
    <m/>
  </r>
  <r>
    <x v="172"/>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2"/>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x v="3"/>
    <m/>
    <x v="0"/>
    <m/>
    <x v="0"/>
    <m/>
    <m/>
    <m/>
  </r>
  <r>
    <x v="173"/>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2"/>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x v="3"/>
    <m/>
    <x v="0"/>
    <m/>
    <x v="0"/>
    <m/>
    <m/>
    <m/>
  </r>
  <r>
    <x v="174"/>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Lina Quiroga Vergara"/>
    <x v="8"/>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s v="INF 8  MM&amp;D Rad.  2016-409-100777-2 pag. 83"/>
    <s v="SI"/>
    <s v="De ajuste al plan"/>
    <x v="1"/>
    <x v="1"/>
    <s v="Por modificaciones contractuales"/>
    <x v="0"/>
    <m/>
    <x v="0"/>
    <m/>
    <m/>
    <m/>
  </r>
  <r>
    <x v="175"/>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2"/>
    <s v="ADMINISTRATIVA"/>
    <n v="7"/>
    <x v="0"/>
    <s v="Pendiente cierre de la CGR."/>
    <m/>
    <m/>
    <m/>
    <m/>
    <m/>
    <m/>
    <m/>
    <m/>
    <x v="0"/>
    <m/>
    <m/>
    <m/>
    <m/>
    <x v="8"/>
    <n v="2"/>
    <n v="0"/>
    <s v="CUMPLIDA"/>
    <x v="0"/>
    <x v="0"/>
    <s v="2016-409-037756-2 del 10-may-2016"/>
    <m/>
    <m/>
    <m/>
    <x v="0"/>
    <x v="3"/>
    <m/>
    <x v="0"/>
    <m/>
    <x v="0"/>
    <m/>
    <m/>
    <m/>
  </r>
  <r>
    <x v="176"/>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5"/>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x v="0"/>
    <m/>
    <m/>
    <m/>
    <m/>
    <x v="8"/>
    <n v="2"/>
    <n v="0"/>
    <s v="CUMPLIDA"/>
    <x v="0"/>
    <x v="0"/>
    <s v="2017-409-097363-2 del 12-sep-2017"/>
    <s v="INF 9 Rad. 2016-409-119125-2_x000a_pag. 27"/>
    <s v="N/A"/>
    <s v="No hay impacto"/>
    <x v="0"/>
    <x v="5"/>
    <s v="Metodología avalúo"/>
    <x v="0"/>
    <m/>
    <x v="0"/>
    <m/>
    <m/>
    <m/>
  </r>
  <r>
    <x v="177"/>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Iregui"/>
    <x v="4"/>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x v="0"/>
    <m/>
    <m/>
    <m/>
    <m/>
    <x v="8"/>
    <n v="2"/>
    <n v="0"/>
    <s v="CUMPLIDA"/>
    <x v="0"/>
    <x v="0"/>
    <m/>
    <m/>
    <m/>
    <m/>
    <x v="1"/>
    <x v="5"/>
    <s v="Demora en gestión predial"/>
    <x v="0"/>
    <m/>
    <x v="0"/>
    <m/>
    <m/>
    <m/>
  </r>
  <r>
    <x v="178"/>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1"/>
    <s v="Vicepresidencia Jurídica"/>
    <s v="Fernando Iregui"/>
    <x v="3"/>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x v="5"/>
    <s v="Metodología avalúo"/>
    <x v="0"/>
    <m/>
    <x v="0"/>
    <m/>
    <m/>
    <m/>
  </r>
  <r>
    <x v="179"/>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3"/>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x v="5"/>
    <s v="Metodología avalúo"/>
    <x v="0"/>
    <m/>
    <x v="0"/>
    <m/>
    <m/>
    <m/>
  </r>
  <r>
    <x v="180"/>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m/>
    <x v="0"/>
    <m/>
    <m/>
    <m/>
    <m/>
    <x v="8"/>
    <n v="2"/>
    <n v="0"/>
    <s v="CUMPLIDA"/>
    <x v="0"/>
    <x v="0"/>
    <s v="2016-409-037756-2 del 10-may-2016"/>
    <m/>
    <m/>
    <m/>
    <x v="0"/>
    <x v="3"/>
    <m/>
    <x v="0"/>
    <m/>
    <x v="0"/>
    <m/>
    <m/>
    <m/>
  </r>
  <r>
    <x v="181"/>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Fernando Mejía"/>
    <x v="6"/>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x v="9"/>
    <s v="Desplazamiento de cronograma"/>
    <x v="0"/>
    <m/>
    <x v="0"/>
    <m/>
    <m/>
    <m/>
  </r>
  <r>
    <x v="182"/>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Fernando Mejía"/>
    <x v="6"/>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x v="0"/>
    <m/>
    <m/>
    <m/>
    <m/>
    <x v="8"/>
    <n v="2"/>
    <n v="0"/>
    <s v="CUMPLIDA"/>
    <x v="0"/>
    <x v="1"/>
    <m/>
    <s v="INF 5 MM&amp;D Rad. No. 2016-409-089295-2 Pag. 9"/>
    <s v="SI"/>
    <s v="De ajuste al plan"/>
    <x v="1"/>
    <x v="0"/>
    <s v="Modificaciones"/>
    <x v="0"/>
    <m/>
    <x v="0"/>
    <m/>
    <m/>
    <m/>
  </r>
  <r>
    <x v="183"/>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Fernando Mejía"/>
    <x v="6"/>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x v="0"/>
    <m/>
    <m/>
    <m/>
    <m/>
    <x v="8"/>
    <n v="2"/>
    <n v="0"/>
    <s v="CUMPLIDA"/>
    <x v="0"/>
    <x v="0"/>
    <m/>
    <s v="INF 5 MM&amp;D Rad. No. 2016-409-089295-2 Pag. 10"/>
    <s v="SI"/>
    <s v="De ajuste al plan"/>
    <x v="1"/>
    <x v="0"/>
    <s v="Modificaciones"/>
    <x v="0"/>
    <m/>
    <x v="0"/>
    <m/>
    <m/>
    <m/>
  </r>
  <r>
    <x v="184"/>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2"/>
    <s v="Vicepresidencia Ejecutiva - Vicepresidencia Jurídica"/>
    <s v="Fernando Mejía"/>
    <x v="6"/>
    <s v="DISCIPLINARIA,  FISCAL Y PENAL"/>
    <n v="5"/>
    <x v="8"/>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1"/>
    <x v="2"/>
    <m/>
    <s v="Estudio I_x000a__x000a_INF. 3 MM&amp;D Rad. No. 2016-409-061729-2 Pag. 6"/>
    <s v="SI"/>
    <s v="De gran impacto"/>
    <x v="1"/>
    <x v="0"/>
    <s v="Ingreso Mínimo Garantizado"/>
    <x v="0"/>
    <m/>
    <x v="0"/>
    <m/>
    <m/>
    <m/>
  </r>
  <r>
    <x v="185"/>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x v="1"/>
    <s v="Incumplimiento de obligaciones "/>
    <x v="0"/>
    <m/>
    <x v="0"/>
    <m/>
    <m/>
    <m/>
  </r>
  <r>
    <x v="186"/>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2"/>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87"/>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2"/>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88"/>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x v="8"/>
    <s v="obligaciónes a cargo de la ANI"/>
    <x v="0"/>
    <m/>
    <x v="0"/>
    <m/>
    <m/>
    <m/>
  </r>
  <r>
    <x v="189"/>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2"/>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m/>
    <x v="0"/>
    <m/>
    <m/>
    <m/>
    <m/>
    <x v="8"/>
    <n v="2"/>
    <n v="0"/>
    <s v="CUMPLIDA"/>
    <x v="0"/>
    <x v="1"/>
    <s v="2016-409-037756-2 del 10-may-2016"/>
    <m/>
    <m/>
    <m/>
    <x v="0"/>
    <x v="3"/>
    <m/>
    <x v="0"/>
    <m/>
    <x v="0"/>
    <m/>
    <m/>
    <m/>
  </r>
  <r>
    <x v="190"/>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2"/>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m/>
    <x v="0"/>
    <m/>
    <m/>
    <m/>
    <m/>
    <x v="8"/>
    <n v="2"/>
    <n v="0"/>
    <s v="CUMPLIDA"/>
    <x v="0"/>
    <x v="1"/>
    <s v="2016-409-037756-2 del 10-may-2016"/>
    <m/>
    <m/>
    <m/>
    <x v="0"/>
    <x v="3"/>
    <m/>
    <x v="0"/>
    <m/>
    <x v="0"/>
    <m/>
    <m/>
    <m/>
  </r>
  <r>
    <x v="191"/>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2"/>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m/>
    <x v="0"/>
    <m/>
    <m/>
    <m/>
    <m/>
    <x v="8"/>
    <n v="2"/>
    <n v="0"/>
    <s v="CUMPLIDA"/>
    <x v="0"/>
    <x v="1"/>
    <s v="2016-409-037756-2 del 10-may-2016"/>
    <m/>
    <m/>
    <m/>
    <x v="0"/>
    <x v="3"/>
    <m/>
    <x v="0"/>
    <m/>
    <x v="0"/>
    <m/>
    <m/>
    <m/>
  </r>
  <r>
    <x v="19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s v="Estudio I_x000a__x000a_INF. 3 MM&amp;D Rad. No. 2016-409-061729-2 Pag. 10"/>
    <s v="SI"/>
    <s v="De ajuste al plan"/>
    <x v="0"/>
    <x v="0"/>
    <s v="Cobros adicionales"/>
    <x v="0"/>
    <m/>
    <x v="0"/>
    <m/>
    <m/>
    <m/>
  </r>
  <r>
    <x v="193"/>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eonidas Narváez"/>
    <x v="1"/>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x v="0"/>
    <m/>
    <m/>
    <m/>
    <m/>
    <x v="8"/>
    <n v="2"/>
    <n v="0"/>
    <s v="CUMPLIDA"/>
    <x v="0"/>
    <x v="1"/>
    <m/>
    <m/>
    <m/>
    <m/>
    <x v="1"/>
    <x v="2"/>
    <s v="Plan de manejo ambiental"/>
    <x v="0"/>
    <m/>
    <x v="0"/>
    <m/>
    <m/>
    <m/>
  </r>
  <r>
    <x v="194"/>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x v="2"/>
    <s v="Deficiencia en la supervisión contractual"/>
    <x v="0"/>
    <m/>
    <x v="0"/>
    <m/>
    <m/>
    <m/>
  </r>
  <r>
    <x v="195"/>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x v="0"/>
    <m/>
    <m/>
    <m/>
    <m/>
    <x v="8"/>
    <n v="2"/>
    <n v="0"/>
    <s v="CUMPLIDA"/>
    <x v="0"/>
    <x v="1"/>
    <m/>
    <m/>
    <m/>
    <m/>
    <x v="1"/>
    <x v="0"/>
    <s v="Incumplimiento obligaciones"/>
    <x v="0"/>
    <m/>
    <x v="0"/>
    <m/>
    <m/>
    <m/>
  </r>
  <r>
    <x v="196"/>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97"/>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m/>
    <m/>
    <m/>
    <x v="0"/>
    <x v="3"/>
    <m/>
    <x v="0"/>
    <m/>
    <x v="0"/>
    <m/>
    <m/>
    <m/>
  </r>
  <r>
    <x v="198"/>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m/>
    <m/>
    <m/>
    <x v="0"/>
    <x v="3"/>
    <m/>
    <x v="0"/>
    <m/>
    <x v="0"/>
    <m/>
    <m/>
    <m/>
  </r>
  <r>
    <x v="199"/>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200"/>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eonidas Narváez"/>
    <x v="1"/>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x v="0"/>
    <m/>
    <m/>
    <m/>
    <m/>
    <x v="8"/>
    <n v="2"/>
    <n v="0"/>
    <s v="CUMPLIDA"/>
    <x v="0"/>
    <x v="1"/>
    <m/>
    <m/>
    <m/>
    <m/>
    <x v="1"/>
    <x v="2"/>
    <s v="Obligaciones interventoría"/>
    <x v="0"/>
    <m/>
    <x v="0"/>
    <m/>
    <m/>
    <m/>
  </r>
  <r>
    <x v="201"/>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2"/>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x v="1"/>
    <s v="Terminación anticipada del contrato"/>
    <x v="0"/>
    <m/>
    <x v="0"/>
    <m/>
    <m/>
    <m/>
  </r>
  <r>
    <x v="202"/>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2"/>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3"/>
    <s v="2016-409-077877-2 del 2-sep-2016."/>
    <s v="SI_x000a_INF 1 MM&amp;D Rad. RADICADO NO. 2016-409-054480-2 pag. 35"/>
    <s v="N/A"/>
    <s v="No hay impacto"/>
    <x v="0"/>
    <x v="1"/>
    <s v="Terminación anticipada del contrato"/>
    <x v="0"/>
    <m/>
    <x v="0"/>
    <m/>
    <m/>
    <m/>
  </r>
  <r>
    <x v="203"/>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DISCIPLINARIA"/>
    <n v="2"/>
    <x v="9"/>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1"/>
    <s v="2016-409-077877-2 del 2-sep-2016."/>
    <s v="SI"/>
    <m/>
    <m/>
    <x v="0"/>
    <x v="1"/>
    <s v="Terminación anticipada del contrato"/>
    <x v="0"/>
    <m/>
    <x v="0"/>
    <m/>
    <m/>
    <m/>
  </r>
  <r>
    <x v="204"/>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2"/>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m/>
    <m/>
    <m/>
    <x v="0"/>
    <x v="1"/>
    <s v="Terminación anticipada del contrato"/>
    <x v="0"/>
    <m/>
    <x v="0"/>
    <m/>
    <m/>
    <m/>
  </r>
  <r>
    <x v="205"/>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eonidas Narváez - Fernando Mejía"/>
    <x v="2"/>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x v="10"/>
    <s v="Rendimientos financieros"/>
    <x v="0"/>
    <m/>
    <x v="0"/>
    <m/>
    <m/>
    <m/>
  </r>
  <r>
    <x v="206"/>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2"/>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m/>
    <m/>
    <m/>
    <x v="0"/>
    <x v="3"/>
    <m/>
    <x v="0"/>
    <m/>
    <x v="0"/>
    <m/>
    <m/>
    <m/>
  </r>
  <r>
    <x v="207"/>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FISCAL"/>
    <n v="2"/>
    <x v="1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2"/>
    <x v="3"/>
    <s v="2016-409-077877-2 del 2-sep-2016."/>
    <s v="SI"/>
    <m/>
    <m/>
    <x v="0"/>
    <x v="1"/>
    <s v="Terminación anticipada del contrato"/>
    <x v="0"/>
    <m/>
    <x v="0"/>
    <m/>
    <m/>
    <m/>
  </r>
  <r>
    <x v="208"/>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ADMINISTRATIVA"/>
    <n v="2"/>
    <x v="10"/>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m/>
    <m/>
    <m/>
    <x v="0"/>
    <x v="1"/>
    <s v="Terminación anticipada del contrato"/>
    <x v="0"/>
    <m/>
    <x v="0"/>
    <m/>
    <m/>
    <m/>
  </r>
  <r>
    <x v="209"/>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ADMINISTRATIVA"/>
    <n v="2"/>
    <x v="9"/>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m/>
    <m/>
    <m/>
    <x v="0"/>
    <x v="1"/>
    <s v="Terminación anticipada del contrato"/>
    <x v="0"/>
    <m/>
    <x v="0"/>
    <m/>
    <m/>
    <m/>
  </r>
  <r>
    <x v="210"/>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5"/>
    <s v="ADMINISTRATIVA"/>
    <n v="1"/>
    <x v="1"/>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m/>
    <m/>
    <m/>
    <x v="0"/>
    <x v="1"/>
    <s v="Terminación anticipada del contrato"/>
    <x v="0"/>
    <m/>
    <x v="0"/>
    <m/>
    <m/>
    <m/>
  </r>
  <r>
    <x v="211"/>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9"/>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m/>
    <m/>
    <m/>
    <x v="0"/>
    <x v="1"/>
    <s v="Terminación anticipada del contrato"/>
    <x v="0"/>
    <m/>
    <x v="0"/>
    <m/>
    <m/>
    <m/>
  </r>
  <r>
    <x v="212"/>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9"/>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m/>
    <m/>
    <m/>
    <x v="0"/>
    <x v="1"/>
    <s v="Terminación anticipada del contrato"/>
    <x v="0"/>
    <m/>
    <x v="0"/>
    <m/>
    <m/>
    <m/>
  </r>
  <r>
    <x v="213"/>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2"/>
    <s v="Obligaciones interventoría "/>
    <x v="0"/>
    <m/>
    <x v="0"/>
    <m/>
    <m/>
    <m/>
  </r>
  <r>
    <x v="214"/>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2"/>
    <s v="Obligaciones interventoría "/>
    <x v="0"/>
    <m/>
    <x v="0"/>
    <m/>
    <m/>
    <m/>
  </r>
  <r>
    <x v="215"/>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m/>
    <m/>
    <m/>
    <x v="0"/>
    <x v="3"/>
    <m/>
    <x v="0"/>
    <m/>
    <x v="0"/>
    <m/>
    <m/>
    <m/>
  </r>
  <r>
    <x v="216"/>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2"/>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1"/>
    <s v="2016-409-037756-2 del 10-may-2016"/>
    <m/>
    <m/>
    <m/>
    <x v="0"/>
    <x v="3"/>
    <m/>
    <x v="0"/>
    <m/>
    <x v="0"/>
    <m/>
    <m/>
    <m/>
  </r>
  <r>
    <x v="217"/>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0"/>
    <s v="2016-409-037756-2 del 10-may-2016"/>
    <m/>
    <m/>
    <m/>
    <x v="0"/>
    <x v="3"/>
    <m/>
    <x v="0"/>
    <m/>
    <x v="0"/>
    <m/>
    <m/>
    <m/>
  </r>
  <r>
    <x v="218"/>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2"/>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x v="3"/>
    <m/>
    <x v="0"/>
    <m/>
    <x v="0"/>
    <m/>
    <m/>
    <m/>
  </r>
  <r>
    <x v="219"/>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x v="3"/>
    <m/>
    <x v="0"/>
    <m/>
    <x v="0"/>
    <m/>
    <m/>
    <m/>
  </r>
  <r>
    <x v="220"/>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x v="3"/>
    <m/>
    <x v="0"/>
    <m/>
    <x v="0"/>
    <m/>
    <m/>
    <m/>
  </r>
  <r>
    <x v="221"/>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x v="3"/>
    <m/>
    <x v="0"/>
    <m/>
    <x v="0"/>
    <m/>
    <m/>
    <m/>
  </r>
  <r>
    <x v="222"/>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1"/>
    <s v="2016-409-037756-2 del 10-may-2016"/>
    <m/>
    <m/>
    <m/>
    <x v="0"/>
    <x v="3"/>
    <m/>
    <x v="0"/>
    <m/>
    <x v="0"/>
    <m/>
    <m/>
    <m/>
  </r>
  <r>
    <x v="223"/>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0"/>
    <s v="2016-409-037756-2 del 10-may-2016"/>
    <m/>
    <m/>
    <m/>
    <x v="0"/>
    <x v="3"/>
    <m/>
    <x v="0"/>
    <m/>
    <x v="0"/>
    <m/>
    <m/>
    <m/>
  </r>
  <r>
    <x v="224"/>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2"/>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5"/>
    <s v="Mayores recursos para riesgo predial"/>
    <x v="0"/>
    <m/>
    <x v="0"/>
    <m/>
    <m/>
    <m/>
  </r>
  <r>
    <x v="225"/>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2"/>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m/>
    <x v="0"/>
    <m/>
    <m/>
    <m/>
    <m/>
    <x v="8"/>
    <n v="2"/>
    <n v="0"/>
    <s v="CUMPLIDA"/>
    <x v="0"/>
    <x v="3"/>
    <s v="2016-409-037756-2 del 10-may-2016"/>
    <m/>
    <m/>
    <m/>
    <x v="0"/>
    <x v="3"/>
    <m/>
    <x v="0"/>
    <m/>
    <x v="0"/>
    <m/>
    <m/>
    <m/>
  </r>
  <r>
    <x v="226"/>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eonidas Narváez"/>
    <x v="1"/>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x v="1"/>
    <s v="Desequilibrio ecuación contractual"/>
    <x v="0"/>
    <m/>
    <x v="0"/>
    <m/>
    <m/>
    <m/>
  </r>
  <r>
    <x v="227"/>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eonidas Narváez"/>
    <x v="1"/>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x v="1"/>
    <s v="Ingreso Mínimo Garantizado"/>
    <x v="0"/>
    <m/>
    <x v="0"/>
    <m/>
    <m/>
    <m/>
  </r>
  <r>
    <x v="228"/>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2"/>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m/>
    <x v="0"/>
    <m/>
    <m/>
    <m/>
    <m/>
    <x v="9"/>
    <n v="2"/>
    <n v="0"/>
    <s v="CUMPLIDA"/>
    <x v="0"/>
    <x v="0"/>
    <s v="2016-409-037756-2 del 10-may-2016"/>
    <m/>
    <m/>
    <m/>
    <x v="0"/>
    <x v="3"/>
    <m/>
    <x v="0"/>
    <m/>
    <x v="0"/>
    <m/>
    <m/>
    <m/>
  </r>
  <r>
    <x v="229"/>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0"/>
    <s v="2017-409-097363-2 del 12-sep-2017"/>
    <s v="INF 6. MM&amp;D  Rad. No. 2016-409-089297-2 pag. 16"/>
    <s v="SI"/>
    <s v="De ajuste al plan"/>
    <x v="0"/>
    <x v="2"/>
    <s v="Deficiencias en la supervisión contractual"/>
    <x v="0"/>
    <m/>
    <x v="0"/>
    <m/>
    <m/>
    <m/>
  </r>
  <r>
    <x v="230"/>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eonidas Narváez"/>
    <x v="1"/>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s v="Estudio II_x000a_ _x000a_INF 2 Rad. 2016-409-054482 pag. 9_x000a__x000a_ INF.4_x000a_RADICADO NO. 2016-409-077657-2  Pag. 20_x000a__x000a_Concepto MM&amp;D_x000a_Rad. 2017-409-034572-2"/>
    <s v="SI"/>
    <s v="De ajuste al plan"/>
    <x v="1"/>
    <x v="0"/>
    <s v="Ingreso Mínimo Garantizado"/>
    <x v="0"/>
    <m/>
    <x v="0"/>
    <m/>
    <m/>
    <m/>
  </r>
  <r>
    <x v="231"/>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2"/>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m/>
    <x v="0"/>
    <m/>
    <m/>
    <m/>
    <m/>
    <x v="8"/>
    <n v="2"/>
    <n v="0"/>
    <s v="CUMPLIDA"/>
    <x v="0"/>
    <x v="0"/>
    <s v="2016-409-037756-2 del 10-may-2016"/>
    <m/>
    <m/>
    <m/>
    <x v="0"/>
    <x v="3"/>
    <m/>
    <x v="0"/>
    <m/>
    <x v="0"/>
    <m/>
    <m/>
    <m/>
  </r>
  <r>
    <x v="232"/>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1"/>
    <s v="2017-409-097363-2 del 12-sep-2017"/>
    <s v="INF 6. MM&amp;D  Rad. No. 2016-409-089297-2 pag. 17"/>
    <s v="SI"/>
    <s v="De ajuste al plan"/>
    <x v="0"/>
    <x v="0"/>
    <s v="Incumplimiento obligaciónes"/>
    <x v="0"/>
    <m/>
    <x v="0"/>
    <m/>
    <m/>
    <m/>
  </r>
  <r>
    <x v="233"/>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m/>
    <m/>
    <m/>
    <x v="0"/>
    <x v="0"/>
    <s v="Modificaciones"/>
    <x v="0"/>
    <m/>
    <x v="0"/>
    <m/>
    <m/>
    <m/>
  </r>
  <r>
    <x v="234"/>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2"/>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m/>
    <x v="0"/>
    <m/>
    <m/>
    <m/>
    <m/>
    <x v="9"/>
    <n v="2"/>
    <n v="0"/>
    <s v="CUMPLIDA"/>
    <x v="0"/>
    <x v="1"/>
    <s v="2016-409-037756-2 del 10-may-2016"/>
    <m/>
    <m/>
    <m/>
    <x v="0"/>
    <x v="3"/>
    <m/>
    <x v="0"/>
    <m/>
    <x v="0"/>
    <m/>
    <m/>
    <m/>
  </r>
  <r>
    <x v="235"/>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2"/>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m/>
    <x v="0"/>
    <m/>
    <m/>
    <m/>
    <m/>
    <x v="9"/>
    <n v="2"/>
    <n v="0"/>
    <s v="CUMPLIDA"/>
    <x v="0"/>
    <x v="1"/>
    <s v="2016-409-037756-2 del 10-may-2016"/>
    <m/>
    <m/>
    <m/>
    <x v="0"/>
    <x v="3"/>
    <m/>
    <x v="0"/>
    <m/>
    <x v="0"/>
    <m/>
    <m/>
    <m/>
  </r>
  <r>
    <x v="236"/>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m/>
    <m/>
    <m/>
    <x v="0"/>
    <x v="0"/>
    <s v="Modificaciones"/>
    <x v="0"/>
    <m/>
    <x v="0"/>
    <m/>
    <m/>
    <m/>
  </r>
  <r>
    <x v="237"/>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2"/>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0"/>
    <s v="Modificaciones"/>
    <x v="0"/>
    <m/>
    <x v="0"/>
    <m/>
    <m/>
    <m/>
  </r>
  <r>
    <x v="238"/>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Pago no debido con recursos del proyecto"/>
    <x v="2"/>
    <m/>
    <x v="0"/>
    <m/>
    <m/>
    <m/>
  </r>
  <r>
    <x v="239"/>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m/>
    <x v="0"/>
    <m/>
    <m/>
    <m/>
    <m/>
    <x v="8"/>
    <n v="2"/>
    <n v="0"/>
    <s v="CUMPLIDA"/>
    <x v="0"/>
    <x v="0"/>
    <s v="2016-409-037756-2 del 10-may-2016"/>
    <m/>
    <m/>
    <m/>
    <x v="0"/>
    <x v="3"/>
    <m/>
    <x v="0"/>
    <m/>
    <x v="0"/>
    <m/>
    <m/>
    <m/>
  </r>
  <r>
    <x v="240"/>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m/>
    <x v="0"/>
    <m/>
    <m/>
    <m/>
    <m/>
    <x v="8"/>
    <n v="2"/>
    <n v="0"/>
    <s v="CUMPLIDA"/>
    <x v="0"/>
    <x v="0"/>
    <s v="2016-409-037756-2 del 10-may-2016"/>
    <m/>
    <m/>
    <m/>
    <x v="0"/>
    <x v="3"/>
    <m/>
    <x v="0"/>
    <m/>
    <x v="0"/>
    <m/>
    <m/>
    <m/>
  </r>
  <r>
    <x v="241"/>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m/>
    <x v="0"/>
    <m/>
    <m/>
    <m/>
    <m/>
    <x v="8"/>
    <n v="2"/>
    <n v="0"/>
    <s v="CUMPLIDA"/>
    <x v="0"/>
    <x v="0"/>
    <s v="2016-409-037756-2 del 10-may-2016"/>
    <m/>
    <m/>
    <m/>
    <x v="0"/>
    <x v="3"/>
    <m/>
    <x v="0"/>
    <m/>
    <x v="0"/>
    <m/>
    <m/>
    <m/>
  </r>
  <r>
    <x v="242"/>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m/>
    <x v="0"/>
    <m/>
    <m/>
    <m/>
    <m/>
    <x v="8"/>
    <n v="2"/>
    <n v="0"/>
    <s v="CUMPLIDA"/>
    <x v="0"/>
    <x v="0"/>
    <s v="2016-409-037756-2 del 10-may-2016"/>
    <m/>
    <m/>
    <m/>
    <x v="0"/>
    <x v="3"/>
    <m/>
    <x v="0"/>
    <m/>
    <x v="0"/>
    <m/>
    <m/>
    <m/>
  </r>
  <r>
    <x v="243"/>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m/>
    <x v="0"/>
    <m/>
    <m/>
    <m/>
    <m/>
    <x v="8"/>
    <n v="2"/>
    <n v="0"/>
    <s v="CUMPLIDA"/>
    <x v="0"/>
    <x v="0"/>
    <s v="2016-409-037756-2 del 10-may-2016"/>
    <m/>
    <m/>
    <m/>
    <x v="0"/>
    <x v="3"/>
    <m/>
    <x v="0"/>
    <m/>
    <x v="0"/>
    <m/>
    <m/>
    <m/>
  </r>
  <r>
    <x v="244"/>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m/>
    <x v="0"/>
    <m/>
    <m/>
    <m/>
    <m/>
    <x v="8"/>
    <n v="2"/>
    <n v="0"/>
    <s v="CUMPLIDA"/>
    <x v="0"/>
    <x v="0"/>
    <s v="2016-409-037756-2 del 10-may-2016"/>
    <m/>
    <m/>
    <m/>
    <x v="0"/>
    <x v="3"/>
    <m/>
    <x v="0"/>
    <m/>
    <x v="0"/>
    <m/>
    <m/>
    <m/>
  </r>
  <r>
    <x v="245"/>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eonidas Narváez"/>
    <x v="1"/>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6. MM&amp;D  Rad. No. 2016-409-089297-2 pag. 19"/>
    <s v="SI"/>
    <s v="De ajuste al plan"/>
    <x v="1"/>
    <x v="1"/>
    <s v="Incumplimiento de obligaciones "/>
    <x v="0"/>
    <m/>
    <x v="0"/>
    <m/>
    <m/>
    <m/>
  </r>
  <r>
    <x v="246"/>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2"/>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m/>
    <x v="0"/>
    <m/>
    <m/>
    <m/>
    <m/>
    <x v="8"/>
    <n v="2"/>
    <n v="0"/>
    <s v="CUMPLIDA"/>
    <x v="0"/>
    <x v="1"/>
    <s v="2016-409-037756-2 del 10-may-2016"/>
    <m/>
    <m/>
    <m/>
    <x v="0"/>
    <x v="3"/>
    <m/>
    <x v="0"/>
    <m/>
    <x v="0"/>
    <m/>
    <m/>
    <m/>
  </r>
  <r>
    <x v="247"/>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m/>
    <x v="0"/>
    <m/>
    <m/>
    <m/>
    <m/>
    <x v="8"/>
    <n v="2"/>
    <n v="0"/>
    <s v="CUMPLIDA"/>
    <x v="0"/>
    <x v="1"/>
    <s v="2016-409-037756-2 del 10-may-2016"/>
    <m/>
    <m/>
    <m/>
    <x v="0"/>
    <x v="3"/>
    <m/>
    <x v="0"/>
    <m/>
    <x v="0"/>
    <m/>
    <m/>
    <m/>
  </r>
  <r>
    <x v="248"/>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x v="0"/>
    <s v="Incumplimiento de obligaciones"/>
    <x v="0"/>
    <m/>
    <x v="0"/>
    <m/>
    <m/>
    <m/>
  </r>
  <r>
    <x v="249"/>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x v="0"/>
    <m/>
    <m/>
    <m/>
    <m/>
    <x v="8"/>
    <n v="2"/>
    <n v="0"/>
    <s v="CUMPLIDA"/>
    <x v="0"/>
    <x v="0"/>
    <s v="2017-409-097363-2 del 12-sep-2017"/>
    <m/>
    <m/>
    <m/>
    <x v="0"/>
    <x v="11"/>
    <s v="Planeación contractual"/>
    <x v="0"/>
    <m/>
    <x v="0"/>
    <m/>
    <m/>
    <m/>
  </r>
  <r>
    <x v="250"/>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eonidas Narváez"/>
    <x v="1"/>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m/>
    <m/>
    <m/>
    <x v="1"/>
    <x v="0"/>
    <s v="Deficiencias en análisis modificaciones contractuales"/>
    <x v="0"/>
    <m/>
    <x v="0"/>
    <m/>
    <m/>
    <m/>
  </r>
  <r>
    <x v="251"/>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eonidas Narváez"/>
    <x v="1"/>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s v="Estudio I_x000a__x000a_INF. 3 MM&amp;D Rad. No. 2016-409-061729-2 Pag.  11 "/>
    <s v="SI"/>
    <s v="De ajuste al plan"/>
    <x v="1"/>
    <x v="0"/>
    <s v="Adiciones"/>
    <x v="0"/>
    <m/>
    <x v="0"/>
    <m/>
    <m/>
    <m/>
  </r>
  <r>
    <x v="25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m/>
    <x v="0"/>
    <m/>
    <m/>
    <m/>
    <m/>
    <x v="8"/>
    <n v="2"/>
    <n v="0"/>
    <s v="CUMPLIDA"/>
    <x v="0"/>
    <x v="2"/>
    <s v="2016-409-037756-2 del 10-may-2016"/>
    <m/>
    <m/>
    <m/>
    <x v="0"/>
    <x v="3"/>
    <m/>
    <x v="0"/>
    <m/>
    <x v="0"/>
    <m/>
    <m/>
    <m/>
  </r>
  <r>
    <x v="253"/>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eonidas Narváez"/>
    <x v="1"/>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x v="0"/>
    <m/>
    <m/>
    <m/>
    <m/>
    <x v="9"/>
    <n v="2"/>
    <n v="0"/>
    <s v="CUMPLIDA"/>
    <x v="0"/>
    <x v="0"/>
    <m/>
    <m/>
    <m/>
    <m/>
    <x v="1"/>
    <x v="0"/>
    <s v="Ausencia soportes documentales"/>
    <x v="3"/>
    <m/>
    <x v="0"/>
    <m/>
    <m/>
    <m/>
  </r>
  <r>
    <x v="254"/>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m/>
    <x v="0"/>
    <m/>
    <m/>
    <m/>
    <m/>
    <x v="9"/>
    <n v="2"/>
    <n v="0"/>
    <s v="CUMPLIDA"/>
    <x v="0"/>
    <x v="0"/>
    <s v="2016-409-037756-2 del 10-may-2016"/>
    <m/>
    <m/>
    <m/>
    <x v="0"/>
    <x v="3"/>
    <m/>
    <x v="2"/>
    <m/>
    <x v="0"/>
    <m/>
    <m/>
    <m/>
  </r>
  <r>
    <x v="255"/>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12"/>
    <s v="Problemas en la gestión  administrativa de la ANI"/>
    <x v="2"/>
    <m/>
    <x v="0"/>
    <m/>
    <m/>
    <m/>
  </r>
  <r>
    <x v="256"/>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7"/>
    <s v="ADMINISTRATIVA"/>
    <n v="4"/>
    <x v="0"/>
    <s v="Las unidades de medida están completadas. Pasar a cierre de la CGR."/>
    <m/>
    <m/>
    <m/>
    <m/>
    <m/>
    <m/>
    <m/>
    <m/>
    <x v="0"/>
    <m/>
    <m/>
    <m/>
    <m/>
    <x v="9"/>
    <n v="2"/>
    <n v="0"/>
    <s v="CUMPLIDA"/>
    <x v="0"/>
    <x v="0"/>
    <s v="2016-409-037756-2 del 10-may-2016"/>
    <m/>
    <m/>
    <m/>
    <x v="0"/>
    <x v="3"/>
    <m/>
    <x v="2"/>
    <m/>
    <x v="0"/>
    <m/>
    <m/>
    <m/>
  </r>
  <r>
    <x v="257"/>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7"/>
    <s v="ADMINISTRATIVA"/>
    <n v="28"/>
    <x v="0"/>
    <s v="Las unidades de medida están completadas. Presentar para cierre de la CGR."/>
    <m/>
    <m/>
    <m/>
    <m/>
    <m/>
    <m/>
    <m/>
    <m/>
    <x v="0"/>
    <m/>
    <m/>
    <m/>
    <m/>
    <x v="9"/>
    <n v="2"/>
    <n v="0"/>
    <s v="CUMPLIDA"/>
    <x v="0"/>
    <x v="0"/>
    <s v="2016-409-037756-2 del 10-may-2016"/>
    <m/>
    <m/>
    <m/>
    <x v="0"/>
    <x v="3"/>
    <m/>
    <x v="2"/>
    <m/>
    <x v="0"/>
    <m/>
    <m/>
    <m/>
  </r>
  <r>
    <x v="258"/>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3"/>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5"/>
    <s v="Diferencia Avalúo"/>
    <x v="2"/>
    <m/>
    <x v="0"/>
    <m/>
    <m/>
    <m/>
  </r>
  <r>
    <x v="259"/>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7"/>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m/>
    <x v="0"/>
    <m/>
    <m/>
    <m/>
    <m/>
    <x v="9"/>
    <n v="2"/>
    <n v="0"/>
    <s v="CUMPLIDA"/>
    <x v="0"/>
    <x v="0"/>
    <s v="2016-409-037756-2 del 10-may-2016"/>
    <m/>
    <m/>
    <m/>
    <x v="0"/>
    <x v="3"/>
    <m/>
    <x v="2"/>
    <m/>
    <x v="0"/>
    <m/>
    <m/>
    <m/>
  </r>
  <r>
    <x v="260"/>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7"/>
    <s v="ADMINISTRATIVA"/>
    <n v="15"/>
    <x v="0"/>
    <s v="Las unidades de medida están completadas. Presentar para cierre de la CGR."/>
    <m/>
    <m/>
    <m/>
    <m/>
    <m/>
    <m/>
    <m/>
    <m/>
    <x v="0"/>
    <m/>
    <m/>
    <m/>
    <m/>
    <x v="9"/>
    <n v="2"/>
    <n v="0"/>
    <s v="CUMPLIDA"/>
    <x v="0"/>
    <x v="0"/>
    <s v="2016-409-037756-2 del 10-may-2016"/>
    <m/>
    <m/>
    <m/>
    <x v="0"/>
    <x v="3"/>
    <m/>
    <x v="2"/>
    <m/>
    <x v="0"/>
    <m/>
    <m/>
    <m/>
  </r>
  <r>
    <x v="261"/>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7"/>
    <s v="ADMINISTRATIVA"/>
    <n v="5"/>
    <x v="0"/>
    <s v="Las unidades de medida están completadas. Presentar para cierre de la CGR."/>
    <m/>
    <m/>
    <m/>
    <m/>
    <m/>
    <m/>
    <m/>
    <m/>
    <x v="0"/>
    <m/>
    <m/>
    <m/>
    <m/>
    <x v="9"/>
    <n v="2"/>
    <n v="0"/>
    <s v="CUMPLIDA"/>
    <x v="0"/>
    <x v="0"/>
    <s v="2016-409-037756-2 del 10-may-2016"/>
    <m/>
    <m/>
    <m/>
    <x v="0"/>
    <x v="3"/>
    <m/>
    <x v="2"/>
    <m/>
    <x v="0"/>
    <m/>
    <m/>
    <m/>
  </r>
  <r>
    <x v="262"/>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2"/>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2"/>
    <s v="Deficiencia en la supervisión contractual"/>
    <x v="0"/>
    <m/>
    <x v="0"/>
    <m/>
    <m/>
    <m/>
  </r>
  <r>
    <x v="263"/>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2"/>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x v="3"/>
    <m/>
    <x v="1"/>
    <m/>
    <x v="0"/>
    <m/>
    <m/>
    <m/>
  </r>
  <r>
    <x v="264"/>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m/>
    <x v="0"/>
    <m/>
    <m/>
    <m/>
    <m/>
    <x v="9"/>
    <n v="2"/>
    <n v="0"/>
    <s v="CUMPLIDA"/>
    <x v="0"/>
    <x v="0"/>
    <s v="2016-409-037756-2 del 10-may-2016"/>
    <m/>
    <m/>
    <m/>
    <x v="0"/>
    <x v="3"/>
    <m/>
    <x v="1"/>
    <m/>
    <x v="0"/>
    <m/>
    <m/>
    <m/>
  </r>
  <r>
    <x v="265"/>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2"/>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11"/>
    <s v="Incumplimiento metas PND y PAA"/>
    <x v="2"/>
    <m/>
    <x v="0"/>
    <m/>
    <m/>
    <m/>
  </r>
  <r>
    <x v="266"/>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3"/>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m/>
    <x v="0"/>
    <m/>
    <m/>
    <m/>
    <m/>
    <x v="9"/>
    <n v="2"/>
    <n v="0"/>
    <s v="CUMPLIDA"/>
    <x v="0"/>
    <x v="0"/>
    <s v="2016-409-037756-2 del 10-may-2016"/>
    <m/>
    <m/>
    <m/>
    <x v="0"/>
    <x v="3"/>
    <m/>
    <x v="2"/>
    <m/>
    <x v="0"/>
    <m/>
    <m/>
    <m/>
  </r>
  <r>
    <x v="267"/>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x v="0"/>
    <m/>
    <m/>
    <m/>
    <m/>
    <x v="9"/>
    <n v="2"/>
    <n v="0"/>
    <s v="CUMPLIDA"/>
    <x v="0"/>
    <x v="0"/>
    <m/>
    <m/>
    <m/>
    <m/>
    <x v="1"/>
    <x v="2"/>
    <s v="Deficiencias en la supervisión contractual"/>
    <x v="6"/>
    <m/>
    <x v="0"/>
    <m/>
    <m/>
    <m/>
  </r>
  <r>
    <x v="268"/>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m/>
    <m/>
    <m/>
    <x v="0"/>
    <x v="3"/>
    <m/>
    <x v="0"/>
    <m/>
    <x v="0"/>
    <m/>
    <m/>
    <m/>
  </r>
  <r>
    <x v="269"/>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2"/>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m/>
    <m/>
    <m/>
    <x v="0"/>
    <x v="3"/>
    <m/>
    <x v="0"/>
    <m/>
    <x v="0"/>
    <m/>
    <m/>
    <m/>
  </r>
  <r>
    <x v="270"/>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m/>
    <m/>
    <m/>
    <x v="0"/>
    <x v="3"/>
    <m/>
    <x v="0"/>
    <m/>
    <x v="0"/>
    <m/>
    <m/>
    <m/>
  </r>
  <r>
    <x v="271"/>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x v="3"/>
    <m/>
    <x v="0"/>
    <m/>
    <x v="0"/>
    <m/>
    <m/>
    <m/>
  </r>
  <r>
    <x v="272"/>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Indagación Preliminar"/>
    <x v="1"/>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x v="3"/>
    <m/>
    <x v="0"/>
    <m/>
    <x v="0"/>
    <m/>
    <m/>
    <m/>
  </r>
  <r>
    <x v="273"/>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x v="3"/>
    <m/>
    <x v="0"/>
    <m/>
    <x v="0"/>
    <m/>
    <m/>
    <m/>
  </r>
  <r>
    <x v="274"/>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m/>
    <m/>
    <m/>
    <x v="0"/>
    <x v="3"/>
    <m/>
    <x v="0"/>
    <m/>
    <x v="0"/>
    <m/>
    <m/>
    <m/>
  </r>
  <r>
    <x v="275"/>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2"/>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x v="3"/>
    <m/>
    <x v="0"/>
    <m/>
    <x v="0"/>
    <m/>
    <m/>
    <m/>
  </r>
  <r>
    <x v="276"/>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2"/>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2"/>
    <s v="2016-409-037756-2 del 10-may-2016"/>
    <m/>
    <m/>
    <m/>
    <x v="0"/>
    <x v="3"/>
    <m/>
    <x v="0"/>
    <m/>
    <x v="0"/>
    <m/>
    <m/>
    <m/>
  </r>
  <r>
    <x v="277"/>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2"/>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m/>
    <x v="0"/>
    <m/>
    <m/>
    <m/>
    <m/>
    <x v="10"/>
    <n v="2"/>
    <n v="0"/>
    <s v="CUMPLIDA"/>
    <x v="0"/>
    <x v="1"/>
    <s v="2016-409-037756-2 del 10-may-2016"/>
    <m/>
    <m/>
    <m/>
    <x v="0"/>
    <x v="3"/>
    <m/>
    <x v="0"/>
    <m/>
    <x v="0"/>
    <m/>
    <m/>
    <m/>
  </r>
  <r>
    <x v="278"/>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2"/>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m/>
    <x v="0"/>
    <m/>
    <m/>
    <m/>
    <m/>
    <x v="10"/>
    <n v="2"/>
    <n v="0"/>
    <s v="CUMPLIDA"/>
    <x v="0"/>
    <x v="1"/>
    <s v="2016-409-037756-2 del 10-may-2016"/>
    <m/>
    <m/>
    <m/>
    <x v="0"/>
    <x v="3"/>
    <m/>
    <x v="0"/>
    <m/>
    <x v="0"/>
    <m/>
    <m/>
    <m/>
  </r>
  <r>
    <x v="279"/>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5"/>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s v="INF. 7_x000a_MM&amp;D_x000a_Rad. No. 2016-409-092155-2 Pag. 38"/>
    <s v="NO"/>
    <s v="De ajuste al plan"/>
    <x v="0"/>
    <x v="1"/>
    <s v="Terminación anticipada del contrato"/>
    <x v="0"/>
    <m/>
    <x v="0"/>
    <m/>
    <m/>
    <m/>
  </r>
  <r>
    <x v="280"/>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2"/>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2"/>
    <s v="Deficiencias manejo documental"/>
    <x v="2"/>
    <m/>
    <x v="0"/>
    <m/>
    <m/>
    <m/>
  </r>
  <r>
    <x v="281"/>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2"/>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m/>
    <x v="0"/>
    <m/>
    <m/>
    <m/>
    <m/>
    <x v="10"/>
    <n v="2"/>
    <n v="0"/>
    <s v="CUMPLIDA"/>
    <x v="0"/>
    <x v="0"/>
    <s v="2016-409-037756-2 del 10-may-2016"/>
    <m/>
    <m/>
    <m/>
    <x v="0"/>
    <x v="3"/>
    <m/>
    <x v="0"/>
    <m/>
    <x v="0"/>
    <m/>
    <m/>
    <m/>
  </r>
  <r>
    <x v="282"/>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7"/>
    <s v="CR_Bogotá-Villavicencio"/>
    <x v="28"/>
    <x v="2"/>
    <s v="Vicepresidencia Ejecutiva - Vicepresidencia de Planeación, Riesgos y Entorno"/>
    <s v="Fernando Mejía"/>
    <x v="6"/>
    <s v="ADMINISTRATIVA"/>
    <n v="0"/>
    <x v="11"/>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0"/>
    <n v="0"/>
    <n v="1"/>
    <s v="EN TERMINO"/>
    <x v="1"/>
    <x v="0"/>
    <m/>
    <m/>
    <m/>
    <m/>
    <x v="1"/>
    <x v="5"/>
    <s v="Mayores recursos para riesgo predial"/>
    <x v="0"/>
    <s v="Predial"/>
    <x v="0"/>
    <m/>
    <m/>
    <m/>
  </r>
  <r>
    <x v="283"/>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2"/>
    <s v="ADMINISTRATIVA"/>
    <n v="6"/>
    <x v="0"/>
    <s v="Las unidades de medida están completadas. Se ajusta avance. Pendiente presentar a la CGR para cierre."/>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x v="3"/>
    <m/>
    <x v="0"/>
    <m/>
    <x v="0"/>
    <m/>
    <m/>
    <m/>
  </r>
  <r>
    <x v="284"/>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2"/>
    <s v="ADMINISTRATIVA"/>
    <n v="5"/>
    <x v="0"/>
    <s v="Las unidades de medida están completadas. Se ajusta avance. Pendiente presentar a la CGR para cierre. Pendiente confirmar el soporte de Jurídica."/>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x v="3"/>
    <m/>
    <x v="0"/>
    <m/>
    <x v="0"/>
    <m/>
    <m/>
    <m/>
  </r>
  <r>
    <x v="285"/>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5"/>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x v="5"/>
    <s v="Diferencia avalúo"/>
    <x v="0"/>
    <m/>
    <x v="0"/>
    <m/>
    <m/>
    <m/>
  </r>
  <r>
    <x v="286"/>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2"/>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5"/>
    <s v="Demora en expropiación "/>
    <x v="0"/>
    <m/>
    <x v="0"/>
    <m/>
    <m/>
    <m/>
  </r>
  <r>
    <x v="287"/>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Fernando Mejía"/>
    <x v="6"/>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x v="0"/>
    <m/>
    <m/>
    <m/>
    <m/>
    <x v="10"/>
    <n v="2"/>
    <n v="0"/>
    <s v="CUMPLIDA"/>
    <x v="0"/>
    <x v="0"/>
    <m/>
    <m/>
    <m/>
    <m/>
    <x v="1"/>
    <x v="5"/>
    <s v="Diferencia avalúo"/>
    <x v="0"/>
    <m/>
    <x v="0"/>
    <m/>
    <m/>
    <m/>
  </r>
  <r>
    <x v="288"/>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Fernando Mejía"/>
    <x v="6"/>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s v="Estudio III, INF. 7 MM&amp;D  Rad. No. 2016-409-092155-2 Pag. 12"/>
    <s v="SI"/>
    <s v="De ajuste al plan"/>
    <x v="1"/>
    <x v="5"/>
    <s v="Diferencia avalúo"/>
    <x v="0"/>
    <m/>
    <x v="0"/>
    <m/>
    <m/>
    <m/>
  </r>
  <r>
    <x v="289"/>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eonidas Narváez"/>
    <x v="1"/>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_x000a__x000a______________________x000a__x000a_Fiscal"/>
    <x v="4"/>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x v="0"/>
    <s v="Desequilibrio contractual"/>
    <x v="3"/>
    <m/>
    <x v="0"/>
    <m/>
    <m/>
    <m/>
  </r>
  <r>
    <x v="290"/>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Andrés Figueredo - Fernando Iregui"/>
    <x v="2"/>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x v="3"/>
    <m/>
    <x v="3"/>
    <m/>
    <x v="0"/>
    <m/>
    <m/>
    <m/>
  </r>
  <r>
    <x v="291"/>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eonidas Narváez"/>
    <x v="1"/>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x v="0"/>
    <m/>
    <m/>
    <m/>
    <m/>
    <x v="10"/>
    <n v="2"/>
    <n v="0"/>
    <s v="CUMPLIDA"/>
    <x v="0"/>
    <x v="1"/>
    <m/>
    <m/>
    <m/>
    <m/>
    <x v="1"/>
    <x v="0"/>
    <s v="Ausencia de interventoría en los proyectos"/>
    <x v="3"/>
    <m/>
    <x v="0"/>
    <m/>
    <m/>
    <m/>
  </r>
  <r>
    <x v="292"/>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Falta de coordinación entre actores"/>
    <x v="3"/>
    <m/>
    <x v="0"/>
    <m/>
    <m/>
    <m/>
  </r>
  <r>
    <x v="293"/>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2"/>
    <s v="DISCIPLINARIA"/>
    <n v="4"/>
    <x v="0"/>
    <s v="El 20-mayo-2015 se ajustaron las unidades de medida ya que el solo informe consolida la gestión realizada. Se encuentran los soportes en el ftp.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m/>
    <m/>
    <m/>
    <x v="0"/>
    <x v="3"/>
    <m/>
    <x v="3"/>
    <m/>
    <x v="0"/>
    <m/>
    <m/>
    <m/>
  </r>
  <r>
    <x v="294"/>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eonidas Narváez"/>
    <x v="1"/>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m/>
    <m/>
    <m/>
    <x v="1"/>
    <x v="7"/>
    <s v="Incertidumbre en niveles de servicio"/>
    <x v="3"/>
    <m/>
    <x v="0"/>
    <m/>
    <m/>
    <m/>
  </r>
  <r>
    <x v="295"/>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3"/>
    <s v="2016-409-077877-2 del 2-sep-2016."/>
    <m/>
    <m/>
    <m/>
    <x v="0"/>
    <x v="0"/>
    <s v="Cálculo contraprestación"/>
    <x v="3"/>
    <m/>
    <x v="0"/>
    <m/>
    <m/>
    <m/>
  </r>
  <r>
    <x v="296"/>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eonidas Narváez"/>
    <x v="1"/>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x v="0"/>
    <m/>
    <m/>
    <m/>
    <m/>
    <x v="10"/>
    <n v="2"/>
    <n v="0"/>
    <s v="CUMPLIDA"/>
    <x v="0"/>
    <x v="1"/>
    <m/>
    <m/>
    <m/>
    <m/>
    <x v="1"/>
    <x v="0"/>
    <s v="Ausencia de interventoría en los proyectos"/>
    <x v="3"/>
    <m/>
    <x v="0"/>
    <m/>
    <m/>
    <m/>
  </r>
  <r>
    <x v="297"/>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m/>
    <x v="0"/>
    <m/>
    <m/>
    <m/>
    <m/>
    <x v="10"/>
    <n v="2"/>
    <n v="0"/>
    <s v="CUMPLIDA"/>
    <x v="0"/>
    <x v="0"/>
    <s v="2016-409-037756-2 del 10-may-2016"/>
    <m/>
    <m/>
    <m/>
    <x v="0"/>
    <x v="3"/>
    <m/>
    <x v="3"/>
    <m/>
    <x v="0"/>
    <m/>
    <m/>
    <m/>
  </r>
  <r>
    <x v="298"/>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2"/>
    <s v="DISCIPLINARIA"/>
    <n v="6"/>
    <x v="4"/>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m/>
    <m/>
    <m/>
    <x v="0"/>
    <x v="2"/>
    <s v="Deficiencias en la supervisión contractual"/>
    <x v="3"/>
    <m/>
    <x v="0"/>
    <m/>
    <m/>
    <m/>
  </r>
  <r>
    <x v="299"/>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m/>
    <m/>
    <m/>
    <x v="0"/>
    <x v="7"/>
    <s v="Incertidumbre en niveles de servicio"/>
    <x v="3"/>
    <m/>
    <x v="0"/>
    <m/>
    <m/>
    <m/>
  </r>
  <r>
    <x v="300"/>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2"/>
    <s v="Fallas en la gestión ambiental"/>
    <x v="3"/>
    <m/>
    <x v="0"/>
    <m/>
    <m/>
    <m/>
  </r>
  <r>
    <x v="301"/>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Andrés Figueredo - Jaime García"/>
    <x v="2"/>
    <s v="ADMINISTRATIVA"/>
    <n v="5"/>
    <x v="0"/>
    <s v=" Se confirma que no se requiere de la UM 4 - Oficios si se requieren, ya que el concesionario ha implementado el plan de aseo. Se acredita el 100% de avance. Pendiente cierre de la CGR."/>
    <m/>
    <m/>
    <m/>
    <m/>
    <m/>
    <m/>
    <m/>
    <m/>
    <x v="0"/>
    <m/>
    <m/>
    <m/>
    <m/>
    <x v="10"/>
    <n v="2"/>
    <n v="0"/>
    <s v="CUMPLIDA"/>
    <x v="0"/>
    <x v="0"/>
    <s v="2016-409-037756-2 del 10-may-2016"/>
    <m/>
    <m/>
    <m/>
    <x v="0"/>
    <x v="3"/>
    <m/>
    <x v="3"/>
    <m/>
    <x v="0"/>
    <m/>
    <m/>
    <m/>
  </r>
  <r>
    <x v="302"/>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1"/>
    <s v="Sistema Estratégico de Planeación y Gestión"/>
    <x v="11"/>
    <x v="3"/>
    <s v="Vicepresidencia de Planeación, Riesgos y Entorno"/>
    <s v="Fernando Iregui"/>
    <x v="4"/>
    <s v="ADMINISTRATIVA"/>
    <n v="4"/>
    <x v="12"/>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x v="0"/>
    <m/>
    <m/>
    <m/>
    <m/>
    <x v="0"/>
    <n v="0"/>
    <n v="1"/>
    <s v="EN TERMINO"/>
    <x v="1"/>
    <x v="0"/>
    <m/>
    <m/>
    <m/>
    <m/>
    <x v="1"/>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x v="303"/>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1"/>
    <s v="CR_Malla Vial del Valle del Cauca y Cauca"/>
    <x v="6"/>
    <x v="2"/>
    <s v="Vicepresidencia Ejecutiva - Vicepresidencia Jurídica"/>
    <s v="Fernando Mejía"/>
    <x v="6"/>
    <s v="DISCIPLINARIA Y FISCAL"/>
    <n v="6"/>
    <x v="13"/>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3"/>
    <m/>
    <s v="Estudio II_x000a_INF 1 MM&amp;D Rad. RADICADO NO. 2016-409-054480-2 pag. 36_x000a_INF.4_x000a_RADICADO NO. 2016-409-077657-2 Pag. 59_x000a__x000a_CONCEPTO JURÍDICO_x000a_Rad._x000a_2017-409-012640-2_x000a_"/>
    <s v="SI"/>
    <n v="0"/>
    <x v="1"/>
    <x v="1"/>
    <s v="Desequilibrio ecuación contractual"/>
    <x v="0"/>
    <m/>
    <x v="0"/>
    <m/>
    <m/>
    <m/>
  </r>
  <r>
    <x v="304"/>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Fernando Mejía"/>
    <x v="6"/>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x v="1"/>
    <s v="Desequilibrio ecuación contractual"/>
    <x v="0"/>
    <m/>
    <x v="0"/>
    <m/>
    <m/>
    <m/>
  </r>
  <r>
    <x v="305"/>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1"/>
    <s v="CR_Malla Vial del Valle del Cauca y Cauca"/>
    <x v="6"/>
    <x v="2"/>
    <s v="Vicepresidencia Ejecutiva - Vicepresidencia Jurídica"/>
    <s v="Fernando Mejía"/>
    <x v="6"/>
    <s v="ADMINISTRATIVA"/>
    <n v="9"/>
    <x v="14"/>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s v="INF 6 MM&amp;D Rad. No. 2016-409-089297-2 Pag. 44_x000a__x000a_CONCEPTO JURÍDICO_x000a_Rad._x000a_2017-409-012640-2_x000a_"/>
    <s v="SI"/>
    <s v="De gran impacto"/>
    <x v="1"/>
    <x v="1"/>
    <s v="Desequilibrio ecuación contractual"/>
    <x v="0"/>
    <m/>
    <x v="0"/>
    <m/>
    <m/>
    <m/>
  </r>
  <r>
    <x v="306"/>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5"/>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m/>
    <m/>
    <m/>
    <x v="0"/>
    <x v="3"/>
    <m/>
    <x v="0"/>
    <m/>
    <x v="0"/>
    <m/>
    <m/>
    <m/>
  </r>
  <r>
    <x v="307"/>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2"/>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m/>
    <x v="0"/>
    <m/>
    <m/>
    <m/>
    <m/>
    <x v="0"/>
    <n v="2"/>
    <n v="0"/>
    <s v="CUMPLIDA"/>
    <x v="0"/>
    <x v="0"/>
    <s v="2016-409-037756-2 del 10-may-2016"/>
    <m/>
    <m/>
    <m/>
    <x v="0"/>
    <x v="3"/>
    <m/>
    <x v="0"/>
    <m/>
    <x v="0"/>
    <m/>
    <m/>
    <m/>
  </r>
  <r>
    <x v="308"/>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5"/>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m/>
    <x v="0"/>
    <m/>
    <m/>
    <m/>
    <m/>
    <x v="0"/>
    <n v="2"/>
    <n v="0"/>
    <s v="CUMPLIDA"/>
    <x v="0"/>
    <x v="1"/>
    <s v="2016-409-037756-2 del 10-may-2016"/>
    <m/>
    <m/>
    <m/>
    <x v="0"/>
    <x v="3"/>
    <m/>
    <x v="0"/>
    <m/>
    <x v="0"/>
    <m/>
    <m/>
    <m/>
  </r>
  <r>
    <x v="309"/>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37"/>
    <s v="CR_Malla Vial del Valle del Cauca y Cauca"/>
    <x v="6"/>
    <x v="2"/>
    <s v="Vicepresidencia Ejecutiva"/>
    <s v="Fernando Mejía"/>
    <x v="6"/>
    <s v="DISCIPLINARIA"/>
    <n v="1"/>
    <x v="9"/>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
    <m/>
    <x v="0"/>
    <m/>
    <m/>
    <m/>
    <m/>
    <x v="0"/>
    <n v="0"/>
    <n v="1"/>
    <s v="EN TERMINO"/>
    <x v="1"/>
    <x v="1"/>
    <m/>
    <s v="INF 6 MM&amp;D Rad. No. 2016-409-089297-2 Pag. 49"/>
    <s v="SI"/>
    <s v="De ajuste al plan"/>
    <x v="1"/>
    <x v="0"/>
    <s v="Incumplimiento obligaciones"/>
    <x v="0"/>
    <m/>
    <x v="0"/>
    <m/>
    <m/>
    <m/>
  </r>
  <r>
    <x v="310"/>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5"/>
    <s v="ADMINISTRATIVA"/>
    <n v="4"/>
    <x v="0"/>
    <s v="Unidad de medida completada. Pendiente cierre de la CGR"/>
    <m/>
    <m/>
    <m/>
    <m/>
    <m/>
    <m/>
    <m/>
    <m/>
    <x v="0"/>
    <m/>
    <m/>
    <m/>
    <m/>
    <x v="0"/>
    <n v="2"/>
    <n v="0"/>
    <s v="CUMPLIDA"/>
    <x v="0"/>
    <x v="0"/>
    <s v="2016-409-037756-2 del 10-may-2016"/>
    <m/>
    <m/>
    <m/>
    <x v="0"/>
    <x v="3"/>
    <m/>
    <x v="0"/>
    <m/>
    <x v="0"/>
    <m/>
    <m/>
    <m/>
  </r>
  <r>
    <x v="311"/>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2"/>
    <s v="Vicepresidencia Ejecutiva"/>
    <s v="Germán Córdoba"/>
    <x v="5"/>
    <s v="ADMINISTRATIVA"/>
    <n v="3"/>
    <x v="0"/>
    <s v="El informe indica que la seguridad vial del plan interseccion de tres esquinas cuenta con todos los elementos minimos exigidos con la señalización. Las unidades de medida están completadas. Pendiente cierre de la CGR."/>
    <m/>
    <m/>
    <m/>
    <m/>
    <m/>
    <m/>
    <m/>
    <m/>
    <x v="0"/>
    <m/>
    <m/>
    <m/>
    <m/>
    <x v="0"/>
    <n v="2"/>
    <n v="0"/>
    <s v="CUMPLIDA"/>
    <x v="0"/>
    <x v="0"/>
    <s v="2016-409-037756-2 del 10-may-2016"/>
    <m/>
    <m/>
    <m/>
    <x v="0"/>
    <x v="3"/>
    <m/>
    <x v="0"/>
    <m/>
    <x v="0"/>
    <m/>
    <m/>
    <m/>
  </r>
  <r>
    <x v="312"/>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5"/>
    <s v="ADMINISTRATIVA"/>
    <n v="4"/>
    <x v="0"/>
    <s v="Las unidades de medida están completadas. Pendiente cierre de la CGR."/>
    <m/>
    <m/>
    <m/>
    <m/>
    <m/>
    <m/>
    <m/>
    <m/>
    <x v="0"/>
    <m/>
    <m/>
    <m/>
    <m/>
    <x v="0"/>
    <n v="2"/>
    <n v="0"/>
    <s v="CUMPLIDA"/>
    <x v="0"/>
    <x v="0"/>
    <s v="2016-409-037756-2 del 10-may-2016"/>
    <m/>
    <m/>
    <m/>
    <x v="0"/>
    <x v="3"/>
    <m/>
    <x v="0"/>
    <m/>
    <x v="0"/>
    <m/>
    <m/>
    <m/>
  </r>
  <r>
    <x v="313"/>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2"/>
    <s v="Vicepresidencia Ejecutiva - Vicepresidencia Jurídica"/>
    <s v="Germán Córdoba - Fernando Iregui"/>
    <x v="2"/>
    <s v="DISCIPLINARIA"/>
    <n v="3"/>
    <x v="0"/>
    <s v="Las unidades de medida están completadas y denotan el cumplimiento requerido. Pendiente cierre de la CGR."/>
    <m/>
    <m/>
    <m/>
    <m/>
    <m/>
    <m/>
    <m/>
    <m/>
    <x v="0"/>
    <m/>
    <m/>
    <m/>
    <m/>
    <x v="0"/>
    <n v="2"/>
    <n v="0"/>
    <s v="CUMPLIDA"/>
    <x v="0"/>
    <x v="1"/>
    <s v="2016-409-037756-2 del 10-may-2016"/>
    <m/>
    <m/>
    <m/>
    <x v="0"/>
    <x v="3"/>
    <m/>
    <x v="0"/>
    <m/>
    <x v="0"/>
    <m/>
    <m/>
    <m/>
  </r>
  <r>
    <x v="314"/>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Fernando Mejía"/>
    <x v="6"/>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x v="0"/>
    <m/>
    <m/>
    <m/>
    <m/>
    <x v="0"/>
    <n v="2"/>
    <n v="0"/>
    <s v="CUMPLIDA"/>
    <x v="0"/>
    <x v="1"/>
    <m/>
    <s v="INF 8  MM&amp;D Rad.  2016-409-100777-2 pag. 31"/>
    <s v="NO"/>
    <s v="De ajuste al plan"/>
    <x v="1"/>
    <x v="9"/>
    <s v="Desplazamiento de cronograma"/>
    <x v="0"/>
    <m/>
    <x v="0"/>
    <m/>
    <m/>
    <m/>
  </r>
  <r>
    <x v="315"/>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2"/>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x v="3"/>
    <m/>
    <x v="2"/>
    <m/>
    <x v="0"/>
    <m/>
    <m/>
    <m/>
  </r>
  <r>
    <x v="316"/>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Fernando Mejía"/>
    <x v="6"/>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s v="Fiscal"/>
    <x v="1"/>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x v="2"/>
    <s v="Obligaciones interventoría"/>
    <x v="0"/>
    <m/>
    <x v="0"/>
    <m/>
    <m/>
    <m/>
  </r>
  <r>
    <x v="317"/>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5"/>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x v="5"/>
    <s v="Diferencia avalúo"/>
    <x v="0"/>
    <m/>
    <x v="0"/>
    <m/>
    <m/>
    <m/>
  </r>
  <r>
    <x v="318"/>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5"/>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m/>
    <x v="0"/>
    <m/>
    <m/>
    <m/>
    <m/>
    <x v="0"/>
    <n v="2"/>
    <n v="0"/>
    <s v="CUMPLIDA"/>
    <x v="0"/>
    <x v="1"/>
    <s v="2016-409-037756-2 del 10-may-2016"/>
    <m/>
    <m/>
    <m/>
    <x v="0"/>
    <x v="3"/>
    <m/>
    <x v="0"/>
    <m/>
    <x v="0"/>
    <m/>
    <m/>
    <m/>
  </r>
  <r>
    <x v="319"/>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7"/>
    <s v="CR_Malla Vial del Valle del Cauca y Cauca"/>
    <x v="6"/>
    <x v="2"/>
    <s v="Vicepresidencia Ejecutiva - Vicepresidencia Jurídica - Vicepresidencia de Planeación, Riesgos y Entorno"/>
    <s v="Fernando Mejía"/>
    <x v="6"/>
    <s v="ADMINISTRATIVA"/>
    <n v="0"/>
    <x v="11"/>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x v="0"/>
    <m/>
    <m/>
    <m/>
    <m/>
    <x v="0"/>
    <n v="0"/>
    <n v="1"/>
    <s v="EN TERMINO"/>
    <x v="1"/>
    <x v="0"/>
    <m/>
    <s v="INF 6 MM&amp;D Rad. No. 2016-409-089297-2 Pag. 50"/>
    <s v="NO"/>
    <s v="De ajuste al plan"/>
    <x v="1"/>
    <x v="5"/>
    <s v="Diferencia avalúo"/>
    <x v="0"/>
    <s v="Predial"/>
    <x v="0"/>
    <m/>
    <m/>
    <m/>
  </r>
  <r>
    <x v="320"/>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2"/>
    <s v="Gestión Contractual y Seguimiento de Proyectos de Infraestructura de Transporte"/>
    <x v="9"/>
    <x v="0"/>
    <s v="Vicepresidencia de Gestión Contractual - Vicepresidencia Jurídica"/>
    <s v="Leonidas Narváez"/>
    <x v="1"/>
    <s v="DISCIPLINARIA"/>
    <n v="8"/>
    <x v="0"/>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1"/>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x v="321"/>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7"/>
    <s v="DISCIPLINARIA"/>
    <n v="9"/>
    <x v="0"/>
    <s v="Pendiente cierre de la CGR."/>
    <m/>
    <m/>
    <m/>
    <m/>
    <m/>
    <m/>
    <m/>
    <m/>
    <x v="0"/>
    <m/>
    <m/>
    <m/>
    <m/>
    <x v="0"/>
    <n v="2"/>
    <n v="0"/>
    <s v="CUMPLIDA"/>
    <x v="0"/>
    <x v="1"/>
    <s v="2016-409-037756-2 del 10-may-2016"/>
    <m/>
    <m/>
    <m/>
    <x v="0"/>
    <x v="3"/>
    <m/>
    <x v="2"/>
    <m/>
    <x v="0"/>
    <m/>
    <m/>
    <m/>
  </r>
  <r>
    <x v="322"/>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2"/>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no se conoce Auto, pendiente"/>
    <s v="2016-409-027755-2 del 8/04/2016, comunica el cierre de la indagación preliminar.- pendiene el auto, para conocer detalles"/>
    <m/>
    <m/>
    <x v="0"/>
    <n v="2"/>
    <n v="0"/>
    <s v="CUMPLIDA"/>
    <x v="0"/>
    <x v="0"/>
    <s v="2016-409-077877-2 del 2-sep-2016."/>
    <m/>
    <m/>
    <m/>
    <x v="0"/>
    <x v="8"/>
    <s v="Obligaciones a cargo de la ANI"/>
    <x v="2"/>
    <m/>
    <x v="0"/>
    <m/>
    <m/>
    <m/>
  </r>
  <r>
    <x v="323"/>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7"/>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m/>
    <s v="Fiscal"/>
    <x v="1"/>
    <s v="pendiente por conocer el fallo"/>
    <s v="auto del 18/03/2016, no se conoce el número en la comunicación, pendiente conocer el Auto."/>
    <m/>
    <m/>
    <x v="0"/>
    <n v="2"/>
    <n v="0"/>
    <s v="CUMPLIDA"/>
    <x v="0"/>
    <x v="0"/>
    <s v="2016-409-077877-2 del 2-sep-2016."/>
    <m/>
    <m/>
    <m/>
    <x v="0"/>
    <x v="8"/>
    <s v="Pago de intereses por laudo"/>
    <x v="2"/>
    <m/>
    <x v="0"/>
    <m/>
    <m/>
    <m/>
  </r>
  <r>
    <x v="324"/>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Fernando Mejía"/>
    <x v="6"/>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x v="8"/>
    <s v="Pago de intereses por laudo"/>
    <x v="0"/>
    <m/>
    <x v="0"/>
    <m/>
    <m/>
    <m/>
  </r>
  <r>
    <x v="325"/>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x v="8"/>
    <s v="Pago de intereses por laudo"/>
    <x v="0"/>
    <m/>
    <x v="0"/>
    <m/>
    <m/>
    <m/>
  </r>
  <r>
    <x v="326"/>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Fernando Mejía"/>
    <x v="6"/>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1"/>
    <x v="1"/>
    <s v="Incumplimiento de obligaciones "/>
    <x v="0"/>
    <m/>
    <x v="0"/>
    <m/>
    <m/>
    <m/>
  </r>
  <r>
    <x v="327"/>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Fernando Mejía"/>
    <x v="6"/>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1"/>
    <x v="0"/>
    <s v="Incumplimiento obligaciones"/>
    <x v="0"/>
    <m/>
    <x v="0"/>
    <m/>
    <m/>
    <m/>
  </r>
  <r>
    <x v="328"/>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3"/>
    <s v="CR_Bosa-Granada-Girardot"/>
    <x v="5"/>
    <x v="5"/>
    <s v="Vicepresidencia de Gestión Contractual - Vicepresidencia Ejecutiva"/>
    <s v="Leonidas Narváez - Fernando Mejía"/>
    <x v="2"/>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2"/>
    <x v="0"/>
    <s v="Incumplimiento normatividad"/>
    <x v="0"/>
    <m/>
    <x v="0"/>
    <m/>
    <m/>
    <m/>
  </r>
  <r>
    <x v="329"/>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x v="0"/>
    <m/>
    <m/>
    <m/>
    <m/>
    <x v="0"/>
    <n v="2"/>
    <n v="0"/>
    <s v="CUMPLIDA"/>
    <x v="0"/>
    <x v="1"/>
    <m/>
    <s v="INF 5  MM&amp;D Rad. No. 2016-409-089295-2 Pag. 31"/>
    <s v="SI"/>
    <s v="De ajuste al plan"/>
    <x v="1"/>
    <x v="2"/>
    <s v="Obligaciones interventoría"/>
    <x v="0"/>
    <m/>
    <x v="0"/>
    <m/>
    <m/>
    <m/>
  </r>
  <r>
    <x v="330"/>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Fernando Mejía"/>
    <x v="6"/>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x v="0"/>
    <m/>
    <m/>
    <m/>
    <m/>
    <x v="0"/>
    <n v="2"/>
    <n v="0"/>
    <s v="CUMPLIDA"/>
    <x v="0"/>
    <x v="0"/>
    <m/>
    <s v="INF 5  MM&amp;D Rad. No. 2016-409-089295-2 Pag. 33"/>
    <s v="SI"/>
    <s v="De ajuste al plan"/>
    <x v="1"/>
    <x v="2"/>
    <s v="Obligaciones interventoría"/>
    <x v="0"/>
    <m/>
    <x v="0"/>
    <m/>
    <m/>
    <m/>
  </r>
  <r>
    <x v="331"/>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Fernando Mejía"/>
    <x v="6"/>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x v="0"/>
    <m/>
    <m/>
    <m/>
    <m/>
    <x v="0"/>
    <n v="2"/>
    <n v="0"/>
    <s v="CUMPLIDA"/>
    <x v="0"/>
    <x v="0"/>
    <m/>
    <s v="INF 5  MM&amp;D Rad. No. 2016-409-089295-2 Pag. 34"/>
    <s v="SI"/>
    <s v="De ajuste al plan"/>
    <x v="1"/>
    <x v="2"/>
    <s v="Obligaciones interventoría"/>
    <x v="0"/>
    <m/>
    <x v="0"/>
    <m/>
    <m/>
    <m/>
  </r>
  <r>
    <x v="33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Fernando Mejía"/>
    <x v="6"/>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x v="0"/>
    <m/>
    <m/>
    <m/>
    <m/>
    <x v="0"/>
    <n v="2"/>
    <n v="0"/>
    <s v="CUMPLIDA"/>
    <x v="0"/>
    <x v="1"/>
    <m/>
    <s v="INF 5  MM&amp;D Rad. No. 2016-409-089295-2 Pag. 35"/>
    <s v="N/A"/>
    <s v="No hay impacto"/>
    <x v="1"/>
    <x v="4"/>
    <s v="Competencia otras entidades"/>
    <x v="0"/>
    <m/>
    <x v="0"/>
    <m/>
    <m/>
    <m/>
  </r>
  <r>
    <x v="33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10"/>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m/>
    <x v="0"/>
    <m/>
    <m/>
    <m/>
    <m/>
    <x v="0"/>
    <n v="2"/>
    <n v="0"/>
    <s v="CUMPLIDA"/>
    <x v="0"/>
    <x v="0"/>
    <s v="2016-409-037756-2 del 10-may-2016"/>
    <m/>
    <m/>
    <m/>
    <x v="0"/>
    <x v="3"/>
    <m/>
    <x v="2"/>
    <m/>
    <x v="0"/>
    <m/>
    <m/>
    <m/>
  </r>
  <r>
    <x v="33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m/>
    <m/>
    <m/>
    <x v="0"/>
    <x v="0"/>
    <s v="Ausencia soportes documentales"/>
    <x v="3"/>
    <m/>
    <x v="0"/>
    <m/>
    <m/>
    <m/>
  </r>
  <r>
    <x v="335"/>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Andrés Figueredo"/>
    <x v="0"/>
    <s v="DISCIPLINARIA"/>
    <n v="1"/>
    <x v="0"/>
    <s v="Se confirma 100% de cumplimiento. Para presentar a cierre de la CGR"/>
    <m/>
    <m/>
    <m/>
    <m/>
    <m/>
    <m/>
    <m/>
    <m/>
    <x v="0"/>
    <m/>
    <m/>
    <m/>
    <m/>
    <x v="10"/>
    <n v="2"/>
    <n v="0"/>
    <s v="CUMPLIDA"/>
    <x v="0"/>
    <x v="1"/>
    <s v="2016-409-037756-2 del 10-may-2016"/>
    <m/>
    <m/>
    <m/>
    <x v="0"/>
    <x v="3"/>
    <m/>
    <x v="3"/>
    <m/>
    <x v="0"/>
    <m/>
    <m/>
    <m/>
  </r>
  <r>
    <x v="336"/>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Andrés Figueredo"/>
    <x v="0"/>
    <s v="DISCIPLINARIA"/>
    <n v="2"/>
    <x v="0"/>
    <s v="Se confirma 100% de cumplimiento. Para presentar a cierre de la CGR"/>
    <m/>
    <m/>
    <m/>
    <m/>
    <m/>
    <m/>
    <m/>
    <m/>
    <x v="0"/>
    <m/>
    <m/>
    <m/>
    <m/>
    <x v="10"/>
    <n v="2"/>
    <n v="0"/>
    <s v="CUMPLIDA"/>
    <x v="0"/>
    <x v="1"/>
    <s v="2016-409-037756-2 del 10-may-2016"/>
    <m/>
    <m/>
    <m/>
    <x v="0"/>
    <x v="3"/>
    <m/>
    <x v="3"/>
    <m/>
    <x v="0"/>
    <m/>
    <m/>
    <m/>
  </r>
  <r>
    <x v="337"/>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m/>
    <x v="0"/>
    <m/>
    <m/>
    <m/>
    <m/>
    <x v="10"/>
    <n v="2"/>
    <n v="0"/>
    <s v="CUMPLIDA"/>
    <x v="0"/>
    <x v="1"/>
    <s v="2016-409-037756-2 del 10-may-2016"/>
    <m/>
    <m/>
    <m/>
    <x v="0"/>
    <x v="3"/>
    <m/>
    <x v="3"/>
    <m/>
    <x v="0"/>
    <m/>
    <m/>
    <m/>
  </r>
  <r>
    <x v="338"/>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2"/>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x v="11"/>
    <s v="Estructuración proyectos de concesión"/>
    <x v="3"/>
    <m/>
    <x v="0"/>
    <m/>
    <m/>
    <m/>
  </r>
  <r>
    <x v="339"/>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eonidas Narváez"/>
    <x v="1"/>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m/>
    <m/>
    <m/>
    <x v="1"/>
    <x v="2"/>
    <s v="Deficiencias en la supervisión contractual"/>
    <x v="3"/>
    <m/>
    <x v="0"/>
    <m/>
    <m/>
    <m/>
  </r>
  <r>
    <x v="340"/>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m/>
    <x v="0"/>
    <m/>
    <m/>
    <m/>
    <m/>
    <x v="10"/>
    <n v="2"/>
    <n v="0"/>
    <s v="CUMPLIDA"/>
    <x v="0"/>
    <x v="1"/>
    <s v="2016-409-037756-2 del 10-may-2016"/>
    <m/>
    <m/>
    <m/>
    <x v="0"/>
    <x v="3"/>
    <m/>
    <x v="3"/>
    <m/>
    <x v="0"/>
    <m/>
    <m/>
    <m/>
  </r>
  <r>
    <x v="341"/>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m/>
    <x v="0"/>
    <m/>
    <m/>
    <m/>
    <m/>
    <x v="10"/>
    <n v="2"/>
    <n v="0"/>
    <s v="CUMPLIDA"/>
    <x v="0"/>
    <x v="0"/>
    <s v="2016-409-037756-2 del 10-may-2016"/>
    <m/>
    <m/>
    <m/>
    <x v="0"/>
    <x v="3"/>
    <m/>
    <x v="3"/>
    <m/>
    <x v="0"/>
    <m/>
    <m/>
    <m/>
  </r>
  <r>
    <x v="342"/>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m/>
    <x v="0"/>
    <m/>
    <m/>
    <m/>
    <m/>
    <x v="10"/>
    <n v="2"/>
    <n v="0"/>
    <s v="CUMPLIDA"/>
    <x v="0"/>
    <x v="2"/>
    <s v="2016-409-037756-2 del 10-may-2016"/>
    <m/>
    <m/>
    <m/>
    <x v="0"/>
    <x v="3"/>
    <m/>
    <x v="3"/>
    <m/>
    <x v="0"/>
    <m/>
    <m/>
    <m/>
  </r>
  <r>
    <x v="343"/>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2"/>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4"/>
    <s v="Competencias otras entidades"/>
    <x v="3"/>
    <m/>
    <x v="0"/>
    <m/>
    <m/>
    <m/>
  </r>
  <r>
    <x v="344"/>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eonidas Narváez"/>
    <x v="1"/>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x v="0"/>
    <m/>
    <m/>
    <m/>
    <m/>
    <x v="10"/>
    <n v="2"/>
    <n v="0"/>
    <s v="CUMPLIDA"/>
    <x v="0"/>
    <x v="3"/>
    <m/>
    <s v="Estudio III"/>
    <m/>
    <m/>
    <x v="1"/>
    <x v="0"/>
    <s v="Cálculo contraprestación"/>
    <x v="3"/>
    <m/>
    <x v="0"/>
    <m/>
    <m/>
    <m/>
  </r>
  <r>
    <x v="345"/>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eonidas Narváez"/>
    <x v="1"/>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x v="0"/>
    <s v="Presuntas irregularidades por ocupación de espacio público, detectadas en la actuación especial de fiscalización adelantadas en el contrato No. 022 de 23/04/1998 y delimitación de línea de playa."/>
    <m/>
    <m/>
    <m/>
    <x v="10"/>
    <n v="2"/>
    <n v="0"/>
    <s v="CUMPLIDA"/>
    <x v="0"/>
    <x v="3"/>
    <m/>
    <m/>
    <m/>
    <m/>
    <x v="1"/>
    <x v="0"/>
    <s v="Incumplimiento obligaciones"/>
    <x v="3"/>
    <m/>
    <x v="0"/>
    <m/>
    <m/>
    <m/>
  </r>
  <r>
    <x v="346"/>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eonidas Narváez"/>
    <x v="1"/>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x v="0"/>
    <s v="Cálculo contraprestación"/>
    <x v="3"/>
    <m/>
    <x v="0"/>
    <m/>
    <m/>
    <m/>
  </r>
  <r>
    <x v="347"/>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Andrés Figueredo"/>
    <x v="0"/>
    <s v="ADMINISTRATIVA"/>
    <n v="4"/>
    <x v="0"/>
    <s v="Anexar oficio de no competencia y traslado"/>
    <m/>
    <m/>
    <m/>
    <m/>
    <m/>
    <m/>
    <m/>
    <m/>
    <x v="0"/>
    <m/>
    <m/>
    <m/>
    <m/>
    <x v="10"/>
    <n v="2"/>
    <n v="0"/>
    <s v="CUMPLIDA"/>
    <x v="0"/>
    <x v="0"/>
    <s v="2016-409-037756-2 del 10-may-2016"/>
    <m/>
    <m/>
    <m/>
    <x v="0"/>
    <x v="3"/>
    <m/>
    <x v="3"/>
    <m/>
    <x v="0"/>
    <m/>
    <m/>
    <m/>
  </r>
  <r>
    <x v="348"/>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m/>
    <x v="0"/>
    <m/>
    <m/>
    <m/>
    <m/>
    <x v="10"/>
    <n v="2"/>
    <n v="0"/>
    <s v="CUMPLIDA"/>
    <x v="0"/>
    <x v="1"/>
    <s v="2016-409-037756-2 del 10-may-2016"/>
    <m/>
    <m/>
    <m/>
    <x v="0"/>
    <x v="3"/>
    <m/>
    <x v="3"/>
    <m/>
    <x v="0"/>
    <m/>
    <m/>
    <m/>
  </r>
  <r>
    <x v="349"/>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m/>
    <x v="0"/>
    <m/>
    <m/>
    <m/>
    <m/>
    <x v="10"/>
    <n v="2"/>
    <n v="0"/>
    <s v="CUMPLIDA"/>
    <x v="0"/>
    <x v="1"/>
    <s v="2016-409-037756-2 del 10-may-2016"/>
    <m/>
    <m/>
    <m/>
    <x v="0"/>
    <x v="3"/>
    <m/>
    <x v="3"/>
    <m/>
    <x v="0"/>
    <m/>
    <m/>
    <m/>
  </r>
  <r>
    <x v="350"/>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2"/>
    <s v="DISCIPLINARIA Y FISCAL"/>
    <n v="5"/>
    <x v="0"/>
    <s v="Se confirma completamiento de las unidades de medida. Pendiente cierre de la CGR."/>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x v="3"/>
    <m/>
    <x v="3"/>
    <m/>
    <x v="0"/>
    <m/>
    <m/>
    <m/>
  </r>
  <r>
    <x v="351"/>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4"/>
    <s v="CP_Terminal de contenedores TCBUEN"/>
    <x v="47"/>
    <x v="0"/>
    <s v="Vicepresidencia de Gestión Contractual - Vicepresidencia Jurídica"/>
    <s v="Andrés Figueredo - Fernando Iregui"/>
    <x v="2"/>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Fallas gestión garantías"/>
    <x v="3"/>
    <m/>
    <x v="0"/>
    <m/>
    <m/>
    <m/>
  </r>
  <r>
    <x v="352"/>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2"/>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Ausencia de interventoría en los proyectos"/>
    <x v="3"/>
    <m/>
    <x v="0"/>
    <m/>
    <m/>
    <m/>
  </r>
  <r>
    <x v="353"/>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2"/>
    <s v="DISCIPLINARIA"/>
    <n v="5"/>
    <x v="0"/>
    <s v="Se confirma completamiento de las unidades de medida. Pendiente cierre de la CGR."/>
    <m/>
    <m/>
    <m/>
    <m/>
    <m/>
    <m/>
    <m/>
    <m/>
    <x v="0"/>
    <m/>
    <m/>
    <m/>
    <m/>
    <x v="10"/>
    <n v="2"/>
    <n v="0"/>
    <s v="CUMPLIDA"/>
    <x v="0"/>
    <x v="1"/>
    <s v="2016-409-037756-2 del 10-may-2016"/>
    <m/>
    <m/>
    <m/>
    <x v="0"/>
    <x v="3"/>
    <m/>
    <x v="3"/>
    <m/>
    <x v="0"/>
    <m/>
    <m/>
    <m/>
  </r>
  <r>
    <x v="354"/>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7"/>
    <s v="Identificación de línea de playa"/>
    <x v="3"/>
    <m/>
    <x v="0"/>
    <m/>
    <m/>
    <m/>
  </r>
  <r>
    <x v="355"/>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6"/>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7"/>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8"/>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eonidas Narváez"/>
    <x v="1"/>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x v="0"/>
    <m/>
    <m/>
    <m/>
    <m/>
    <x v="10"/>
    <n v="2"/>
    <n v="0"/>
    <s v="CUMPLIDA"/>
    <x v="0"/>
    <x v="3"/>
    <m/>
    <s v="Estudio III"/>
    <m/>
    <m/>
    <x v="1"/>
    <x v="0"/>
    <s v="Cálculo contraprestación"/>
    <x v="3"/>
    <m/>
    <x v="0"/>
    <m/>
    <m/>
    <m/>
  </r>
  <r>
    <x v="359"/>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eonidas Narváez"/>
    <x v="1"/>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x v="2"/>
    <s v="Auto del 20/09/2016 _x000a_Mediante el cual se ordena la apertura de indagación preliminar de un proceso disciplinario. En el punto 1 del auto decreta pruebas para este hallazgo."/>
    <m/>
    <m/>
    <m/>
    <x v="10"/>
    <n v="2"/>
    <n v="0"/>
    <s v="CUMPLIDA"/>
    <x v="0"/>
    <x v="1"/>
    <m/>
    <m/>
    <m/>
    <m/>
    <x v="1"/>
    <x v="0"/>
    <s v="Ausencia soportes documentales"/>
    <x v="3"/>
    <m/>
    <x v="0"/>
    <m/>
    <m/>
    <m/>
  </r>
  <r>
    <x v="360"/>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0"/>
    <s v="Deficiencias en análisis modificaciones contractuales"/>
    <x v="3"/>
    <m/>
    <x v="0"/>
    <m/>
    <m/>
    <m/>
  </r>
  <r>
    <x v="361"/>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eonidas Narváez"/>
    <x v="1"/>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x v="2"/>
    <s v="Auto del 20/09/2016 _x000a_Mediante el cual se ordena la apertura de indagación preliminar de un proceso disciplinario. En el punto 2 del auto decreta pruebas para este hallazgo."/>
    <m/>
    <m/>
    <m/>
    <x v="10"/>
    <n v="2"/>
    <n v="0"/>
    <s v="CUMPLIDA"/>
    <x v="0"/>
    <x v="1"/>
    <m/>
    <m/>
    <m/>
    <m/>
    <x v="1"/>
    <x v="0"/>
    <s v="Cálculo contraprestación"/>
    <x v="3"/>
    <m/>
    <x v="0"/>
    <m/>
    <m/>
    <m/>
  </r>
  <r>
    <x v="362"/>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m/>
    <x v="0"/>
    <m/>
    <m/>
    <m/>
    <m/>
    <x v="10"/>
    <n v="2"/>
    <n v="0"/>
    <s v="CUMPLIDA"/>
    <x v="0"/>
    <x v="0"/>
    <s v="2016-409-037756-2 del 10-may-2016"/>
    <m/>
    <m/>
    <m/>
    <x v="0"/>
    <x v="3"/>
    <m/>
    <x v="3"/>
    <m/>
    <x v="0"/>
    <m/>
    <m/>
    <m/>
  </r>
  <r>
    <x v="363"/>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m/>
    <m/>
    <m/>
    <x v="0"/>
    <x v="0"/>
    <s v="Cálculo contraprestación"/>
    <x v="3"/>
    <m/>
    <x v="0"/>
    <m/>
    <m/>
    <m/>
  </r>
  <r>
    <x v="364"/>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eonidas Narváez"/>
    <x v="1"/>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m/>
    <m/>
    <m/>
    <x v="1"/>
    <x v="2"/>
    <s v="Entrega información concesionario"/>
    <x v="3"/>
    <m/>
    <x v="0"/>
    <m/>
    <m/>
    <m/>
  </r>
  <r>
    <x v="365"/>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eonidas Narváez"/>
    <x v="1"/>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x v="2"/>
    <s v="Auto del 20/09/2016 _x000a_Mediante el cual se ordena la apertura de indagación preliminar de un proceso disciplinario. En el punto 5 del auto decreta pruebas para este hallazgo."/>
    <m/>
    <m/>
    <m/>
    <x v="10"/>
    <n v="2"/>
    <n v="0"/>
    <s v="CUMPLIDA"/>
    <x v="0"/>
    <x v="1"/>
    <m/>
    <m/>
    <m/>
    <m/>
    <x v="1"/>
    <x v="0"/>
    <s v="Incumplimiento obligaciones"/>
    <x v="3"/>
    <m/>
    <x v="0"/>
    <m/>
    <m/>
    <m/>
  </r>
  <r>
    <x v="366"/>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eonidas Narváez"/>
    <x v="1"/>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x v="0"/>
    <m/>
    <m/>
    <m/>
    <m/>
    <x v="10"/>
    <n v="2"/>
    <n v="0"/>
    <s v="CUMPLIDA"/>
    <x v="0"/>
    <x v="0"/>
    <m/>
    <m/>
    <m/>
    <m/>
    <x v="1"/>
    <x v="0"/>
    <s v="Incumplimiento obligaciones"/>
    <x v="3"/>
    <m/>
    <x v="0"/>
    <m/>
    <m/>
    <m/>
  </r>
  <r>
    <x v="367"/>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Andrés Figueredo - María Clara Garrido"/>
    <x v="2"/>
    <s v="DISCIPLINARIA"/>
    <n v="5"/>
    <x v="0"/>
    <s v="Confirmar con el concesionario si tiene los anexos requeridos en el hallazgo. Dependiendo de esto se define si se revalúa el plan."/>
    <m/>
    <m/>
    <m/>
    <m/>
    <m/>
    <m/>
    <m/>
    <s v="Disciplinario"/>
    <x v="1"/>
    <s v="Auto del 20/09/2016 _x000a_Mediante el cual se ordena el traslado por competencia de este hallazgo a Control Interno Disciplinario de la ANI en el punto 6 del auto. "/>
    <m/>
    <m/>
    <m/>
    <x v="10"/>
    <n v="2"/>
    <n v="0"/>
    <s v="CUMPLIDA"/>
    <x v="0"/>
    <x v="1"/>
    <s v="2016-409-037756-2 del 10-may-2016"/>
    <m/>
    <m/>
    <m/>
    <x v="0"/>
    <x v="3"/>
    <m/>
    <x v="3"/>
    <m/>
    <x v="0"/>
    <m/>
    <m/>
    <m/>
  </r>
  <r>
    <x v="368"/>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m/>
    <m/>
    <m/>
    <x v="0"/>
    <x v="3"/>
    <m/>
    <x v="3"/>
    <m/>
    <x v="0"/>
    <m/>
    <m/>
    <m/>
  </r>
  <r>
    <x v="369"/>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eonidas Narváez"/>
    <x v="1"/>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m/>
    <m/>
    <m/>
    <x v="1"/>
    <x v="2"/>
    <s v="Deficiencias en la supervisión contractual"/>
    <x v="3"/>
    <m/>
    <x v="0"/>
    <m/>
    <m/>
    <m/>
  </r>
  <r>
    <x v="370"/>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m/>
    <m/>
    <m/>
    <x v="0"/>
    <x v="2"/>
    <s v="Deficiencias en la supervisión contractual"/>
    <x v="3"/>
    <m/>
    <x v="0"/>
    <m/>
    <m/>
    <m/>
  </r>
  <r>
    <x v="371"/>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2"/>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m/>
    <x v="0"/>
    <m/>
    <m/>
    <m/>
    <m/>
    <x v="10"/>
    <n v="2"/>
    <n v="0"/>
    <s v="CUMPLIDA"/>
    <x v="0"/>
    <x v="0"/>
    <s v="2016-409-037756-2 del 10-may-2016"/>
    <m/>
    <m/>
    <m/>
    <x v="0"/>
    <x v="3"/>
    <m/>
    <x v="3"/>
    <m/>
    <x v="0"/>
    <m/>
    <m/>
    <m/>
  </r>
  <r>
    <x v="372"/>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eonidas Narváez"/>
    <x v="1"/>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s v="Indagación Preliminar"/>
    <x v="1"/>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x v="7"/>
    <s v="Mediciones de playa"/>
    <x v="3"/>
    <m/>
    <x v="0"/>
    <m/>
    <m/>
    <m/>
  </r>
  <r>
    <x v="373"/>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m/>
    <x v="0"/>
    <m/>
    <m/>
    <m/>
    <m/>
    <x v="10"/>
    <n v="2"/>
    <n v="0"/>
    <s v="CUMPLIDA"/>
    <x v="0"/>
    <x v="1"/>
    <s v="2016-409-037756-2 del 10-may-2016"/>
    <m/>
    <m/>
    <m/>
    <x v="0"/>
    <x v="3"/>
    <m/>
    <x v="3"/>
    <m/>
    <x v="0"/>
    <m/>
    <m/>
    <m/>
  </r>
  <r>
    <x v="374"/>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eonidas Narváez"/>
    <x v="1"/>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x v="0"/>
    <m/>
    <m/>
    <m/>
    <m/>
    <x v="10"/>
    <n v="2"/>
    <n v="0"/>
    <s v="CUMPLIDA"/>
    <x v="0"/>
    <x v="1"/>
    <m/>
    <m/>
    <m/>
    <m/>
    <x v="1"/>
    <x v="2"/>
    <s v="Deficiencias en la supervisión contractual"/>
    <x v="3"/>
    <m/>
    <x v="0"/>
    <m/>
    <m/>
    <m/>
  </r>
  <r>
    <x v="375"/>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2"/>
    <s v="DISCIPLINARIA Y FISCAL"/>
    <n v="5"/>
    <x v="0"/>
    <s v="Las unidades de medida están completadas. Se actualiza el nivel de avance al 100%. Pendiente cierre de la CGR."/>
    <m/>
    <m/>
    <m/>
    <m/>
    <m/>
    <m/>
    <m/>
    <m/>
    <x v="0"/>
    <m/>
    <m/>
    <m/>
    <m/>
    <x v="10"/>
    <n v="2"/>
    <n v="0"/>
    <s v="CUMPLIDA"/>
    <x v="0"/>
    <x v="3"/>
    <s v="2016-409-037756-2 del 10-may-2016"/>
    <m/>
    <m/>
    <m/>
    <x v="0"/>
    <x v="3"/>
    <m/>
    <x v="3"/>
    <m/>
    <x v="0"/>
    <m/>
    <m/>
    <m/>
  </r>
  <r>
    <x v="376"/>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eonidas Narváez"/>
    <x v="1"/>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x v="0"/>
    <m/>
    <m/>
    <m/>
    <m/>
    <x v="10"/>
    <n v="2"/>
    <n v="0"/>
    <s v="CUMPLIDA"/>
    <x v="0"/>
    <x v="1"/>
    <m/>
    <m/>
    <m/>
    <m/>
    <x v="1"/>
    <x v="0"/>
    <s v="Renovación y ampliación garantías"/>
    <x v="3"/>
    <m/>
    <x v="0"/>
    <m/>
    <m/>
    <m/>
  </r>
  <r>
    <x v="377"/>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eonidas Narváez"/>
    <x v="1"/>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x v="0"/>
    <m/>
    <m/>
    <m/>
    <m/>
    <x v="10"/>
    <n v="2"/>
    <n v="0"/>
    <s v="CUMPLIDA"/>
    <x v="0"/>
    <x v="1"/>
    <m/>
    <m/>
    <m/>
    <m/>
    <x v="1"/>
    <x v="0"/>
    <s v="Incumplimiento obligaciones"/>
    <x v="3"/>
    <m/>
    <x v="0"/>
    <m/>
    <m/>
    <m/>
  </r>
  <r>
    <x v="378"/>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eonidas Narváez"/>
    <x v="1"/>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m/>
    <m/>
    <m/>
    <x v="1"/>
    <x v="0"/>
    <s v="Incumplimiento obligaciones"/>
    <x v="3"/>
    <m/>
    <x v="0"/>
    <m/>
    <m/>
    <m/>
  </r>
  <r>
    <x v="379"/>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Funcionamiento áreas de servicio"/>
    <x v="3"/>
    <m/>
    <x v="0"/>
    <m/>
    <m/>
    <m/>
  </r>
  <r>
    <x v="380"/>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Suministro de equipos"/>
    <x v="3"/>
    <m/>
    <x v="0"/>
    <m/>
    <m/>
    <m/>
  </r>
  <r>
    <x v="381"/>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Obligaciones interventoría"/>
    <x v="3"/>
    <m/>
    <x v="0"/>
    <m/>
    <m/>
    <m/>
  </r>
  <r>
    <x v="382"/>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Obligaciones interventoría"/>
    <x v="3"/>
    <m/>
    <x v="0"/>
    <m/>
    <m/>
    <m/>
  </r>
  <r>
    <x v="383"/>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eonidas Narváez"/>
    <x v="1"/>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m/>
    <m/>
    <m/>
    <x v="1"/>
    <x v="0"/>
    <s v="Incumplimiento especificaciones"/>
    <x v="3"/>
    <m/>
    <x v="0"/>
    <m/>
    <m/>
    <m/>
  </r>
  <r>
    <x v="384"/>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eonidas Narváez"/>
    <x v="1"/>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m/>
    <m/>
    <m/>
    <x v="1"/>
    <x v="4"/>
    <s v="Zona de servidumbre"/>
    <x v="3"/>
    <m/>
    <x v="0"/>
    <m/>
    <m/>
    <m/>
  </r>
  <r>
    <x v="385"/>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4"/>
    <s v="Competencias otras entidades"/>
    <x v="3"/>
    <m/>
    <x v="0"/>
    <m/>
    <m/>
    <m/>
  </r>
  <r>
    <x v="386"/>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x v="0"/>
    <m/>
    <m/>
    <m/>
    <m/>
    <x v="10"/>
    <n v="2"/>
    <n v="0"/>
    <s v="CUMPLIDA"/>
    <x v="0"/>
    <x v="0"/>
    <s v="2017-409-097363-2 del 12-sep-2017"/>
    <m/>
    <m/>
    <m/>
    <x v="0"/>
    <x v="0"/>
    <s v="Cálculo contraprestación"/>
    <x v="3"/>
    <m/>
    <x v="0"/>
    <m/>
    <m/>
    <m/>
  </r>
  <r>
    <x v="38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Fernando Mejía"/>
    <x v="6"/>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x v="0"/>
    <m/>
    <m/>
    <m/>
    <m/>
    <x v="11"/>
    <n v="2"/>
    <n v="0"/>
    <s v="CUMPLIDA"/>
    <x v="0"/>
    <x v="1"/>
    <m/>
    <s v="INF 5 MM&amp;D Rad. No. 2016-409-089295-2 Pag. 37"/>
    <s v="SI"/>
    <s v="De ajuste al plan"/>
    <x v="1"/>
    <x v="9"/>
    <s v="Desplazamiento de cronograma"/>
    <x v="0"/>
    <m/>
    <x v="0"/>
    <m/>
    <m/>
    <m/>
  </r>
  <r>
    <x v="38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Fernando Mejía"/>
    <x v="6"/>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s v="Indagación Preliminar"/>
    <x v="1"/>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x v="2"/>
    <s v="Falta de coordinación entre actores"/>
    <x v="0"/>
    <m/>
    <x v="0"/>
    <m/>
    <m/>
    <m/>
  </r>
  <r>
    <x v="38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Fernando Mejía"/>
    <x v="6"/>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s v="Estudio II_x000a_INF.4_x000a_RADICADO NO. 2016-409-077657-2  Pag. 73"/>
    <s v="N/A"/>
    <s v="No hay impacto"/>
    <x v="1"/>
    <x v="8"/>
    <s v="Demora en pagos prediales"/>
    <x v="0"/>
    <m/>
    <x v="0"/>
    <m/>
    <m/>
    <m/>
  </r>
  <r>
    <x v="39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Fernando Mejía"/>
    <x v="6"/>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x v="0"/>
    <m/>
    <m/>
    <m/>
    <m/>
    <x v="11"/>
    <n v="2"/>
    <n v="0"/>
    <s v="CUMPLIDA"/>
    <x v="0"/>
    <x v="3"/>
    <m/>
    <s v="INF 5  MM&amp;D Rad. No. 2016-409-089295-2 Pag. 39"/>
    <s v="SI"/>
    <s v="De ajuste al plan"/>
    <x v="1"/>
    <x v="2"/>
    <s v="Sobrecostos en interventoría"/>
    <x v="0"/>
    <m/>
    <x v="0"/>
    <m/>
    <m/>
    <m/>
  </r>
  <r>
    <x v="39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Fernando Mejía"/>
    <x v="6"/>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x v="0"/>
    <m/>
    <m/>
    <m/>
    <m/>
    <x v="11"/>
    <n v="2"/>
    <n v="0"/>
    <s v="CUMPLIDA"/>
    <x v="0"/>
    <x v="0"/>
    <m/>
    <s v="INF 5  MM&amp;D Rad. No. 2016-409-089295-2 Pag. 41"/>
    <s v="SI"/>
    <s v="De ajuste al plan"/>
    <x v="1"/>
    <x v="0"/>
    <s v="Incumplimiento obligaciones"/>
    <x v="0"/>
    <m/>
    <x v="0"/>
    <m/>
    <m/>
    <m/>
  </r>
  <r>
    <x v="39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Fernando Mejía"/>
    <x v="6"/>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x v="0"/>
    <m/>
    <m/>
    <m/>
    <m/>
    <x v="11"/>
    <n v="2"/>
    <n v="0"/>
    <s v="CUMPLIDA"/>
    <x v="0"/>
    <x v="0"/>
    <m/>
    <s v="INF 5  MM&amp;D Rad. No. 2016-409-089295-2 Pag. 43"/>
    <s v="SI"/>
    <s v="De ajuste al plan"/>
    <x v="1"/>
    <x v="2"/>
    <s v="Falta de coordinación entre actores"/>
    <x v="0"/>
    <m/>
    <x v="0"/>
    <m/>
    <m/>
    <m/>
  </r>
  <r>
    <x v="39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Fernando Mejía"/>
    <x v="6"/>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x v="0"/>
    <m/>
    <m/>
    <m/>
    <m/>
    <x v="11"/>
    <n v="2"/>
    <n v="0"/>
    <s v="CUMPLIDA"/>
    <x v="0"/>
    <x v="1"/>
    <m/>
    <s v="INF 5  MM&amp;D Rad. No. 2016-409-089295-2 Pag. 44"/>
    <s v="N/A"/>
    <s v="No hay impacto"/>
    <x v="1"/>
    <x v="4"/>
    <s v="Competencia otras entidades"/>
    <x v="0"/>
    <m/>
    <x v="0"/>
    <m/>
    <m/>
    <m/>
  </r>
  <r>
    <x v="39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Fernando Mejía"/>
    <x v="6"/>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x v="0"/>
    <m/>
    <m/>
    <m/>
    <m/>
    <x v="11"/>
    <n v="2"/>
    <n v="0"/>
    <s v="CUMPLIDA"/>
    <x v="0"/>
    <x v="0"/>
    <m/>
    <s v="INF 5 MM&amp;D Rad. No. 2016-409-089295-2 Pag. 44"/>
    <s v="SI"/>
    <s v="De ajuste al plan"/>
    <x v="1"/>
    <x v="2"/>
    <s v="Falta de coordinación entre actores"/>
    <x v="0"/>
    <m/>
    <x v="0"/>
    <m/>
    <m/>
    <m/>
  </r>
  <r>
    <x v="39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eonidas Narváez"/>
    <x v="1"/>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x v="0"/>
    <s v="APERTURA.- Presuntas irregularidades relacionadas con el cálculo de la contraprestación. Línea de playa."/>
    <m/>
    <m/>
    <m/>
    <x v="10"/>
    <n v="2"/>
    <n v="0"/>
    <s v="CUMPLIDA"/>
    <x v="0"/>
    <x v="3"/>
    <m/>
    <m/>
    <m/>
    <m/>
    <x v="1"/>
    <x v="0"/>
    <s v="Cálculo contraprestación"/>
    <x v="3"/>
    <m/>
    <x v="0"/>
    <m/>
    <m/>
    <m/>
  </r>
  <r>
    <x v="39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x v="0"/>
    <s v="Incumplimiento obligaciónes"/>
    <x v="3"/>
    <m/>
    <x v="0"/>
    <m/>
    <m/>
    <m/>
  </r>
  <r>
    <x v="39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2"/>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Incumplimiento normatividad "/>
    <x v="3"/>
    <m/>
    <x v="0"/>
    <m/>
    <m/>
    <m/>
  </r>
  <r>
    <x v="39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5"/>
    <s v="CP_Cerrejón Zona Norte SA"/>
    <x v="50"/>
    <x v="0"/>
    <s v="Vicepresidencia de Gestión Contractual - Vicepresidencia Jurídica"/>
    <s v="Leonidas Narváez"/>
    <x v="1"/>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x v="0"/>
    <m/>
    <m/>
    <m/>
    <m/>
    <x v="10"/>
    <n v="2"/>
    <n v="0"/>
    <s v="CUMPLIDA"/>
    <x v="0"/>
    <x v="1"/>
    <m/>
    <m/>
    <m/>
    <m/>
    <x v="1"/>
    <x v="0"/>
    <s v="Reversiones"/>
    <x v="3"/>
    <m/>
    <x v="0"/>
    <m/>
    <m/>
    <m/>
  </r>
  <r>
    <x v="39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2"/>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5"/>
    <s v="Mayores recursos para riesgo predial"/>
    <x v="2"/>
    <m/>
    <x v="0"/>
    <m/>
    <m/>
    <m/>
  </r>
  <r>
    <x v="40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Fernando Mejía"/>
    <x v="6"/>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x v="0"/>
    <m/>
    <m/>
    <m/>
    <m/>
    <x v="12"/>
    <n v="2"/>
    <n v="0"/>
    <s v="CUMPLIDA"/>
    <x v="0"/>
    <x v="1"/>
    <m/>
    <s v="INF 5 MM&amp;D Rad. No. 2016-409-089295-2 Pag. 46"/>
    <s v="SI"/>
    <s v="De ajuste al plan"/>
    <x v="1"/>
    <x v="5"/>
    <s v="Demora en gestión predial"/>
    <x v="0"/>
    <m/>
    <x v="0"/>
    <m/>
    <m/>
    <m/>
  </r>
  <r>
    <x v="40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11"/>
    <s v="CR_Bosa-Granada-Girardot"/>
    <x v="5"/>
    <x v="2"/>
    <s v="Vicepresidencia Ejecutiva - Vicepresidencia de Planeación, Riesgos y Entorno- Vicepresidencia Jurídica"/>
    <s v="Fernando Mejía"/>
    <x v="6"/>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x v="0"/>
    <m/>
    <m/>
    <m/>
    <m/>
    <x v="12"/>
    <n v="0"/>
    <n v="1"/>
    <s v="EN TERMINO"/>
    <x v="1"/>
    <x v="1"/>
    <m/>
    <s v="INF 5  MM&amp;D Rad. No. 2016-409-089295-2 Pag. 47"/>
    <s v="SI"/>
    <s v="De ajuste al plan"/>
    <x v="1"/>
    <x v="5"/>
    <s v="Demora en expropiación"/>
    <x v="0"/>
    <s v="Predial"/>
    <x v="0"/>
    <m/>
    <m/>
    <m/>
  </r>
  <r>
    <x v="40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Fernando Mejía"/>
    <x v="6"/>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x v="0"/>
    <m/>
    <m/>
    <m/>
    <m/>
    <x v="12"/>
    <n v="2"/>
    <n v="0"/>
    <s v="CUMPLIDA"/>
    <x v="0"/>
    <x v="0"/>
    <m/>
    <s v="INF 5 MM&amp;D Rad. No. 2016-409-089295-2 Pag. 49"/>
    <s v="SI"/>
    <s v="De ajuste al plan"/>
    <x v="1"/>
    <x v="5"/>
    <s v="Demora en gestión predial"/>
    <x v="0"/>
    <m/>
    <x v="0"/>
    <m/>
    <m/>
    <m/>
  </r>
  <r>
    <x v="40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Fernando Mejía"/>
    <x v="6"/>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x v="1"/>
    <s v="Por modificaciones contractuales"/>
    <x v="0"/>
    <m/>
    <x v="0"/>
    <m/>
    <m/>
    <m/>
  </r>
  <r>
    <x v="40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2"/>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2"/>
    <s v="Deficiencia en la supervisión contractual"/>
    <x v="2"/>
    <m/>
    <x v="0"/>
    <m/>
    <m/>
    <m/>
  </r>
  <r>
    <x v="40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11"/>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m/>
    <x v="0"/>
    <m/>
    <m/>
    <m/>
    <m/>
    <x v="12"/>
    <n v="2"/>
    <n v="0"/>
    <s v="CUMPLIDA"/>
    <x v="0"/>
    <x v="0"/>
    <s v="2016-409-037756-2 del 10-may-2016"/>
    <m/>
    <m/>
    <m/>
    <x v="0"/>
    <x v="3"/>
    <m/>
    <x v="2"/>
    <m/>
    <x v="0"/>
    <m/>
    <m/>
    <m/>
  </r>
  <r>
    <x v="40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2"/>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1"/>
    <s v="Estructuración proyectos de concesión"/>
    <x v="2"/>
    <m/>
    <x v="0"/>
    <m/>
    <m/>
    <m/>
  </r>
  <r>
    <x v="40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2"/>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x v="3"/>
    <m/>
    <x v="0"/>
    <m/>
    <x v="0"/>
    <m/>
    <m/>
    <m/>
  </r>
  <r>
    <x v="40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6"/>
    <s v="CP_Autorización Temporal CI Prodeco"/>
    <x v="45"/>
    <x v="0"/>
    <s v="Vicepresidencia de Gestión Contractual"/>
    <s v="Leonidas Narváez"/>
    <x v="1"/>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x v="5"/>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m/>
    <m/>
    <m/>
    <x v="1"/>
    <x v="0"/>
    <s v="Ausencia soportes documentales"/>
    <x v="3"/>
    <m/>
    <x v="0"/>
    <m/>
    <m/>
    <m/>
  </r>
  <r>
    <x v="40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7"/>
    <s v="Gerencia Socio Ambiental"/>
    <x v="54"/>
    <x v="3"/>
    <s v="Vicepresidencia de Planeación, Riesgos y Entorno"/>
    <s v="Jaime García "/>
    <x v="7"/>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1"/>
    <s v="Política ambiental"/>
    <x v="2"/>
    <m/>
    <x v="0"/>
    <m/>
    <m/>
    <m/>
  </r>
  <r>
    <x v="41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7"/>
    <s v="ADMINISTRATIVA"/>
    <n v="1"/>
    <x v="0"/>
    <s v="Las unidades de medida están completadas. Presentar para cierre de la CGR."/>
    <m/>
    <m/>
    <m/>
    <m/>
    <m/>
    <m/>
    <m/>
    <m/>
    <x v="0"/>
    <m/>
    <m/>
    <m/>
    <m/>
    <x v="12"/>
    <n v="2"/>
    <n v="0"/>
    <s v="CUMPLIDA"/>
    <x v="0"/>
    <x v="0"/>
    <s v="2016-409-037756-2 del 10-may-2016"/>
    <m/>
    <m/>
    <m/>
    <x v="0"/>
    <x v="3"/>
    <m/>
    <x v="2"/>
    <m/>
    <x v="0"/>
    <m/>
    <m/>
    <m/>
  </r>
  <r>
    <x v="41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7"/>
    <s v="ADMINISTRATIVA"/>
    <n v="4"/>
    <x v="0"/>
    <s v="Está cumplido el plan. Verificar soportes en el ftp para solicitar cierre a la CGR."/>
    <m/>
    <m/>
    <m/>
    <m/>
    <m/>
    <m/>
    <m/>
    <m/>
    <x v="0"/>
    <m/>
    <m/>
    <m/>
    <m/>
    <x v="12"/>
    <n v="2"/>
    <n v="0"/>
    <s v="CUMPLIDA"/>
    <x v="0"/>
    <x v="0"/>
    <s v="2016-409-037756-2 del 10-may-2016"/>
    <m/>
    <m/>
    <m/>
    <x v="0"/>
    <x v="3"/>
    <m/>
    <x v="2"/>
    <m/>
    <x v="0"/>
    <m/>
    <m/>
    <m/>
  </r>
  <r>
    <x v="41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Fernando Iregui"/>
    <x v="4"/>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2"/>
    <n v="2"/>
    <n v="0"/>
    <s v="CUMPLIDA"/>
    <x v="0"/>
    <x v="0"/>
    <m/>
    <m/>
    <m/>
    <m/>
    <x v="1"/>
    <x v="11"/>
    <s v="Incumplimiento metas PND y PAA"/>
    <x v="8"/>
    <m/>
    <x v="0"/>
    <m/>
    <m/>
    <m/>
  </r>
  <r>
    <x v="41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Lina Quiroga Vergara"/>
    <x v="8"/>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x v="0"/>
    <m/>
    <m/>
    <m/>
    <m/>
    <x v="12"/>
    <n v="2"/>
    <n v="0"/>
    <s v="CUMPLIDA"/>
    <x v="0"/>
    <x v="0"/>
    <m/>
    <m/>
    <m/>
    <m/>
    <x v="1"/>
    <x v="2"/>
    <s v="Deficiencias en la gestión interna judicial"/>
    <x v="4"/>
    <m/>
    <x v="0"/>
    <m/>
    <m/>
    <m/>
  </r>
  <r>
    <x v="41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Lina Quiroga Vergara"/>
    <x v="8"/>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x v="0"/>
    <m/>
    <m/>
    <m/>
    <m/>
    <x v="12"/>
    <n v="2"/>
    <n v="0"/>
    <s v="CUMPLIDA"/>
    <x v="0"/>
    <x v="0"/>
    <m/>
    <m/>
    <m/>
    <m/>
    <x v="1"/>
    <x v="2"/>
    <s v="Deficiencias en la gestión interna judicial"/>
    <x v="4"/>
    <m/>
    <x v="0"/>
    <m/>
    <m/>
    <m/>
  </r>
  <r>
    <x v="41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2"/>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1"/>
    <s v="2016-409-077877-2 del 2-sep-2016."/>
    <m/>
    <m/>
    <m/>
    <x v="0"/>
    <x v="2"/>
    <s v="Liquidación contractual"/>
    <x v="2"/>
    <m/>
    <x v="0"/>
    <m/>
    <m/>
    <m/>
  </r>
  <r>
    <x v="41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2"/>
    <s v="Deficiencias en la supervisión contractual"/>
    <x v="2"/>
    <m/>
    <x v="0"/>
    <m/>
    <m/>
    <m/>
  </r>
  <r>
    <x v="41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eonidas Narváez - Fernando Mejía"/>
    <x v="2"/>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x v="0"/>
    <m/>
    <m/>
    <m/>
    <m/>
    <x v="12"/>
    <n v="2"/>
    <n v="0"/>
    <s v="CUMPLIDA"/>
    <x v="0"/>
    <x v="0"/>
    <m/>
    <m/>
    <m/>
    <m/>
    <x v="1"/>
    <x v="0"/>
    <s v="Renovación y ampliación garantías"/>
    <x v="6"/>
    <m/>
    <x v="0"/>
    <m/>
    <m/>
    <m/>
  </r>
  <r>
    <x v="41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2"/>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m/>
    <x v="0"/>
    <m/>
    <m/>
    <m/>
    <m/>
    <x v="12"/>
    <n v="2"/>
    <n v="0"/>
    <s v="CUMPLIDA"/>
    <x v="0"/>
    <x v="2"/>
    <s v="2016-409-037756-2 del 10-may-2016"/>
    <m/>
    <m/>
    <m/>
    <x v="0"/>
    <x v="3"/>
    <m/>
    <x v="2"/>
    <m/>
    <x v="0"/>
    <m/>
    <m/>
    <m/>
  </r>
  <r>
    <x v="41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2"/>
    <s v="ADMINISTRATIVA"/>
    <n v="1"/>
    <x v="0"/>
    <s v="Se adjunta el respectivo soporte contable."/>
    <m/>
    <m/>
    <m/>
    <m/>
    <m/>
    <m/>
    <m/>
    <m/>
    <x v="0"/>
    <m/>
    <m/>
    <m/>
    <m/>
    <x v="12"/>
    <n v="2"/>
    <n v="0"/>
    <s v="CUMPLIDA"/>
    <x v="0"/>
    <x v="0"/>
    <s v="2016-409-037756-2 del 10-may-2016"/>
    <m/>
    <m/>
    <m/>
    <x v="0"/>
    <x v="3"/>
    <m/>
    <x v="2"/>
    <m/>
    <x v="0"/>
    <m/>
    <m/>
    <m/>
  </r>
  <r>
    <x v="42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2"/>
    <s v="ADMINISTRATIVA"/>
    <n v="1"/>
    <x v="0"/>
    <s v="Los conceptos 2014-409-028222 del 16 - jun-2014 de la Contaduría General de la Nación indica que no se deben realizar registros de rendimientos financieros generados en patrimonios autónomos"/>
    <m/>
    <m/>
    <m/>
    <m/>
    <m/>
    <m/>
    <m/>
    <m/>
    <x v="0"/>
    <m/>
    <m/>
    <m/>
    <m/>
    <x v="12"/>
    <n v="2"/>
    <n v="0"/>
    <s v="CUMPLIDA"/>
    <x v="0"/>
    <x v="0"/>
    <s v="2016-409-037756-2 del 10-may-2016"/>
    <m/>
    <m/>
    <m/>
    <x v="0"/>
    <x v="3"/>
    <m/>
    <x v="2"/>
    <m/>
    <x v="0"/>
    <m/>
    <m/>
    <m/>
  </r>
  <r>
    <x v="42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eonidas Narváez"/>
    <x v="1"/>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x v="0"/>
    <m/>
    <m/>
    <m/>
    <m/>
    <x v="12"/>
    <n v="2"/>
    <n v="0"/>
    <s v="CUMPLIDA"/>
    <x v="0"/>
    <x v="0"/>
    <m/>
    <m/>
    <m/>
    <m/>
    <x v="1"/>
    <x v="2"/>
    <s v="Falta inventarios concesiones portuarias"/>
    <x v="3"/>
    <m/>
    <x v="0"/>
    <m/>
    <m/>
    <m/>
  </r>
  <r>
    <x v="42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Andrés Figueredo - María Clara Garrido"/>
    <x v="2"/>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2"/>
    <s v="Deficiencias reporte operaciones reciprocas"/>
    <x v="2"/>
    <m/>
    <x v="0"/>
    <m/>
    <m/>
    <m/>
  </r>
  <r>
    <x v="42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7"/>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Fernando Iregui"/>
    <x v="4"/>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2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Fernando Iregui"/>
    <x v="4"/>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2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Fernando Iregui"/>
    <x v="4"/>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0"/>
    <m/>
    <m/>
    <m/>
    <m/>
    <x v="1"/>
    <x v="11"/>
    <s v="Incumplimiento metas PND y PAA"/>
    <x v="8"/>
    <m/>
    <x v="0"/>
    <m/>
    <m/>
    <m/>
  </r>
  <r>
    <x v="42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8"/>
    <s v="Grupo Interno de Trabajo Ferreo,Planeacion"/>
    <x v="59"/>
    <x v="3"/>
    <s v="Vicepresidencia de Gestión Contractual - Vicepresidencia de Planeación, Riesgos y Entorno"/>
    <s v="Andrés Figueredo - Jaime García"/>
    <x v="2"/>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8"/>
    <s v="Grupo Interno de Trabajo Ferreo,Planeacion"/>
    <x v="59"/>
    <x v="3"/>
    <s v="Vicepresidencia de Gestión Contractual - Vicepresidencia de Planeación, Riesgos y Entorno - Vicepresidencia de Estructuración"/>
    <s v="Andrés Figueredo - Jaime García - Camilo Jaramillo"/>
    <x v="2"/>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m/>
    <m/>
    <m/>
    <x v="0"/>
    <x v="11"/>
    <s v="Incumplimiento metas PND y PAA"/>
    <x v="2"/>
    <m/>
    <x v="0"/>
    <m/>
    <m/>
    <m/>
  </r>
  <r>
    <x v="43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Fernando Iregui"/>
    <x v="4"/>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3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2"/>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3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Fernando Iregui"/>
    <x v="4"/>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3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8"/>
    <s v="Grupo Interno de Trabajo Portuario,Planeacion"/>
    <x v="60"/>
    <x v="3"/>
    <s v="Vicepresidencia de Gestión Contractual - Vicepresidencia de Planeación, Riesgos y Entorno"/>
    <s v="Andrés Figueredo - Jaime García"/>
    <x v="2"/>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m/>
    <m/>
    <m/>
    <x v="0"/>
    <x v="11"/>
    <s v="Incumplimiento metas PND y PAA"/>
    <x v="2"/>
    <m/>
    <x v="0"/>
    <m/>
    <m/>
    <m/>
  </r>
  <r>
    <x v="43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2"/>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3"/>
    <n v="2"/>
    <n v="0"/>
    <s v="CUMPLIDA"/>
    <x v="0"/>
    <x v="1"/>
    <s v="2016-409-077877-2 del 2-sep-2016."/>
    <m/>
    <m/>
    <m/>
    <x v="0"/>
    <x v="2"/>
    <s v="Deficiencia en la supervisión contractual"/>
    <x v="3"/>
    <m/>
    <x v="0"/>
    <m/>
    <m/>
    <m/>
  </r>
  <r>
    <x v="43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x v="0"/>
    <m/>
    <m/>
    <m/>
    <m/>
    <x v="13"/>
    <n v="2"/>
    <n v="0"/>
    <s v="CUMPLIDA"/>
    <x v="0"/>
    <x v="0"/>
    <s v="2017-409-097363-2 del 12-sep-2017"/>
    <m/>
    <m/>
    <m/>
    <x v="0"/>
    <x v="12"/>
    <s v="Información incompleta para registro contable oportuno"/>
    <x v="9"/>
    <m/>
    <x v="0"/>
    <m/>
    <m/>
    <m/>
  </r>
  <r>
    <x v="43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Administrativa y Financiera"/>
    <s v="María Clara Garrido"/>
    <x v="10"/>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x v="0"/>
    <m/>
    <m/>
    <m/>
    <m/>
    <x v="13"/>
    <n v="2"/>
    <n v="0"/>
    <s v="CUMPLIDA"/>
    <x v="0"/>
    <x v="0"/>
    <s v="2017-409-097363-2 del 12-sep-2017"/>
    <m/>
    <m/>
    <m/>
    <x v="0"/>
    <x v="12"/>
    <s v="Información incompleta para registro contable oportuno"/>
    <x v="9"/>
    <m/>
    <x v="0"/>
    <m/>
    <m/>
    <m/>
  </r>
  <r>
    <x v="43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1"/>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x v="0"/>
    <m/>
    <m/>
    <m/>
    <m/>
    <x v="13"/>
    <n v="0"/>
    <n v="0"/>
    <s v="VENCIDA"/>
    <x v="2"/>
    <x v="0"/>
    <m/>
    <m/>
    <m/>
    <m/>
    <x v="1"/>
    <x v="2"/>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1"/>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s v="SI"/>
    <m/>
    <m/>
    <x v="1"/>
    <x v="2"/>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1"/>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de Planeación, Riesgos y Entorno - Vicepresidencia Administrativa y Financiera"/>
    <s v="María Clara Garrido"/>
    <x v="10"/>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x v="0"/>
    <m/>
    <m/>
    <m/>
    <m/>
    <x v="13"/>
    <n v="2"/>
    <n v="0"/>
    <s v="CUMPLIDA"/>
    <x v="0"/>
    <x v="0"/>
    <s v="2017-409-097363-2 del 12-sep-2017"/>
    <m/>
    <m/>
    <m/>
    <x v="0"/>
    <x v="12"/>
    <s v="Información incompleta para registro contable oportuno"/>
    <x v="9"/>
    <m/>
    <x v="0"/>
    <m/>
    <m/>
    <m/>
  </r>
  <r>
    <x v="44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1"/>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x v="0"/>
    <m/>
    <m/>
    <m/>
    <m/>
    <x v="13"/>
    <n v="0"/>
    <n v="0"/>
    <s v="VENCIDA"/>
    <x v="2"/>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Fernando Iregui"/>
    <x v="4"/>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4"/>
    <n v="2"/>
    <n v="0"/>
    <s v="CUMPLIDA"/>
    <x v="0"/>
    <x v="0"/>
    <m/>
    <s v="SI"/>
    <m/>
    <m/>
    <x v="2"/>
    <x v="11"/>
    <s v="Incumplimiento metas PND y PAA"/>
    <x v="8"/>
    <m/>
    <x v="0"/>
    <m/>
    <m/>
    <m/>
  </r>
  <r>
    <x v="44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0"/>
    <s v="CR_Ruta del Sol - Sector 1,CR_Ruta del Sol - Sector 2,CR_Ruta del Sol - Sector 3,CR_Transversal de las Américas - Sector 1"/>
    <x v="63"/>
    <x v="5"/>
    <s v="Vicepresidencia de Gestión Contractual - Vicepresidencia Ejecutiva"/>
    <s v="Leonidas Narváez - Fernando Mejía"/>
    <x v="2"/>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x v="0"/>
    <m/>
    <m/>
    <m/>
    <m/>
    <x v="14"/>
    <n v="2"/>
    <n v="0"/>
    <s v="CUMPLIDA"/>
    <x v="0"/>
    <x v="1"/>
    <m/>
    <s v="SI"/>
    <m/>
    <m/>
    <x v="2"/>
    <x v="0"/>
    <s v="Incumplimiento obligaciones"/>
    <x v="0"/>
    <m/>
    <x v="0"/>
    <m/>
    <m/>
    <m/>
  </r>
  <r>
    <x v="44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6"/>
    <s v="CA_Aeropuerto el Dorado"/>
    <x v="64"/>
    <x v="0"/>
    <s v="Vicepresidencia de Gestión Contractual"/>
    <s v="Leonidas Narváez"/>
    <x v="1"/>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s v="INF 9 Rad. 2016-409-119125-2_x000a_pag. 8"/>
    <s v="N/A"/>
    <s v="No hay impacto"/>
    <x v="2"/>
    <x v="9"/>
    <s v="Desplazamiento de cronograma"/>
    <x v="10"/>
    <m/>
    <x v="0"/>
    <m/>
    <m/>
    <m/>
  </r>
  <r>
    <x v="44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eonidas Narváez"/>
    <x v="1"/>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x v="0"/>
    <m/>
    <m/>
    <m/>
    <m/>
    <x v="14"/>
    <n v="2"/>
    <n v="0"/>
    <s v="CUMPLIDA"/>
    <x v="0"/>
    <x v="0"/>
    <m/>
    <s v="INF 9 Rad. 2016-409-119125-2_x000a_pag. 10"/>
    <s v="N/A"/>
    <s v="No hay impacto"/>
    <x v="2"/>
    <x v="2"/>
    <s v="Gestión de redes"/>
    <x v="10"/>
    <m/>
    <x v="0"/>
    <m/>
    <m/>
    <m/>
  </r>
  <r>
    <x v="44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eonidas Narváez"/>
    <x v="1"/>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m/>
    <m/>
    <m/>
    <m/>
    <x v="14"/>
    <n v="2"/>
    <n v="0"/>
    <s v="CUMPLIDA"/>
    <x v="0"/>
    <x v="1"/>
    <m/>
    <s v="Estudio I_x000a__x000a_ INF 2 Rad. 2016-409-054482 pag. 11_x000a__x000a_INF 9 Rad. 2016-409-119125-2_x000a_pag. 4_x000a__x000a_CONCEPTO JURÍDICO_x000a_Rad. 2016-409-117442-2"/>
    <s v="SI"/>
    <s v="De ajuste al plan"/>
    <x v="1"/>
    <x v="0"/>
    <s v="Pago no debido con recursos del proyecto"/>
    <x v="10"/>
    <m/>
    <x v="0"/>
    <m/>
    <m/>
    <m/>
  </r>
  <r>
    <x v="44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eonidas Narváez"/>
    <x v="1"/>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x v="0"/>
    <m/>
    <m/>
    <m/>
    <m/>
    <x v="14"/>
    <n v="2"/>
    <n v="0"/>
    <s v="CUMPLIDA"/>
    <x v="0"/>
    <x v="0"/>
    <m/>
    <s v="INF 9 Rad. 2016-409-119125-2_x000a_pag. 12"/>
    <s v="N/A"/>
    <s v="No hay impacto"/>
    <x v="1"/>
    <x v="2"/>
    <s v="Funcionamiento áreas de servicio"/>
    <x v="10"/>
    <m/>
    <x v="0"/>
    <m/>
    <m/>
    <m/>
  </r>
  <r>
    <x v="44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eonidas Narváez"/>
    <x v="1"/>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x v="0"/>
    <m/>
    <m/>
    <m/>
    <m/>
    <x v="14"/>
    <n v="2"/>
    <n v="0"/>
    <s v="CUMPLIDA"/>
    <x v="0"/>
    <x v="0"/>
    <m/>
    <s v="INF 9 Rad. 2016-409-119125-2_x000a_pag. 13"/>
    <s v="N/A"/>
    <s v="No hay impacto"/>
    <x v="1"/>
    <x v="2"/>
    <s v="Obligaciones interventoría"/>
    <x v="10"/>
    <m/>
    <x v="0"/>
    <m/>
    <m/>
    <m/>
  </r>
  <r>
    <x v="44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0"/>
    <s v="2017-409-097363-2 del 12-sep-2017"/>
    <s v="INF 9 Rad. 2016-409-119125-2_x000a_pag. 14"/>
    <s v="N/A"/>
    <s v="No hay impacto"/>
    <x v="0"/>
    <x v="2"/>
    <s v="Falta integración sistemas de información"/>
    <x v="10"/>
    <m/>
    <x v="0"/>
    <m/>
    <m/>
    <m/>
  </r>
  <r>
    <x v="45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6"/>
    <s v="CA_Aeropuerto el Dorado"/>
    <x v="64"/>
    <x v="0"/>
    <s v="Vicepresidencia de Gestión Contractual"/>
    <s v="Leonidas Narváez"/>
    <x v="1"/>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s v="INF 9 Rad. 2016-409-119125-2_x000a_pag. 16"/>
    <s v="N/A"/>
    <s v="No hay impacto"/>
    <x v="2"/>
    <x v="2"/>
    <s v="Falta de coordinación entre actores"/>
    <x v="10"/>
    <m/>
    <x v="0"/>
    <m/>
    <m/>
    <m/>
  </r>
  <r>
    <x v="45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eonidas Narváez"/>
    <x v="1"/>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x v="0"/>
    <m/>
    <m/>
    <m/>
    <m/>
    <x v="14"/>
    <n v="2"/>
    <n v="0"/>
    <s v="CUMPLIDA"/>
    <x v="0"/>
    <x v="0"/>
    <m/>
    <s v="INF 9 Rad. 2016-409-119125-2_x000a_pag. 17"/>
    <s v="N/A"/>
    <s v="No hay impacto"/>
    <x v="1"/>
    <x v="2"/>
    <s v="Entrega información concesionario"/>
    <x v="10"/>
    <m/>
    <x v="0"/>
    <m/>
    <m/>
    <m/>
  </r>
  <r>
    <x v="45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eonidas Narváez"/>
    <x v="1"/>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x v="0"/>
    <m/>
    <m/>
    <m/>
    <m/>
    <x v="14"/>
    <n v="2"/>
    <n v="0"/>
    <s v="CUMPLIDA"/>
    <x v="0"/>
    <x v="0"/>
    <m/>
    <s v="INF 9 Rad. 2016-409-119125-2_x000a_pag. 18"/>
    <s v="N/A"/>
    <s v="No hay impacto"/>
    <x v="2"/>
    <x v="2"/>
    <s v="Funcionamiento áreas de servicio"/>
    <x v="10"/>
    <m/>
    <x v="0"/>
    <m/>
    <m/>
    <m/>
  </r>
  <r>
    <x v="45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eonidas Narváez"/>
    <x v="1"/>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x v="0"/>
    <m/>
    <m/>
    <m/>
    <m/>
    <x v="14"/>
    <n v="2"/>
    <n v="0"/>
    <s v="CUMPLIDA"/>
    <x v="0"/>
    <x v="0"/>
    <m/>
    <s v="INF 9 Rad. 2016-409-119125-2_x000a_pag. 19"/>
    <s v="N/A"/>
    <s v="No hay impacto"/>
    <x v="1"/>
    <x v="2"/>
    <s v="Obligaciones interventoría"/>
    <x v="10"/>
    <m/>
    <x v="0"/>
    <m/>
    <m/>
    <m/>
  </r>
  <r>
    <x v="45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eonidas Narváez"/>
    <x v="1"/>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x v="0"/>
    <m/>
    <m/>
    <m/>
    <m/>
    <x v="14"/>
    <n v="2"/>
    <n v="0"/>
    <s v="CUMPLIDA"/>
    <x v="0"/>
    <x v="1"/>
    <m/>
    <s v="INF 9 Rad. 2016-409-119125-2_x000a_pag. 6"/>
    <s v="N/A"/>
    <s v="No hay impacto"/>
    <x v="2"/>
    <x v="0"/>
    <s v="Incumplimiento obligaciones"/>
    <x v="10"/>
    <m/>
    <x v="0"/>
    <m/>
    <m/>
    <m/>
  </r>
  <r>
    <x v="45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eonidas Narváez"/>
    <x v="1"/>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x v="1"/>
    <s v="Rendimientos financieros"/>
    <x v="10"/>
    <m/>
    <x v="0"/>
    <m/>
    <m/>
    <m/>
  </r>
  <r>
    <x v="45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x v="0"/>
    <m/>
    <m/>
    <m/>
    <m/>
    <x v="14"/>
    <n v="2"/>
    <n v="0"/>
    <s v="CUMPLIDA"/>
    <x v="0"/>
    <x v="0"/>
    <s v="2017-409-097363-2 del 12-sep-2017"/>
    <s v="INF 9 Rad. 2016-409-119125-2_x000a_pag. 22"/>
    <s v="N/A"/>
    <s v="No hay impacto"/>
    <x v="0"/>
    <x v="0"/>
    <s v="Cobros adicionales"/>
    <x v="10"/>
    <m/>
    <x v="0"/>
    <m/>
    <m/>
    <m/>
  </r>
  <r>
    <x v="45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eonidas Narváez"/>
    <x v="1"/>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x v="0"/>
    <m/>
    <m/>
    <m/>
    <m/>
    <x v="14"/>
    <n v="2"/>
    <n v="0"/>
    <s v="CUMPLIDA"/>
    <x v="0"/>
    <x v="1"/>
    <m/>
    <s v="INF. 8 MM&amp;D Rad. No. 2016-409-100777-2 Pag. 14"/>
    <s v="SI"/>
    <s v="De ajuste al plan"/>
    <x v="2"/>
    <x v="9"/>
    <s v="Desplazamiento de cronograma"/>
    <x v="0"/>
    <m/>
    <x v="0"/>
    <m/>
    <m/>
    <m/>
  </r>
  <r>
    <x v="45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eonidas Narváez"/>
    <x v="1"/>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4"/>
    <n v="2"/>
    <n v="0"/>
    <s v="CUMPLIDA"/>
    <x v="0"/>
    <x v="0"/>
    <m/>
    <s v="INF. 8 MM&amp;D Rad. No. 2016-409-100777-2 Pag.16"/>
    <s v="NO"/>
    <s v="De ajuste al plan"/>
    <x v="2"/>
    <x v="5"/>
    <s v="Mayores recursos para riesgo predial"/>
    <x v="0"/>
    <m/>
    <x v="0"/>
    <m/>
    <m/>
    <m/>
  </r>
  <r>
    <x v="45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eonidas Narváez"/>
    <x v="1"/>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x v="0"/>
    <m/>
    <m/>
    <m/>
    <m/>
    <x v="14"/>
    <n v="2"/>
    <n v="0"/>
    <s v="CUMPLIDA"/>
    <x v="0"/>
    <x v="1"/>
    <m/>
    <s v="INF. 8 MM&amp;D Rad. No. 2016-409-100777-2 Pag. 17"/>
    <s v="NO"/>
    <s v="De ajuste al plan"/>
    <x v="2"/>
    <x v="5"/>
    <s v="Demora en gestión predial"/>
    <x v="0"/>
    <m/>
    <x v="0"/>
    <m/>
    <m/>
    <m/>
  </r>
  <r>
    <x v="46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eonidas Narváez"/>
    <x v="1"/>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x v="0"/>
    <m/>
    <m/>
    <m/>
    <m/>
    <x v="14"/>
    <n v="2"/>
    <n v="0"/>
    <s v="CUMPLIDA"/>
    <x v="0"/>
    <x v="0"/>
    <m/>
    <s v="INF. 8 MM&amp;D Rad. No. 2016-409-100777-2 Pag. 20"/>
    <s v="SI"/>
    <s v="De ajuste al plan"/>
    <x v="2"/>
    <x v="5"/>
    <s v="Diferencia avalúo"/>
    <x v="0"/>
    <m/>
    <x v="0"/>
    <m/>
    <m/>
    <m/>
  </r>
  <r>
    <x v="46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eonidas Narváez"/>
    <x v="1"/>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x v="0"/>
    <m/>
    <m/>
    <m/>
    <m/>
    <x v="14"/>
    <n v="2"/>
    <n v="0"/>
    <s v="CUMPLIDA"/>
    <x v="0"/>
    <x v="0"/>
    <m/>
    <s v="INF. 8 MM&amp;D Rad. No. 2016-409-100777-2 Pag. 21"/>
    <s v="NO"/>
    <s v="De ajuste al plan"/>
    <x v="2"/>
    <x v="5"/>
    <s v="Predios no requeridos"/>
    <x v="0"/>
    <m/>
    <x v="0"/>
    <m/>
    <m/>
    <m/>
  </r>
  <r>
    <x v="46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eonidas Narváez"/>
    <x v="1"/>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x v="0"/>
    <m/>
    <m/>
    <m/>
    <m/>
    <x v="14"/>
    <n v="2"/>
    <n v="0"/>
    <s v="CUMPLIDA"/>
    <x v="0"/>
    <x v="1"/>
    <m/>
    <s v="INF. 8 MM&amp;D Rad. No. 2016-409-100777-2 Pag. 23"/>
    <s v="SI"/>
    <s v="De ajuste al plan"/>
    <x v="2"/>
    <x v="5"/>
    <s v="Metodología avalúo"/>
    <x v="0"/>
    <m/>
    <x v="0"/>
    <m/>
    <m/>
    <m/>
  </r>
  <r>
    <x v="46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eonidas Narváez"/>
    <x v="1"/>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x v="0"/>
    <m/>
    <m/>
    <m/>
    <m/>
    <x v="14"/>
    <n v="2"/>
    <n v="0"/>
    <s v="CUMPLIDA"/>
    <x v="0"/>
    <x v="1"/>
    <m/>
    <s v="INF. 8 MM&amp;D Rad. No. 2016-409-100777-2 Pag. 25"/>
    <s v="SI"/>
    <s v="De ajuste al plan"/>
    <x v="2"/>
    <x v="0"/>
    <s v="Incumplimiento obligaciones"/>
    <x v="0"/>
    <m/>
    <x v="0"/>
    <m/>
    <m/>
    <m/>
  </r>
  <r>
    <x v="46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1"/>
    <s v="CR_Transversal de las Américas - Sector 1"/>
    <x v="65"/>
    <x v="0"/>
    <s v="Vicepresidencia de Gestión Contractual - Vicepresidencia de Planeación, Riesgos y Entorno"/>
    <s v="Leonidas Narváez"/>
    <x v="1"/>
    <s v="ADMINISTRATIVA"/>
    <n v="2"/>
    <x v="1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x v="0"/>
    <m/>
    <m/>
    <m/>
    <m/>
    <x v="14"/>
    <n v="0"/>
    <n v="1"/>
    <s v="EN TERMINO"/>
    <x v="1"/>
    <x v="0"/>
    <m/>
    <s v="INF. 8 MM&amp;D Rad. No. 2016-409-100777-2 Pag. 26"/>
    <s v="SI"/>
    <s v="De ajuste al plan"/>
    <x v="2"/>
    <x v="5"/>
    <s v="Demora en gestión predial"/>
    <x v="0"/>
    <s v="Predial"/>
    <x v="0"/>
    <m/>
    <m/>
    <m/>
  </r>
  <r>
    <x v="46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eonidas Narváez"/>
    <x v="1"/>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x v="0"/>
    <m/>
    <m/>
    <m/>
    <m/>
    <x v="14"/>
    <n v="2"/>
    <n v="0"/>
    <s v="CUMPLIDA"/>
    <x v="0"/>
    <x v="0"/>
    <m/>
    <s v="INF. 8 MM&amp;D Rad. No. 2016-409-100777-2 Pag. 28"/>
    <s v="NO"/>
    <s v="De ajuste al plan"/>
    <x v="2"/>
    <x v="2"/>
    <s v="Obligaciones interventoría"/>
    <x v="0"/>
    <m/>
    <x v="0"/>
    <m/>
    <m/>
    <m/>
  </r>
  <r>
    <x v="46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eonidas Narváez"/>
    <x v="1"/>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x v="0"/>
    <m/>
    <m/>
    <m/>
    <m/>
    <x v="14"/>
    <n v="2"/>
    <n v="0"/>
    <s v="CUMPLIDA"/>
    <x v="0"/>
    <x v="0"/>
    <m/>
    <s v="INF. 8 MM&amp;D Rad. No. 2016-409-100777-2 Pag. 30"/>
    <s v="NO"/>
    <s v="De ajuste al plan"/>
    <x v="2"/>
    <x v="2"/>
    <s v="Señalización"/>
    <x v="0"/>
    <m/>
    <x v="0"/>
    <m/>
    <m/>
    <m/>
  </r>
  <r>
    <x v="46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s v="Estudio II_x000a__x000a_INF 2 Rad. 2016-409-054482 pag. 33_x000a__x000a_INF.4_x000a_RADICADO NO. 2016-409-077657-2 Pag. 28"/>
    <s v="SI"/>
    <s v="No hay impacto"/>
    <x v="2"/>
    <x v="2"/>
    <s v="Dotación Policía de Carreteras"/>
    <x v="0"/>
    <m/>
    <x v="0"/>
    <m/>
    <m/>
    <m/>
  </r>
  <r>
    <x v="46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s v="Estudio II_x000a__x000a_INF 2 Rad. 2016-409-054482 pag. 35_x000a__x000a_INF.4_x000a_RADICADO NO. 2016-409-077657-2 pag. 32"/>
    <s v="N/A"/>
    <s v="No hay impacto"/>
    <x v="2"/>
    <x v="0"/>
    <s v="Incumplimiento obligaciones"/>
    <x v="0"/>
    <m/>
    <x v="0"/>
    <m/>
    <m/>
    <m/>
  </r>
  <r>
    <x v="46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eonidas Narváez"/>
    <x v="1"/>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x v="0"/>
    <m/>
    <m/>
    <m/>
    <m/>
    <x v="14"/>
    <n v="2"/>
    <n v="0"/>
    <s v="CUMPLIDA"/>
    <x v="0"/>
    <x v="1"/>
    <m/>
    <s v="INF 5 MM&amp;D Rad. No. 2016-409-089295-2 Pag. 12"/>
    <s v="SI"/>
    <s v="De ajuste al plan"/>
    <x v="2"/>
    <x v="0"/>
    <s v="Reversiones"/>
    <x v="0"/>
    <m/>
    <x v="0"/>
    <m/>
    <m/>
    <m/>
  </r>
  <r>
    <x v="47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x v="0"/>
    <m/>
    <m/>
    <m/>
    <m/>
    <x v="14"/>
    <n v="2"/>
    <n v="0"/>
    <s v="CUMPLIDA"/>
    <x v="0"/>
    <x v="0"/>
    <s v="2017-409-097363-2 del 12-sep-2017"/>
    <s v="INF 5 MM&amp;D Rad. No. 2016-409-089295-2 Pag. 14"/>
    <s v="SI"/>
    <s v="De ajuste al plan"/>
    <x v="0"/>
    <x v="2"/>
    <s v="Señalización"/>
    <x v="0"/>
    <m/>
    <x v="0"/>
    <m/>
    <m/>
    <m/>
  </r>
  <r>
    <x v="47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x v="0"/>
    <m/>
    <m/>
    <m/>
    <m/>
    <x v="14"/>
    <n v="2"/>
    <n v="0"/>
    <s v="CUMPLIDA"/>
    <x v="0"/>
    <x v="0"/>
    <s v="2017-409-097363-2 del 12-sep-2017"/>
    <s v="INF 5 MM&amp;D Rad. No. 2016-409-089295-2 Pag. 16"/>
    <s v="SI"/>
    <s v="De ajuste al plan"/>
    <x v="0"/>
    <x v="2"/>
    <s v="Señalización"/>
    <x v="0"/>
    <m/>
    <x v="0"/>
    <m/>
    <m/>
    <m/>
  </r>
  <r>
    <x v="47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x v="0"/>
    <m/>
    <m/>
    <m/>
    <m/>
    <x v="14"/>
    <n v="2"/>
    <n v="0"/>
    <s v="CUMPLIDA"/>
    <x v="0"/>
    <x v="3"/>
    <m/>
    <s v="Estudio III_x000a_INF 1 MM&amp;D Rad. RADICADO NO. 2016-409-054480-2 pag. 4_x000a__x000a_INF 6. rad. No. 2016-409-089297-2 pag. 20"/>
    <s v="NO"/>
    <s v="De ajuste al plan"/>
    <x v="1"/>
    <x v="11"/>
    <s v="Fondeo de interventoría"/>
    <x v="0"/>
    <m/>
    <x v="0"/>
    <m/>
    <m/>
    <m/>
  </r>
  <r>
    <x v="47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x v="0"/>
    <m/>
    <m/>
    <m/>
    <m/>
    <x v="14"/>
    <n v="2"/>
    <n v="0"/>
    <s v="CUMPLIDA"/>
    <x v="0"/>
    <x v="0"/>
    <m/>
    <s v="SI _x000a__x000a_INF 6. rad. No. 2016-409-089297-2 pag. 22"/>
    <s v="NO"/>
    <s v="De ajuste al plan"/>
    <x v="1"/>
    <x v="2"/>
    <s v="Deficiencias en la supervisión contractual"/>
    <x v="0"/>
    <m/>
    <x v="0"/>
    <m/>
    <m/>
    <m/>
  </r>
  <r>
    <x v="47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11"/>
    <s v="CR_Zona Metropolitana de Bucaramanga"/>
    <x v="7"/>
    <x v="2"/>
    <s v="Vicepresidencia Ejecutiva"/>
    <s v="Fernando Mejía"/>
    <x v="6"/>
    <s v="DISCIPLINARIA Y ADMINISTRATIVA"/>
    <n v="6"/>
    <x v="13"/>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x v="0"/>
    <m/>
    <m/>
    <m/>
    <m/>
    <x v="14"/>
    <n v="0"/>
    <n v="1"/>
    <s v="EN TERMINO"/>
    <x v="1"/>
    <x v="1"/>
    <m/>
    <s v="SI _x000a_INF 6. rad. No. 2016-409-089297-2 pag. 24"/>
    <s v="NO"/>
    <s v="De ajuste al plan"/>
    <x v="1"/>
    <x v="5"/>
    <s v="Custodia de áreas remanentes"/>
    <x v="0"/>
    <s v="Predial"/>
    <x v="0"/>
    <m/>
    <m/>
    <m/>
  </r>
  <r>
    <x v="47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x v="0"/>
    <m/>
    <m/>
    <m/>
    <m/>
    <x v="14"/>
    <n v="2"/>
    <n v="0"/>
    <s v="CUMPLIDA"/>
    <x v="0"/>
    <x v="3"/>
    <m/>
    <s v="Estudio III_x000a_INF 1 MM&amp;D Rad. 2016-409-054480-2 pag. 5_x000a__x000a_INF 6. rad. No. 2016-409-089297-2 pag. 27"/>
    <s v="NO"/>
    <s v="De ajuste al plan"/>
    <x v="2"/>
    <x v="2"/>
    <s v="Dotación policía de carreteras"/>
    <x v="0"/>
    <m/>
    <x v="0"/>
    <m/>
    <m/>
    <m/>
  </r>
  <r>
    <x v="47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5"/>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x v="1"/>
    <s v="Terminación anticipada del contrato"/>
    <x v="0"/>
    <m/>
    <x v="0"/>
    <m/>
    <m/>
    <m/>
  </r>
  <r>
    <x v="47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s v="SI _x000a_INF 6. rad. No. 2016-409-089297-2 pag. 30"/>
    <s v="SI"/>
    <s v="De ajuste al plan"/>
    <x v="2"/>
    <x v="1"/>
    <s v="Terminación anticipada del contrato"/>
    <x v="0"/>
    <m/>
    <x v="0"/>
    <m/>
    <m/>
    <m/>
  </r>
  <r>
    <x v="47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Fernando Mejía"/>
    <x v="6"/>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x v="0"/>
    <m/>
    <m/>
    <m/>
    <m/>
    <x v="14"/>
    <n v="2"/>
    <n v="0"/>
    <s v="CUMPLIDA"/>
    <x v="0"/>
    <x v="0"/>
    <m/>
    <s v="INF 6. rad. No. 2016-409-089297-2 pag. 32"/>
    <s v="N/A"/>
    <s v="No hay impacto"/>
    <x v="1"/>
    <x v="2"/>
    <s v="Deficiencias en la supervisión contractual"/>
    <x v="0"/>
    <m/>
    <x v="0"/>
    <m/>
    <m/>
    <m/>
  </r>
  <r>
    <x v="47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x v="1"/>
    <s v="Terminación anticipada del contrato"/>
    <x v="0"/>
    <m/>
    <x v="0"/>
    <m/>
    <m/>
    <m/>
  </r>
  <r>
    <x v="48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5"/>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s v="INF 6. rad. No. 2016-409-089297-2 pag. 35"/>
    <s v="NO"/>
    <s v="De ajuste al plan"/>
    <x v="0"/>
    <x v="1"/>
    <s v="Terminación anticipada del contrato"/>
    <x v="0"/>
    <m/>
    <x v="0"/>
    <m/>
    <m/>
    <m/>
  </r>
  <r>
    <x v="48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5"/>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s v="INF 6. rad. No. 2016-409-089297-2 pag. 37"/>
    <s v="NO"/>
    <s v="De ajuste al plan"/>
    <x v="0"/>
    <x v="1"/>
    <s v="Terminación anticipada del contrato"/>
    <x v="0"/>
    <m/>
    <x v="0"/>
    <m/>
    <m/>
    <m/>
  </r>
  <r>
    <x v="48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s v="INF 6. rad. No. 2016-409-089297-2 pag. 39"/>
    <s v="NO"/>
    <s v="De ajuste al plan"/>
    <x v="2"/>
    <x v="1"/>
    <s v="Terminación anticipada del contrato"/>
    <x v="0"/>
    <m/>
    <x v="0"/>
    <m/>
    <m/>
    <m/>
  </r>
  <r>
    <x v="48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Fernando Mejía"/>
    <x v="6"/>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x v="0"/>
    <m/>
    <m/>
    <m/>
    <m/>
    <x v="14"/>
    <n v="2"/>
    <n v="0"/>
    <s v="CUMPLIDA"/>
    <x v="0"/>
    <x v="3"/>
    <m/>
    <s v="Estudio II_x000a_INF 1 MM&amp;D Rad. 2016-409-054480-2 pag. 7_x000a_INF.4_x000a_RADICADO NO. 2016-409-077657-2 Pag. 70"/>
    <s v="N/A"/>
    <s v="No hay impacto"/>
    <x v="2"/>
    <x v="9"/>
    <s v="Desplazamiento de cronograma"/>
    <x v="0"/>
    <m/>
    <x v="0"/>
    <m/>
    <m/>
    <m/>
  </r>
  <r>
    <x v="48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x v="0"/>
    <m/>
    <m/>
    <m/>
    <m/>
    <x v="14"/>
    <n v="2"/>
    <n v="0"/>
    <s v="CUMPLIDA"/>
    <x v="0"/>
    <x v="1"/>
    <s v="2017-409-097363-2 del 12-sep-2017"/>
    <s v="INF. 7_x000a_MM&amp;D_x000a_Rad. No. 2016-409-092155-2 Pag. 17"/>
    <s v="SI"/>
    <s v="De ajuste al plan"/>
    <x v="0"/>
    <x v="7"/>
    <s v="Índice de estado"/>
    <x v="0"/>
    <m/>
    <x v="0"/>
    <m/>
    <m/>
    <m/>
  </r>
  <r>
    <x v="48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eonidas Narváez"/>
    <x v="1"/>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s v="INF. 7_x000a_MM&amp;D_x000a_Rad. No. 2016-409-092155-2 Pag. 18"/>
    <s v="SI"/>
    <s v="De ajuste al plan"/>
    <x v="1"/>
    <x v="0"/>
    <s v="Incumplimiento obligaciones"/>
    <x v="0"/>
    <m/>
    <x v="0"/>
    <m/>
    <m/>
    <m/>
  </r>
  <r>
    <x v="48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1"/>
    <s v="2017-409-097363-2 del 12-sep-2017"/>
    <s v="INF. 7_x000a_MM&amp;D_x000a_Rad. No. 2016-409-092155-2 Pag. 19"/>
    <s v="NO"/>
    <s v="De ajuste al plan"/>
    <x v="0"/>
    <x v="2"/>
    <s v="Señalización"/>
    <x v="0"/>
    <m/>
    <x v="0"/>
    <m/>
    <m/>
    <m/>
  </r>
  <r>
    <x v="48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eonidas Narváez"/>
    <x v="1"/>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s v="INF. 7_x000a_MM&amp;D_x000a_Rad. No. 2016-409-092155-2 Pag. 21"/>
    <s v="SI"/>
    <s v="De ajuste al plan"/>
    <x v="1"/>
    <x v="5"/>
    <s v="Custodia de áreas remanentes"/>
    <x v="0"/>
    <m/>
    <x v="0"/>
    <m/>
    <m/>
    <m/>
  </r>
  <r>
    <x v="48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s v="INF. 7_x000a_MM&amp;D_x000a_Rad. No. 2016-409-092155-2 Pag. 22"/>
    <s v="NO"/>
    <s v="De ajuste al plan"/>
    <x v="0"/>
    <x v="2"/>
    <s v="Funcionamiento áreas de servicio"/>
    <x v="0"/>
    <m/>
    <x v="0"/>
    <m/>
    <m/>
    <m/>
  </r>
  <r>
    <x v="48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x v="0"/>
    <m/>
    <m/>
    <m/>
    <m/>
    <x v="14"/>
    <n v="2"/>
    <n v="0"/>
    <s v="CUMPLIDA"/>
    <x v="0"/>
    <x v="0"/>
    <s v="2017-409-097363-2 del 12-sep-2017"/>
    <s v="INF. 7_x000a_MM&amp;D_x000a_Rad. No. 2016-409-092155-2 Pag. 24"/>
    <s v="NO"/>
    <s v="De ajuste al plan"/>
    <x v="0"/>
    <x v="2"/>
    <s v="Funcionamiento áreas de servicio"/>
    <x v="0"/>
    <m/>
    <x v="0"/>
    <m/>
    <m/>
    <m/>
  </r>
  <r>
    <x v="49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s v="INF. 7_x000a_MM&amp;D_x000a_Rad. No. 2016-409-092155-2 Pag. 25"/>
    <s v="NO"/>
    <s v="De ajuste al plan"/>
    <x v="0"/>
    <x v="2"/>
    <s v="Funcionamiento áreas de servicio"/>
    <x v="0"/>
    <m/>
    <x v="0"/>
    <m/>
    <m/>
    <m/>
  </r>
  <r>
    <x v="49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eonidas Narváez"/>
    <x v="1"/>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x v="0"/>
    <m/>
    <m/>
    <m/>
    <m/>
    <x v="14"/>
    <n v="2"/>
    <n v="0"/>
    <s v="CUMPLIDA"/>
    <x v="0"/>
    <x v="0"/>
    <m/>
    <s v="INF. 7_x000a_MM&amp;D_x000a_Rad. No. 2016-409-092155-2 Pag. 26"/>
    <s v="SI"/>
    <s v="De ajuste al plan"/>
    <x v="1"/>
    <x v="2"/>
    <s v="Obligaciones interventoría"/>
    <x v="0"/>
    <m/>
    <x v="0"/>
    <m/>
    <m/>
    <m/>
  </r>
  <r>
    <x v="49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eonidas Narváez"/>
    <x v="1"/>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x v="0"/>
    <m/>
    <m/>
    <m/>
    <m/>
    <x v="14"/>
    <n v="2"/>
    <n v="0"/>
    <s v="CUMPLIDA"/>
    <x v="0"/>
    <x v="1"/>
    <m/>
    <s v="INF. 7_x000a_MM&amp;D_x000a_Rad. No. 2016-409-092155-2 Pag. 28"/>
    <s v="NO"/>
    <s v="De ajuste al plan"/>
    <x v="1"/>
    <x v="2"/>
    <s v="Conservación de la vía"/>
    <x v="0"/>
    <m/>
    <x v="0"/>
    <m/>
    <m/>
    <m/>
  </r>
  <r>
    <x v="49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s v="INF. 7_x000a_MM&amp;D_x000a_Rad. N,. 2016-409-092155-2 Pag. 28"/>
    <s v="SI"/>
    <s v="De ajuste al plan"/>
    <x v="0"/>
    <x v="0"/>
    <s v="Incumplimiento obligaciónes"/>
    <x v="0"/>
    <m/>
    <x v="0"/>
    <m/>
    <m/>
    <m/>
  </r>
  <r>
    <x v="49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x v="10"/>
    <s v="Rendimientos financieros"/>
    <x v="0"/>
    <m/>
    <x v="0"/>
    <m/>
    <m/>
    <m/>
  </r>
  <r>
    <x v="49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Fernando Mejía"/>
    <x v="6"/>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x v="0"/>
    <s v="Desequilibrio contractual"/>
    <x v="0"/>
    <m/>
    <x v="0"/>
    <m/>
    <m/>
    <m/>
  </r>
  <r>
    <x v="49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x v="0"/>
    <m/>
    <m/>
    <m/>
    <m/>
    <x v="14"/>
    <n v="2"/>
    <n v="0"/>
    <s v="CUMPLIDA"/>
    <x v="0"/>
    <x v="3"/>
    <m/>
    <s v="Estudio II_x000a_INF 1 MM&amp;D Rad. RADICADO NO. 2016-409-054480-2 pag. 12_x000a_INF.4_x000a_RADICADO NO. 2016-409-077657-2 pag. 75"/>
    <s v="SI"/>
    <s v="De ajuste al plan"/>
    <x v="2"/>
    <x v="13"/>
    <s v="Panel de expertos"/>
    <x v="0"/>
    <m/>
    <x v="0"/>
    <m/>
    <m/>
    <m/>
  </r>
  <r>
    <x v="49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Fernando Mejía"/>
    <x v="6"/>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x v="0"/>
    <m/>
    <m/>
    <m/>
    <m/>
    <x v="14"/>
    <n v="2"/>
    <n v="0"/>
    <s v="CUMPLIDA"/>
    <x v="0"/>
    <x v="3"/>
    <m/>
    <s v="Estudio III_x000a__x000a_INF 1 MM&amp;D Rad. RADICADO NO. 2016-409-054480-2 pag. 14_x000a__x000a_INF. 8 MM&amp;D Rad. No. 2016-409-100777-2 Pag. 35_x000a__x000a_"/>
    <s v="NO"/>
    <s v="De ajuste al plan"/>
    <x v="2"/>
    <x v="11"/>
    <s v="Fondeo de interventoría"/>
    <x v="0"/>
    <m/>
    <x v="0"/>
    <m/>
    <m/>
    <m/>
  </r>
  <r>
    <x v="49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Fernando Mejía"/>
    <x v="6"/>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x v="0"/>
    <m/>
    <m/>
    <m/>
    <m/>
    <x v="14"/>
    <n v="2"/>
    <n v="0"/>
    <s v="CUMPLIDA"/>
    <x v="0"/>
    <x v="1"/>
    <m/>
    <s v="INF. 8 MM&amp;D Rad. No. 2016-409-100777-2 Pag. 37"/>
    <s v="N/A"/>
    <s v="No hay impacto"/>
    <x v="2"/>
    <x v="0"/>
    <s v="Fallas gestión garantías"/>
    <x v="0"/>
    <m/>
    <x v="0"/>
    <m/>
    <m/>
    <m/>
  </r>
  <r>
    <x v="49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Fernando Mejía"/>
    <x v="6"/>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x v="0"/>
    <m/>
    <m/>
    <m/>
    <m/>
    <x v="14"/>
    <n v="2"/>
    <n v="0"/>
    <s v="CUMPLIDA"/>
    <x v="0"/>
    <x v="1"/>
    <m/>
    <m/>
    <m/>
    <m/>
    <x v="1"/>
    <x v="0"/>
    <s v="Incumplimiento normatividad"/>
    <x v="0"/>
    <m/>
    <x v="0"/>
    <m/>
    <m/>
    <m/>
  </r>
  <r>
    <x v="50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5"/>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x v="0"/>
    <m/>
    <m/>
    <m/>
    <m/>
    <x v="14"/>
    <n v="2"/>
    <n v="0"/>
    <s v="CUMPLIDA"/>
    <x v="0"/>
    <x v="0"/>
    <s v="2017-409-097363-2 del 12-sep-2017"/>
    <s v="INF. 8 MM&amp;D Rad. No. 2016-409-100777-2 Pag. 38"/>
    <s v="NO"/>
    <s v="De ajuste al plan"/>
    <x v="0"/>
    <x v="0"/>
    <s v="Indebidas justificaciones"/>
    <x v="0"/>
    <m/>
    <x v="0"/>
    <m/>
    <m/>
    <m/>
  </r>
  <r>
    <x v="50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Fernando Mejía"/>
    <x v="6"/>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_x000a_INF 2 Rad. 2016-409-054482 pag. 15_x000a__x000a_INF.4_x000a_RADICADO NO. 2016-409-077657-2 Pag. 35_x000a__x000a_CONCEPTO JURÍDICO_x000a_Rad._x000a_2016-409-118085-2 "/>
    <s v="SI"/>
    <s v="De gran impacto"/>
    <x v="2"/>
    <x v="10"/>
    <s v="Rendimientos financieros"/>
    <x v="0"/>
    <m/>
    <x v="0"/>
    <m/>
    <m/>
    <m/>
  </r>
  <r>
    <x v="50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Fernando Mejía"/>
    <x v="6"/>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x v="0"/>
    <m/>
    <m/>
    <m/>
    <m/>
    <x v="14"/>
    <n v="2"/>
    <n v="0"/>
    <s v="CUMPLIDA"/>
    <x v="0"/>
    <x v="3"/>
    <m/>
    <s v="Estudio II_x000a__x000a_INF 2 Rad. 2016-409-054482 pag.16_x000a__x000a_ INF.4_x000a_RADICADO NO. 2016-409-077657-2 Pag. 39_x000a__x000a_CONCEPTO JURÍDICO_x000a_Rad. _x000a_2016-409-115771-2"/>
    <s v="NO"/>
    <s v="De gran impacto"/>
    <x v="2"/>
    <x v="13"/>
    <s v="Panel de expertos"/>
    <x v="0"/>
    <m/>
    <x v="0"/>
    <m/>
    <m/>
    <m/>
  </r>
  <r>
    <x v="50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51"/>
    <s v="CR_Ruta del Sol - Sector 2"/>
    <x v="41"/>
    <x v="2"/>
    <s v="Vicepresidencia Ejecutiva"/>
    <s v="Fernando Mejía"/>
    <x v="6"/>
    <s v="FISCAL, DISCIPLINARIA Y ADMINISTRATIVA"/>
    <n v="2"/>
    <x v="3"/>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1"/>
    <x v="3"/>
    <m/>
    <s v="Estudio III_x000a__x000a_ INF 2 Rad. 2016-409-054482 pag. 18 _x000a__x000a_INF. 8 MM&amp;D Rad. No. 2016-409-100777-2 Pag. 11"/>
    <s v="NO"/>
    <s v="De ajuste al plan"/>
    <x v="1"/>
    <x v="11"/>
    <s v="Fondeo de interventoría"/>
    <x v="0"/>
    <m/>
    <x v="0"/>
    <m/>
    <m/>
    <m/>
  </r>
  <r>
    <x v="50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5"/>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x v="0"/>
    <m/>
    <m/>
    <m/>
    <m/>
    <x v="14"/>
    <n v="2"/>
    <n v="0"/>
    <s v="CUMPLIDA"/>
    <x v="0"/>
    <x v="1"/>
    <s v="2017-409-097363-2 del 12-sep-2017"/>
    <s v="INF 8 MM&amp;D Rad No. 2016-409-100777-2 Pag 40"/>
    <s v="SI"/>
    <s v="De ajuste al plan"/>
    <x v="0"/>
    <x v="5"/>
    <s v="Diferencia avalúo "/>
    <x v="0"/>
    <m/>
    <x v="0"/>
    <m/>
    <m/>
    <m/>
  </r>
  <r>
    <x v="50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5"/>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x v="0"/>
    <m/>
    <m/>
    <m/>
    <m/>
    <x v="14"/>
    <n v="2"/>
    <n v="0"/>
    <s v="CUMPLIDA"/>
    <x v="0"/>
    <x v="0"/>
    <s v="2017-409-097363-2 del 12-sep-2017"/>
    <s v="INF 8 MM&amp;D Rad No. 2016-409-100777-2 Pag 42"/>
    <s v="N/A"/>
    <s v="No hay impacto"/>
    <x v="0"/>
    <x v="2"/>
    <s v="Obligaciones interventoría"/>
    <x v="0"/>
    <m/>
    <x v="0"/>
    <m/>
    <m/>
    <m/>
  </r>
  <r>
    <x v="50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Fernando Mejía"/>
    <x v="6"/>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x v="0"/>
    <m/>
    <m/>
    <m/>
    <m/>
    <x v="14"/>
    <n v="2"/>
    <n v="0"/>
    <s v="CUMPLIDA"/>
    <x v="0"/>
    <x v="3"/>
    <m/>
    <s v="Estudio III_x000a_INF 1 MM&amp;D Rad. RADICADO NO. 2016-409-054480-2 pag. 15_x000a__x000a_INF 8 MM&amp;D Rad No. 2016-409-100777-2 Pag 43"/>
    <s v="NO"/>
    <s v="De ajuste al plan"/>
    <x v="2"/>
    <x v="11"/>
    <s v="Fondeo de interventoría"/>
    <x v="0"/>
    <m/>
    <x v="0"/>
    <m/>
    <m/>
    <m/>
  </r>
  <r>
    <x v="50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Fernando Mejía"/>
    <x v="6"/>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x v="0"/>
    <m/>
    <m/>
    <m/>
    <m/>
    <x v="14"/>
    <n v="2"/>
    <n v="0"/>
    <s v="CUMPLIDA"/>
    <x v="0"/>
    <x v="1"/>
    <m/>
    <s v="SI_x000a_INF 1 MM&amp;D Rad. RADICADO NO. 2016-409-054480-2 pag. 17_x000a__x000a_INF 8 MM&amp;D Rad No. 2016-409-100777-2 Pag 46_x000a_"/>
    <s v="SI"/>
    <s v="De ajuste al plan"/>
    <x v="2"/>
    <x v="13"/>
    <s v="Panel de expertos"/>
    <x v="0"/>
    <m/>
    <x v="0"/>
    <m/>
    <m/>
    <m/>
  </r>
  <r>
    <x v="50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x v="0"/>
    <m/>
    <m/>
    <m/>
    <m/>
    <x v="14"/>
    <n v="2"/>
    <n v="0"/>
    <s v="CUMPLIDA"/>
    <x v="0"/>
    <x v="0"/>
    <m/>
    <m/>
    <m/>
    <m/>
    <x v="2"/>
    <x v="0"/>
    <s v="Incumplimiento obligaciones"/>
    <x v="1"/>
    <m/>
    <x v="0"/>
    <m/>
    <m/>
    <m/>
  </r>
  <r>
    <x v="50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x v="0"/>
    <m/>
    <m/>
    <m/>
    <m/>
    <x v="14"/>
    <n v="2"/>
    <n v="0"/>
    <s v="CUMPLIDA"/>
    <x v="0"/>
    <x v="0"/>
    <m/>
    <m/>
    <m/>
    <m/>
    <x v="2"/>
    <x v="0"/>
    <s v="Incumplimiento obligaciones"/>
    <x v="1"/>
    <m/>
    <x v="0"/>
    <m/>
    <m/>
    <m/>
  </r>
  <r>
    <x v="51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eonidas Narváez"/>
    <x v="1"/>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x v="0"/>
    <m/>
    <m/>
    <m/>
    <m/>
    <x v="14"/>
    <n v="2"/>
    <n v="0"/>
    <s v="CUMPLIDA"/>
    <x v="0"/>
    <x v="3"/>
    <m/>
    <s v="Estudio III INF 2 Rad. 2016-409-054482 pag. 20"/>
    <s v="N/A"/>
    <s v="No hay impacto"/>
    <x v="2"/>
    <x v="2"/>
    <s v="Sustitución de rieles"/>
    <x v="1"/>
    <m/>
    <x v="0"/>
    <m/>
    <m/>
    <m/>
  </r>
  <r>
    <x v="51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m/>
    <m/>
    <m/>
    <m/>
    <x v="2"/>
    <x v="0"/>
    <s v="Incumplimiento obligaciones"/>
    <x v="1"/>
    <m/>
    <x v="0"/>
    <m/>
    <m/>
    <m/>
  </r>
  <r>
    <x v="51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x v="0"/>
    <m/>
    <m/>
    <m/>
    <m/>
    <x v="14"/>
    <n v="2"/>
    <n v="0"/>
    <s v="CUMPLIDA"/>
    <x v="0"/>
    <x v="0"/>
    <m/>
    <m/>
    <m/>
    <m/>
    <x v="2"/>
    <x v="0"/>
    <s v="Incumplimiento obligaciones"/>
    <x v="1"/>
    <m/>
    <x v="0"/>
    <m/>
    <m/>
    <m/>
  </r>
  <r>
    <x v="51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s v="2017-409-097363-2 del 12-sep-2017"/>
    <m/>
    <m/>
    <m/>
    <x v="0"/>
    <x v="0"/>
    <s v="Incumplimiento especificaciones"/>
    <x v="1"/>
    <m/>
    <x v="0"/>
    <m/>
    <m/>
    <m/>
  </r>
  <r>
    <x v="51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eonidas Narváez"/>
    <x v="1"/>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x v="0"/>
    <m/>
    <m/>
    <m/>
    <m/>
    <x v="14"/>
    <n v="2"/>
    <n v="0"/>
    <s v="CUMPLIDA"/>
    <x v="0"/>
    <x v="1"/>
    <m/>
    <m/>
    <m/>
    <m/>
    <x v="2"/>
    <x v="0"/>
    <s v="Incumplimiento obligaciones"/>
    <x v="1"/>
    <m/>
    <x v="0"/>
    <m/>
    <m/>
    <m/>
  </r>
  <r>
    <x v="51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eonidas Narváez"/>
    <x v="1"/>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x v="6"/>
    <m/>
    <m/>
    <m/>
    <m/>
    <x v="14"/>
    <n v="2"/>
    <n v="0"/>
    <s v="CUMPLIDA"/>
    <x v="0"/>
    <x v="3"/>
    <m/>
    <s v="Estudio III INF 2 Rad. 2016-409-054482 pag. 21"/>
    <s v="N/A"/>
    <s v="No hay impacto"/>
    <x v="2"/>
    <x v="2"/>
    <s v="Falta integración sistemas de información"/>
    <x v="1"/>
    <m/>
    <x v="0"/>
    <m/>
    <m/>
    <m/>
  </r>
  <r>
    <x v="51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6"/>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2"/>
    <x v="1"/>
    <m/>
    <m/>
    <m/>
    <m/>
    <x v="1"/>
    <x v="0"/>
    <s v="Renovación y ampliación garantías"/>
    <x v="1"/>
    <m/>
    <x v="1"/>
    <s v="1132-3"/>
    <m/>
    <m/>
  </r>
  <r>
    <x v="51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7"/>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4"/>
    <n v="0"/>
    <n v="0"/>
    <s v="VENCIDA"/>
    <x v="2"/>
    <x v="0"/>
    <m/>
    <m/>
    <m/>
    <m/>
    <x v="2"/>
    <x v="0"/>
    <s v="Incumplimiento obligaciones"/>
    <x v="1"/>
    <m/>
    <x v="1"/>
    <s v="1132-3"/>
    <m/>
    <m/>
  </r>
  <r>
    <x v="51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0"/>
    <m/>
    <m/>
    <m/>
    <m/>
    <x v="2"/>
    <x v="0"/>
    <s v="Incumplimiento obligaciones"/>
    <x v="1"/>
    <m/>
    <x v="0"/>
    <m/>
    <m/>
    <m/>
  </r>
  <r>
    <x v="51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2"/>
    <s v="Vicepresidencia Ejecutiva"/>
    <s v="Fernando Mejía"/>
    <x v="6"/>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x v="0"/>
    <m/>
    <m/>
    <m/>
    <m/>
    <x v="14"/>
    <n v="2"/>
    <n v="0"/>
    <s v="CUMPLIDA"/>
    <x v="0"/>
    <x v="0"/>
    <m/>
    <m/>
    <m/>
    <m/>
    <x v="1"/>
    <x v="2"/>
    <s v="Conservación de la vía"/>
    <x v="1"/>
    <m/>
    <x v="0"/>
    <m/>
    <m/>
    <m/>
  </r>
  <r>
    <x v="52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1"/>
    <m/>
    <m/>
    <m/>
    <m/>
    <x v="2"/>
    <x v="0"/>
    <s v="Incumplimiento obligaciones"/>
    <x v="1"/>
    <m/>
    <x v="0"/>
    <m/>
    <m/>
    <m/>
  </r>
  <r>
    <x v="52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m/>
    <m/>
    <m/>
    <x v="2"/>
    <x v="0"/>
    <s v="Incumplimiento especificaciones"/>
    <x v="1"/>
    <m/>
    <x v="0"/>
    <m/>
    <m/>
    <m/>
  </r>
  <r>
    <x v="52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m/>
    <m/>
    <m/>
    <x v="2"/>
    <x v="2"/>
    <s v="Deficiencias en la supervisión contractual"/>
    <x v="1"/>
    <m/>
    <x v="0"/>
    <m/>
    <m/>
    <m/>
  </r>
  <r>
    <x v="52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x v="0"/>
    <m/>
    <m/>
    <m/>
    <m/>
    <x v="14"/>
    <n v="2"/>
    <n v="0"/>
    <s v="CUMPLIDA"/>
    <x v="0"/>
    <x v="3"/>
    <s v="2017-409-097363-2 del 12-sep-2017"/>
    <s v="Estudio III_x000a__x000a_INF 2 MM&amp;D Rad. No. 2016-409-054482-2 Pag. 26"/>
    <s v="N/A"/>
    <s v="No hay impacto"/>
    <x v="0"/>
    <x v="2"/>
    <s v="Obligaciones interventoría"/>
    <x v="1"/>
    <m/>
    <x v="0"/>
    <m/>
    <m/>
    <m/>
  </r>
  <r>
    <x v="52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1"/>
    <m/>
    <m/>
    <m/>
    <m/>
    <x v="2"/>
    <x v="0"/>
    <s v="Incumplimiento especificaciones"/>
    <x v="1"/>
    <m/>
    <x v="0"/>
    <m/>
    <m/>
    <m/>
  </r>
  <r>
    <x v="52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0"/>
    <m/>
    <m/>
    <m/>
    <m/>
    <x v="2"/>
    <x v="0"/>
    <s v="Incumplimiento especificaciones"/>
    <x v="1"/>
    <m/>
    <x v="0"/>
    <m/>
    <m/>
    <m/>
  </r>
  <r>
    <x v="52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x v="0"/>
    <m/>
    <m/>
    <m/>
    <m/>
    <x v="14"/>
    <n v="2"/>
    <n v="0"/>
    <s v="CUMPLIDA"/>
    <x v="0"/>
    <x v="0"/>
    <s v="2017-409-097363-2 del 12-sep-2017"/>
    <m/>
    <m/>
    <m/>
    <x v="0"/>
    <x v="0"/>
    <s v="Incumplimiento especificaciones"/>
    <x v="1"/>
    <m/>
    <x v="0"/>
    <m/>
    <m/>
    <m/>
  </r>
  <r>
    <x v="52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1"/>
    <s v="2017-409-097363-2 del 12-sep-2017"/>
    <s v="INF 9 Rad. 2016-409-119125-2_x000a_pag. 7"/>
    <s v="N/A"/>
    <s v="No hay impacto"/>
    <x v="0"/>
    <x v="2"/>
    <s v="Plan de manejo ambiental"/>
    <x v="10"/>
    <m/>
    <x v="0"/>
    <m/>
    <m/>
    <m/>
  </r>
  <r>
    <x v="52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5"/>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x v="0"/>
    <m/>
    <m/>
    <m/>
    <m/>
    <x v="14"/>
    <n v="2"/>
    <n v="0"/>
    <s v="CUMPLIDA"/>
    <x v="0"/>
    <x v="0"/>
    <s v="2017-409-097363-2 del 12-sep-2017"/>
    <s v="INF 6. rad. No. 2016-409-089297-2 pag. 41"/>
    <s v="NO"/>
    <s v="De ajuste al plan"/>
    <x v="0"/>
    <x v="2"/>
    <s v="Obligaciones interventoría"/>
    <x v="0"/>
    <m/>
    <x v="0"/>
    <m/>
    <m/>
    <m/>
  </r>
  <r>
    <x v="52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5"/>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x v="0"/>
    <m/>
    <m/>
    <m/>
    <m/>
    <x v="14"/>
    <n v="2"/>
    <n v="0"/>
    <s v="CUMPLIDA"/>
    <x v="0"/>
    <x v="0"/>
    <s v="2017-409-097363-2 del 12-sep-2017"/>
    <s v="INF 6. rad. No. 2016-409-089297-2 pag. 42"/>
    <s v="NO"/>
    <s v="De ajuste al plan"/>
    <x v="0"/>
    <x v="0"/>
    <s v="Incumplimiento obligaciónes"/>
    <x v="0"/>
    <m/>
    <x v="0"/>
    <m/>
    <m/>
    <m/>
  </r>
  <r>
    <x v="53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eonidas Narváez"/>
    <x v="1"/>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x v="0"/>
    <m/>
    <m/>
    <m/>
    <m/>
    <x v="14"/>
    <n v="2"/>
    <n v="0"/>
    <s v="CUMPLIDA"/>
    <x v="0"/>
    <x v="1"/>
    <m/>
    <m/>
    <m/>
    <m/>
    <x v="2"/>
    <x v="2"/>
    <s v="Señalización"/>
    <x v="1"/>
    <m/>
    <x v="0"/>
    <m/>
    <m/>
    <m/>
  </r>
  <r>
    <x v="53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s v="INF. 7_x000a_MM&amp;D_x000a_Rad. No. 2016-409-092155-2 Pag. 29 "/>
    <s v="SI"/>
    <s v="De ajuste al plan"/>
    <x v="0"/>
    <x v="2"/>
    <s v="Plan de manejo ambiental"/>
    <x v="0"/>
    <m/>
    <x v="0"/>
    <m/>
    <m/>
    <m/>
  </r>
  <r>
    <x v="53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eonidas Narváez"/>
    <x v="1"/>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x v="0"/>
    <m/>
    <m/>
    <m/>
    <m/>
    <x v="14"/>
    <n v="2"/>
    <n v="0"/>
    <s v="CUMPLIDA"/>
    <x v="0"/>
    <x v="1"/>
    <m/>
    <s v="INF. 7_x000a_MM&amp;D_x000a_Rad. No. 2016-409-092155-2 Pag.31_x000a__x000a_Concepto Jurídico_x000a_Rad._x000a_2017- 409-012639-2"/>
    <s v="SI"/>
    <s v="De ajuste al plan"/>
    <x v="2"/>
    <x v="0"/>
    <s v="Incumplimiento obligaciones"/>
    <x v="0"/>
    <m/>
    <x v="0"/>
    <m/>
    <m/>
    <m/>
  </r>
  <r>
    <x v="53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x v="0"/>
    <m/>
    <m/>
    <m/>
    <m/>
    <x v="14"/>
    <n v="2"/>
    <n v="0"/>
    <s v="CUMPLIDA"/>
    <x v="0"/>
    <x v="1"/>
    <s v="2017-409-097363-2 del 12-sep-2017"/>
    <s v="INF. 7_x000a_MM&amp;D_x000a_Rad. No. 2016-409-092155-2 Pag. 32"/>
    <s v="SI"/>
    <s v="De ajuste al plan"/>
    <x v="0"/>
    <x v="0"/>
    <s v="Incumplimiento obligaciónes"/>
    <x v="0"/>
    <m/>
    <x v="0"/>
    <m/>
    <m/>
    <m/>
  </r>
  <r>
    <x v="53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x v="0"/>
    <m/>
    <m/>
    <m/>
    <m/>
    <x v="14"/>
    <n v="2"/>
    <n v="0"/>
    <s v="CUMPLIDA"/>
    <x v="0"/>
    <x v="1"/>
    <s v="2017-409-097363-2 del 12-sep-2017"/>
    <s v="INF. 7_x000a_MM&amp;D_x000a_Rad. No. 2016-409-092155-2 Pag. 34"/>
    <s v="NO"/>
    <s v="De ajuste al plan"/>
    <x v="0"/>
    <x v="2"/>
    <s v="Fallas en la gestión ambiental"/>
    <x v="0"/>
    <m/>
    <x v="0"/>
    <m/>
    <m/>
    <m/>
  </r>
  <r>
    <x v="53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x v="0"/>
    <m/>
    <m/>
    <m/>
    <m/>
    <x v="14"/>
    <n v="2"/>
    <n v="0"/>
    <s v="CUMPLIDA"/>
    <x v="0"/>
    <x v="1"/>
    <s v="2017-409-097363-2 del 12-sep-2017"/>
    <m/>
    <m/>
    <m/>
    <x v="0"/>
    <x v="0"/>
    <s v="Incumplimiento obligaciónes"/>
    <x v="1"/>
    <m/>
    <x v="0"/>
    <m/>
    <m/>
    <m/>
  </r>
  <r>
    <x v="53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eonidas Narváez"/>
    <x v="1"/>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x v="0"/>
    <m/>
    <m/>
    <m/>
    <m/>
    <x v="14"/>
    <n v="2"/>
    <n v="0"/>
    <s v="CUMPLIDA"/>
    <x v="0"/>
    <x v="1"/>
    <m/>
    <m/>
    <m/>
    <m/>
    <x v="2"/>
    <x v="2"/>
    <s v="Plan de manejo ambiental"/>
    <x v="1"/>
    <m/>
    <x v="0"/>
    <m/>
    <m/>
    <m/>
  </r>
  <r>
    <x v="53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1"/>
    <m/>
    <m/>
    <m/>
    <m/>
    <x v="2"/>
    <x v="0"/>
    <s v="Incumplimiento obligaciones"/>
    <x v="1"/>
    <m/>
    <x v="0"/>
    <m/>
    <m/>
    <m/>
  </r>
  <r>
    <x v="53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x v="0"/>
    <m/>
    <m/>
    <m/>
    <m/>
    <x v="14"/>
    <n v="2"/>
    <n v="0"/>
    <s v="CUMPLIDA"/>
    <x v="0"/>
    <x v="1"/>
    <s v="2017-409-097363-2 del 12-sep-2017"/>
    <m/>
    <m/>
    <m/>
    <x v="0"/>
    <x v="0"/>
    <s v="Incumplimiento obligaciónes"/>
    <x v="1"/>
    <m/>
    <x v="0"/>
    <m/>
    <m/>
    <m/>
  </r>
  <r>
    <x v="53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0"/>
    <s v="2017-409-097363-2 del 12-sep-2017"/>
    <m/>
    <m/>
    <m/>
    <x v="0"/>
    <x v="2"/>
    <s v="Obligaciones interventoría"/>
    <x v="1"/>
    <m/>
    <x v="0"/>
    <m/>
    <m/>
    <m/>
  </r>
  <r>
    <x v="54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eonidas Narváez"/>
    <x v="1"/>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x v="11"/>
    <s v="Planeación contractual"/>
    <x v="1"/>
    <m/>
    <x v="0"/>
    <m/>
    <m/>
    <m/>
  </r>
  <r>
    <x v="54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37"/>
    <s v="Gestión Jurídica"/>
    <x v="19"/>
    <x v="1"/>
    <s v="Vicepresidencia Jurídica-Vicepresidencia de Gestión Contractual-Vicepresidencia Ejecutiva"/>
    <s v="Lina Quiroga Vergara"/>
    <x v="8"/>
    <s v="DISCIPLINARIA Y ADMINISTRATIVA"/>
    <n v="3"/>
    <x v="18"/>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
    <x v="0"/>
    <m/>
    <m/>
    <m/>
    <m/>
    <x v="14"/>
    <n v="0"/>
    <n v="1"/>
    <s v="EN TERMINO"/>
    <x v="1"/>
    <x v="1"/>
    <m/>
    <m/>
    <m/>
    <m/>
    <x v="2"/>
    <x v="2"/>
    <s v="Deficiencias liquidación contractual"/>
    <x v="4"/>
    <m/>
    <x v="0"/>
    <m/>
    <m/>
    <m/>
  </r>
  <r>
    <x v="54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eonidas Narváez"/>
    <x v="1"/>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x v="0"/>
    <m/>
    <m/>
    <m/>
    <m/>
    <x v="14"/>
    <n v="2"/>
    <n v="0"/>
    <s v="CUMPLIDA"/>
    <x v="0"/>
    <x v="1"/>
    <m/>
    <m/>
    <m/>
    <m/>
    <x v="2"/>
    <x v="11"/>
    <s v="Planeación contractual"/>
    <x v="1"/>
    <m/>
    <x v="0"/>
    <m/>
    <m/>
    <m/>
  </r>
  <r>
    <x v="54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eonidas Narváez"/>
    <x v="1"/>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x v="8"/>
    <s v="Pago de intereses por laudo"/>
    <x v="0"/>
    <m/>
    <x v="0"/>
    <m/>
    <m/>
    <m/>
  </r>
  <r>
    <x v="54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Lina Quiroga Vergara"/>
    <x v="8"/>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x v="0"/>
    <m/>
    <m/>
    <m/>
    <m/>
    <x v="14"/>
    <n v="2"/>
    <n v="0"/>
    <s v="CUMPLIDA"/>
    <x v="0"/>
    <x v="1"/>
    <m/>
    <s v="SI"/>
    <m/>
    <m/>
    <x v="2"/>
    <x v="2"/>
    <s v="Deficiencias en la gestión interna judicial"/>
    <x v="4"/>
    <m/>
    <x v="0"/>
    <m/>
    <m/>
    <m/>
  </r>
  <r>
    <x v="54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Fernando Mejía"/>
    <x v="6"/>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s v="Estudio II_x000a__x000a_INF 1 MM&amp;D Rad. RADICADO NO. 2016-409-054480-2 pag. 19_x000a__x000a_INF.4_x000a_RADICADO NO. 2016-409-077657-2 Pag. 91_x000a__x000a_Concepto Jurídico _x000a_MM&amp;D Rad. 2016-409-118083-2"/>
    <s v="SI"/>
    <s v="De gran impacto"/>
    <x v="2"/>
    <x v="10"/>
    <s v="Rendimientos financieros"/>
    <x v="0"/>
    <m/>
    <x v="0"/>
    <m/>
    <m/>
    <m/>
  </r>
  <r>
    <x v="54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4"/>
    <n v="2"/>
    <n v="0"/>
    <s v="CUMPLIDA"/>
    <x v="0"/>
    <x v="0"/>
    <m/>
    <m/>
    <m/>
    <m/>
    <x v="1"/>
    <x v="2"/>
    <s v="Deficiencias Plan de Mejoramiento Institucional"/>
    <x v="11"/>
    <m/>
    <x v="1"/>
    <s v="1083-47"/>
    <m/>
    <m/>
  </r>
  <r>
    <x v="54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Iregui"/>
    <x v="4"/>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2"/>
    <n v="0"/>
    <s v="CUMPLIDA"/>
    <x v="0"/>
    <x v="0"/>
    <m/>
    <m/>
    <m/>
    <m/>
    <x v="2"/>
    <x v="11"/>
    <s v="Incumplimiento metas PND y PAA"/>
    <x v="8"/>
    <m/>
    <x v="0"/>
    <m/>
    <m/>
    <m/>
  </r>
  <r>
    <x v="54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2"/>
    <s v="Gestión Administrativa y Financiera"/>
    <x v="62"/>
    <x v="4"/>
    <s v="Vicepresidencia Administrativa y Financiera"/>
    <s v="Gina Astrid Salazar"/>
    <x v="9"/>
    <s v="DISCIPLINARIA Y ADMINISTRATIVA"/>
    <n v="0"/>
    <x v="11"/>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1"/>
    <m/>
    <m/>
    <m/>
    <m/>
    <x v="1"/>
    <x v="12"/>
    <s v="Fallas en planeación y ejecución del presupuesto ANI"/>
    <x v="9"/>
    <m/>
    <x v="0"/>
    <m/>
    <m/>
    <m/>
  </r>
  <r>
    <x v="54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37"/>
    <s v="Sistema Estratégico de Planeación y Gestión"/>
    <x v="11"/>
    <x v="3"/>
    <s v="Vicepresidencia de Planeación, Riesgos y Entorno"/>
    <s v="Fernando Iregui"/>
    <x v="4"/>
    <s v="ADMINISTRATIVA"/>
    <n v="7"/>
    <x v="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1"/>
    <s v="CUMPLIDA"/>
    <x v="0"/>
    <x v="0"/>
    <m/>
    <m/>
    <m/>
    <m/>
    <x v="1"/>
    <x v="12"/>
    <s v="No asignación de recursos por MHCP"/>
    <x v="8"/>
    <s v="Riesgos"/>
    <x v="0"/>
    <m/>
    <m/>
    <m/>
  </r>
  <r>
    <x v="55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Lina Quiroga Vergara"/>
    <x v="8"/>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x v="0"/>
    <m/>
    <m/>
    <m/>
    <m/>
    <x v="15"/>
    <n v="2"/>
    <n v="0"/>
    <s v="CUMPLIDA"/>
    <x v="0"/>
    <x v="0"/>
    <m/>
    <m/>
    <m/>
    <m/>
    <x v="2"/>
    <x v="12"/>
    <s v="Información incompleta para registro contable oportuno"/>
    <x v="4"/>
    <m/>
    <x v="0"/>
    <m/>
    <m/>
    <m/>
  </r>
  <r>
    <x v="55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5"/>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x v="0"/>
    <m/>
    <m/>
    <m/>
    <m/>
    <x v="15"/>
    <n v="2"/>
    <n v="0"/>
    <s v="CUMPLIDA"/>
    <x v="0"/>
    <x v="0"/>
    <s v="2017-409-097363-2 del 12-sep-2017"/>
    <m/>
    <m/>
    <m/>
    <x v="0"/>
    <x v="12"/>
    <s v="Información incompleta para registro contable oportuno"/>
    <x v="0"/>
    <m/>
    <x v="0"/>
    <m/>
    <m/>
    <m/>
  </r>
  <r>
    <x v="55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2"/>
    <s v="Sistema Estratégico de Planeación y Gestión"/>
    <x v="11"/>
    <x v="3"/>
    <s v="Vicepresidencia de Planeación, Riesgos y Entorno - Vicepresidencia Administrativa y Financiera"/>
    <s v="Fernando Iregui"/>
    <x v="4"/>
    <s v="ADMINISTRATIVA"/>
    <n v="0"/>
    <x v="11"/>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x v="0"/>
    <m/>
    <m/>
    <m/>
    <m/>
    <x v="15"/>
    <n v="0"/>
    <n v="1"/>
    <s v="EN TERMINO"/>
    <x v="1"/>
    <x v="0"/>
    <m/>
    <m/>
    <m/>
    <m/>
    <x v="1"/>
    <x v="12"/>
    <s v="Información incompleta para registro contable oportuno"/>
    <x v="9"/>
    <s v="Planeación"/>
    <x v="0"/>
    <m/>
    <m/>
    <m/>
  </r>
  <r>
    <x v="55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2"/>
    <s v="Sistema Estratégico de Planeación y Gestión"/>
    <x v="11"/>
    <x v="3"/>
    <s v="Vicepresidencia de Planeación, Riesgos y Entorno - Vicepresidencia Administrativa y Financiera"/>
    <s v="Fernando Iregui"/>
    <x v="4"/>
    <s v="ADMINISTRATIVA"/>
    <n v="0"/>
    <x v="11"/>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x v="0"/>
    <m/>
    <m/>
    <m/>
    <m/>
    <x v="15"/>
    <n v="0"/>
    <n v="1"/>
    <s v="EN TERMINO"/>
    <x v="1"/>
    <x v="0"/>
    <m/>
    <m/>
    <m/>
    <m/>
    <x v="1"/>
    <x v="12"/>
    <s v="Fallas en planeación y ejecución del presupuesto ANI"/>
    <x v="8"/>
    <s v="Planeación"/>
    <x v="0"/>
    <m/>
    <m/>
    <m/>
  </r>
  <r>
    <x v="55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eonidas Narváez"/>
    <x v="2"/>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x v="0"/>
    <m/>
    <m/>
    <m/>
    <m/>
    <x v="15"/>
    <n v="2"/>
    <n v="0"/>
    <s v="CUMPLIDA"/>
    <x v="0"/>
    <x v="1"/>
    <m/>
    <m/>
    <m/>
    <m/>
    <x v="2"/>
    <x v="12"/>
    <s v="Fallas en planeación y ejecución del presupuesto ANI"/>
    <x v="0"/>
    <m/>
    <x v="0"/>
    <m/>
    <m/>
    <m/>
  </r>
  <r>
    <x v="55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eonidas Narváez - Fernando Mejía"/>
    <x v="2"/>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s v="CONCEPTO JURÍDICO _x000a_MM&amp;D Rad. 2016-409-118083-2"/>
    <m/>
    <s v="De gran impacto"/>
    <x v="2"/>
    <x v="10"/>
    <s v="Rendimientos financieros"/>
    <x v="0"/>
    <m/>
    <x v="0"/>
    <m/>
    <m/>
    <m/>
  </r>
  <r>
    <x v="55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eonidas Narváez - Fernando Mejía"/>
    <x v="2"/>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x v="0"/>
    <m/>
    <m/>
    <m/>
    <m/>
    <x v="15"/>
    <n v="2"/>
    <n v="0"/>
    <s v="CUMPLIDA"/>
    <x v="0"/>
    <x v="0"/>
    <m/>
    <m/>
    <m/>
    <m/>
    <x v="2"/>
    <x v="0"/>
    <s v="Incumplimiento obligaciones"/>
    <x v="0"/>
    <m/>
    <x v="0"/>
    <m/>
    <m/>
    <m/>
  </r>
  <r>
    <x v="55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Fernando Mejía"/>
    <x v="6"/>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x v="0"/>
    <m/>
    <m/>
    <m/>
    <m/>
    <x v="15"/>
    <n v="2"/>
    <n v="0"/>
    <s v="CUMPLIDA"/>
    <x v="0"/>
    <x v="0"/>
    <m/>
    <m/>
    <m/>
    <m/>
    <x v="2"/>
    <x v="0"/>
    <s v="Incumplimiento obligaciones"/>
    <x v="0"/>
    <m/>
    <x v="0"/>
    <m/>
    <m/>
    <m/>
  </r>
  <r>
    <x v="55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Fernando Mejía"/>
    <x v="6"/>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x v="0"/>
    <m/>
    <m/>
    <m/>
    <m/>
    <x v="15"/>
    <n v="2"/>
    <n v="0"/>
    <s v="CUMPLIDA"/>
    <x v="0"/>
    <x v="0"/>
    <m/>
    <m/>
    <m/>
    <m/>
    <x v="2"/>
    <x v="9"/>
    <s v="Desplazamiento de cronograma"/>
    <x v="0"/>
    <m/>
    <x v="0"/>
    <m/>
    <m/>
    <m/>
  </r>
  <r>
    <x v="55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Fernando Mejía"/>
    <x v="6"/>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x v="0"/>
    <m/>
    <m/>
    <m/>
    <m/>
    <x v="15"/>
    <n v="2"/>
    <n v="0"/>
    <s v="CUMPLIDA"/>
    <x v="0"/>
    <x v="0"/>
    <m/>
    <m/>
    <m/>
    <m/>
    <x v="2"/>
    <x v="2"/>
    <s v="Falta de coordinación entre actores"/>
    <x v="0"/>
    <m/>
    <x v="0"/>
    <m/>
    <m/>
    <m/>
  </r>
  <r>
    <x v="56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x v="0"/>
    <m/>
    <m/>
    <m/>
    <m/>
    <x v="15"/>
    <n v="2"/>
    <n v="0"/>
    <s v="CUMPLIDA"/>
    <x v="0"/>
    <x v="0"/>
    <m/>
    <m/>
    <m/>
    <m/>
    <x v="2"/>
    <x v="5"/>
    <s v="Demora en gestión predial"/>
    <x v="0"/>
    <m/>
    <x v="0"/>
    <m/>
    <m/>
    <m/>
  </r>
  <r>
    <x v="56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x v="0"/>
    <m/>
    <m/>
    <m/>
    <m/>
    <x v="15"/>
    <n v="2"/>
    <n v="0"/>
    <s v="CUMPLIDA"/>
    <x v="0"/>
    <x v="0"/>
    <m/>
    <m/>
    <m/>
    <m/>
    <x v="2"/>
    <x v="0"/>
    <s v="Incremento recursos para riesgos contingentes"/>
    <x v="0"/>
    <m/>
    <x v="0"/>
    <m/>
    <m/>
    <m/>
  </r>
  <r>
    <x v="56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eonidas Narváez"/>
    <x v="1"/>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x v="0"/>
    <m/>
    <m/>
    <m/>
    <m/>
    <x v="15"/>
    <n v="2"/>
    <n v="0"/>
    <s v="CUMPLIDA"/>
    <x v="0"/>
    <x v="1"/>
    <m/>
    <m/>
    <m/>
    <m/>
    <x v="1"/>
    <x v="9"/>
    <s v="Desplazamiento de cronograma"/>
    <x v="0"/>
    <m/>
    <x v="0"/>
    <m/>
    <m/>
    <m/>
  </r>
  <r>
    <x v="56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5"/>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x v="0"/>
    <m/>
    <m/>
    <m/>
    <m/>
    <x v="15"/>
    <n v="2"/>
    <n v="0"/>
    <s v="CUMPLIDA"/>
    <x v="0"/>
    <x v="1"/>
    <s v="2017-409-097363-2 del 12-sep-2017"/>
    <m/>
    <m/>
    <m/>
    <x v="0"/>
    <x v="0"/>
    <s v="Incumplimiento obligaciónes"/>
    <x v="0"/>
    <m/>
    <x v="0"/>
    <m/>
    <m/>
    <m/>
  </r>
  <r>
    <x v="56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eonidas Narváez"/>
    <x v="1"/>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x v="0"/>
    <m/>
    <m/>
    <m/>
    <m/>
    <x v="15"/>
    <n v="2"/>
    <n v="0"/>
    <s v="CUMPLIDA"/>
    <x v="0"/>
    <x v="3"/>
    <m/>
    <m/>
    <m/>
    <m/>
    <x v="2"/>
    <x v="2"/>
    <s v="Inconsistencia cobro de peajes"/>
    <x v="0"/>
    <m/>
    <x v="0"/>
    <m/>
    <m/>
    <m/>
  </r>
  <r>
    <x v="56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eonidas Narváez"/>
    <x v="1"/>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x v="0"/>
    <m/>
    <m/>
    <m/>
    <m/>
    <x v="15"/>
    <n v="2"/>
    <n v="0"/>
    <s v="CUMPLIDA"/>
    <x v="0"/>
    <x v="0"/>
    <m/>
    <m/>
    <m/>
    <m/>
    <x v="1"/>
    <x v="2"/>
    <s v="Plan de manejo ambiental"/>
    <x v="0"/>
    <m/>
    <x v="0"/>
    <m/>
    <m/>
    <m/>
  </r>
  <r>
    <x v="56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1"/>
    <s v="CR_Bogotá-Siberia-La Punta-El Vino-La Vega-Villeta"/>
    <x v="10"/>
    <x v="0"/>
    <s v="Vicepresidencia de Gestión Contractual"/>
    <s v="Leonidas Narváez"/>
    <x v="1"/>
    <s v="ADMINISTRATIVA"/>
    <n v="2"/>
    <x v="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1"/>
    <x v="0"/>
    <m/>
    <m/>
    <m/>
    <m/>
    <x v="1"/>
    <x v="0"/>
    <s v="Incremento recursos para riesgos contingentes"/>
    <x v="0"/>
    <m/>
    <x v="0"/>
    <m/>
    <m/>
    <m/>
  </r>
  <r>
    <x v="56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eonidas Narváez"/>
    <x v="1"/>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x v="0"/>
    <m/>
    <m/>
    <m/>
    <m/>
    <x v="15"/>
    <n v="2"/>
    <n v="0"/>
    <s v="CUMPLIDA"/>
    <x v="0"/>
    <x v="0"/>
    <m/>
    <m/>
    <m/>
    <m/>
    <x v="1"/>
    <x v="9"/>
    <s v="Desplazamiento de cronograma"/>
    <x v="0"/>
    <m/>
    <x v="0"/>
    <m/>
    <m/>
    <m/>
  </r>
  <r>
    <x v="56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11"/>
    <s v="CR_Pacífico 1"/>
    <x v="72"/>
    <x v="2"/>
    <s v="Vicepresidencia Ejecutiva"/>
    <s v="Fernando Mejía"/>
    <x v="6"/>
    <s v="ADMINISTRATIVA"/>
    <n v="6"/>
    <x v="18"/>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x v="0"/>
    <m/>
    <m/>
    <m/>
    <m/>
    <x v="15"/>
    <n v="0"/>
    <n v="1"/>
    <s v="EN TERMINO"/>
    <x v="1"/>
    <x v="0"/>
    <m/>
    <m/>
    <m/>
    <m/>
    <x v="2"/>
    <x v="0"/>
    <s v="Incumplimiento obligaciones"/>
    <x v="0"/>
    <m/>
    <x v="0"/>
    <m/>
    <m/>
    <m/>
  </r>
  <r>
    <x v="56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2"/>
    <s v="CR_Pacífico 1, CR_Pacífico 2, CR_Pacífico 3"/>
    <x v="73"/>
    <x v="2"/>
    <s v="Vicepresidencia Ejecutiva"/>
    <s v="Fernando Mejía"/>
    <x v="6"/>
    <s v="DISCIPLINARIA Y 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x v="0"/>
    <m/>
    <m/>
    <m/>
    <m/>
    <x v="15"/>
    <n v="2"/>
    <n v="0"/>
    <s v="CUMPLIDA"/>
    <x v="0"/>
    <x v="1"/>
    <m/>
    <m/>
    <m/>
    <m/>
    <x v="2"/>
    <x v="0"/>
    <s v="Pago contribución fondo seguridad y convivencia ciudadana"/>
    <x v="0"/>
    <m/>
    <x v="0"/>
    <m/>
    <m/>
    <m/>
  </r>
  <r>
    <x v="57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5"/>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x v="0"/>
    <m/>
    <m/>
    <m/>
    <m/>
    <x v="15"/>
    <n v="2"/>
    <n v="0"/>
    <s v="CUMPLIDA"/>
    <x v="0"/>
    <x v="0"/>
    <s v="2017-409-097363-2 del 12-sep-2017"/>
    <m/>
    <m/>
    <m/>
    <x v="0"/>
    <x v="0"/>
    <s v="Modificaciones en la estructuración del proyecto inicial"/>
    <x v="0"/>
    <m/>
    <x v="0"/>
    <m/>
    <m/>
    <m/>
  </r>
  <r>
    <x v="57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Fernando Mejía"/>
    <x v="6"/>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5"/>
    <n v="2"/>
    <n v="0"/>
    <s v="CUMPLIDA"/>
    <x v="0"/>
    <x v="0"/>
    <m/>
    <m/>
    <m/>
    <m/>
    <x v="2"/>
    <x v="11"/>
    <s v="Proyección deficiente adquisición de predios"/>
    <x v="0"/>
    <m/>
    <x v="0"/>
    <m/>
    <m/>
    <m/>
  </r>
  <r>
    <x v="57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m/>
    <m/>
    <m/>
    <x v="0"/>
    <x v="2"/>
    <s v="Fallas en la gestión ambiental"/>
    <x v="0"/>
    <m/>
    <x v="0"/>
    <m/>
    <m/>
    <m/>
  </r>
  <r>
    <x v="57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eonidas Narváez"/>
    <x v="1"/>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x v="0"/>
    <m/>
    <m/>
    <m/>
    <m/>
    <x v="15"/>
    <n v="2"/>
    <n v="0"/>
    <s v="CUMPLIDA"/>
    <x v="0"/>
    <x v="0"/>
    <m/>
    <m/>
    <m/>
    <m/>
    <x v="1"/>
    <x v="2"/>
    <s v="Funcionamiento áreas de servicio"/>
    <x v="0"/>
    <m/>
    <x v="0"/>
    <m/>
    <m/>
    <m/>
  </r>
  <r>
    <x v="57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m/>
    <m/>
    <m/>
    <x v="0"/>
    <x v="2"/>
    <s v="Deficiencias en el Sistema de gestión y seguridad en el trabajo"/>
    <x v="0"/>
    <m/>
    <x v="0"/>
    <m/>
    <m/>
    <m/>
  </r>
  <r>
    <x v="57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m/>
    <m/>
    <m/>
    <x v="0"/>
    <x v="2"/>
    <s v="Riesgo de colapso"/>
    <x v="0"/>
    <m/>
    <x v="0"/>
    <m/>
    <m/>
    <m/>
  </r>
  <r>
    <x v="57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eonidas Narváez"/>
    <x v="1"/>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x v="0"/>
    <m/>
    <m/>
    <m/>
    <m/>
    <x v="15"/>
    <n v="2"/>
    <n v="0"/>
    <s v="CUMPLIDA"/>
    <x v="0"/>
    <x v="0"/>
    <m/>
    <m/>
    <m/>
    <m/>
    <x v="1"/>
    <x v="2"/>
    <s v="Conservación de la vía"/>
    <x v="0"/>
    <m/>
    <x v="0"/>
    <m/>
    <m/>
    <m/>
  </r>
  <r>
    <x v="57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6"/>
    <s v="CR_Pacífico 3"/>
    <x v="76"/>
    <x v="0"/>
    <s v="Vicepresidencia de Gestión Contractual"/>
    <s v="Leonidas Narváez"/>
    <x v="1"/>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x v="0"/>
    <m/>
    <m/>
    <m/>
    <m/>
    <x v="15"/>
    <n v="2"/>
    <n v="0"/>
    <s v="CUMPLIDA"/>
    <x v="0"/>
    <x v="0"/>
    <m/>
    <m/>
    <m/>
    <m/>
    <x v="2"/>
    <x v="2"/>
    <s v="Funcionamiento áreas de servicio"/>
    <x v="0"/>
    <m/>
    <x v="0"/>
    <m/>
    <m/>
    <m/>
  </r>
  <r>
    <x v="57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x v="0"/>
    <m/>
    <m/>
    <m/>
    <m/>
    <x v="15"/>
    <n v="2"/>
    <n v="0"/>
    <s v="CUMPLIDA"/>
    <x v="0"/>
    <x v="1"/>
    <s v="2017-409-097363-2 del 12-sep-2017"/>
    <m/>
    <m/>
    <m/>
    <x v="0"/>
    <x v="0"/>
    <s v="Modificaciones en la estructuración del proyecto inicial"/>
    <x v="0"/>
    <m/>
    <x v="0"/>
    <m/>
    <m/>
    <m/>
  </r>
  <r>
    <x v="57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1"/>
    <s v="Vicepresidencia Administrativa y Financiera - Vicepresidencia Jurídica"/>
    <s v="Lina Quiroga Vergara"/>
    <x v="8"/>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x v="0"/>
    <m/>
    <m/>
    <m/>
    <m/>
    <x v="15"/>
    <n v="2"/>
    <n v="0"/>
    <s v="CUMPLIDA"/>
    <x v="0"/>
    <x v="0"/>
    <m/>
    <m/>
    <m/>
    <m/>
    <x v="2"/>
    <x v="2"/>
    <s v="Deficiencias en la supervisión contractual"/>
    <x v="4"/>
    <m/>
    <x v="0"/>
    <m/>
    <m/>
    <m/>
  </r>
  <r>
    <x v="58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Lina Quiroga Vergara"/>
    <x v="8"/>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x v="0"/>
    <m/>
    <m/>
    <m/>
    <m/>
    <x v="15"/>
    <n v="2"/>
    <n v="0"/>
    <s v="CUMPLIDA"/>
    <x v="0"/>
    <x v="1"/>
    <m/>
    <m/>
    <m/>
    <m/>
    <x v="2"/>
    <x v="2"/>
    <s v="Deficiencias manejo documental"/>
    <x v="9"/>
    <m/>
    <x v="0"/>
    <m/>
    <m/>
    <m/>
  </r>
  <r>
    <x v="58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Lina Quiroga Vergara"/>
    <x v="8"/>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x v="0"/>
    <m/>
    <m/>
    <m/>
    <m/>
    <x v="15"/>
    <n v="2"/>
    <n v="0"/>
    <s v="CUMPLIDA"/>
    <x v="0"/>
    <x v="1"/>
    <m/>
    <m/>
    <m/>
    <m/>
    <x v="2"/>
    <x v="0"/>
    <s v="Renovación y ampliación garantías"/>
    <x v="4"/>
    <m/>
    <x v="0"/>
    <m/>
    <m/>
    <m/>
  </r>
  <r>
    <x v="58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3"/>
    <s v="Gestión Jurídica"/>
    <x v="19"/>
    <x v="1"/>
    <s v="Vicepresidencia Jurídica"/>
    <s v="Lina Quiroga Vergara"/>
    <x v="8"/>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x v="0"/>
    <m/>
    <m/>
    <m/>
    <m/>
    <x v="15"/>
    <n v="2"/>
    <n v="0"/>
    <s v="CUMPLIDA"/>
    <x v="0"/>
    <x v="1"/>
    <m/>
    <m/>
    <m/>
    <m/>
    <x v="2"/>
    <x v="2"/>
    <s v="Deficiencias en la gestión interna judicial"/>
    <x v="4"/>
    <m/>
    <x v="0"/>
    <m/>
    <m/>
    <m/>
  </r>
  <r>
    <x v="58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x v="0"/>
    <m/>
    <m/>
    <m/>
    <m/>
    <x v="15"/>
    <n v="2"/>
    <n v="0"/>
    <s v="CUMPLIDA"/>
    <x v="0"/>
    <x v="0"/>
    <m/>
    <m/>
    <m/>
    <m/>
    <x v="2"/>
    <x v="2"/>
    <s v="Deficiencias en la gestión interna judicial"/>
    <x v="4"/>
    <m/>
    <x v="0"/>
    <m/>
    <m/>
    <m/>
  </r>
  <r>
    <x v="58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1"/>
    <s v="Vicepresidencia Jurídica"/>
    <s v="Lina Quiroga Vergara"/>
    <x v="8"/>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x v="0"/>
    <m/>
    <m/>
    <m/>
    <m/>
    <x v="15"/>
    <n v="2"/>
    <n v="0"/>
    <s v="CUMPLIDA"/>
    <x v="0"/>
    <x v="0"/>
    <m/>
    <m/>
    <m/>
    <m/>
    <x v="2"/>
    <x v="2"/>
    <s v="Deficiencias en la gestión interna judicial"/>
    <x v="4"/>
    <m/>
    <x v="0"/>
    <m/>
    <m/>
    <m/>
  </r>
  <r>
    <x v="58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15"/>
    <n v="2"/>
    <n v="0"/>
    <s v="CUMPLIDA"/>
    <x v="0"/>
    <x v="0"/>
    <m/>
    <m/>
    <m/>
    <m/>
    <x v="2"/>
    <x v="2"/>
    <s v="Deficiencias en la gestión interna judicial"/>
    <x v="4"/>
    <m/>
    <x v="0"/>
    <m/>
    <m/>
    <m/>
  </r>
  <r>
    <x v="58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eonidas Narváez"/>
    <x v="1"/>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x v="0"/>
    <s v="Ingreso Mínimo Garantizado"/>
    <x v="0"/>
    <m/>
    <x v="0"/>
    <m/>
    <m/>
    <m/>
  </r>
  <r>
    <x v="58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eonidas Narváez"/>
    <x v="1"/>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m/>
    <m/>
    <m/>
    <x v="2"/>
    <x v="0"/>
    <s v="Adiciones que superan el 50% del valor del contrato"/>
    <x v="0"/>
    <m/>
    <x v="0"/>
    <m/>
    <m/>
    <m/>
  </r>
  <r>
    <x v="58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x v="0"/>
    <m/>
    <m/>
    <m/>
    <m/>
    <x v="15"/>
    <n v="2"/>
    <n v="0"/>
    <s v="CUMPLIDA"/>
    <x v="0"/>
    <x v="0"/>
    <s v="2017-409-097363-2 del 12-sep-2017"/>
    <m/>
    <m/>
    <m/>
    <x v="0"/>
    <x v="2"/>
    <s v="Inconsistencia cobro de peajes"/>
    <x v="0"/>
    <m/>
    <x v="0"/>
    <m/>
    <m/>
    <m/>
  </r>
  <r>
    <x v="58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9"/>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x v="0"/>
    <m/>
    <m/>
    <m/>
    <m/>
    <x v="15"/>
    <n v="2"/>
    <n v="0"/>
    <s v="CUMPLIDA"/>
    <x v="0"/>
    <x v="1"/>
    <m/>
    <m/>
    <m/>
    <m/>
    <x v="2"/>
    <x v="2"/>
    <s v="Deficiencias manejo documental"/>
    <x v="12"/>
    <m/>
    <x v="0"/>
    <m/>
    <m/>
    <m/>
  </r>
  <r>
    <x v="59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x v="0"/>
    <m/>
    <m/>
    <m/>
    <m/>
    <x v="15"/>
    <n v="2"/>
    <n v="0"/>
    <s v="CUMPLIDA"/>
    <x v="0"/>
    <x v="1"/>
    <s v="2017-409-097363-2 del 12-sep-2017"/>
    <m/>
    <m/>
    <m/>
    <x v="0"/>
    <x v="2"/>
    <s v="Deficiencias en registros contables sistemas SINFAD y SIIF nación II"/>
    <x v="9"/>
    <m/>
    <x v="0"/>
    <m/>
    <m/>
    <m/>
  </r>
  <r>
    <x v="59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x v="0"/>
    <m/>
    <m/>
    <m/>
    <m/>
    <x v="15"/>
    <n v="2"/>
    <n v="0"/>
    <s v="CUMPLIDA"/>
    <x v="0"/>
    <x v="0"/>
    <s v="2017-409-097363-2 del 12-sep-2017"/>
    <m/>
    <m/>
    <m/>
    <x v="0"/>
    <x v="2"/>
    <s v="Deficiencias en registros contables sistemas SINFAD y SIIF nación II"/>
    <x v="9"/>
    <m/>
    <x v="0"/>
    <m/>
    <m/>
    <m/>
  </r>
  <r>
    <x v="59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x v="0"/>
    <m/>
    <m/>
    <m/>
    <m/>
    <x v="15"/>
    <n v="2"/>
    <n v="0"/>
    <s v="CUMPLIDA"/>
    <x v="0"/>
    <x v="0"/>
    <s v="2017-409-097363-2 del 12-sep-2017"/>
    <m/>
    <m/>
    <m/>
    <x v="0"/>
    <x v="2"/>
    <s v="Deficiencias en registros contables sistemas SINFAD y SIIF nación II"/>
    <x v="9"/>
    <m/>
    <x v="0"/>
    <m/>
    <m/>
    <m/>
  </r>
  <r>
    <x v="59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2"/>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5"/>
    <n v="2"/>
    <n v="0"/>
    <s v="CUMPLIDA"/>
    <x v="0"/>
    <x v="0"/>
    <m/>
    <m/>
    <m/>
    <m/>
    <x v="2"/>
    <x v="2"/>
    <s v="Deficiencias Plan de Mejoramiento Institucional"/>
    <x v="11"/>
    <m/>
    <x v="2"/>
    <m/>
    <s v="1036-105"/>
    <s v="Se unifican las causas_x000a_Se unifican los efectos_x000a_Se unifican las acciones de mejormainto_x000a_Se unifican los objetivos"/>
  </r>
  <r>
    <x v="59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eonidas Narváez"/>
    <x v="1"/>
    <s v="FISCAL, DISCIPLINARIA Y ADMINISTRATIVA"/>
    <n v="4"/>
    <x v="12"/>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1"/>
    <x v="3"/>
    <m/>
    <m/>
    <m/>
    <m/>
    <x v="2"/>
    <x v="1"/>
    <s v="Desequilibrio ecuación contractual"/>
    <x v="0"/>
    <m/>
    <x v="0"/>
    <m/>
    <m/>
    <m/>
  </r>
  <r>
    <x v="59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eonidas Narváez"/>
    <x v="1"/>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x v="0"/>
    <m/>
    <m/>
    <m/>
    <m/>
    <x v="16"/>
    <n v="2"/>
    <n v="0"/>
    <s v="CUMPLIDA"/>
    <x v="0"/>
    <x v="1"/>
    <m/>
    <m/>
    <m/>
    <m/>
    <x v="2"/>
    <x v="0"/>
    <s v="Incumplimiento especificaciones"/>
    <x v="0"/>
    <m/>
    <x v="0"/>
    <m/>
    <m/>
    <m/>
  </r>
  <r>
    <x v="59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0"/>
    <s v="Incumplimiento obligaciones"/>
    <x v="0"/>
    <m/>
    <x v="0"/>
    <m/>
    <m/>
    <m/>
  </r>
  <r>
    <x v="59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1"/>
    <m/>
    <m/>
    <m/>
    <m/>
    <x v="2"/>
    <x v="7"/>
    <s v="Índice de estado"/>
    <x v="0"/>
    <m/>
    <x v="0"/>
    <m/>
    <m/>
    <m/>
  </r>
  <r>
    <x v="59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eonidas Narváez"/>
    <x v="1"/>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x v="0"/>
    <m/>
    <m/>
    <m/>
    <m/>
    <x v="16"/>
    <n v="2"/>
    <n v="0"/>
    <s v="CUMPLIDA"/>
    <x v="0"/>
    <x v="1"/>
    <m/>
    <m/>
    <m/>
    <m/>
    <x v="2"/>
    <x v="0"/>
    <s v="Incumplimiento especificaciones"/>
    <x v="0"/>
    <m/>
    <x v="0"/>
    <m/>
    <m/>
    <m/>
  </r>
  <r>
    <x v="59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2"/>
    <s v="Fallas en la gestión ambiental"/>
    <x v="0"/>
    <m/>
    <x v="0"/>
    <m/>
    <m/>
    <m/>
  </r>
  <r>
    <x v="60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eonidas Narváez"/>
    <x v="1"/>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3"/>
    <m/>
    <m/>
    <m/>
    <m/>
    <x v="2"/>
    <x v="0"/>
    <s v="Incumplimiento especificaciones"/>
    <x v="0"/>
    <m/>
    <x v="0"/>
    <m/>
    <m/>
    <m/>
  </r>
  <r>
    <x v="60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eonidas Narváez"/>
    <x v="1"/>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x v="0"/>
    <m/>
    <m/>
    <m/>
    <m/>
    <x v="16"/>
    <n v="2"/>
    <n v="0"/>
    <s v="CUMPLIDA"/>
    <x v="0"/>
    <x v="0"/>
    <m/>
    <m/>
    <m/>
    <m/>
    <x v="2"/>
    <x v="2"/>
    <s v="Obligaciones interventoría"/>
    <x v="0"/>
    <m/>
    <x v="0"/>
    <m/>
    <m/>
    <m/>
  </r>
  <r>
    <x v="60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2"/>
    <s v="Fallas en la gestión ambiental"/>
    <x v="0"/>
    <m/>
    <x v="0"/>
    <m/>
    <m/>
    <m/>
  </r>
  <r>
    <x v="60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eonidas Narváez"/>
    <x v="1"/>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x v="0"/>
    <m/>
    <m/>
    <m/>
    <m/>
    <x v="16"/>
    <n v="2"/>
    <n v="0"/>
    <s v="CUMPLIDA"/>
    <x v="0"/>
    <x v="0"/>
    <m/>
    <m/>
    <m/>
    <m/>
    <x v="2"/>
    <x v="4"/>
    <s v="Competencia otras entidades"/>
    <x v="3"/>
    <m/>
    <x v="0"/>
    <m/>
    <m/>
    <m/>
  </r>
  <r>
    <x v="60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x v="0"/>
    <m/>
    <m/>
    <m/>
    <m/>
    <x v="16"/>
    <n v="2"/>
    <n v="0"/>
    <s v="CUMPLIDA"/>
    <x v="0"/>
    <x v="3"/>
    <m/>
    <m/>
    <m/>
    <m/>
    <x v="2"/>
    <x v="2"/>
    <s v="Cobro intereses  mora"/>
    <x v="3"/>
    <m/>
    <x v="0"/>
    <m/>
    <m/>
    <m/>
  </r>
  <r>
    <x v="60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x v="0"/>
    <m/>
    <m/>
    <m/>
    <m/>
    <x v="16"/>
    <n v="2"/>
    <n v="0"/>
    <s v="CUMPLIDA"/>
    <x v="0"/>
    <x v="1"/>
    <m/>
    <m/>
    <m/>
    <m/>
    <x v="2"/>
    <x v="2"/>
    <s v="Cobro intereses  mora"/>
    <x v="3"/>
    <m/>
    <x v="0"/>
    <m/>
    <m/>
    <m/>
  </r>
  <r>
    <x v="60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x v="0"/>
    <m/>
    <m/>
    <m/>
    <m/>
    <x v="16"/>
    <n v="2"/>
    <n v="0"/>
    <s v="CUMPLIDA"/>
    <x v="0"/>
    <x v="1"/>
    <m/>
    <m/>
    <m/>
    <m/>
    <x v="2"/>
    <x v="0"/>
    <s v="Cálculo contraprestación"/>
    <x v="3"/>
    <m/>
    <x v="0"/>
    <m/>
    <m/>
    <m/>
  </r>
  <r>
    <x v="60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x v="0"/>
    <m/>
    <m/>
    <m/>
    <m/>
    <x v="16"/>
    <n v="2"/>
    <n v="0"/>
    <s v="CUMPLIDA"/>
    <x v="0"/>
    <x v="1"/>
    <m/>
    <m/>
    <m/>
    <m/>
    <x v="2"/>
    <x v="11"/>
    <s v="Planeación contractual"/>
    <x v="3"/>
    <m/>
    <x v="0"/>
    <m/>
    <m/>
    <m/>
  </r>
  <r>
    <x v="60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x v="0"/>
    <m/>
    <m/>
    <m/>
    <m/>
    <x v="16"/>
    <n v="2"/>
    <n v="0"/>
    <s v="CUMPLIDA"/>
    <x v="0"/>
    <x v="1"/>
    <m/>
    <m/>
    <m/>
    <m/>
    <x v="2"/>
    <x v="0"/>
    <s v="Cálculo contraprestación"/>
    <x v="3"/>
    <m/>
    <x v="0"/>
    <m/>
    <m/>
    <m/>
  </r>
  <r>
    <x v="60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m/>
    <m/>
    <m/>
    <x v="2"/>
    <x v="0"/>
    <s v="Reversiones"/>
    <x v="3"/>
    <m/>
    <x v="0"/>
    <m/>
    <m/>
    <m/>
  </r>
  <r>
    <x v="61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eonidas Narvá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x v="0"/>
    <s v="Cálculo contraprestación"/>
    <x v="3"/>
    <m/>
    <x v="0"/>
    <m/>
    <m/>
    <m/>
  </r>
  <r>
    <x v="61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x v="0"/>
    <m/>
    <m/>
    <m/>
    <m/>
    <x v="16"/>
    <n v="2"/>
    <n v="0"/>
    <s v="CUMPLIDA"/>
    <x v="0"/>
    <x v="3"/>
    <m/>
    <m/>
    <m/>
    <m/>
    <x v="2"/>
    <x v="2"/>
    <s v="Cobro intereses  mora"/>
    <x v="3"/>
    <m/>
    <x v="0"/>
    <m/>
    <m/>
    <m/>
  </r>
  <r>
    <x v="61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3"/>
    <s v="CP_Puerto Brisa"/>
    <x v="82"/>
    <x v="0"/>
    <s v="Vicepresidencia de Gestión Contractual"/>
    <s v="Leonidas Narváez"/>
    <x v="1"/>
    <s v="FISCAL, DISCIPLINARIA Y ADMINISTRATIVA"/>
    <n v="7"/>
    <x v="19"/>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1"/>
    <x v="3"/>
    <m/>
    <m/>
    <m/>
    <m/>
    <x v="2"/>
    <x v="0"/>
    <s v="Cálculo contraprestación"/>
    <x v="3"/>
    <m/>
    <x v="0"/>
    <m/>
    <m/>
    <m/>
  </r>
  <r>
    <x v="61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eonidas Narváez"/>
    <x v="1"/>
    <s v="DISCIPLINARIA Y ADMINISTRATIVA"/>
    <n v="5"/>
    <x v="8"/>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x v="0"/>
    <m/>
    <m/>
    <m/>
    <m/>
    <x v="16"/>
    <n v="0"/>
    <n v="1"/>
    <s v="EN TERMINO"/>
    <x v="1"/>
    <x v="1"/>
    <m/>
    <m/>
    <m/>
    <m/>
    <x v="2"/>
    <x v="9"/>
    <s v="Desplazamiento de cronograma"/>
    <x v="3"/>
    <m/>
    <x v="0"/>
    <m/>
    <m/>
    <m/>
  </r>
  <r>
    <x v="61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x v="0"/>
    <m/>
    <m/>
    <m/>
    <m/>
    <x v="16"/>
    <n v="2"/>
    <n v="0"/>
    <s v="CUMPLIDA"/>
    <x v="0"/>
    <x v="1"/>
    <m/>
    <m/>
    <m/>
    <m/>
    <x v="2"/>
    <x v="0"/>
    <s v="Ausencia de interventoría en los proyectos"/>
    <x v="3"/>
    <m/>
    <x v="0"/>
    <m/>
    <m/>
    <m/>
  </r>
  <r>
    <x v="61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m/>
    <m/>
    <m/>
    <x v="2"/>
    <x v="0"/>
    <s v="Fallas gestión garantías"/>
    <x v="3"/>
    <m/>
    <x v="0"/>
    <m/>
    <m/>
    <m/>
  </r>
  <r>
    <x v="61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eonidas Narváez"/>
    <x v="1"/>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1"/>
    <m/>
    <m/>
    <m/>
    <m/>
    <x v="2"/>
    <x v="0"/>
    <s v="Ausencia de interventoría en los proyectos"/>
    <x v="3"/>
    <m/>
    <x v="0"/>
    <m/>
    <m/>
    <m/>
  </r>
  <r>
    <x v="61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x v="0"/>
    <m/>
    <m/>
    <m/>
    <m/>
    <x v="16"/>
    <n v="2"/>
    <n v="0"/>
    <s v="CUMPLIDA"/>
    <x v="0"/>
    <x v="1"/>
    <m/>
    <m/>
    <m/>
    <m/>
    <x v="2"/>
    <x v="11"/>
    <s v="Planeación contractual"/>
    <x v="3"/>
    <m/>
    <x v="0"/>
    <m/>
    <m/>
    <m/>
  </r>
  <r>
    <x v="61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eonidas Narváez"/>
    <x v="1"/>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x v="0"/>
    <m/>
    <m/>
    <m/>
    <m/>
    <x v="16"/>
    <n v="2"/>
    <n v="0"/>
    <s v="CUMPLIDA"/>
    <x v="0"/>
    <x v="0"/>
    <m/>
    <m/>
    <m/>
    <m/>
    <x v="2"/>
    <x v="11"/>
    <s v="Plan maestro aeroportuario"/>
    <x v="10"/>
    <m/>
    <x v="0"/>
    <m/>
    <m/>
    <m/>
  </r>
  <r>
    <x v="61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
    <s v="CA_Aeropuerto el Dorado"/>
    <x v="64"/>
    <x v="0"/>
    <s v="Vicepresidencia de Gestión Contractual"/>
    <s v="Leonidas Narváez"/>
    <x v="1"/>
    <s v="ADMINISTRATIVA"/>
    <n v="4"/>
    <x v="2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
    <m/>
    <x v="0"/>
    <m/>
    <m/>
    <m/>
    <m/>
    <x v="16"/>
    <n v="0"/>
    <n v="1"/>
    <s v="EN TERMINO"/>
    <x v="1"/>
    <x v="0"/>
    <m/>
    <m/>
    <m/>
    <m/>
    <x v="2"/>
    <x v="9"/>
    <s v="Desplazamiento de cronograma"/>
    <x v="10"/>
    <m/>
    <x v="0"/>
    <m/>
    <m/>
    <m/>
  </r>
  <r>
    <x v="62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eonidas Narváez"/>
    <x v="1"/>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x v="0"/>
    <m/>
    <m/>
    <m/>
    <m/>
    <x v="16"/>
    <n v="2"/>
    <n v="0"/>
    <s v="CUMPLIDA"/>
    <x v="0"/>
    <x v="0"/>
    <m/>
    <m/>
    <m/>
    <m/>
    <x v="2"/>
    <x v="0"/>
    <s v="Incumplimiento especificaciones"/>
    <x v="10"/>
    <m/>
    <x v="0"/>
    <m/>
    <m/>
    <m/>
  </r>
  <r>
    <x v="62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11"/>
    <s v="CA_Aeropuerto el Dorado"/>
    <x v="64"/>
    <x v="0"/>
    <s v="Vicepresidencia de Gestión Contractual - Vicepresidencia Jurídica"/>
    <s v="Leonidas Narváez"/>
    <x v="1"/>
    <s v="DISCIPLINARIA Y ADMINISTRATIVA"/>
    <n v="5"/>
    <x v="7"/>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x v="0"/>
    <m/>
    <m/>
    <m/>
    <m/>
    <x v="16"/>
    <n v="0"/>
    <n v="1"/>
    <s v="EN TERMINO"/>
    <x v="1"/>
    <x v="1"/>
    <m/>
    <m/>
    <m/>
    <m/>
    <x v="2"/>
    <x v="2"/>
    <s v="Deficiencias en la gestión interna judicial"/>
    <x v="10"/>
    <m/>
    <x v="0"/>
    <m/>
    <m/>
    <m/>
  </r>
  <r>
    <x v="62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1"/>
    <m/>
    <m/>
    <m/>
    <m/>
    <x v="2"/>
    <x v="9"/>
    <s v="Desplazamiento de cronograma"/>
    <x v="10"/>
    <m/>
    <x v="0"/>
    <m/>
    <m/>
    <m/>
  </r>
  <r>
    <x v="62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0"/>
    <m/>
    <m/>
    <m/>
    <m/>
    <x v="2"/>
    <x v="2"/>
    <s v="Falta de coordinación entre actores"/>
    <x v="10"/>
    <m/>
    <x v="0"/>
    <m/>
    <m/>
    <m/>
  </r>
  <r>
    <x v="62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eonidas Narváez"/>
    <x v="1"/>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x v="1"/>
    <s v="Costos y gastos del proceso"/>
    <x v="10"/>
    <m/>
    <x v="0"/>
    <m/>
    <m/>
    <m/>
  </r>
  <r>
    <x v="62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eonidas Narváez"/>
    <x v="1"/>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x v="0"/>
    <m/>
    <m/>
    <m/>
    <m/>
    <x v="16"/>
    <n v="2"/>
    <n v="0"/>
    <s v="CUMPLIDA"/>
    <x v="0"/>
    <x v="0"/>
    <m/>
    <m/>
    <m/>
    <m/>
    <x v="2"/>
    <x v="0"/>
    <s v="Modificaciones"/>
    <x v="10"/>
    <m/>
    <x v="0"/>
    <m/>
    <m/>
    <m/>
  </r>
  <r>
    <x v="62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1"/>
    <s v="Liquidación contraprestación"/>
    <x v="10"/>
    <m/>
    <x v="0"/>
    <m/>
    <m/>
    <m/>
  </r>
  <r>
    <x v="62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1"/>
    <s v="Liquidación contraprestación"/>
    <x v="10"/>
    <m/>
    <x v="0"/>
    <m/>
    <m/>
    <m/>
  </r>
  <r>
    <x v="62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x v="0"/>
    <m/>
    <m/>
    <m/>
    <m/>
    <x v="16"/>
    <n v="2"/>
    <n v="0"/>
    <s v="CUMPLIDA"/>
    <x v="0"/>
    <x v="1"/>
    <m/>
    <m/>
    <m/>
    <m/>
    <x v="2"/>
    <x v="2"/>
    <s v="Falta inventario aeropuerto"/>
    <x v="10"/>
    <m/>
    <x v="0"/>
    <m/>
    <m/>
    <m/>
  </r>
  <r>
    <x v="62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x v="0"/>
    <m/>
    <m/>
    <m/>
    <m/>
    <x v="16"/>
    <n v="2"/>
    <n v="0"/>
    <s v="CUMPLIDA"/>
    <x v="0"/>
    <x v="1"/>
    <m/>
    <m/>
    <m/>
    <m/>
    <x v="2"/>
    <x v="2"/>
    <s v="Obligaciones interventoría"/>
    <x v="10"/>
    <m/>
    <x v="0"/>
    <m/>
    <m/>
    <m/>
  </r>
  <r>
    <x v="63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x v="0"/>
    <m/>
    <m/>
    <m/>
    <m/>
    <x v="16"/>
    <n v="2"/>
    <n v="0"/>
    <s v="CUMPLIDA"/>
    <x v="0"/>
    <x v="3"/>
    <m/>
    <m/>
    <m/>
    <m/>
    <x v="2"/>
    <x v="9"/>
    <s v="Desplazamiento de cronograma"/>
    <x v="10"/>
    <m/>
    <x v="0"/>
    <m/>
    <m/>
    <m/>
  </r>
  <r>
    <x v="63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eonidas Narváez"/>
    <x v="1"/>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x v="0"/>
    <m/>
    <m/>
    <m/>
    <m/>
    <x v="16"/>
    <n v="2"/>
    <n v="0"/>
    <s v="CUMPLIDA"/>
    <x v="0"/>
    <x v="1"/>
    <m/>
    <m/>
    <m/>
    <m/>
    <x v="2"/>
    <x v="0"/>
    <s v="Incumplimiento obligaciones"/>
    <x v="10"/>
    <m/>
    <x v="0"/>
    <m/>
    <m/>
    <m/>
  </r>
  <r>
    <x v="63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11"/>
    <s v="CA_Aeropuerto el Dorado"/>
    <x v="64"/>
    <x v="0"/>
    <s v="Vicepresidencia de Gestión Contractual - Vicepresidencia Jurídica"/>
    <s v="Leonidas Narváez"/>
    <x v="1"/>
    <s v="FISCAL, DISCIPLINARIA Y ADMINISTRATIVA"/>
    <n v="5"/>
    <x v="7"/>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m/>
    <m/>
    <m/>
    <x v="2"/>
    <x v="0"/>
    <s v="Incumplimiento obligaciones"/>
    <x v="10"/>
    <m/>
    <x v="0"/>
    <m/>
    <m/>
    <m/>
  </r>
  <r>
    <x v="63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eonidas Narváez"/>
    <x v="1"/>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x v="9"/>
    <s v="Desplazamiento de cronograma"/>
    <x v="10"/>
    <m/>
    <x v="0"/>
    <m/>
    <m/>
    <m/>
  </r>
  <r>
    <x v="63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11"/>
    <s v="CA_Aeropuerto el Dorado"/>
    <x v="64"/>
    <x v="0"/>
    <s v="Vicepresidencia de Gestión Contractual"/>
    <s v="Leonidas Narváez"/>
    <x v="1"/>
    <s v="FISCAL, DISCIPLINARIA Y ADMINISTRATIVA"/>
    <n v="4"/>
    <x v="2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m/>
    <m/>
    <m/>
    <x v="2"/>
    <x v="0"/>
    <s v="Incumplimiento obligaciones"/>
    <x v="10"/>
    <m/>
    <x v="0"/>
    <m/>
    <m/>
    <m/>
  </r>
  <r>
    <x v="63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x v="0"/>
    <m/>
    <m/>
    <m/>
    <m/>
    <x v="16"/>
    <n v="2"/>
    <n v="0"/>
    <s v="CUMPLIDA"/>
    <x v="0"/>
    <x v="1"/>
    <m/>
    <m/>
    <m/>
    <m/>
    <x v="2"/>
    <x v="2"/>
    <s v="Fallas en la gestión ambiental"/>
    <x v="10"/>
    <m/>
    <x v="0"/>
    <m/>
    <m/>
    <m/>
  </r>
  <r>
    <x v="63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x v="0"/>
    <m/>
    <m/>
    <m/>
    <m/>
    <x v="16"/>
    <n v="2"/>
    <n v="0"/>
    <s v="CUMPLIDA"/>
    <x v="0"/>
    <x v="1"/>
    <m/>
    <m/>
    <m/>
    <m/>
    <x v="2"/>
    <x v="2"/>
    <s v="Obligaciones interventoría"/>
    <x v="10"/>
    <m/>
    <x v="0"/>
    <m/>
    <m/>
    <m/>
  </r>
  <r>
    <x v="63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11"/>
    <s v="CA_Aeropuerto el Dorado"/>
    <x v="64"/>
    <x v="0"/>
    <s v="Vicepresidencia de Gestión Contractual"/>
    <s v="Leonidas Narváez"/>
    <x v="1"/>
    <s v="FISCAL, DISCIPLINARIA Y ADMINISTRATIVA"/>
    <n v="2"/>
    <x v="5"/>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m/>
    <m/>
    <m/>
    <x v="2"/>
    <x v="0"/>
    <s v="Incumplimiento especificaciones"/>
    <x v="10"/>
    <m/>
    <x v="0"/>
    <m/>
    <m/>
    <m/>
  </r>
  <r>
    <x v="63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x v="0"/>
    <m/>
    <m/>
    <m/>
    <m/>
    <x v="16"/>
    <n v="2"/>
    <n v="0"/>
    <s v="CUMPLIDA"/>
    <x v="0"/>
    <x v="1"/>
    <m/>
    <m/>
    <m/>
    <m/>
    <x v="2"/>
    <x v="0"/>
    <s v="Ausencia soportes documentales"/>
    <x v="10"/>
    <m/>
    <x v="0"/>
    <m/>
    <m/>
    <m/>
  </r>
  <r>
    <x v="63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Fernando Mejía"/>
    <x v="6"/>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x v="0"/>
    <s v="Deficiencias en análisis modificaciones contractuales"/>
    <x v="0"/>
    <m/>
    <x v="0"/>
    <m/>
    <m/>
    <m/>
  </r>
  <r>
    <x v="64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Incumplimiento metas PND y PAA"/>
    <x v="8"/>
    <m/>
    <x v="0"/>
    <m/>
    <m/>
    <m/>
  </r>
  <r>
    <x v="64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Iregui"/>
    <x v="4"/>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x v="0"/>
    <m/>
    <m/>
    <m/>
    <m/>
    <x v="18"/>
    <n v="2"/>
    <n v="0"/>
    <s v="CUMPLIDA"/>
    <x v="0"/>
    <x v="0"/>
    <m/>
    <m/>
    <m/>
    <m/>
    <x v="2"/>
    <x v="11"/>
    <s v="Incumplimiento metas PND y PAA"/>
    <x v="8"/>
    <m/>
    <x v="0"/>
    <m/>
    <m/>
    <m/>
  </r>
  <r>
    <x v="64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4"/>
    <s v="CF_Concesión Férrea Pacifico"/>
    <x v="1"/>
    <x v="0"/>
    <s v="Vicepresidencia de Gestión Contractual_x000a_Vicepresidencia Jurídica"/>
    <s v="Leonidas Narváez"/>
    <x v="1"/>
    <s v="DISCIPLINARIA Y ADMINISTRATIVA"/>
    <n v="6"/>
    <x v="20"/>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1"/>
    <x v="1"/>
    <m/>
    <s v="SI_x000a_INF 2 Rad. 2016-409-054482 pag.  31"/>
    <s v="N/A"/>
    <s v="No hay impacto"/>
    <x v="2"/>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Incumplimiento metas PND y PAA"/>
    <x v="8"/>
    <m/>
    <x v="0"/>
    <m/>
    <m/>
    <m/>
  </r>
  <r>
    <x v="64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4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5"/>
    <s v="CR_Ruta del Sol - Sector 2"/>
    <x v="41"/>
    <x v="2"/>
    <s v="Vicepresidencia Ejecutiva"/>
    <s v="Fernando Mejía"/>
    <x v="6"/>
    <s v="ADMINISTRATIVA"/>
    <n v="2"/>
    <x v="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x v="0"/>
    <m/>
    <m/>
    <m/>
    <m/>
    <x v="18"/>
    <n v="2"/>
    <n v="1"/>
    <s v="CUMPLIDA"/>
    <x v="0"/>
    <x v="0"/>
    <m/>
    <m/>
    <m/>
    <m/>
    <x v="1"/>
    <x v="12"/>
    <s v="Problemas gestión financiera"/>
    <x v="0"/>
    <m/>
    <x v="0"/>
    <m/>
    <m/>
    <m/>
  </r>
  <r>
    <x v="64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Iregui"/>
    <x v="4"/>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x v="0"/>
    <m/>
    <m/>
    <m/>
    <m/>
    <x v="18"/>
    <n v="2"/>
    <n v="0"/>
    <s v="CUMPLIDA"/>
    <x v="0"/>
    <x v="0"/>
    <m/>
    <m/>
    <m/>
    <m/>
    <x v="2"/>
    <x v="12"/>
    <s v="No asignación de recursos por MHCP"/>
    <x v="8"/>
    <m/>
    <x v="0"/>
    <m/>
    <m/>
    <m/>
  </r>
  <r>
    <x v="64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Fernando Mejía"/>
    <x v="6"/>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x v="0"/>
    <m/>
    <m/>
    <m/>
    <m/>
    <x v="18"/>
    <n v="2"/>
    <n v="0"/>
    <s v="CUMPLIDA"/>
    <x v="0"/>
    <x v="3"/>
    <m/>
    <m/>
    <m/>
    <m/>
    <x v="2"/>
    <x v="11"/>
    <s v="Fondeo vigencias futuras"/>
    <x v="0"/>
    <m/>
    <x v="0"/>
    <m/>
    <m/>
    <m/>
  </r>
  <r>
    <x v="64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5"/>
    <s v="CR_Ruta del Sol - Sector 2"/>
    <x v="41"/>
    <x v="2"/>
    <s v="Vicepresidencia Ejecutiva"/>
    <s v="Fernando Mejía"/>
    <x v="6"/>
    <s v="PENAL, DISCIPLINARIA Y ADMINISTRATIVA"/>
    <n v="3"/>
    <x v="0"/>
    <m/>
    <m/>
    <m/>
    <m/>
    <m/>
    <m/>
    <m/>
    <s v="_x000a__x000a_05/09/2018 Se verifica en el FTP el cumplimiento de las UM1 y UM2, está pendiente el cumplimiento de la UM 3, la cual se cumplirá en el término establecido. Se cumple. (LMSC)"/>
    <m/>
    <x v="0"/>
    <m/>
    <m/>
    <m/>
    <m/>
    <x v="18"/>
    <n v="2"/>
    <n v="1"/>
    <s v="CUMPLIDA"/>
    <x v="0"/>
    <x v="2"/>
    <m/>
    <m/>
    <m/>
    <m/>
    <x v="2"/>
    <x v="0"/>
    <s v="Modificaciones"/>
    <x v="0"/>
    <m/>
    <x v="0"/>
    <m/>
    <m/>
    <m/>
  </r>
  <r>
    <x v="64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5"/>
    <s v="CR_Ruta del Sol - Sector 2"/>
    <x v="41"/>
    <x v="2"/>
    <s v="Vicepresidencia Ejecutiva"/>
    <s v="Fernando Mejía"/>
    <x v="6"/>
    <s v="PENAL, DISCIPLINARIA Y ADMINISTRATIVA"/>
    <n v="3"/>
    <x v="0"/>
    <m/>
    <m/>
    <m/>
    <m/>
    <m/>
    <m/>
    <m/>
    <s v="_x000a__x000a_05/09/2018 Se informa por parte del VEJE. Que el PM se cumple en las mismas condiciones del H 1138. Es decir que queda pendiente el informe de cierre. (LMSC)"/>
    <m/>
    <x v="0"/>
    <m/>
    <m/>
    <m/>
    <m/>
    <x v="18"/>
    <n v="2"/>
    <n v="1"/>
    <s v="CUMPLIDA"/>
    <x v="0"/>
    <x v="2"/>
    <m/>
    <m/>
    <m/>
    <m/>
    <x v="2"/>
    <x v="0"/>
    <s v="Adiciones"/>
    <x v="0"/>
    <m/>
    <x v="0"/>
    <m/>
    <m/>
    <m/>
  </r>
  <r>
    <x v="65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DISCIPLINARIA Y ADMINISTRATIVA"/>
    <n v="1"/>
    <x v="1"/>
    <m/>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1"/>
    <m/>
    <m/>
    <m/>
    <m/>
    <x v="2"/>
    <x v="0"/>
    <s v="Ingreso Mínimo Garantizado"/>
    <x v="0"/>
    <m/>
    <x v="0"/>
    <m/>
    <m/>
    <m/>
  </r>
  <r>
    <x v="65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FISCAL, DISCIPLINARIA Y ADMINISTRATIVA"/>
    <n v="0"/>
    <x v="11"/>
    <m/>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3"/>
    <m/>
    <m/>
    <m/>
    <m/>
    <x v="2"/>
    <x v="0"/>
    <s v="Incumplimiento obligaciones"/>
    <x v="0"/>
    <m/>
    <x v="0"/>
    <m/>
    <m/>
    <m/>
  </r>
  <r>
    <x v="65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Fernando Mejía"/>
    <x v="6"/>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x v="0"/>
    <m/>
    <m/>
    <m/>
    <m/>
    <x v="18"/>
    <n v="2"/>
    <n v="0"/>
    <s v="CUMPLIDA"/>
    <x v="0"/>
    <x v="3"/>
    <m/>
    <m/>
    <m/>
    <m/>
    <x v="2"/>
    <x v="0"/>
    <s v="Pago no debido con recursos del proyecto"/>
    <x v="0"/>
    <m/>
    <x v="0"/>
    <m/>
    <m/>
    <m/>
  </r>
  <r>
    <x v="65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ADMINISTRATIVA"/>
    <n v="1"/>
    <x v="1"/>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0"/>
    <m/>
    <m/>
    <m/>
    <m/>
    <x v="2"/>
    <x v="0"/>
    <s v="Modificaciones"/>
    <x v="0"/>
    <m/>
    <x v="0"/>
    <m/>
    <m/>
    <m/>
  </r>
  <r>
    <x v="65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 Vicepresidencia de Estructuración"/>
    <s v="Fernando Mejía"/>
    <x v="6"/>
    <s v="ADMINISTRATIVA"/>
    <n v="0"/>
    <x v="11"/>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0"/>
    <m/>
    <m/>
    <m/>
    <m/>
    <x v="2"/>
    <x v="11"/>
    <s v="Deficiencias estructuración del proyecto"/>
    <x v="0"/>
    <m/>
    <x v="0"/>
    <m/>
    <m/>
    <m/>
  </r>
  <r>
    <x v="65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DISCIPLINARIA Y ADMINISTRATIVA"/>
    <n v="0"/>
    <x v="11"/>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1"/>
    <m/>
    <m/>
    <m/>
    <m/>
    <x v="2"/>
    <x v="0"/>
    <s v="Incumplimiento obligaciones"/>
    <x v="0"/>
    <m/>
    <x v="0"/>
    <m/>
    <m/>
    <m/>
  </r>
  <r>
    <x v="65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5"/>
    <s v="CR_Ruta del Sol - Sector 2"/>
    <x v="41"/>
    <x v="2"/>
    <s v="Vicepresidencia Ejecutiva - Vicepresidencia de Planeación, Riesgos y Entorno"/>
    <s v="Fernando Mejía"/>
    <x v="6"/>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x v="0"/>
    <m/>
    <m/>
    <m/>
    <m/>
    <x v="18"/>
    <n v="2"/>
    <n v="1"/>
    <s v="CUMPLIDA"/>
    <x v="0"/>
    <x v="1"/>
    <m/>
    <m/>
    <m/>
    <m/>
    <x v="2"/>
    <x v="0"/>
    <s v="Incumplimiento obligaciones"/>
    <x v="0"/>
    <s v="Predial"/>
    <x v="0"/>
    <m/>
    <m/>
    <m/>
  </r>
  <r>
    <x v="65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11"/>
    <s v="CR_Ruta del Sol - Sector 2"/>
    <x v="41"/>
    <x v="2"/>
    <s v="Vicepresidencia Ejecutiva - Vicepresidencia de Planeación, Riesgos y Entorno - Vicepresidencia de Estructuración"/>
    <s v="Fernando Mejía"/>
    <x v="6"/>
    <s v="ADMINISTRATIVA"/>
    <n v="0"/>
    <x v="11"/>
    <m/>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m/>
    <x v="0"/>
    <m/>
    <m/>
    <m/>
    <m/>
    <x v="18"/>
    <n v="0"/>
    <n v="1"/>
    <s v="EN TERMINO"/>
    <x v="1"/>
    <x v="0"/>
    <m/>
    <m/>
    <m/>
    <m/>
    <x v="2"/>
    <x v="11"/>
    <s v="Proyección deficiente adquisición de predios"/>
    <x v="0"/>
    <s v="Predial"/>
    <x v="0"/>
    <m/>
    <m/>
    <m/>
  </r>
  <r>
    <x v="65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7"/>
    <s v="CR_Armenia-Pereira-Manizales"/>
    <x v="0"/>
    <x v="0"/>
    <s v="Vicepresidencia de Gestión Contractual"/>
    <s v="Leonidas Narváez"/>
    <x v="1"/>
    <s v="FISCAL, DISCIPLINARIA Y ADMINISTRATIVA"/>
    <n v="0"/>
    <x v="11"/>
    <m/>
    <m/>
    <m/>
    <m/>
    <m/>
    <m/>
    <m/>
    <m/>
    <m/>
    <x v="0"/>
    <m/>
    <m/>
    <m/>
    <m/>
    <x v="19"/>
    <n v="0"/>
    <n v="1"/>
    <s v="EN TERMINO"/>
    <x v="1"/>
    <x v="3"/>
    <m/>
    <m/>
    <m/>
    <m/>
    <x v="2"/>
    <x v="0"/>
    <s v="Ingreso Mínimo Garantizado"/>
    <x v="0"/>
    <m/>
    <x v="0"/>
    <m/>
    <m/>
    <m/>
  </r>
  <r>
    <x v="65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7"/>
    <s v="CR_Armenia-Pereira-Manizales"/>
    <x v="0"/>
    <x v="0"/>
    <s v="Vicepresidencia de Gestión Contractual"/>
    <s v="Leonidas Narváez"/>
    <x v="1"/>
    <s v="FISCAL, DISCIPLINARIA Y ADMINISTRATIVA"/>
    <n v="0"/>
    <x v="11"/>
    <m/>
    <m/>
    <m/>
    <m/>
    <s v=" "/>
    <m/>
    <m/>
    <m/>
    <m/>
    <x v="0"/>
    <m/>
    <m/>
    <m/>
    <m/>
    <x v="19"/>
    <n v="0"/>
    <n v="1"/>
    <s v="EN TERMINO"/>
    <x v="1"/>
    <x v="3"/>
    <m/>
    <m/>
    <m/>
    <m/>
    <x v="2"/>
    <x v="0"/>
    <s v="Incumplimiento obligaciones"/>
    <x v="0"/>
    <m/>
    <x v="0"/>
    <m/>
    <m/>
    <m/>
  </r>
  <r>
    <x v="66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eonidas Narváez"/>
    <x v="1"/>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x v="0"/>
    <m/>
    <m/>
    <m/>
    <m/>
    <x v="19"/>
    <n v="2"/>
    <n v="0"/>
    <s v="CUMPLIDA"/>
    <x v="0"/>
    <x v="1"/>
    <m/>
    <m/>
    <m/>
    <m/>
    <x v="2"/>
    <x v="2"/>
    <s v="Obligaciones interventoría"/>
    <x v="0"/>
    <m/>
    <x v="0"/>
    <m/>
    <m/>
    <m/>
  </r>
  <r>
    <x v="66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3"/>
    <s v="CR_Armenia-Pereira-Manizales"/>
    <x v="0"/>
    <x v="0"/>
    <s v="Vicepresidencia de Gestión Contractual"/>
    <s v="Leonidas Narváez"/>
    <x v="1"/>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x v="0"/>
    <m/>
    <m/>
    <m/>
    <m/>
    <x v="19"/>
    <n v="2"/>
    <n v="0"/>
    <s v="CUMPLIDA"/>
    <x v="0"/>
    <x v="1"/>
    <m/>
    <m/>
    <m/>
    <m/>
    <x v="2"/>
    <x v="2"/>
    <s v="Obligaciones interventoría"/>
    <x v="0"/>
    <m/>
    <x v="0"/>
    <m/>
    <m/>
    <m/>
  </r>
  <r>
    <x v="66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3"/>
    <s v="CR_Armenia-Pereira-Manizales"/>
    <x v="0"/>
    <x v="0"/>
    <s v="Vicepresidencia de Gestión Contractual"/>
    <s v="Leonidas Narváez"/>
    <x v="1"/>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x v="0"/>
    <m/>
    <m/>
    <m/>
    <m/>
    <x v="19"/>
    <n v="2"/>
    <n v="0"/>
    <s v="CUMPLIDA"/>
    <x v="0"/>
    <x v="1"/>
    <m/>
    <m/>
    <m/>
    <m/>
    <x v="2"/>
    <x v="2"/>
    <s v="Obligaciones interventoría"/>
    <x v="0"/>
    <m/>
    <x v="0"/>
    <m/>
    <m/>
    <m/>
  </r>
  <r>
    <x v="66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7"/>
    <s v="CR_Armenia-Pereira-Manizales"/>
    <x v="0"/>
    <x v="0"/>
    <s v="Vicepresidencia de Gestión Contractual"/>
    <s v="Leonidas Narváez"/>
    <x v="1"/>
    <s v="FISCAL, DISCIPLINARIA Y ADMINISTRATIVA"/>
    <n v="0"/>
    <x v="11"/>
    <m/>
    <m/>
    <m/>
    <m/>
    <m/>
    <m/>
    <m/>
    <m/>
    <m/>
    <x v="0"/>
    <m/>
    <m/>
    <m/>
    <m/>
    <x v="19"/>
    <n v="0"/>
    <n v="1"/>
    <s v="EN TERMINO"/>
    <x v="1"/>
    <x v="3"/>
    <m/>
    <m/>
    <m/>
    <m/>
    <x v="2"/>
    <x v="2"/>
    <s v="Deficiencias en la supervisión contractual"/>
    <x v="0"/>
    <m/>
    <x v="0"/>
    <m/>
    <m/>
    <m/>
  </r>
  <r>
    <x v="66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1"/>
    <m/>
    <m/>
    <m/>
    <m/>
    <m/>
    <m/>
    <m/>
    <m/>
    <m/>
    <x v="0"/>
    <m/>
    <m/>
    <m/>
    <m/>
    <x v="19"/>
    <n v="0"/>
    <n v="1"/>
    <s v="EN TERMINO"/>
    <x v="1"/>
    <x v="3"/>
    <m/>
    <m/>
    <m/>
    <m/>
    <x v="2"/>
    <x v="2"/>
    <s v="Deficiencias en la supervisión contractual"/>
    <x v="0"/>
    <m/>
    <x v="0"/>
    <m/>
    <m/>
    <m/>
  </r>
  <r>
    <x v="66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1"/>
    <m/>
    <m/>
    <m/>
    <m/>
    <m/>
    <m/>
    <m/>
    <m/>
    <m/>
    <x v="0"/>
    <m/>
    <m/>
    <m/>
    <m/>
    <x v="19"/>
    <n v="0"/>
    <n v="1"/>
    <s v="EN TERMINO"/>
    <x v="1"/>
    <x v="3"/>
    <m/>
    <m/>
    <m/>
    <m/>
    <x v="2"/>
    <x v="9"/>
    <s v="Desplazamiento de cronograma"/>
    <x v="0"/>
    <m/>
    <x v="0"/>
    <m/>
    <m/>
    <m/>
  </r>
  <r>
    <x v="66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7"/>
    <s v="CR_Armenia-Pereira-Manizales"/>
    <x v="0"/>
    <x v="0"/>
    <s v="Vicepresidencia de Gestión Contractual"/>
    <s v="Leonidas Narváez"/>
    <x v="1"/>
    <s v="FISCAL, DISCIPLINARIA Y ADMINISTRATIVA"/>
    <n v="0"/>
    <x v="11"/>
    <m/>
    <m/>
    <m/>
    <m/>
    <m/>
    <m/>
    <m/>
    <m/>
    <m/>
    <x v="0"/>
    <m/>
    <m/>
    <m/>
    <m/>
    <x v="19"/>
    <n v="0"/>
    <n v="1"/>
    <s v="EN TERMINO"/>
    <x v="1"/>
    <x v="3"/>
    <m/>
    <m/>
    <m/>
    <m/>
    <x v="2"/>
    <x v="9"/>
    <s v="Desplazamiento de cronograma"/>
    <x v="0"/>
    <m/>
    <x v="0"/>
    <m/>
    <m/>
    <m/>
  </r>
  <r>
    <x v="66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eonidas Narváez"/>
    <x v="1"/>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x v="0"/>
    <m/>
    <m/>
    <m/>
    <m/>
    <x v="19"/>
    <n v="2"/>
    <n v="0"/>
    <s v="CUMPLIDA"/>
    <x v="0"/>
    <x v="1"/>
    <m/>
    <m/>
    <m/>
    <m/>
    <x v="2"/>
    <x v="2"/>
    <s v="Obligaciones interventoría"/>
    <x v="0"/>
    <m/>
    <x v="0"/>
    <m/>
    <m/>
    <m/>
  </r>
  <r>
    <x v="66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7"/>
    <s v="CR_Armenia-Pereira-Manizales"/>
    <x v="0"/>
    <x v="0"/>
    <s v="Vicepresidencia de Gestión Contractual- Vicepresidencia de Planeación, Riesgos y Entorno_x000a_"/>
    <s v="Leonidas Narváez"/>
    <x v="1"/>
    <s v="DISCIPLINARIA Y ADMINISTRATIVA"/>
    <n v="0"/>
    <x v="11"/>
    <m/>
    <m/>
    <m/>
    <m/>
    <m/>
    <m/>
    <m/>
    <m/>
    <m/>
    <x v="0"/>
    <m/>
    <m/>
    <m/>
    <m/>
    <x v="19"/>
    <n v="0"/>
    <n v="1"/>
    <s v="EN TERMINO"/>
    <x v="1"/>
    <x v="1"/>
    <m/>
    <m/>
    <m/>
    <m/>
    <x v="2"/>
    <x v="5"/>
    <s v="Demora en gestión predial"/>
    <x v="0"/>
    <s v="Predial"/>
    <x v="0"/>
    <m/>
    <m/>
    <m/>
  </r>
  <r>
    <x v="66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7"/>
    <s v="CR_Armenia-Pereira-Manizales"/>
    <x v="0"/>
    <x v="0"/>
    <s v="Vicepresidencia de Gestión Contractual"/>
    <s v="Leonidas Narváez"/>
    <x v="1"/>
    <s v="DISCIPLINARIA Y ADMINISTRATIVA"/>
    <n v="0"/>
    <x v="11"/>
    <m/>
    <m/>
    <m/>
    <m/>
    <m/>
    <m/>
    <m/>
    <m/>
    <m/>
    <x v="0"/>
    <m/>
    <m/>
    <m/>
    <m/>
    <x v="19"/>
    <n v="0"/>
    <n v="1"/>
    <s v="EN TERMINO"/>
    <x v="1"/>
    <x v="1"/>
    <m/>
    <m/>
    <m/>
    <m/>
    <x v="2"/>
    <x v="2"/>
    <s v="Deficiencias en la supervisión contractual"/>
    <x v="0"/>
    <m/>
    <x v="0"/>
    <m/>
    <m/>
    <m/>
  </r>
  <r>
    <x v="67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ADMINISTRATIVA"/>
    <n v="0"/>
    <x v="11"/>
    <m/>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0"/>
    <m/>
    <m/>
    <m/>
    <m/>
    <x v="2"/>
    <x v="2"/>
    <s v="Obligaciones interventoría"/>
    <x v="0"/>
    <m/>
    <x v="0"/>
    <m/>
    <m/>
    <m/>
  </r>
  <r>
    <x v="67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5"/>
    <s v="CR_Ruta del Sol - Sector 2"/>
    <x v="41"/>
    <x v="2"/>
    <s v="Vicepresidencia Ejecutiva - Vicepresidencia de Planeación, Riesgos y Entorno"/>
    <s v="Fernando Mejía"/>
    <x v="6"/>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x v="0"/>
    <m/>
    <m/>
    <m/>
    <m/>
    <x v="18"/>
    <n v="2"/>
    <n v="1"/>
    <s v="CUMPLIDA"/>
    <x v="0"/>
    <x v="1"/>
    <m/>
    <m/>
    <m/>
    <m/>
    <x v="2"/>
    <x v="5"/>
    <s v="Demora en gestión predial"/>
    <x v="0"/>
    <s v="Predial"/>
    <x v="0"/>
    <m/>
    <m/>
    <m/>
  </r>
  <r>
    <x v="67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DISCIPLINARIA Y ADMINISTRATIVA"/>
    <n v="0"/>
    <x v="11"/>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1"/>
    <m/>
    <m/>
    <m/>
    <m/>
    <x v="2"/>
    <x v="0"/>
    <s v="Incumplimiento obligaciones"/>
    <x v="0"/>
    <m/>
    <x v="0"/>
    <m/>
    <m/>
    <m/>
  </r>
  <r>
    <x v="67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ADMINISTRATIVA"/>
    <n v="0"/>
    <x v="11"/>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0"/>
    <m/>
    <m/>
    <m/>
    <m/>
    <x v="2"/>
    <x v="2"/>
    <s v="Eximentes de responsabilidad"/>
    <x v="0"/>
    <m/>
    <x v="0"/>
    <m/>
    <m/>
    <m/>
  </r>
  <r>
    <x v="67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1"/>
    <s v="CR_Ruta del Sol - Sector 2"/>
    <x v="41"/>
    <x v="2"/>
    <s v="Vicepresidencia Ejecutiva"/>
    <s v="Fernando Mejía"/>
    <x v="6"/>
    <s v="ADMINISTRATIVA"/>
    <n v="1"/>
    <x v="1"/>
    <m/>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0"/>
    <m/>
    <m/>
    <m/>
    <m/>
    <x v="2"/>
    <x v="0"/>
    <s v="Claridad en obligaciones contractuales"/>
    <x v="0"/>
    <m/>
    <x v="0"/>
    <m/>
    <m/>
    <m/>
  </r>
  <r>
    <x v="67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5"/>
    <s v="CR_Ruta del Sol - Sector 2"/>
    <x v="41"/>
    <x v="2"/>
    <s v="Vicepresidencia Ejecutiva"/>
    <s v="Fernando Mejía"/>
    <x v="6"/>
    <s v="DISCIPLINARIA Y ADMINISTRATIVA"/>
    <n v="6"/>
    <x v="0"/>
    <m/>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x v="0"/>
    <m/>
    <m/>
    <m/>
    <m/>
    <x v="18"/>
    <n v="2"/>
    <n v="1"/>
    <s v="CUMPLIDA"/>
    <x v="0"/>
    <x v="1"/>
    <m/>
    <m/>
    <m/>
    <m/>
    <x v="2"/>
    <x v="2"/>
    <s v="Deficiencias en la supervisión contractual"/>
    <x v="0"/>
    <m/>
    <x v="0"/>
    <m/>
    <m/>
    <m/>
  </r>
  <r>
    <x v="67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eonidas Narváez"/>
    <x v="1"/>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x v="0"/>
    <m/>
    <m/>
    <m/>
    <m/>
    <x v="18"/>
    <n v="2"/>
    <n v="0"/>
    <s v="CUMPLIDA"/>
    <x v="0"/>
    <x v="1"/>
    <m/>
    <m/>
    <m/>
    <m/>
    <x v="2"/>
    <x v="11"/>
    <s v="Planeación contractual"/>
    <x v="0"/>
    <m/>
    <x v="0"/>
    <m/>
    <m/>
    <m/>
  </r>
  <r>
    <x v="67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6"/>
    <s v="Gestión de la Contratación Pública"/>
    <x v="84"/>
    <x v="1"/>
    <s v="Vicepresidencia Jurídica"/>
    <s v="Lina Quiroga Vergara"/>
    <x v="8"/>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x v="0"/>
    <m/>
    <m/>
    <m/>
    <m/>
    <x v="18"/>
    <n v="2"/>
    <n v="0"/>
    <s v="CUMPLIDA"/>
    <x v="0"/>
    <x v="0"/>
    <m/>
    <m/>
    <m/>
    <m/>
    <x v="2"/>
    <x v="2"/>
    <s v="Deficiencias liquidación contractual"/>
    <x v="13"/>
    <m/>
    <x v="0"/>
    <m/>
    <m/>
    <m/>
  </r>
  <r>
    <x v="67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Lina Quiroga Vergara"/>
    <x v="8"/>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x v="0"/>
    <m/>
    <m/>
    <m/>
    <m/>
    <x v="18"/>
    <n v="2"/>
    <n v="0"/>
    <s v="CUMPLIDA"/>
    <x v="0"/>
    <x v="0"/>
    <m/>
    <m/>
    <m/>
    <m/>
    <x v="2"/>
    <x v="2"/>
    <s v="Deficiencias en la gestión interna judicial"/>
    <x v="4"/>
    <m/>
    <x v="0"/>
    <m/>
    <m/>
    <m/>
  </r>
  <r>
    <x v="67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eonidas Narváez"/>
    <x v="1"/>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x v="0"/>
    <m/>
    <m/>
    <m/>
    <m/>
    <x v="18"/>
    <n v="2"/>
    <n v="0"/>
    <s v="CUMPLIDA"/>
    <x v="0"/>
    <x v="3"/>
    <m/>
    <m/>
    <m/>
    <m/>
    <x v="2"/>
    <x v="0"/>
    <s v="Intervención entidades territoriales"/>
    <x v="0"/>
    <m/>
    <x v="0"/>
    <m/>
    <m/>
    <m/>
  </r>
  <r>
    <x v="68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eonidas Narváez"/>
    <x v="1"/>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Proyección deficiente adquisición de predios"/>
    <x v="0"/>
    <m/>
    <x v="0"/>
    <m/>
    <m/>
    <m/>
  </r>
  <r>
    <x v="68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7"/>
    <s v="CR_Transversal de las Américas - Sector 1"/>
    <x v="65"/>
    <x v="0"/>
    <s v="Vicepresidencia de Gestión Contractual- Vicepresidencia de Planeación, Riesgos y Entorno_x000a_"/>
    <s v="Leonidas Narváez"/>
    <x v="1"/>
    <s v="DISCIPLINARIA Y ADMINISTRATIVA"/>
    <n v="0"/>
    <x v="11"/>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18"/>
    <n v="0"/>
    <n v="1"/>
    <s v="EN TERMINO"/>
    <x v="1"/>
    <x v="1"/>
    <m/>
    <m/>
    <m/>
    <m/>
    <x v="2"/>
    <x v="5"/>
    <s v="Retrasos en obras por predios"/>
    <x v="0"/>
    <s v="Predial"/>
    <x v="0"/>
    <m/>
    <m/>
    <m/>
  </r>
  <r>
    <x v="68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eonidas Narváez"/>
    <x v="1"/>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x v="0"/>
    <m/>
    <m/>
    <m/>
    <m/>
    <x v="18"/>
    <n v="2"/>
    <n v="0"/>
    <s v="CUMPLIDA"/>
    <x v="0"/>
    <x v="1"/>
    <m/>
    <m/>
    <m/>
    <m/>
    <x v="2"/>
    <x v="0"/>
    <s v="Incumplimiento obligaciones"/>
    <x v="0"/>
    <m/>
    <x v="0"/>
    <m/>
    <m/>
    <m/>
  </r>
  <r>
    <x v="68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m/>
    <m/>
    <m/>
    <x v="2"/>
    <x v="12"/>
    <s v="Falta de conciliación de cifras"/>
    <x v="4"/>
    <m/>
    <x v="0"/>
    <m/>
    <m/>
    <m/>
  </r>
  <r>
    <x v="68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5"/>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x v="0"/>
    <m/>
    <m/>
    <m/>
    <m/>
    <x v="18"/>
    <n v="2"/>
    <n v="0"/>
    <s v="CUMPLIDA"/>
    <x v="0"/>
    <x v="0"/>
    <s v="2018-409-062229-2 del 22-jun-2018"/>
    <m/>
    <m/>
    <m/>
    <x v="0"/>
    <x v="12"/>
    <s v="Información incompleta para registro contable oportuno"/>
    <x v="0"/>
    <m/>
    <x v="0"/>
    <m/>
    <m/>
    <m/>
  </r>
  <r>
    <x v="68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8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57"/>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m/>
    <m/>
    <m/>
    <x v="2"/>
    <x v="12"/>
    <s v="Problemas gestión financiera"/>
    <x v="9"/>
    <m/>
    <x v="0"/>
    <m/>
    <m/>
    <m/>
  </r>
  <r>
    <x v="68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m/>
    <m/>
    <m/>
    <x v="0"/>
    <x v="12"/>
    <s v="Problemas gestión financiera"/>
    <x v="9"/>
    <m/>
    <x v="0"/>
    <m/>
    <m/>
    <m/>
  </r>
  <r>
    <x v="68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6"/>
    <s v="Sistema Estratégico de Planeación y Gestión"/>
    <x v="11"/>
    <x v="3"/>
    <s v="Vicepresidencia de Planeación, Riesgos y Entorno - Vicepresidencia Administrativa y Financiera"/>
    <s v="Fernando Iregui"/>
    <x v="4"/>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x v="0"/>
    <m/>
    <m/>
    <m/>
    <m/>
    <x v="18"/>
    <n v="2"/>
    <n v="0"/>
    <s v="CUMPLIDA"/>
    <x v="0"/>
    <x v="1"/>
    <m/>
    <m/>
    <m/>
    <m/>
    <x v="2"/>
    <x v="12"/>
    <s v="No asignación de recursos por MHCP"/>
    <x v="8"/>
    <m/>
    <x v="0"/>
    <m/>
    <m/>
    <m/>
  </r>
  <r>
    <x v="68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m/>
    <m/>
    <m/>
    <x v="2"/>
    <x v="2"/>
    <s v="Deficiencias en la gestión interna judicial"/>
    <x v="4"/>
    <m/>
    <x v="0"/>
    <m/>
    <m/>
    <m/>
  </r>
  <r>
    <x v="69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57"/>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m/>
    <m/>
    <m/>
    <x v="2"/>
    <x v="12"/>
    <s v="Información incompleta para registro contable oportuno"/>
    <x v="9"/>
    <m/>
    <x v="0"/>
    <m/>
    <m/>
    <m/>
  </r>
  <r>
    <x v="69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9"/>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x v="0"/>
    <m/>
    <m/>
    <m/>
    <m/>
    <x v="18"/>
    <n v="2"/>
    <n v="0"/>
    <s v="CUMPLIDA"/>
    <x v="0"/>
    <x v="0"/>
    <m/>
    <m/>
    <m/>
    <m/>
    <x v="2"/>
    <x v="12"/>
    <s v="Deficiencias reporte operaciones reciprocas"/>
    <x v="9"/>
    <m/>
    <x v="0"/>
    <m/>
    <m/>
    <m/>
  </r>
  <r>
    <x v="69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2"/>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x v="0"/>
    <m/>
    <m/>
    <m/>
    <m/>
    <x v="18"/>
    <n v="2"/>
    <n v="0"/>
    <s v="CUMPLIDA"/>
    <x v="0"/>
    <x v="0"/>
    <m/>
    <m/>
    <m/>
    <m/>
    <x v="2"/>
    <x v="12"/>
    <s v="Problemas gestión financiera"/>
    <x v="9"/>
    <m/>
    <x v="0"/>
    <m/>
    <m/>
    <m/>
  </r>
  <r>
    <x v="69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9"/>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x v="0"/>
    <m/>
    <m/>
    <m/>
    <m/>
    <x v="18"/>
    <n v="2"/>
    <n v="0"/>
    <s v="CUMPLIDA"/>
    <x v="0"/>
    <x v="0"/>
    <m/>
    <m/>
    <m/>
    <m/>
    <x v="2"/>
    <x v="12"/>
    <s v="Problemas gestión financiera"/>
    <x v="9"/>
    <m/>
    <x v="0"/>
    <m/>
    <m/>
    <m/>
  </r>
  <r>
    <x v="69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10"/>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9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9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10"/>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m/>
    <m/>
    <m/>
    <x v="0"/>
    <x v="12"/>
    <s v="Problemas gestión financiera"/>
    <x v="9"/>
    <m/>
    <x v="0"/>
    <m/>
    <m/>
    <m/>
  </r>
  <r>
    <x v="69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Fernando Mejía - Gloria Margoth Cabrera"/>
    <x v="2"/>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x v="0"/>
    <m/>
    <m/>
    <m/>
    <m/>
    <x v="18"/>
    <n v="2"/>
    <n v="0"/>
    <s v="CUMPLIDA"/>
    <x v="0"/>
    <x v="0"/>
    <m/>
    <m/>
    <m/>
    <m/>
    <x v="2"/>
    <x v="2"/>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51"/>
    <s v="CR_Ruta del Sol - Sector 2"/>
    <x v="41"/>
    <x v="2"/>
    <s v="Vicepresidencia Ejecutiva"/>
    <s v="Fernando Mejía"/>
    <x v="6"/>
    <s v="FISCAL, DISCIPLINARIA Y ADMINISTRATIVA"/>
    <n v="0"/>
    <x v="11"/>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1"/>
    <x v="3"/>
    <m/>
    <m/>
    <m/>
    <m/>
    <x v="2"/>
    <x v="0"/>
    <s v="Incumplimiento obligaciones"/>
    <x v="0"/>
    <m/>
    <x v="0"/>
    <m/>
    <m/>
    <m/>
  </r>
  <r>
    <x v="69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11"/>
    <s v="CR_Transversal de las Américas - Sector 1"/>
    <x v="65"/>
    <x v="0"/>
    <s v="Vicepresidencia de Gestión Contractual-Vicepresidencia de Estructuración- Vicepresidencia de Planeación Riesgo y Entorno"/>
    <s v="Leonidas Narváez"/>
    <x v="1"/>
    <s v="ADMINISTRATIVA"/>
    <n v="1"/>
    <x v="22"/>
    <m/>
    <m/>
    <m/>
    <m/>
    <m/>
    <m/>
    <m/>
    <s v="11/07/2018. Se verifica el FTP y se actualiza el avance al 11%. Faltan UM 1,2,3,4,6,7,8 y 9. SPC"/>
    <m/>
    <x v="0"/>
    <m/>
    <m/>
    <m/>
    <m/>
    <x v="20"/>
    <n v="0"/>
    <n v="1"/>
    <s v="EN TERMINO"/>
    <x v="1"/>
    <x v="0"/>
    <m/>
    <m/>
    <m/>
    <m/>
    <x v="2"/>
    <x v="11"/>
    <s v="Deficiencias estructuración del proyecto"/>
    <x v="0"/>
    <s v="Predial"/>
    <x v="0"/>
    <m/>
    <m/>
    <m/>
  </r>
  <r>
    <x v="70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1"/>
    <s v="CR_Transversal de las Américas - Sector 1"/>
    <x v="65"/>
    <x v="0"/>
    <s v="Vicepresidencia de Gestión Contractual"/>
    <s v="Leonidas Narváez"/>
    <x v="1"/>
    <s v="ADMINISTRATIVA"/>
    <n v="2"/>
    <x v="23"/>
    <m/>
    <m/>
    <m/>
    <m/>
    <m/>
    <m/>
    <m/>
    <s v="11/07/2018. Se verifica el FTP y se actualiza el avance al 22%. Faltan UM 1,2,3,4,5,8 y 9. SPC"/>
    <m/>
    <x v="0"/>
    <m/>
    <m/>
    <m/>
    <m/>
    <x v="20"/>
    <n v="0"/>
    <n v="1"/>
    <s v="EN TERMINO"/>
    <x v="1"/>
    <x v="0"/>
    <m/>
    <m/>
    <m/>
    <m/>
    <x v="2"/>
    <x v="9"/>
    <s v="Desplazamiento de cronograma"/>
    <x v="0"/>
    <m/>
    <x v="0"/>
    <m/>
    <m/>
    <m/>
  </r>
  <r>
    <x v="70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1"/>
    <s v="CR_Transversal de las Américas - Sector 1"/>
    <x v="65"/>
    <x v="0"/>
    <s v="Vicepresidencia de Gestión Contractual-Vicepresidencia de Planeación Riesgo y Entorno"/>
    <s v="Leonidas Narváez"/>
    <x v="1"/>
    <s v="ADMINISTRATIVA"/>
    <n v="0"/>
    <x v="11"/>
    <m/>
    <m/>
    <m/>
    <m/>
    <m/>
    <m/>
    <m/>
    <m/>
    <m/>
    <x v="0"/>
    <m/>
    <m/>
    <m/>
    <m/>
    <x v="20"/>
    <n v="0"/>
    <n v="1"/>
    <s v="EN TERMINO"/>
    <x v="1"/>
    <x v="0"/>
    <m/>
    <m/>
    <m/>
    <m/>
    <x v="2"/>
    <x v="9"/>
    <s v="Desplazamiento de cronograma"/>
    <x v="0"/>
    <s v="Predial"/>
    <x v="0"/>
    <m/>
    <m/>
    <m/>
  </r>
  <r>
    <x v="70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11"/>
    <s v="CR_Transversal de las Américas - Sector 1"/>
    <x v="65"/>
    <x v="0"/>
    <s v="Vicepresidencia de Gestión Contractual-Vicepresidencia de Planeación Riesgo y Entorno"/>
    <s v="Leonidas Narváez"/>
    <x v="1"/>
    <s v="DISCIPLINARIA Y ADMINISTRATIVA"/>
    <n v="1"/>
    <x v="1"/>
    <m/>
    <m/>
    <m/>
    <m/>
    <m/>
    <m/>
    <m/>
    <m/>
    <m/>
    <x v="0"/>
    <m/>
    <m/>
    <m/>
    <m/>
    <x v="20"/>
    <n v="0"/>
    <n v="1"/>
    <s v="EN TERMINO"/>
    <x v="1"/>
    <x v="1"/>
    <m/>
    <m/>
    <m/>
    <m/>
    <x v="2"/>
    <x v="10"/>
    <s v="Rendimientos Financieros"/>
    <x v="0"/>
    <s v="Planeación"/>
    <x v="0"/>
    <m/>
    <m/>
    <m/>
  </r>
  <r>
    <x v="70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1"/>
    <s v="CR_Transversal de las Américas - Sector 1"/>
    <x v="65"/>
    <x v="0"/>
    <s v="Vicepresidencia de Gestión Contractual"/>
    <s v="Leonidas Narváez"/>
    <x v="1"/>
    <s v="ADMINISTRATIVA"/>
    <n v="0"/>
    <x v="11"/>
    <m/>
    <m/>
    <m/>
    <m/>
    <m/>
    <m/>
    <m/>
    <m/>
    <m/>
    <x v="0"/>
    <m/>
    <m/>
    <m/>
    <m/>
    <x v="20"/>
    <n v="0"/>
    <n v="1"/>
    <s v="EN TERMINO"/>
    <x v="1"/>
    <x v="0"/>
    <m/>
    <m/>
    <m/>
    <m/>
    <x v="2"/>
    <x v="11"/>
    <s v="Planeación contractual"/>
    <x v="0"/>
    <m/>
    <x v="0"/>
    <m/>
    <m/>
    <m/>
  </r>
  <r>
    <x v="70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11"/>
    <s v="CR_Transversal de las Américas - Sector 1"/>
    <x v="65"/>
    <x v="0"/>
    <s v="Vicepresidencia de Gestión Contractual-Vicepresidencia de Planeación Riesgo y Entorno"/>
    <s v="Leonidas Narváez"/>
    <x v="1"/>
    <s v="FISCAL, DISCIPLINARIA Y ADMINISTRATIVA"/>
    <n v="0"/>
    <x v="11"/>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x v="0"/>
    <m/>
    <m/>
    <m/>
    <m/>
    <x v="20"/>
    <n v="0"/>
    <n v="1"/>
    <s v="EN TERMINO"/>
    <x v="1"/>
    <x v="3"/>
    <m/>
    <m/>
    <m/>
    <m/>
    <x v="2"/>
    <x v="5"/>
    <s v="Predios no requeridos"/>
    <x v="0"/>
    <s v="Predial"/>
    <x v="0"/>
    <m/>
    <m/>
    <m/>
  </r>
  <r>
    <x v="70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11"/>
    <s v="CR_Transversal de las Américas - Sector 1"/>
    <x v="65"/>
    <x v="0"/>
    <s v="Vicepresidencia de Gestión Contractual"/>
    <s v="Leonidas Narváez"/>
    <x v="1"/>
    <s v="ADMINISTRATIVA"/>
    <n v="0"/>
    <x v="11"/>
    <m/>
    <m/>
    <m/>
    <m/>
    <m/>
    <m/>
    <m/>
    <m/>
    <m/>
    <x v="0"/>
    <m/>
    <m/>
    <m/>
    <m/>
    <x v="20"/>
    <n v="0"/>
    <n v="1"/>
    <s v="EN TERMINO"/>
    <x v="1"/>
    <x v="0"/>
    <m/>
    <m/>
    <m/>
    <m/>
    <x v="2"/>
    <x v="2"/>
    <s v="Deficiencia en la supervisión contractual"/>
    <x v="0"/>
    <m/>
    <x v="0"/>
    <m/>
    <m/>
    <m/>
  </r>
  <r>
    <x v="70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1"/>
    <s v="CR_Transversal de las Américas - Sector 1"/>
    <x v="65"/>
    <x v="0"/>
    <s v="Vicepresidencia de Gestión Contractual-Vicepresidencia de Planeación Riesgo y Entorno"/>
    <s v="Leonidas Narváez"/>
    <x v="1"/>
    <s v="DISCIPLINARIA Y ADMINISTRATIVA"/>
    <n v="0"/>
    <x v="11"/>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x v="0"/>
    <m/>
    <m/>
    <m/>
    <m/>
    <x v="20"/>
    <n v="0"/>
    <n v="1"/>
    <s v="EN TERMINO"/>
    <x v="1"/>
    <x v="1"/>
    <m/>
    <m/>
    <m/>
    <m/>
    <x v="2"/>
    <x v="12"/>
    <s v="No asignación de recursos por MHCP"/>
    <x v="0"/>
    <s v="Riesgos"/>
    <x v="0"/>
    <m/>
    <m/>
    <m/>
  </r>
  <r>
    <x v="70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11"/>
    <s v="CR_Transversal de las Américas - Sector 1"/>
    <x v="65"/>
    <x v="0"/>
    <s v="Vicepresidencia de Gestión Contractual_x000a_Vicepresidencia Jurídica"/>
    <s v="Leonidas Narváez"/>
    <x v="1"/>
    <s v="DISCIPLINARIA Y ADMINISTRATIVA"/>
    <n v="0"/>
    <x v="11"/>
    <m/>
    <m/>
    <m/>
    <m/>
    <m/>
    <m/>
    <m/>
    <m/>
    <m/>
    <x v="0"/>
    <m/>
    <m/>
    <m/>
    <m/>
    <x v="20"/>
    <n v="0"/>
    <n v="1"/>
    <s v="EN TERMINO"/>
    <x v="1"/>
    <x v="1"/>
    <m/>
    <m/>
    <m/>
    <m/>
    <x v="2"/>
    <x v="14"/>
    <s v="Claridad en obligaciones contractuales"/>
    <x v="0"/>
    <m/>
    <x v="0"/>
    <m/>
    <m/>
    <m/>
  </r>
  <r>
    <x v="70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11"/>
    <s v="CR_Transversal de las Américas - Sector 1"/>
    <x v="65"/>
    <x v="0"/>
    <s v="Vicepresidencia de Gestión Contractual_x000a_Vicepresidencia Jurídica"/>
    <s v="Leonidas Narváez"/>
    <x v="1"/>
    <s v="FISCAL, DISCIPLINARIA Y ADMINISTRATIVA"/>
    <n v="0"/>
    <x v="11"/>
    <m/>
    <m/>
    <m/>
    <m/>
    <m/>
    <m/>
    <m/>
    <m/>
    <m/>
    <x v="0"/>
    <m/>
    <m/>
    <m/>
    <m/>
    <x v="20"/>
    <n v="0"/>
    <n v="1"/>
    <s v="EN TERMINO"/>
    <x v="1"/>
    <x v="3"/>
    <m/>
    <m/>
    <m/>
    <m/>
    <x v="2"/>
    <x v="13"/>
    <s v="Panel de Expertos"/>
    <x v="0"/>
    <m/>
    <x v="0"/>
    <m/>
    <m/>
    <m/>
  </r>
  <r>
    <x v="70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11"/>
    <s v="CR_Transversal de las Américas - Sector 1"/>
    <x v="65"/>
    <x v="0"/>
    <s v="Vicepresidencia de Gestión Contractual_x000a_Vicepresidencia Jurídica"/>
    <s v="Leonidas Narváez"/>
    <x v="1"/>
    <s v="DISCIPLINARIA Y ADMINISTRATIVA"/>
    <n v="0"/>
    <x v="11"/>
    <m/>
    <m/>
    <m/>
    <m/>
    <m/>
    <m/>
    <m/>
    <m/>
    <m/>
    <x v="0"/>
    <m/>
    <m/>
    <m/>
    <m/>
    <x v="20"/>
    <n v="0"/>
    <n v="1"/>
    <s v="EN TERMINO"/>
    <x v="1"/>
    <x v="1"/>
    <m/>
    <m/>
    <m/>
    <m/>
    <x v="2"/>
    <x v="0"/>
    <s v="Adiciones"/>
    <x v="0"/>
    <m/>
    <x v="0"/>
    <m/>
    <m/>
    <m/>
  </r>
  <r>
    <x v="71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11"/>
    <s v="CR_Transversal de las Américas - Sector 1"/>
    <x v="65"/>
    <x v="0"/>
    <s v="Vicepresidencia de Gestión Contractual"/>
    <s v="Leonidas Narváez"/>
    <x v="1"/>
    <s v="DISCIPLINARIA Y ADMINISTRATIVA"/>
    <n v="0"/>
    <x v="11"/>
    <m/>
    <m/>
    <m/>
    <m/>
    <m/>
    <m/>
    <m/>
    <m/>
    <m/>
    <x v="0"/>
    <m/>
    <m/>
    <m/>
    <m/>
    <x v="20"/>
    <n v="0"/>
    <n v="1"/>
    <s v="EN TERMINO"/>
    <x v="1"/>
    <x v="1"/>
    <m/>
    <m/>
    <m/>
    <m/>
    <x v="2"/>
    <x v="0"/>
    <s v="Problemas en aprobación de licencia ambiental"/>
    <x v="0"/>
    <s v="Ambiental"/>
    <x v="0"/>
    <m/>
    <m/>
    <m/>
  </r>
  <r>
    <x v="71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11"/>
    <s v="CR_Transversal de las Américas - Sector 1"/>
    <x v="65"/>
    <x v="0"/>
    <s v="Vicepresidencia de Gestión Contractual"/>
    <s v="Leonidas Narváez"/>
    <x v="1"/>
    <s v="DISCIPLINARIA Y ADMINISTRATIVA"/>
    <n v="0"/>
    <x v="11"/>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x v="0"/>
    <m/>
    <m/>
    <m/>
    <m/>
    <x v="20"/>
    <n v="0"/>
    <n v="1"/>
    <s v="EN TERMINO"/>
    <x v="1"/>
    <x v="1"/>
    <m/>
    <m/>
    <m/>
    <m/>
    <x v="2"/>
    <x v="0"/>
    <s v="Incumplimiento obligaciones"/>
    <x v="0"/>
    <m/>
    <x v="0"/>
    <m/>
    <m/>
    <m/>
  </r>
  <r>
    <x v="71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1"/>
    <s v="CR_Transversal de las Américas - Sector 1"/>
    <x v="65"/>
    <x v="0"/>
    <s v="Vicepresidencia de Gestión Contractual"/>
    <s v="Leonidas Narváez"/>
    <x v="1"/>
    <s v="DISCIPLINARIA Y ADMINISTRATIVA"/>
    <n v="0"/>
    <x v="11"/>
    <m/>
    <m/>
    <m/>
    <m/>
    <m/>
    <m/>
    <s v="31/01/2018 JDT La CGR en el informe lo califica como un hallazgo con indagación preliminar. "/>
    <m/>
    <m/>
    <x v="0"/>
    <m/>
    <m/>
    <m/>
    <m/>
    <x v="20"/>
    <n v="0"/>
    <n v="1"/>
    <s v="EN TERMINO"/>
    <x v="1"/>
    <x v="1"/>
    <m/>
    <m/>
    <m/>
    <m/>
    <x v="2"/>
    <x v="0"/>
    <s v="Incumplimiento obligaciones"/>
    <x v="0"/>
    <m/>
    <x v="0"/>
    <m/>
    <m/>
    <m/>
  </r>
  <r>
    <x v="71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4"/>
    <s v="CR_Transversal de las Américas - Sector 1"/>
    <x v="65"/>
    <x v="0"/>
    <s v="Vicepresidencia de Gestión Contractual"/>
    <s v="Leonidas Narváez"/>
    <x v="1"/>
    <s v="DISCIPLINARIA Y ADMINISTRATIVA"/>
    <n v="0"/>
    <x v="11"/>
    <m/>
    <m/>
    <m/>
    <m/>
    <m/>
    <m/>
    <s v="31/01/2018 JDT La CGR en el informe lo califica como un hallazgo con indagación preliminar. "/>
    <m/>
    <m/>
    <x v="0"/>
    <m/>
    <m/>
    <m/>
    <m/>
    <x v="20"/>
    <n v="0"/>
    <n v="1"/>
    <s v="EN TERMINO"/>
    <x v="1"/>
    <x v="1"/>
    <m/>
    <m/>
    <m/>
    <m/>
    <x v="2"/>
    <x v="0"/>
    <s v="Incumplimiento obligaciones"/>
    <x v="0"/>
    <m/>
    <x v="0"/>
    <m/>
    <m/>
    <m/>
  </r>
  <r>
    <x v="71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1"/>
    <s v="CR_Transversal de las Américas - Sector 1"/>
    <x v="65"/>
    <x v="0"/>
    <s v="Vicepresidencia de Gestión Contractual - Vicepresidencia de Planeación, Riesgos y Entorno"/>
    <s v="Leonidas Narváez"/>
    <x v="1"/>
    <s v="DISCIPLINARIA Y ADMINISTRATIVA"/>
    <n v="0"/>
    <x v="11"/>
    <m/>
    <m/>
    <m/>
    <m/>
    <m/>
    <m/>
    <m/>
    <m/>
    <m/>
    <x v="0"/>
    <m/>
    <m/>
    <m/>
    <m/>
    <x v="20"/>
    <n v="0"/>
    <n v="1"/>
    <s v="EN TERMINO"/>
    <x v="1"/>
    <x v="1"/>
    <m/>
    <m/>
    <m/>
    <m/>
    <x v="2"/>
    <x v="2"/>
    <s v="Deficiencias en la supervisión contractual"/>
    <x v="0"/>
    <s v="Predial"/>
    <x v="0"/>
    <m/>
    <m/>
    <m/>
  </r>
  <r>
    <x v="71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1"/>
    <s v="CR_Transversal de las Américas - Sector 1"/>
    <x v="65"/>
    <x v="0"/>
    <s v="Vicepresidencia de Gestión Contractual - Vicepresidencia de Planeación, Riesgos y Entorno"/>
    <s v="Leonidas Narváez"/>
    <x v="1"/>
    <s v="DISCIPLINARIA Y ADMINISTRATIVA"/>
    <n v="0"/>
    <x v="11"/>
    <m/>
    <m/>
    <m/>
    <m/>
    <m/>
    <m/>
    <m/>
    <m/>
    <m/>
    <x v="0"/>
    <m/>
    <m/>
    <m/>
    <m/>
    <x v="20"/>
    <n v="0"/>
    <n v="1"/>
    <s v="EN TERMINO"/>
    <x v="1"/>
    <x v="1"/>
    <m/>
    <m/>
    <m/>
    <m/>
    <x v="2"/>
    <x v="2"/>
    <s v="Deficiencias en la supervisión contractual"/>
    <x v="0"/>
    <s v="Ambiental"/>
    <x v="0"/>
    <m/>
    <m/>
    <m/>
  </r>
  <r>
    <x v="71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11"/>
    <s v="CR_Transversal de las Américas - Sector 1"/>
    <x v="65"/>
    <x v="0"/>
    <s v="Vicepresidencia de Gestión Contractual"/>
    <s v="Leonidas Narváez"/>
    <x v="1"/>
    <s v="DISCIPLINARIA Y ADMINISTRATIVA"/>
    <n v="0"/>
    <x v="11"/>
    <m/>
    <m/>
    <m/>
    <m/>
    <m/>
    <m/>
    <m/>
    <m/>
    <m/>
    <x v="0"/>
    <m/>
    <m/>
    <m/>
    <m/>
    <x v="20"/>
    <n v="0"/>
    <n v="1"/>
    <s v="EN TERMINO"/>
    <x v="1"/>
    <x v="1"/>
    <m/>
    <m/>
    <m/>
    <m/>
    <x v="2"/>
    <x v="2"/>
    <s v="Deficiencias en la supervisión contractual"/>
    <x v="0"/>
    <m/>
    <x v="0"/>
    <m/>
    <m/>
    <m/>
  </r>
  <r>
    <x v="71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24"/>
    <s v="CR_Transversal de las Américas - Sector 1"/>
    <x v="65"/>
    <x v="0"/>
    <s v="Vicepresidencia de Gestión Contractual"/>
    <s v="Leonidas Narváez"/>
    <x v="1"/>
    <s v="DISCIPLINARIA Y ADMINISTRATIVA"/>
    <n v="0"/>
    <x v="11"/>
    <m/>
    <m/>
    <m/>
    <m/>
    <m/>
    <m/>
    <s v="31/01/2018 JDT La CGR en el informe lo califica como un hallazgo con indagación preliminar. "/>
    <m/>
    <m/>
    <x v="0"/>
    <m/>
    <m/>
    <m/>
    <m/>
    <x v="20"/>
    <n v="0"/>
    <n v="1"/>
    <s v="EN TERMINO"/>
    <x v="1"/>
    <x v="1"/>
    <m/>
    <m/>
    <m/>
    <m/>
    <x v="2"/>
    <x v="0"/>
    <s v="Incumplimiento obligaciones"/>
    <x v="0"/>
    <m/>
    <x v="0"/>
    <m/>
    <m/>
    <m/>
  </r>
  <r>
    <x v="71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DISCIPLINARIA Y ADMINISTRATIVA"/>
    <n v="0"/>
    <x v="11"/>
    <m/>
    <m/>
    <m/>
    <m/>
    <m/>
    <m/>
    <m/>
    <m/>
    <m/>
    <x v="0"/>
    <m/>
    <m/>
    <m/>
    <m/>
    <x v="20"/>
    <n v="0"/>
    <n v="1"/>
    <s v="EN TERMINO"/>
    <x v="1"/>
    <x v="1"/>
    <m/>
    <m/>
    <m/>
    <m/>
    <x v="2"/>
    <x v="2"/>
    <s v="Deficiencias en la supervisión contractual"/>
    <x v="0"/>
    <m/>
    <x v="0"/>
    <m/>
    <m/>
    <m/>
  </r>
  <r>
    <x v="71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1"/>
    <s v="CR_Transversal de las Américas - Sector 1"/>
    <x v="65"/>
    <x v="0"/>
    <s v="Vicepresidencia de Gestión Contractual"/>
    <s v="Leonidas Narváez"/>
    <x v="1"/>
    <s v="DISCIPLINARIA Y ADMINISTRATIVA"/>
    <n v="0"/>
    <x v="11"/>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20"/>
    <n v="0"/>
    <n v="1"/>
    <s v="EN TERMINO"/>
    <x v="1"/>
    <x v="1"/>
    <m/>
    <m/>
    <m/>
    <m/>
    <x v="2"/>
    <x v="0"/>
    <s v="Incumplimiento obligaciones"/>
    <x v="0"/>
    <s v="Predial"/>
    <x v="0"/>
    <m/>
    <m/>
    <m/>
  </r>
  <r>
    <x v="72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1"/>
    <s v="CR_Transversal de las Américas - Sector 1"/>
    <x v="65"/>
    <x v="0"/>
    <s v="Vicepresidencia de Gestión Contractual"/>
    <s v="Leonidas Narváez"/>
    <x v="1"/>
    <s v="DISCIPLINARIA Y ADMINISTRATIVA"/>
    <n v="0"/>
    <x v="11"/>
    <m/>
    <m/>
    <m/>
    <m/>
    <m/>
    <m/>
    <s v="31/01/2018 JDT La CGR en el informe lo califica como un hallazgo con indagación preliminar. "/>
    <m/>
    <m/>
    <x v="0"/>
    <m/>
    <m/>
    <m/>
    <m/>
    <x v="20"/>
    <n v="0"/>
    <n v="1"/>
    <s v="EN TERMINO"/>
    <x v="1"/>
    <x v="1"/>
    <m/>
    <m/>
    <m/>
    <m/>
    <x v="2"/>
    <x v="0"/>
    <s v="Incumplimiento obligaciones"/>
    <x v="0"/>
    <m/>
    <x v="0"/>
    <m/>
    <m/>
    <m/>
  </r>
  <r>
    <x v="72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11"/>
    <s v="CR_Transversal de las Américas - Sector 1"/>
    <x v="65"/>
    <x v="0"/>
    <s v="Vicepresidencia de Gestión Contractual"/>
    <s v="Leonidas Narváez"/>
    <x v="1"/>
    <s v="DISCIPLINARIA Y ADMINISTRATIVA"/>
    <n v="0"/>
    <x v="11"/>
    <m/>
    <m/>
    <m/>
    <m/>
    <m/>
    <m/>
    <s v="31/01/2018 JDT La CGR en el informe lo califica como un hallazgo con indagación preliminar. "/>
    <m/>
    <m/>
    <x v="0"/>
    <m/>
    <m/>
    <m/>
    <m/>
    <x v="20"/>
    <n v="0"/>
    <n v="1"/>
    <s v="EN TERMINO"/>
    <x v="1"/>
    <x v="1"/>
    <m/>
    <m/>
    <m/>
    <m/>
    <x v="2"/>
    <x v="0"/>
    <s v="Incumplimiento obligaciones"/>
    <x v="0"/>
    <m/>
    <x v="0"/>
    <m/>
    <m/>
    <m/>
  </r>
  <r>
    <x v="72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ADMINISTRATIVA"/>
    <n v="0"/>
    <x v="11"/>
    <m/>
    <m/>
    <m/>
    <m/>
    <m/>
    <m/>
    <m/>
    <m/>
    <m/>
    <x v="0"/>
    <m/>
    <m/>
    <m/>
    <m/>
    <x v="20"/>
    <n v="0"/>
    <n v="1"/>
    <s v="EN TERMINO"/>
    <x v="1"/>
    <x v="0"/>
    <m/>
    <m/>
    <m/>
    <m/>
    <x v="2"/>
    <x v="2"/>
    <s v="Deficiencia en la supervisión contractual"/>
    <x v="0"/>
    <m/>
    <x v="0"/>
    <m/>
    <m/>
    <m/>
  </r>
  <r>
    <x v="72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Fernando Mejía"/>
    <x v="6"/>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0"/>
    <s v="Incumplimiento de obligaciones"/>
    <x v="0"/>
    <m/>
    <x v="0"/>
    <m/>
    <m/>
    <m/>
  </r>
  <r>
    <x v="72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2"/>
    <m/>
    <m/>
    <m/>
    <m/>
    <x v="2"/>
    <x v="0"/>
    <s v="Modificaciones "/>
    <x v="0"/>
    <m/>
    <x v="0"/>
    <m/>
    <m/>
    <m/>
  </r>
  <r>
    <x v="72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0"/>
    <s v="Modificaciones en la estructura del proyecto inicial"/>
    <x v="0"/>
    <m/>
    <x v="0"/>
    <m/>
    <m/>
    <m/>
  </r>
  <r>
    <x v="72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Fernando Mejía"/>
    <x v="6"/>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m/>
    <m/>
    <m/>
    <x v="2"/>
    <x v="2"/>
    <s v="Aportes ANI"/>
    <x v="0"/>
    <m/>
    <x v="0"/>
    <m/>
    <m/>
    <m/>
  </r>
  <r>
    <x v="72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Fernando Mejía"/>
    <x v="6"/>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m/>
    <m/>
    <m/>
    <x v="2"/>
    <x v="2"/>
    <s v="Aportes ANI"/>
    <x v="0"/>
    <m/>
    <x v="0"/>
    <m/>
    <m/>
    <m/>
  </r>
  <r>
    <x v="72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Fernando Mejía"/>
    <x v="6"/>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10"/>
    <s v="Rendimientos Financieros"/>
    <x v="0"/>
    <m/>
    <x v="0"/>
    <m/>
    <m/>
    <m/>
  </r>
  <r>
    <x v="72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x v="0"/>
    <m/>
    <m/>
    <m/>
    <m/>
    <x v="20"/>
    <n v="2"/>
    <n v="0"/>
    <s v="CUMPLIDA"/>
    <x v="0"/>
    <x v="0"/>
    <m/>
    <m/>
    <m/>
    <m/>
    <x v="2"/>
    <x v="2"/>
    <s v="Depuración registros contables"/>
    <x v="0"/>
    <m/>
    <x v="0"/>
    <m/>
    <m/>
    <m/>
  </r>
  <r>
    <x v="73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Fernando Mejía"/>
    <x v="6"/>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m/>
    <m/>
    <m/>
    <x v="2"/>
    <x v="13"/>
    <s v="Panel de expertos"/>
    <x v="0"/>
    <m/>
    <x v="0"/>
    <m/>
    <m/>
    <m/>
  </r>
  <r>
    <x v="73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37"/>
    <s v="CR_Ruta del Sol - Sector 3"/>
    <x v="70"/>
    <x v="12"/>
    <s v="Vicepresidencia Ejecutiva - Vicepresidencia de Planeación, Riesgos y Entorno - Vicepresidencia Jurídica - Vicepresidencia de Gestión Contractual"/>
    <s v="Fernando Mejía - Fernando Iregui - Lina Quiroga - Leonidas Narvaez"/>
    <x v="2"/>
    <s v="ADMINISTRATIVA"/>
    <n v="1"/>
    <x v="5"/>
    <m/>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
    <x v="0"/>
    <m/>
    <m/>
    <m/>
    <m/>
    <x v="20"/>
    <n v="0"/>
    <n v="1"/>
    <s v="EN TERMINO"/>
    <x v="1"/>
    <x v="0"/>
    <m/>
    <m/>
    <m/>
    <m/>
    <x v="2"/>
    <x v="0"/>
    <s v="Indebidas justificaciones"/>
    <x v="0"/>
    <s v="Planeación"/>
    <x v="0"/>
    <m/>
    <m/>
    <m/>
  </r>
  <r>
    <x v="73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m/>
    <m/>
    <m/>
    <x v="2"/>
    <x v="2"/>
    <s v="Deficiencias en la supervisión contractual"/>
    <x v="0"/>
    <m/>
    <x v="0"/>
    <m/>
    <m/>
    <m/>
  </r>
  <r>
    <x v="73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37"/>
    <s v="Gestión Administrativa y Financiera"/>
    <x v="62"/>
    <x v="4"/>
    <s v="Vicepresidencia Administrativa y Financiera"/>
    <s v="Gina Astrid Salazar"/>
    <x v="9"/>
    <s v="DISCIPLINARIA Y ADMINISTRATIVA"/>
    <n v="0"/>
    <x v="11"/>
    <m/>
    <m/>
    <m/>
    <m/>
    <m/>
    <m/>
    <m/>
    <m/>
    <m/>
    <x v="0"/>
    <m/>
    <m/>
    <m/>
    <m/>
    <x v="21"/>
    <n v="0"/>
    <n v="1"/>
    <s v="EN TERMINO"/>
    <x v="1"/>
    <x v="1"/>
    <m/>
    <m/>
    <m/>
    <m/>
    <x v="2"/>
    <x v="12"/>
    <s v="Fallas en la planeación y ejecución del presupuesto de la ANI"/>
    <x v="9"/>
    <m/>
    <x v="0"/>
    <m/>
    <m/>
    <m/>
  </r>
  <r>
    <x v="73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55"/>
    <s v="Gestión Contractual y Seguimiento de Proyectos de Infraestructura de Transporte"/>
    <x v="9"/>
    <x v="5"/>
    <s v="Vicepresidencia de Gestión Contractual - Vicepresidencia Ejecutiva"/>
    <s v="Leonidas Narváez - Fernando Mejía"/>
    <x v="2"/>
    <s v="DISCIPLINARIA Y ADMINISTRATIVA"/>
    <n v="2"/>
    <x v="0"/>
    <m/>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x v="0"/>
    <m/>
    <m/>
    <m/>
    <m/>
    <x v="21"/>
    <n v="2"/>
    <n v="1"/>
    <s v="CUMPLIDA"/>
    <x v="0"/>
    <x v="1"/>
    <m/>
    <m/>
    <m/>
    <m/>
    <x v="2"/>
    <x v="10"/>
    <s v="Rendimientos financieros"/>
    <x v="14"/>
    <m/>
    <x v="0"/>
    <m/>
    <m/>
    <m/>
  </r>
  <r>
    <x v="73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11"/>
    <s v="Gestión Administrativa y Financiera"/>
    <x v="62"/>
    <x v="13"/>
    <s v="Vicepresidencia Administrativa y Financiera - Vicepresidencia Jurídica"/>
    <s v="Gina Astrid Salazar - Lina Quiroga Vergara"/>
    <x v="2"/>
    <s v="DISCIPLINARIA Y ADMINISTRATIVA"/>
    <n v="0"/>
    <x v="11"/>
    <m/>
    <m/>
    <m/>
    <m/>
    <m/>
    <m/>
    <m/>
    <m/>
    <m/>
    <x v="0"/>
    <m/>
    <m/>
    <m/>
    <m/>
    <x v="21"/>
    <n v="0"/>
    <n v="1"/>
    <s v="EN TERMINO"/>
    <x v="1"/>
    <x v="1"/>
    <m/>
    <m/>
    <m/>
    <m/>
    <x v="2"/>
    <x v="12"/>
    <s v="Fallas en la planeación y ejecución del presupuesto de la ANI"/>
    <x v="9"/>
    <m/>
    <x v="0"/>
    <m/>
    <m/>
    <m/>
  </r>
  <r>
    <x v="73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58"/>
    <s v="Gestión Jurídica"/>
    <x v="19"/>
    <x v="1"/>
    <s v="Vicepresidencia Jurídica"/>
    <s v="Lina Quiroga Vergara"/>
    <x v="8"/>
    <s v="DISCIPLINARIA Y ADMINISTRATIVA"/>
    <n v="0"/>
    <x v="11"/>
    <m/>
    <m/>
    <m/>
    <m/>
    <m/>
    <m/>
    <m/>
    <m/>
    <m/>
    <x v="0"/>
    <m/>
    <m/>
    <m/>
    <m/>
    <x v="21"/>
    <n v="0"/>
    <n v="1"/>
    <s v="EN TERMINO"/>
    <x v="1"/>
    <x v="1"/>
    <m/>
    <m/>
    <m/>
    <m/>
    <x v="2"/>
    <x v="12"/>
    <s v="Problemas en la gestión administrativa de la ANI"/>
    <x v="4"/>
    <m/>
    <x v="0"/>
    <m/>
    <m/>
    <m/>
  </r>
  <r>
    <x v="73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37"/>
    <s v="CR_Bogotá-Villavicencio"/>
    <x v="28"/>
    <x v="2"/>
    <s v="Vicepresidencia Ejecutiva - Vicepresidencia de Gestión Contractual - Vicepresidencia de Planeación, Riesgos y Entorno "/>
    <s v="Fernando Mejía"/>
    <x v="6"/>
    <s v="DISCIPLINARIA Y ADMINISTRATIVA"/>
    <n v="0"/>
    <x v="11"/>
    <m/>
    <m/>
    <m/>
    <m/>
    <m/>
    <m/>
    <m/>
    <m/>
    <m/>
    <x v="0"/>
    <m/>
    <m/>
    <m/>
    <m/>
    <x v="21"/>
    <n v="0"/>
    <n v="1"/>
    <s v="EN TERMINO"/>
    <x v="1"/>
    <x v="1"/>
    <m/>
    <m/>
    <m/>
    <m/>
    <x v="2"/>
    <x v="12"/>
    <s v="Fallas en la planeación y ejecución del presupuesto de la ANI"/>
    <x v="0"/>
    <s v="Planeación"/>
    <x v="0"/>
    <m/>
    <m/>
    <m/>
  </r>
  <r>
    <x v="73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1"/>
    <s v="CR_Ruta del Sol - Sector 3 "/>
    <x v="70"/>
    <x v="2"/>
    <s v="Vicepresidencia Ejecutiva - Vicepresidencia Jurídica"/>
    <s v="Fernando Mejía"/>
    <x v="6"/>
    <s v="DISCIPLINARIA Y ADMINISTRATIVA"/>
    <n v="0"/>
    <x v="11"/>
    <m/>
    <m/>
    <m/>
    <m/>
    <m/>
    <m/>
    <m/>
    <m/>
    <m/>
    <x v="0"/>
    <m/>
    <m/>
    <m/>
    <m/>
    <x v="21"/>
    <n v="0"/>
    <n v="1"/>
    <s v="EN TERMINO"/>
    <x v="1"/>
    <x v="1"/>
    <m/>
    <m/>
    <m/>
    <m/>
    <x v="2"/>
    <x v="12"/>
    <s v="Fallas en la planeación y ejecución del presupuesto de la ANI"/>
    <x v="0"/>
    <m/>
    <x v="0"/>
    <m/>
    <m/>
    <m/>
  </r>
  <r>
    <x v="73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37"/>
    <s v="Gestión Contractual y Seguimiento de Proyectos de Infraestructura de Transporte"/>
    <x v="9"/>
    <x v="5"/>
    <s v="Vicepresidencia de Gestión Contractual - Vicepresidencia Ejecutiva"/>
    <s v="Leonidas Narváez - Fernando Mejía"/>
    <x v="2"/>
    <s v="ADMINISTRATIVA"/>
    <n v="0"/>
    <x v="11"/>
    <m/>
    <m/>
    <m/>
    <m/>
    <m/>
    <m/>
    <m/>
    <m/>
    <m/>
    <x v="0"/>
    <m/>
    <m/>
    <m/>
    <m/>
    <x v="21"/>
    <n v="0"/>
    <n v="1"/>
    <s v="EN TERMINO"/>
    <x v="1"/>
    <x v="0"/>
    <m/>
    <m/>
    <m/>
    <m/>
    <x v="2"/>
    <x v="12"/>
    <s v="Fallas en la planeación y ejecución del presupuesto de la ANI"/>
    <x v="14"/>
    <s v="Planeación"/>
    <x v="0"/>
    <m/>
    <m/>
    <m/>
  </r>
  <r>
    <x v="74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2"/>
    <s v="Gestión Administrativa y Financiera"/>
    <x v="62"/>
    <x v="14"/>
    <s v="Vicepresidencia Administrativa y Financiera - Vicepresidencia Ejecutiva"/>
    <s v="Leonidas Narváez - Fernando Mejía"/>
    <x v="2"/>
    <s v="DISCIPLINARIA Y ADMINISTRATIVA"/>
    <n v="0"/>
    <x v="11"/>
    <m/>
    <m/>
    <m/>
    <m/>
    <m/>
    <m/>
    <m/>
    <m/>
    <m/>
    <x v="0"/>
    <m/>
    <m/>
    <m/>
    <m/>
    <x v="21"/>
    <n v="0"/>
    <n v="1"/>
    <s v="EN TERMINO"/>
    <x v="1"/>
    <x v="1"/>
    <m/>
    <m/>
    <m/>
    <m/>
    <x v="2"/>
    <x v="12"/>
    <s v="Fallas en la planeación y ejecución del presupuesto de la ANI"/>
    <x v="9"/>
    <m/>
    <x v="0"/>
    <m/>
    <m/>
    <m/>
  </r>
  <r>
    <x v="74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2"/>
    <s v="Gestión Administrativa y Financiera"/>
    <x v="62"/>
    <x v="4"/>
    <s v="Vicepresidencia Administrativa y Financiera"/>
    <s v="Gina Astrid Salazar"/>
    <x v="9"/>
    <s v="DISCIPLINARIA Y ADMINISTRATIVA"/>
    <n v="0"/>
    <x v="11"/>
    <m/>
    <m/>
    <m/>
    <m/>
    <m/>
    <m/>
    <m/>
    <m/>
    <m/>
    <x v="0"/>
    <m/>
    <m/>
    <m/>
    <m/>
    <x v="21"/>
    <n v="0"/>
    <n v="1"/>
    <s v="EN TERMINO"/>
    <x v="1"/>
    <x v="1"/>
    <m/>
    <m/>
    <m/>
    <m/>
    <x v="2"/>
    <x v="12"/>
    <s v="Fallas en la planeación y ejecución del presupuesto de la ANI"/>
    <x v="9"/>
    <m/>
    <x v="0"/>
    <m/>
    <m/>
    <m/>
  </r>
  <r>
    <x v="74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2"/>
    <s v="Gestión Administrativa y Financiera"/>
    <x v="62"/>
    <x v="4"/>
    <s v="Vicepresidencia Administrativa y Financiera"/>
    <s v="Gina Astrid Salazar"/>
    <x v="9"/>
    <s v="DISCIPLINARIA Y ADMINISTRATIVA"/>
    <n v="0"/>
    <x v="11"/>
    <m/>
    <m/>
    <m/>
    <m/>
    <m/>
    <m/>
    <m/>
    <m/>
    <m/>
    <x v="0"/>
    <m/>
    <m/>
    <m/>
    <m/>
    <x v="21"/>
    <n v="0"/>
    <n v="1"/>
    <s v="EN TERMINO"/>
    <x v="1"/>
    <x v="1"/>
    <m/>
    <m/>
    <m/>
    <m/>
    <x v="2"/>
    <x v="12"/>
    <s v="Fallas en la planeación y ejecución del presupuesto de la ANI"/>
    <x v="9"/>
    <m/>
    <x v="0"/>
    <m/>
    <m/>
    <m/>
  </r>
  <r>
    <x v="74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59"/>
    <s v="Sistema Estratégico de Planeación y Gestión"/>
    <x v="11"/>
    <x v="3"/>
    <s v="Vicepresidencia de Planeación, Riesgos y Entorno - Vicepresidencia Administrativa y Financiera - Vicepresidencia Ejecutiva"/>
    <s v="Fernando Iregui"/>
    <x v="4"/>
    <s v="ADMINISTRATIVA"/>
    <n v="0"/>
    <x v="11"/>
    <m/>
    <m/>
    <m/>
    <m/>
    <m/>
    <m/>
    <m/>
    <m/>
    <m/>
    <x v="0"/>
    <m/>
    <m/>
    <m/>
    <m/>
    <x v="21"/>
    <n v="0"/>
    <n v="1"/>
    <s v="EN TERMINO"/>
    <x v="1"/>
    <x v="0"/>
    <m/>
    <m/>
    <m/>
    <m/>
    <x v="2"/>
    <x v="12"/>
    <s v="Fallas en la planeación y ejecución del presupuesto de la ANI"/>
    <x v="8"/>
    <s v="Planeación"/>
    <x v="0"/>
    <m/>
    <m/>
    <m/>
  </r>
  <r>
    <x v="74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2"/>
    <s v="Gestión Administrativa y Financiera"/>
    <x v="62"/>
    <x v="4"/>
    <s v="Vicepresidencia Administrativa y Financiera"/>
    <s v="Gina Astrid Salazar"/>
    <x v="9"/>
    <s v="DISCIPLINARIA Y ADMINISTRATIVA"/>
    <n v="0"/>
    <x v="11"/>
    <m/>
    <m/>
    <m/>
    <m/>
    <m/>
    <m/>
    <m/>
    <m/>
    <m/>
    <x v="0"/>
    <m/>
    <m/>
    <m/>
    <m/>
    <x v="21"/>
    <n v="0"/>
    <n v="1"/>
    <s v="EN TERMINO"/>
    <x v="1"/>
    <x v="1"/>
    <m/>
    <m/>
    <m/>
    <m/>
    <x v="2"/>
    <x v="12"/>
    <s v="Fallas en la planeación y ejecución del presupuesto de la ANI"/>
    <x v="9"/>
    <m/>
    <x v="0"/>
    <m/>
    <m/>
    <m/>
  </r>
  <r>
    <x v="74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2"/>
    <s v="Gestión Administrativa y Financiera"/>
    <x v="62"/>
    <x v="4"/>
    <s v="Vicepresidencia Administrativa y Financiera"/>
    <s v="Gina Astrid Salazar"/>
    <x v="9"/>
    <s v="DISCIPLINARIA Y ADMINISTRATIVA"/>
    <n v="0"/>
    <x v="11"/>
    <m/>
    <m/>
    <m/>
    <m/>
    <m/>
    <m/>
    <m/>
    <m/>
    <m/>
    <x v="0"/>
    <m/>
    <m/>
    <m/>
    <m/>
    <x v="21"/>
    <n v="0"/>
    <n v="1"/>
    <s v="EN TERMINO"/>
    <x v="1"/>
    <x v="1"/>
    <m/>
    <m/>
    <m/>
    <m/>
    <x v="2"/>
    <x v="12"/>
    <s v="Fallas en la planeación y ejecución del presupuesto de la ANI"/>
    <x v="9"/>
    <m/>
    <x v="0"/>
    <m/>
    <m/>
    <m/>
  </r>
  <r>
    <x v="74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37"/>
    <s v="Sistema Estratégico de Planeación y Gestión"/>
    <x v="11"/>
    <x v="3"/>
    <s v="Vicepresidencia de Planeación, Riesgos y Entorno"/>
    <s v="Fernando Iregui"/>
    <x v="4"/>
    <s v="DISCIPLINARIA Y ADMINISTRATIVA"/>
    <n v="7"/>
    <x v="0"/>
    <m/>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x v="0"/>
    <m/>
    <m/>
    <m/>
    <m/>
    <x v="21"/>
    <n v="2"/>
    <n v="1"/>
    <s v="CUMPLIDA"/>
    <x v="0"/>
    <x v="1"/>
    <m/>
    <m/>
    <m/>
    <m/>
    <x v="2"/>
    <x v="12"/>
    <s v="Fallas en la planeación y ejecución del presupuesto de la ANI"/>
    <x v="8"/>
    <s v="Riesgos"/>
    <x v="0"/>
    <m/>
    <m/>
    <m/>
  </r>
  <r>
    <x v="74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2"/>
    <s v="Gestión Administrativa y Financiera"/>
    <x v="62"/>
    <x v="15"/>
    <s v="Vicepresidencia Administrativa y Financiera - Vicepresidencia de Planeación, Riesgos y Entorno"/>
    <s v="Gina Astrid Salazar - Fernando Iregui"/>
    <x v="2"/>
    <s v="ADMINISTRATIVA"/>
    <n v="0"/>
    <x v="11"/>
    <m/>
    <m/>
    <m/>
    <m/>
    <m/>
    <m/>
    <m/>
    <m/>
    <m/>
    <x v="0"/>
    <m/>
    <m/>
    <m/>
    <m/>
    <x v="21"/>
    <n v="0"/>
    <n v="1"/>
    <s v="EN TERMINO"/>
    <x v="1"/>
    <x v="0"/>
    <m/>
    <m/>
    <m/>
    <m/>
    <x v="2"/>
    <x v="12"/>
    <s v="Fallas en la planeación y ejecución del presupuesto de la ANI"/>
    <x v="9"/>
    <s v="Planeación"/>
    <x v="0"/>
    <m/>
    <m/>
    <m/>
  </r>
  <r>
    <x v="74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11"/>
    <s v="Gestión Jurídica"/>
    <x v="19"/>
    <x v="1"/>
    <s v="Vicepresidencia Jurídica"/>
    <s v="Lina Quiroga Vergara"/>
    <x v="8"/>
    <s v="ADMINISTRATIVA"/>
    <n v="0"/>
    <x v="11"/>
    <m/>
    <m/>
    <m/>
    <m/>
    <m/>
    <m/>
    <m/>
    <m/>
    <m/>
    <x v="0"/>
    <m/>
    <m/>
    <m/>
    <m/>
    <x v="21"/>
    <n v="0"/>
    <n v="1"/>
    <s v="EN TERMINO"/>
    <x v="1"/>
    <x v="0"/>
    <m/>
    <m/>
    <m/>
    <m/>
    <x v="2"/>
    <x v="0"/>
    <s v="Incumplimiento obligaciones"/>
    <x v="4"/>
    <m/>
    <x v="0"/>
    <m/>
    <m/>
    <m/>
  </r>
  <r>
    <x v="74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11"/>
    <s v="Gestión Jurídica"/>
    <x v="19"/>
    <x v="1"/>
    <s v="Vicepresidencia Jurídica"/>
    <s v="Lina Quiroga Vergara"/>
    <x v="8"/>
    <s v="DISCIPLINARIA Y ADMINISTRATIVA"/>
    <n v="0"/>
    <x v="11"/>
    <m/>
    <m/>
    <m/>
    <m/>
    <m/>
    <m/>
    <m/>
    <m/>
    <m/>
    <x v="0"/>
    <m/>
    <m/>
    <m/>
    <m/>
    <x v="21"/>
    <n v="0"/>
    <n v="1"/>
    <s v="EN TERMINO"/>
    <x v="1"/>
    <x v="1"/>
    <m/>
    <m/>
    <m/>
    <m/>
    <x v="2"/>
    <x v="0"/>
    <s v="Incumplimiento obligaciones"/>
    <x v="4"/>
    <m/>
    <x v="0"/>
    <m/>
    <m/>
    <m/>
  </r>
  <r>
    <x v="75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2"/>
    <s v="CR_Cartagena - Barranquilla"/>
    <x v="27"/>
    <x v="1"/>
    <s v="Vicepresidencia Jurídica"/>
    <s v="Lina Quiroga Vergara"/>
    <x v="8"/>
    <s v="DISCIPLINARIA Y ADMINISTRATIVA"/>
    <n v="0"/>
    <x v="11"/>
    <m/>
    <m/>
    <m/>
    <m/>
    <m/>
    <m/>
    <m/>
    <m/>
    <m/>
    <x v="0"/>
    <m/>
    <m/>
    <m/>
    <m/>
    <x v="21"/>
    <n v="0"/>
    <n v="1"/>
    <s v="EN TERMINO"/>
    <x v="1"/>
    <x v="1"/>
    <m/>
    <m/>
    <m/>
    <m/>
    <x v="2"/>
    <x v="12"/>
    <s v="Fallas en la planeación y ejecución del presupuesto de la ANI"/>
    <x v="0"/>
    <m/>
    <x v="0"/>
    <m/>
    <m/>
    <m/>
  </r>
  <r>
    <x v="75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52"/>
    <s v="CR_Perimetral de Oriente de Cundinamarca"/>
    <x v="85"/>
    <x v="0"/>
    <s v="Vicepresidencia de Gestión Contractual - Vicepresidencia Jurídica"/>
    <s v="Leonidas Narváez"/>
    <x v="1"/>
    <s v="DISCIPLINARIA Y ADMINISTRATIVA"/>
    <n v="0"/>
    <x v="11"/>
    <m/>
    <m/>
    <m/>
    <m/>
    <m/>
    <m/>
    <m/>
    <m/>
    <m/>
    <x v="0"/>
    <m/>
    <m/>
    <m/>
    <m/>
    <x v="21"/>
    <n v="0"/>
    <n v="1"/>
    <s v="EN TERMINO"/>
    <x v="1"/>
    <x v="1"/>
    <m/>
    <m/>
    <m/>
    <m/>
    <x v="2"/>
    <x v="9"/>
    <s v="Desplazamiento del cronograma"/>
    <x v="0"/>
    <m/>
    <x v="0"/>
    <m/>
    <m/>
    <m/>
  </r>
  <r>
    <x v="75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37"/>
    <s v="CR_Cartagena - Barranquilla-4G"/>
    <x v="86"/>
    <x v="0"/>
    <s v="Vicepresidencia de Gestión Contractual"/>
    <s v="Leonidas Narváez"/>
    <x v="1"/>
    <s v="DISCIPLINARIA Y ADMINISTRATIVA"/>
    <n v="0"/>
    <x v="11"/>
    <m/>
    <m/>
    <m/>
    <m/>
    <m/>
    <m/>
    <m/>
    <m/>
    <m/>
    <x v="0"/>
    <m/>
    <m/>
    <m/>
    <m/>
    <x v="21"/>
    <n v="0"/>
    <n v="1"/>
    <s v="EN TERMINO"/>
    <x v="1"/>
    <x v="1"/>
    <m/>
    <m/>
    <m/>
    <m/>
    <x v="2"/>
    <x v="9"/>
    <s v="Desplazamiento del cronograma"/>
    <x v="0"/>
    <m/>
    <x v="0"/>
    <m/>
    <m/>
    <m/>
  </r>
  <r>
    <x v="75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37"/>
    <s v="CR_Cartagena - Barranquilla-4G"/>
    <x v="86"/>
    <x v="0"/>
    <s v="Vicepresidencia de Gestión Contractual"/>
    <s v="Leonidas Narváez"/>
    <x v="1"/>
    <s v="DISCIPLINARIA Y ADMINISTRATIVA"/>
    <n v="0"/>
    <x v="11"/>
    <m/>
    <m/>
    <m/>
    <m/>
    <m/>
    <m/>
    <m/>
    <m/>
    <m/>
    <x v="0"/>
    <m/>
    <m/>
    <m/>
    <m/>
    <x v="21"/>
    <n v="0"/>
    <n v="1"/>
    <s v="EN TERMINO"/>
    <x v="1"/>
    <x v="1"/>
    <m/>
    <m/>
    <m/>
    <m/>
    <x v="2"/>
    <x v="0"/>
    <s v="Incumplimiento obligaciones"/>
    <x v="0"/>
    <m/>
    <x v="0"/>
    <m/>
    <m/>
    <m/>
  </r>
  <r>
    <x v="75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37"/>
    <s v="CR_Cartagena - Barranquilla-4G"/>
    <x v="86"/>
    <x v="0"/>
    <s v="Vicepresidencia de Gestión Contractual"/>
    <s v="Leonidas Narváez"/>
    <x v="1"/>
    <s v="DISCIPLINARIA Y ADMINISTRATIVA"/>
    <n v="0"/>
    <x v="11"/>
    <m/>
    <m/>
    <m/>
    <m/>
    <m/>
    <m/>
    <m/>
    <m/>
    <m/>
    <x v="0"/>
    <m/>
    <m/>
    <m/>
    <m/>
    <x v="21"/>
    <n v="0"/>
    <n v="1"/>
    <s v="EN TERMINO"/>
    <x v="1"/>
    <x v="1"/>
    <m/>
    <m/>
    <m/>
    <m/>
    <x v="2"/>
    <x v="2"/>
    <s v="Señalización"/>
    <x v="0"/>
    <m/>
    <x v="0"/>
    <m/>
    <m/>
    <m/>
  </r>
  <r>
    <x v="75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37"/>
    <s v="CR_Cartagena - Barranquilla-4G"/>
    <x v="86"/>
    <x v="0"/>
    <s v="Vicepresidencia de Gestión Contractual"/>
    <s v="Leonidas Narváez"/>
    <x v="1"/>
    <s v="DISCIPLINARIA Y ADMINISTRATIVA"/>
    <n v="0"/>
    <x v="11"/>
    <m/>
    <m/>
    <m/>
    <m/>
    <m/>
    <m/>
    <m/>
    <m/>
    <m/>
    <x v="0"/>
    <m/>
    <m/>
    <m/>
    <m/>
    <x v="21"/>
    <n v="0"/>
    <n v="1"/>
    <s v="EN TERMINO"/>
    <x v="1"/>
    <x v="1"/>
    <m/>
    <m/>
    <m/>
    <m/>
    <x v="2"/>
    <x v="2"/>
    <s v="Señalización"/>
    <x v="0"/>
    <m/>
    <x v="0"/>
    <m/>
    <m/>
    <m/>
  </r>
  <r>
    <x v="75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7"/>
    <s v="CR_Cartagena - Barranquilla-4G"/>
    <x v="86"/>
    <x v="16"/>
    <s v="Vicepresidencia de Gestión Contractual - _x000a_Vicepresidencia de Planeación, Riesgos y Entorno"/>
    <s v="Leonidas Narváez - Fernando Iregui"/>
    <x v="2"/>
    <s v="DISCIPLINARIA Y ADMINISTRATIVA"/>
    <n v="0"/>
    <x v="11"/>
    <m/>
    <m/>
    <m/>
    <m/>
    <m/>
    <m/>
    <m/>
    <m/>
    <m/>
    <x v="0"/>
    <m/>
    <m/>
    <m/>
    <m/>
    <x v="21"/>
    <n v="0"/>
    <n v="1"/>
    <s v="EN TERMINO"/>
    <x v="1"/>
    <x v="1"/>
    <m/>
    <m/>
    <m/>
    <m/>
    <x v="2"/>
    <x v="2"/>
    <s v="Plan de manejo ambiental"/>
    <x v="0"/>
    <s v="Ambiental"/>
    <x v="0"/>
    <m/>
    <m/>
    <m/>
  </r>
  <r>
    <x v="75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37"/>
    <s v="CR_Cartagena - Barranquilla-4G"/>
    <x v="86"/>
    <x v="3"/>
    <s v="Vicepresidencia de Planeación, Riesgos y Entorno"/>
    <s v="Fernando Iregui"/>
    <x v="4"/>
    <s v="DISCIPLINARIA Y ADMINISTRATIVA"/>
    <n v="0"/>
    <x v="11"/>
    <m/>
    <m/>
    <m/>
    <m/>
    <m/>
    <m/>
    <m/>
    <m/>
    <m/>
    <x v="0"/>
    <m/>
    <m/>
    <m/>
    <m/>
    <x v="21"/>
    <n v="0"/>
    <n v="1"/>
    <s v="EN TERMINO"/>
    <x v="1"/>
    <x v="1"/>
    <m/>
    <m/>
    <m/>
    <m/>
    <x v="2"/>
    <x v="5"/>
    <s v="Diferencia avalúo"/>
    <x v="0"/>
    <s v="Predial"/>
    <x v="0"/>
    <m/>
    <m/>
    <m/>
  </r>
  <r>
    <x v="75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37"/>
    <s v="CR_Cartagena - Barranquilla-4G"/>
    <x v="86"/>
    <x v="0"/>
    <s v="Vicepresidencia de Gestión Contractual"/>
    <s v="Leonidas Narváez"/>
    <x v="1"/>
    <s v="DISCIPLINARIA Y ADMINISTRATIVA"/>
    <n v="0"/>
    <x v="11"/>
    <m/>
    <m/>
    <m/>
    <m/>
    <m/>
    <m/>
    <m/>
    <m/>
    <m/>
    <x v="0"/>
    <m/>
    <m/>
    <m/>
    <m/>
    <x v="21"/>
    <n v="0"/>
    <n v="1"/>
    <s v="EN TERMINO"/>
    <x v="1"/>
    <x v="1"/>
    <m/>
    <m/>
    <m/>
    <m/>
    <x v="2"/>
    <x v="2"/>
    <s v="Consevación de la vía"/>
    <x v="0"/>
    <m/>
    <x v="0"/>
    <m/>
    <m/>
    <m/>
  </r>
  <r>
    <x v="75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7"/>
    <s v="CR_Cartagena - Barranquilla-4G"/>
    <x v="86"/>
    <x v="16"/>
    <s v="Vicepresidencia de Gestión Contractual - _x000a_Vicepresidencia de Planeación, Riesgos y Entorno"/>
    <s v="Leonidas Narváez - Fernando Iregui"/>
    <x v="2"/>
    <s v="DISCIPLINARIA Y ADMINISTRATIVA"/>
    <n v="0"/>
    <x v="11"/>
    <m/>
    <m/>
    <m/>
    <m/>
    <m/>
    <m/>
    <m/>
    <m/>
    <m/>
    <x v="0"/>
    <m/>
    <m/>
    <m/>
    <m/>
    <x v="21"/>
    <n v="0"/>
    <n v="1"/>
    <s v="EN TERMINO"/>
    <x v="1"/>
    <x v="1"/>
    <m/>
    <m/>
    <m/>
    <m/>
    <x v="2"/>
    <x v="2"/>
    <s v="Plan de manejo ambiental"/>
    <x v="0"/>
    <s v="Ambiental"/>
    <x v="0"/>
    <m/>
    <m/>
    <m/>
  </r>
  <r>
    <x v="76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37"/>
    <s v="CR_Cartagena - Barranquilla-4G"/>
    <x v="86"/>
    <x v="0"/>
    <s v="Vicepresidencia de Gestión Contractual"/>
    <s v="Leonidas Narváez"/>
    <x v="1"/>
    <s v="DISCIPLINARIA Y ADMINISTRATIVA"/>
    <n v="0"/>
    <x v="11"/>
    <m/>
    <m/>
    <m/>
    <m/>
    <m/>
    <m/>
    <m/>
    <m/>
    <m/>
    <x v="0"/>
    <m/>
    <m/>
    <m/>
    <m/>
    <x v="21"/>
    <n v="0"/>
    <n v="1"/>
    <s v="EN TERMINO"/>
    <x v="1"/>
    <x v="1"/>
    <m/>
    <m/>
    <m/>
    <m/>
    <x v="2"/>
    <x v="0"/>
    <s v="Incumplimiento especificaciones"/>
    <x v="0"/>
    <m/>
    <x v="0"/>
    <m/>
    <m/>
    <m/>
  </r>
  <r>
    <x v="76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55"/>
    <s v="Evaluación y Control Institucional"/>
    <x v="71"/>
    <x v="17"/>
    <s v="Vicepresidencia Administrativa y Financiera - Vicepresidencia de Planeación Riesgos y Entorno - Vicepresidencia Ejecutiva - Oficina de Control Interno"/>
    <s v="Gina Astrid Salazar - Fernando Iregui - Fernando Mejía - Gloria Margoth Cabrera"/>
    <x v="2"/>
    <s v="ADMINISTRATIVA"/>
    <n v="5"/>
    <x v="0"/>
    <m/>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x v="0"/>
    <m/>
    <m/>
    <m/>
    <m/>
    <x v="21"/>
    <n v="2"/>
    <n v="1"/>
    <s v="CUMPLIDA"/>
    <x v="0"/>
    <x v="0"/>
    <m/>
    <m/>
    <m/>
    <m/>
    <x v="2"/>
    <x v="2"/>
    <s v="incumplimiento plan de mejoramiento áreas"/>
    <x v="11"/>
    <m/>
    <x v="0"/>
    <m/>
    <m/>
    <m/>
  </r>
  <r>
    <x v="762"/>
    <m/>
    <m/>
    <m/>
    <m/>
    <m/>
    <m/>
    <m/>
    <m/>
    <m/>
    <m/>
    <x v="60"/>
    <m/>
    <x v="87"/>
    <x v="18"/>
    <m/>
    <m/>
    <x v="12"/>
    <m/>
    <m/>
    <x v="24"/>
    <m/>
    <m/>
    <m/>
    <m/>
    <m/>
    <m/>
    <m/>
    <m/>
    <m/>
    <x v="0"/>
    <m/>
    <m/>
    <m/>
    <m/>
    <x v="22"/>
    <m/>
    <m/>
    <m/>
    <x v="3"/>
    <x v="4"/>
    <m/>
    <m/>
    <m/>
    <m/>
    <x v="3"/>
    <x v="3"/>
    <m/>
    <x v="2"/>
    <m/>
    <x v="0"/>
    <m/>
    <m/>
    <m/>
  </r>
  <r>
    <x v="762"/>
    <m/>
    <m/>
    <m/>
    <m/>
    <m/>
    <m/>
    <m/>
    <m/>
    <m/>
    <m/>
    <x v="60"/>
    <m/>
    <x v="87"/>
    <x v="18"/>
    <m/>
    <m/>
    <x v="12"/>
    <m/>
    <m/>
    <x v="24"/>
    <m/>
    <m/>
    <m/>
    <m/>
    <m/>
    <m/>
    <m/>
    <m/>
    <m/>
    <x v="0"/>
    <m/>
    <m/>
    <m/>
    <m/>
    <x v="22"/>
    <m/>
    <m/>
    <m/>
    <x v="3"/>
    <x v="4"/>
    <m/>
    <m/>
    <m/>
    <m/>
    <x v="3"/>
    <x v="3"/>
    <m/>
    <x v="2"/>
    <m/>
    <x v="0"/>
    <m/>
    <m/>
    <m/>
  </r>
  <r>
    <x v="762"/>
    <m/>
    <m/>
    <m/>
    <m/>
    <m/>
    <m/>
    <m/>
    <m/>
    <m/>
    <m/>
    <x v="60"/>
    <m/>
    <x v="87"/>
    <x v="18"/>
    <m/>
    <m/>
    <x v="12"/>
    <m/>
    <m/>
    <x v="24"/>
    <m/>
    <m/>
    <m/>
    <m/>
    <m/>
    <m/>
    <m/>
    <m/>
    <m/>
    <x v="0"/>
    <m/>
    <m/>
    <m/>
    <m/>
    <x v="22"/>
    <m/>
    <m/>
    <m/>
    <x v="3"/>
    <x v="4"/>
    <m/>
    <m/>
    <m/>
    <m/>
    <x v="3"/>
    <x v="3"/>
    <m/>
    <x v="2"/>
    <m/>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de Gestión Contractual"/>
    <s v="Vicepresidencia de Gestión Contractual"/>
    <s v="Leonidas Narváez"/>
    <x v="0"/>
    <s v="ADMINISTRATIVA"/>
    <n v="1"/>
    <x v="0"/>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
    <m/>
    <m/>
    <m/>
    <m/>
    <m/>
    <m/>
    <x v="0"/>
    <n v="0"/>
    <n v="1"/>
    <s v="EN TERMINO"/>
    <x v="0"/>
    <x v="0"/>
    <m/>
    <s v="SI INF _x000a_2 Rad. 2016-409-054482 pag. 23"/>
    <s v="SI"/>
    <s v="De ajuste al plan"/>
    <x v="0"/>
    <x v="0"/>
    <s v="Deficiencias en pasos a nivel"/>
    <s v="Férreo"/>
    <x v="0"/>
    <m/>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de Gestión Contractual"/>
    <s v="Vicepresidencia de Gestión Contractual"/>
    <s v="Leonidas Narváez"/>
    <x v="0"/>
    <s v="ADMINISTRATIVA"/>
    <n v="11"/>
    <x v="1"/>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x v="0"/>
    <n v="2"/>
    <n v="0"/>
    <s v="CUMPLIDA"/>
    <x v="1"/>
    <x v="0"/>
    <m/>
    <m/>
    <m/>
    <m/>
    <x v="0"/>
    <x v="1"/>
    <s v="Invasión derecho de via"/>
    <s v="Férreo"/>
    <x v="0"/>
    <m/>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eonidas Narváez"/>
    <x v="0"/>
    <s v="ADMINISTRATIVA"/>
    <n v="6"/>
    <x v="2"/>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m/>
    <m/>
    <m/>
    <m/>
    <m/>
    <x v="1"/>
    <n v="0"/>
    <n v="1"/>
    <s v="EN TERMINO"/>
    <x v="0"/>
    <x v="0"/>
    <m/>
    <s v="Estudio I_x000a__x000a_INF. 3 MM&amp;D Rad. No. 2016-409-061729-2 Pag. 17"/>
    <s v="N/A"/>
    <s v="No hay impacto"/>
    <x v="0"/>
    <x v="0"/>
    <s v="Falta inventarios concesiones portuarias"/>
    <s v="Portuario"/>
    <x v="0"/>
    <m/>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Fernando Iregui"/>
    <x v="1"/>
    <s v="DISCIPLINARIA"/>
    <n v="2"/>
    <x v="1"/>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x v="2"/>
    <n v="2"/>
    <n v="0"/>
    <s v="CUMPLIDA"/>
    <x v="1"/>
    <x v="1"/>
    <m/>
    <s v="Estudio I_x000a__x000a__x000a_INF. 3 MM&amp;D Rad. No. 2016-409-061729-2 Pag. 23"/>
    <s v="N/A"/>
    <s v="No hay impacto"/>
    <x v="0"/>
    <x v="0"/>
    <s v="Plan de manejo ambiental"/>
    <s v="Carretero"/>
    <x v="0"/>
    <m/>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Fernando Mejía"/>
    <x v="2"/>
    <s v="DISCIPLINARIA Y FISCAL"/>
    <n v="7"/>
    <x v="1"/>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1"/>
    <x v="2"/>
    <m/>
    <s v="Estudio II_x000a_INF 1 MM&amp;D Rad. RADICADO NO. 2016-409-054480-2 pag. 22_x000a__x000a_INF.4_x000a_RADICADO NO. 2016-409-077657-2 Pag. 49_x000a__x000a_CONCEPTO JURÍDICO_x000a_Rad._x000a_2017-409-012640-2_x000a_"/>
    <s v="SI"/>
    <s v="De gran impacto"/>
    <x v="0"/>
    <x v="2"/>
    <s v="Inadecuada aplicación indexación de tarifas "/>
    <s v="Carretero"/>
    <x v="0"/>
    <m/>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Fernando Mejía"/>
    <x v="2"/>
    <s v="DISCIPLINARIA Y FISCAL"/>
    <n v="7"/>
    <x v="1"/>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1"/>
    <x v="2"/>
    <m/>
    <s v="Estudio II_x000a_INF 1 MM&amp;D Rad. RADICADO NO. 2016-409-054480-2 pag. 24 y 28_x000a_INF.4_x000a_RADICADO NO. 2016-409-077657-2 Pag. 54"/>
    <s v="N/A"/>
    <s v="No hay impacto"/>
    <x v="0"/>
    <x v="2"/>
    <s v="Ingreso Mínimo Garantizado"/>
    <s v="Carretero"/>
    <x v="0"/>
    <m/>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4"/>
    <s v="CR_Bosa-Granada-Girardot"/>
    <x v="3"/>
    <s v="Vicepresidencia Ejecutiva"/>
    <s v="Vicepresidencia Ejecutiva"/>
    <s v="Fernando Mejía"/>
    <x v="2"/>
    <s v="ADMINISTRATIVA"/>
    <n v="9"/>
    <x v="1"/>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1"/>
    <x v="0"/>
    <m/>
    <s v="INF 5 MM&amp;D Rad. No. 2016-409-089295-2 Pag. 17"/>
    <s v="SI"/>
    <s v="De ajuste al plan"/>
    <x v="0"/>
    <x v="2"/>
    <s v="Incumplimiento de obligaciones "/>
    <s v="Carretero"/>
    <x v="0"/>
    <m/>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Lina Quiroga Vergara"/>
    <x v="3"/>
    <s v="DISCIPLINARIA"/>
    <n v="4"/>
    <x v="1"/>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x v="4"/>
    <n v="2"/>
    <n v="0"/>
    <s v="CUMPLIDA"/>
    <x v="1"/>
    <x v="1"/>
    <m/>
    <s v="Estudio I_x000a__x000a_INF. 3 MM&amp;D Rad. No. 2016-409-061729-2 Pag. 23"/>
    <s v="N/A"/>
    <s v="No hay impacto"/>
    <x v="0"/>
    <x v="0"/>
    <s v="Deficiencias manejo documental"/>
    <s v="Gestión Jurídica"/>
    <x v="0"/>
    <m/>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4"/>
    <s v="CR_Briceño-Tunja-Sogamoso"/>
    <x v="5"/>
    <s v="Vicepresidencia Ejecutiva"/>
    <s v="Vicepresidencia Ejecutiva - Vicepresidencia Jurídica"/>
    <s v="Fernando Mejía"/>
    <x v="2"/>
    <s v="ADMINISTRATIVA"/>
    <n v="4"/>
    <x v="1"/>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x v="4"/>
    <n v="2"/>
    <n v="0"/>
    <s v="CUMPLIDA"/>
    <x v="1"/>
    <x v="0"/>
    <m/>
    <s v="INF 5 MM&amp;D Rad. No. 2016-409-089295-2 Pag. 53"/>
    <s v="SI"/>
    <s v="De ajuste al plan"/>
    <x v="0"/>
    <x v="0"/>
    <s v="Funcionamiento áreas de servicio"/>
    <s v="Carretero"/>
    <x v="0"/>
    <m/>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4"/>
    <s v="CR_Briceño-Tunja-Sogamoso"/>
    <x v="5"/>
    <s v="Vicepresidencia Ejecutiva"/>
    <s v="Vicepresidencia Ejecutiva - Vicepresidencia Jurídica"/>
    <s v="Fernando Mejía"/>
    <x v="2"/>
    <s v="ADMINISTRATIVA"/>
    <n v="4"/>
    <x v="1"/>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x v="4"/>
    <n v="2"/>
    <n v="0"/>
    <s v="CUMPLIDA"/>
    <x v="1"/>
    <x v="0"/>
    <m/>
    <s v="INF 5 MM&amp;D Rad. No. 2016-409-089295-2 Pag. 55"/>
    <s v="NO"/>
    <s v="De ajuste al plan"/>
    <x v="0"/>
    <x v="3"/>
    <s v="Incumplimiento obligaciones"/>
    <s v="Carretero"/>
    <x v="0"/>
    <m/>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6"/>
    <s v="Vicepresidencia Ejecutiva"/>
    <s v="Vicepresidencia Ejecutiva - Vicepresidencia Jurídica"/>
    <s v="Fernando Mejía"/>
    <x v="2"/>
    <s v="ADMINISTRATIVA"/>
    <n v="3"/>
    <x v="1"/>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x v="4"/>
    <n v="2"/>
    <n v="0"/>
    <s v="CUMPLIDA"/>
    <x v="1"/>
    <x v="0"/>
    <m/>
    <s v="SI"/>
    <m/>
    <m/>
    <x v="0"/>
    <x v="0"/>
    <s v="Funcionamiento áreas de servicio"/>
    <s v="Carretero"/>
    <x v="0"/>
    <m/>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6"/>
    <s v="Vicepresidencia de Gestión Contractual"/>
    <s v="Vicepresidencia de Gestión Contractual"/>
    <s v="Leonidas Narváez"/>
    <x v="0"/>
    <s v="ADMINISTRATIVA"/>
    <n v="10"/>
    <x v="1"/>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x v="4"/>
    <n v="2"/>
    <n v="0"/>
    <s v="CUMPLIDA"/>
    <x v="1"/>
    <x v="0"/>
    <m/>
    <m/>
    <m/>
    <m/>
    <x v="0"/>
    <x v="0"/>
    <s v="Fallas en la gestión ambiental"/>
    <s v="Carretero"/>
    <x v="0"/>
    <m/>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7"/>
    <s v="Vicepresidencia de Gestión Contractual"/>
    <s v="Vicepresidencia de Gestión Contractual - Vicepresidencia Jurídica"/>
    <s v="Leonidas Narváez"/>
    <x v="0"/>
    <s v="DISCIPLINARIA"/>
    <n v="9"/>
    <x v="1"/>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1"/>
    <x v="1"/>
    <m/>
    <s v="SI _x000a_INF 2 Rad. 2016-40_x000a_9-054482 pag. 29"/>
    <s v="NO"/>
    <s v="De ajuste al plan"/>
    <x v="0"/>
    <x v="3"/>
    <s v="Incumplimiento obligaciones"/>
    <s v="Férreo"/>
    <x v="0"/>
    <s v="Consolidador"/>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8"/>
    <s v="Vicepresidencia de Gestión Contractual"/>
    <s v="Vicepresidencia de Gestión Contractual - Vicepresidencia de Planeación, Riesgos y Entorno"/>
    <s v="Leonidas Narváez"/>
    <x v="0"/>
    <s v="ADMINISTRATIVA"/>
    <n v="6"/>
    <x v="1"/>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x v="5"/>
    <n v="2"/>
    <n v="0"/>
    <s v="CUMPLIDA"/>
    <x v="1"/>
    <x v="0"/>
    <m/>
    <m/>
    <m/>
    <m/>
    <x v="0"/>
    <x v="4"/>
    <s v="Retrasos en obras por predios"/>
    <s v="Carretero"/>
    <x v="0"/>
    <m/>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9"/>
    <s v="Vicepresidencia Administrativa y Financiera"/>
    <s v="Vicepresidencia Administrativa y Financiera"/>
    <s v="Gina Astrid Salazar"/>
    <x v="4"/>
    <s v="ADMINISTRATIVA"/>
    <n v="1"/>
    <x v="1"/>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x v="6"/>
    <n v="2"/>
    <n v="0"/>
    <s v="CUMPLIDA"/>
    <x v="1"/>
    <x v="0"/>
    <m/>
    <m/>
    <m/>
    <m/>
    <x v="0"/>
    <x v="5"/>
    <s v="Problemas en la gestión del talento humano de la ANI"/>
    <s v="Gestión del Talento Humano"/>
    <x v="0"/>
    <m/>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Fernando Mejía"/>
    <x v="2"/>
    <s v="ADMINISTRATIVA"/>
    <n v="10"/>
    <x v="1"/>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1"/>
    <x v="0"/>
    <m/>
    <s v="INF 5 MM&amp;D Rad. No. 2016-409-089295-2 Pag. 20"/>
    <s v="SI"/>
    <s v="De ajuste al plan"/>
    <x v="0"/>
    <x v="2"/>
    <s v="Incumplimiento de obligaciones "/>
    <s v="Carretero"/>
    <x v="0"/>
    <m/>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Fernando Mejía"/>
    <x v="2"/>
    <s v="ADMINISTRATIVA"/>
    <n v="9"/>
    <x v="1"/>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1"/>
    <x v="0"/>
    <m/>
    <s v="INF 5 MM&amp;D Rad. No. 2016-409-089295-2 Pag. 23"/>
    <s v="SI"/>
    <s v="De ajuste al plan"/>
    <x v="0"/>
    <x v="2"/>
    <s v="Incumplimiento de obligaciones "/>
    <s v="Carretero"/>
    <x v="0"/>
    <m/>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5"/>
    <s v="Vicepresidencia Ejecutiva"/>
    <s v="Vicepresidencia Ejecutiva"/>
    <s v="Fernando Mejía"/>
    <x v="2"/>
    <s v="DISCIPLINARIA Y FISCAL"/>
    <n v="7"/>
    <x v="1"/>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x v="6"/>
    <n v="2"/>
    <n v="0"/>
    <s v="CUMPLIDA"/>
    <x v="1"/>
    <x v="2"/>
    <m/>
    <s v="INF 5 MM&amp;D Rad. No. 2016-409-089295-2 Pag. 57"/>
    <s v="SI"/>
    <s v="De ajuste al plan"/>
    <x v="0"/>
    <x v="3"/>
    <s v="Deficiencias en análisis modificaciones contractuales"/>
    <s v="Carretero"/>
    <x v="0"/>
    <m/>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5"/>
    <s v="Vicepresidencia Ejecutiva"/>
    <s v="Vicepresidencia Ejecutiva - Vicepresidencia Jurídica"/>
    <s v="Fernando Mejía"/>
    <x v="2"/>
    <s v="DISCIPLINARIA,  FISCAL Y PENAL"/>
    <n v="7"/>
    <x v="1"/>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1"/>
    <x v="3"/>
    <m/>
    <s v="Estudio I_x000a__x000a__x000a_INF. 3 MM&amp;D Rad. No. 2016-409-061729-2 Pag. 2 "/>
    <s v="SI"/>
    <s v="De gran impacto"/>
    <x v="0"/>
    <x v="3"/>
    <s v="Deficiencias en análisis modificaciones contractuales"/>
    <s v="Carretero"/>
    <x v="0"/>
    <m/>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5"/>
    <s v="Vicepresidencia Ejecutiva"/>
    <s v="Vicepresidencia Ejecutiva - Vicepresidencia de Planeación, Riesgos y Entorno"/>
    <s v="Fernando Mejía"/>
    <x v="2"/>
    <s v="DISCIPLINARIA,  FISCAL Y PENAL"/>
    <n v="8"/>
    <x v="1"/>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1"/>
    <x v="3"/>
    <m/>
    <s v="Estudio III_x000a__x000a_INF 9 Rad. 2016-409-119125-2_x000a_pag. 24_x000a_"/>
    <s v="N/A"/>
    <s v="No hay impacto"/>
    <x v="1"/>
    <x v="4"/>
    <s v="Predios no requeridos"/>
    <s v="Carretero"/>
    <x v="0"/>
    <m/>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5"/>
    <s v="Vicepresidencia Ejecutiva"/>
    <s v="Vicepresidencia Ejecutiva"/>
    <s v="Fernando Mejía"/>
    <x v="2"/>
    <s v="DISCIPLINARIA Y PENAL"/>
    <n v="11"/>
    <x v="1"/>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x v="6"/>
    <n v="2"/>
    <n v="0"/>
    <s v="CUMPLIDA"/>
    <x v="1"/>
    <x v="3"/>
    <m/>
    <s v="Estudio II_x000a_INF.4_x000a_RADICADO NO. 2016-409-077657-2_x000a_Pag. 81"/>
    <s v="SI"/>
    <s v="De ajuste al plan"/>
    <x v="0"/>
    <x v="3"/>
    <s v="Modificaciones"/>
    <s v="Carretero"/>
    <x v="0"/>
    <m/>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5"/>
    <s v="Vicepresidencia Ejecutiva"/>
    <s v="Vicepresidencia Ejecutiva - Vicepresidencia de Planeación, Riesgos y Entorno"/>
    <s v="Fernando Mejía"/>
    <x v="2"/>
    <s v="DISCIPLINARIA"/>
    <n v="5"/>
    <x v="1"/>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x v="6"/>
    <n v="2"/>
    <n v="0"/>
    <s v="CUMPLIDA"/>
    <x v="1"/>
    <x v="1"/>
    <m/>
    <s v="INF 9 Rad. 2016-409-119125-2_x000a_pag. 26"/>
    <s v="N/A"/>
    <s v="No hay impacto"/>
    <x v="0"/>
    <x v="3"/>
    <s v="Deficiencias en análisis modificaciones contractuales"/>
    <s v="Carretero"/>
    <x v="0"/>
    <m/>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eonidas Narváez"/>
    <x v="0"/>
    <s v="DISCIPLINARIA Y PENAL"/>
    <n v="9"/>
    <x v="1"/>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x v="6"/>
    <n v="2"/>
    <n v="0"/>
    <s v="CUMPLIDA"/>
    <x v="1"/>
    <x v="3"/>
    <m/>
    <s v="Estudio II_x000a_INF 1 MM&amp;D Rad. RADICADO NO. 2016-409-054480-2 pag. 31_x000a_INF.4_x000a_RADICADO NO. 2016-409-077657-2 Pag. 83"/>
    <s v="N/A"/>
    <s v="No hay impacto"/>
    <x v="0"/>
    <x v="3"/>
    <s v="Adiciones"/>
    <s v="Carretero"/>
    <x v="0"/>
    <m/>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eonidas Narváez"/>
    <x v="0"/>
    <s v="DISCIPLINARIA,  FISCAL Y PENAL"/>
    <n v="4"/>
    <x v="1"/>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1"/>
    <x v="3"/>
    <m/>
    <s v="Estudio III_x000a__x000a_INF 1 Rad. RADICADO NO. 2016-409-054480-2 pag. 32_x000a__x000a_INF 9 Rad. 2016-409-119125-2_x000a_pag. 23"/>
    <s v="N/A"/>
    <s v="No hay impacto"/>
    <x v="0"/>
    <x v="2"/>
    <s v="Incumplimiento de obligaciones "/>
    <s v="Carretero"/>
    <x v="0"/>
    <m/>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eonidas Narváez"/>
    <x v="0"/>
    <s v="DISCIPLINARIA"/>
    <n v="10"/>
    <x v="1"/>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x v="6"/>
    <n v="2"/>
    <n v="0"/>
    <s v="CUMPLIDA"/>
    <x v="1"/>
    <x v="1"/>
    <m/>
    <m/>
    <m/>
    <m/>
    <x v="0"/>
    <x v="6"/>
    <s v="Índice de estado"/>
    <s v="Carretero"/>
    <x v="0"/>
    <m/>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de Gestión Contractual"/>
    <s v="Vicepresidencia de Gestión Contractual - Vicepresidencia Jurídica"/>
    <s v="Leonidas Narváez"/>
    <x v="0"/>
    <s v="DISCIPLINARIA Y FISCAL"/>
    <n v="13"/>
    <x v="1"/>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1"/>
    <x v="2"/>
    <m/>
    <s v="CONCEPTO JURÍDICO_x000a_Rad._x000a_2017-409-012640-2_x000a_"/>
    <m/>
    <s v="De gran impacto"/>
    <x v="0"/>
    <x v="2"/>
    <s v="Ingreso Mínimo Garantizado"/>
    <s v="Carretero"/>
    <x v="0"/>
    <m/>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de Gestión Contractual"/>
    <s v="Vicepresidencia de Gestión Contractual - Vicepresidencia Jurídica"/>
    <s v="Leonidas Narváez"/>
    <x v="0"/>
    <s v="DISCIPLINARIA Y FISCAL"/>
    <n v="14"/>
    <x v="1"/>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1"/>
    <x v="2"/>
    <m/>
    <m/>
    <m/>
    <m/>
    <x v="0"/>
    <x v="3"/>
    <s v="Incumplimiento especificaciones"/>
    <s v="Carretero"/>
    <x v="0"/>
    <m/>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eonidas Narváez"/>
    <x v="0"/>
    <s v="DISCIPLINARIA Y FISCAL"/>
    <n v="9"/>
    <x v="3"/>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0"/>
    <x v="2"/>
    <m/>
    <s v="Estudio III_x000a_INF. 7_x000a_MM&amp;D_x000a_Rad. No. 2016-409-092155-2 Pag.35"/>
    <s v="SI"/>
    <s v="De ajuste al plan"/>
    <x v="0"/>
    <x v="2"/>
    <s v="Por modificaciones contractuales"/>
    <s v="Carretero"/>
    <x v="0"/>
    <m/>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Fernando Mejía"/>
    <x v="2"/>
    <s v="DISCIPLINARIA"/>
    <n v="6"/>
    <x v="1"/>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s v="NO"/>
    <s v="Rad. 20174090839852 del 09/08/2017 _x000a_COMUNICACIÓN APERTURA INDAGACIÓN PRELIMINAR NRO. 6-026-17 CONTRATO DE CONCESIÓN 444 DE 1994 PRESUNTO DAÑO FISCAL"/>
    <m/>
    <m/>
    <m/>
    <x v="7"/>
    <n v="2"/>
    <n v="0"/>
    <s v="CUMPLIDA"/>
    <x v="1"/>
    <x v="1"/>
    <m/>
    <m/>
    <m/>
    <m/>
    <x v="0"/>
    <x v="0"/>
    <s v="Funcionamiento áreas de servicio"/>
    <s v="Carretero"/>
    <x v="0"/>
    <m/>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Fernando Mejía"/>
    <x v="2"/>
    <s v="DISCIPLINARIA Y PENAL"/>
    <n v="8"/>
    <x v="1"/>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x v="7"/>
    <n v="2"/>
    <n v="0"/>
    <s v="CUMPLIDA"/>
    <x v="1"/>
    <x v="3"/>
    <m/>
    <s v="Estudio III"/>
    <m/>
    <m/>
    <x v="0"/>
    <x v="4"/>
    <s v="Predios adquiridos no utilizados"/>
    <s v="Carretero"/>
    <x v="0"/>
    <m/>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2"/>
    <s v="CR_Pereira-La Victoria"/>
    <x v="15"/>
    <s v="Vicepresidencia de Gestión Contractual"/>
    <s v="Vicepresidencia de Gestión Contractual - Vicepresidencia Jurídica"/>
    <s v="Leonidas Narváez"/>
    <x v="0"/>
    <s v="DISCIPLINARIA Y FISCAL"/>
    <n v="5"/>
    <x v="1"/>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x v="7"/>
    <n v="2"/>
    <n v="0"/>
    <s v="CUMPLIDA"/>
    <x v="1"/>
    <x v="2"/>
    <m/>
    <s v="Estudio II_x000a_INF.4_x000a_RADICADO NO. 2016-409-077657-2_x000a_Pag. 4"/>
    <s v="SI"/>
    <s v="No hay impacto"/>
    <x v="0"/>
    <x v="7"/>
    <s v="Desplazamiento de cronograma"/>
    <s v="Carretero"/>
    <x v="0"/>
    <m/>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3"/>
    <s v="CR_Pereira-La Victoria"/>
    <x v="15"/>
    <s v="Vicepresidencia de Gestión Contractual"/>
    <s v="Vicepresidencia de Gestión Contractual - Vicepresidencia Jurídica"/>
    <s v="Leonidas Narváez"/>
    <x v="0"/>
    <s v="ADMINISTRATIVA"/>
    <n v="7"/>
    <x v="1"/>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x v="7"/>
    <n v="2"/>
    <n v="0"/>
    <s v="CUMPLIDA"/>
    <x v="1"/>
    <x v="0"/>
    <m/>
    <m/>
    <m/>
    <m/>
    <x v="0"/>
    <x v="7"/>
    <s v="Desplazamiento de cronograma"/>
    <s v="Carretero"/>
    <x v="0"/>
    <m/>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eonidas Narváez"/>
    <x v="0"/>
    <s v="ADMINISTRATIVA"/>
    <n v="7"/>
    <x v="1"/>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x v="8"/>
    <n v="2"/>
    <n v="0"/>
    <s v="CUMPLIDA"/>
    <x v="1"/>
    <x v="0"/>
    <m/>
    <s v="INF 6. MM&amp;D  Rad. No. 2016-409-089297-2 pag. 6"/>
    <s v="SI"/>
    <s v="De ajuste al plan"/>
    <x v="0"/>
    <x v="0"/>
    <s v="Fallas en la gestión ambiental"/>
    <s v="Carretero"/>
    <x v="0"/>
    <m/>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3"/>
    <s v="CR_Cordoba-Sucre"/>
    <x v="17"/>
    <s v="Vicepresidencia de Gestión Contractual"/>
    <s v="Vicepresidencia de Gestión Contractual - Vicepresidencia Jurídica"/>
    <s v="Leonidas Narváez"/>
    <x v="0"/>
    <s v="DISCIPLINARIA Y FISCAL"/>
    <n v="9"/>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1"/>
    <x v="2"/>
    <m/>
    <s v="INF. 8 MM&amp;D Rad. No. 2016-409-100777-2 Pag. 51"/>
    <s v="N/A"/>
    <s v="No hay impacto"/>
    <x v="0"/>
    <x v="2"/>
    <s v="Por modificaciones contractuales"/>
    <s v="Carretero"/>
    <x v="0"/>
    <m/>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Lina Quiroga Vergara"/>
    <x v="3"/>
    <s v="DISCIPLINARIA"/>
    <n v="6"/>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1"/>
    <m/>
    <s v="INF 8  MM&amp;D Rad.  2016-409-100777-2 pag. 79"/>
    <s v="SI"/>
    <s v="De ajuste al plan"/>
    <x v="0"/>
    <x v="2"/>
    <s v="Incumplimiento de obligaciones "/>
    <s v="Carretero"/>
    <x v="0"/>
    <m/>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CR_Cordoba-Sucre"/>
    <x v="17"/>
    <s v="Vicepresidencia de Gestión Contractual"/>
    <s v="Vicepresidencia de Gestión Contractual- Vicepresidencia Jurídica"/>
    <s v="Leonidas Narváez"/>
    <x v="0"/>
    <s v="DISCIPLINARIA"/>
    <n v="5"/>
    <x v="4"/>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0"/>
    <n v="1"/>
    <s v="EN TERMINO"/>
    <x v="0"/>
    <x v="1"/>
    <m/>
    <s v="INF. 8 MM&amp;D Rad. No. 2016-409-100777-2 Pag. 53"/>
    <s v="NO"/>
    <s v="De gran impacto"/>
    <x v="0"/>
    <x v="6"/>
    <s v="Incumplimiento mediciones"/>
    <s v="Carretero"/>
    <x v="0"/>
    <m/>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CR_Cordoba-Sucre"/>
    <x v="17"/>
    <s v="Vicepresidencia de Gestión Contractual"/>
    <s v="Vicepresidencia de Gestión Contractual- Vicepresidencia Jurídica"/>
    <s v="Leonidas Narváez"/>
    <x v="0"/>
    <s v="DISCIPLINARIA"/>
    <n v="5"/>
    <x v="4"/>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0"/>
    <n v="1"/>
    <s v="EN TERMINO"/>
    <x v="0"/>
    <x v="1"/>
    <m/>
    <s v="INF. 8 MM&amp;D Rad. No. 2016-409-100777-2 Pag. 66"/>
    <s v="NO"/>
    <s v="De gran impacto"/>
    <x v="0"/>
    <x v="0"/>
    <s v="Obligaciones interventoría"/>
    <s v="Carretero"/>
    <x v="0"/>
    <m/>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Lina Quiroga Vergara"/>
    <x v="3"/>
    <s v="ADMINISTRATIVA"/>
    <n v="9"/>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0"/>
    <m/>
    <s v="INF. 8 MM&amp;D Rad. No. 2016-409-100777-2 Pag. 80"/>
    <s v="SI"/>
    <s v="De ajuste al plan"/>
    <x v="0"/>
    <x v="2"/>
    <s v="Incumplimiento de obligaciones "/>
    <s v="Carretero"/>
    <x v="0"/>
    <m/>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Lina Quiroga Vergara"/>
    <x v="3"/>
    <s v="DISCIPLINARIA"/>
    <n v="6"/>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1"/>
    <m/>
    <s v="INF 8  MM&amp;D Rad.  2016-409-100777-2 pag. 81"/>
    <s v="SI"/>
    <s v="De ajuste al plan"/>
    <x v="0"/>
    <x v="2"/>
    <s v="Incumplimiento de obligaciones "/>
    <s v="Carretero"/>
    <x v="0"/>
    <m/>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Lina Quiroga Vergara"/>
    <x v="3"/>
    <s v="DISCIPLINARIA"/>
    <n v="6"/>
    <x v="1"/>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1"/>
    <x v="1"/>
    <m/>
    <s v="INF 8  MM&amp;D Rad.  2016-409-100777-2 pag. 83"/>
    <s v="SI"/>
    <s v="De ajuste al plan"/>
    <x v="0"/>
    <x v="2"/>
    <s v="Por modificaciones contractuales"/>
    <s v="Carretero"/>
    <x v="0"/>
    <m/>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Fernando Iregui"/>
    <x v="1"/>
    <s v="ADMINISTRATIVA"/>
    <n v="5"/>
    <x v="1"/>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x v="7"/>
    <n v="2"/>
    <n v="0"/>
    <s v="CUMPLIDA"/>
    <x v="1"/>
    <x v="0"/>
    <m/>
    <m/>
    <m/>
    <m/>
    <x v="0"/>
    <x v="4"/>
    <s v="Demora en gestión predial"/>
    <s v="Carretero"/>
    <x v="0"/>
    <m/>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Ejecutiva"/>
    <s v="Vicepresidencia Ejecutiva - Vicepresidencia Jurídica"/>
    <s v="Fernando Mejía"/>
    <x v="2"/>
    <s v="FISCAL"/>
    <n v="5"/>
    <x v="1"/>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1"/>
    <x v="2"/>
    <m/>
    <s v="INF 5 MM&amp;D Rad. No. 2016-409-089295-2 Pag. 5"/>
    <s v="SI"/>
    <s v="De ajuste al plan"/>
    <x v="0"/>
    <x v="7"/>
    <s v="Desplazamiento de cronograma"/>
    <s v="Carretero"/>
    <x v="0"/>
    <m/>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Ejecutiva"/>
    <s v="Vicepresidencia Ejecutiva - Vicepresidencia Jurídica"/>
    <s v="Fernando Mejía"/>
    <x v="2"/>
    <s v="DISCIPLINARIA"/>
    <n v="8"/>
    <x v="1"/>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x v="7"/>
    <n v="2"/>
    <n v="0"/>
    <s v="CUMPLIDA"/>
    <x v="1"/>
    <x v="1"/>
    <m/>
    <s v="INF 5 MM&amp;D Rad. No. 2016-409-089295-2 Pag. 9"/>
    <s v="SI"/>
    <s v="De ajuste al plan"/>
    <x v="0"/>
    <x v="3"/>
    <s v="Modificaciones"/>
    <s v="Carretero"/>
    <x v="0"/>
    <m/>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Ejecutiva"/>
    <s v="Vicepresidencia Ejecutiva"/>
    <s v="Fernando Mejía"/>
    <x v="2"/>
    <s v="ADMINISTRATIVA"/>
    <n v="9"/>
    <x v="1"/>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x v="7"/>
    <n v="2"/>
    <n v="0"/>
    <s v="CUMPLIDA"/>
    <x v="1"/>
    <x v="0"/>
    <m/>
    <s v="INF 5 MM&amp;D Rad. No. 2016-409-089295-2 Pag. 10"/>
    <s v="SI"/>
    <s v="De ajuste al plan"/>
    <x v="0"/>
    <x v="3"/>
    <s v="Modificaciones"/>
    <s v="Carretero"/>
    <x v="0"/>
    <m/>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4"/>
    <s v="CR_Fontibon - Facatativa - Los Alpes"/>
    <x v="18"/>
    <s v="Vicepresidencia Ejecutiva"/>
    <s v="Vicepresidencia Ejecutiva - Vicepresidencia Jurídica"/>
    <s v="Fernando Mejía"/>
    <x v="2"/>
    <s v="DISCIPLINARIA,  FISCAL Y PENAL"/>
    <n v="5"/>
    <x v="5"/>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0"/>
    <n v="1"/>
    <s v="EN TERMINO"/>
    <x v="0"/>
    <x v="3"/>
    <m/>
    <s v="Estudio I_x000a__x000a_INF. 3 MM&amp;D Rad. No. 2016-409-061729-2 Pag. 6"/>
    <s v="SI"/>
    <s v="De gran impacto"/>
    <x v="0"/>
    <x v="3"/>
    <s v="Ingreso Mínimo Garantizado"/>
    <s v="Carretero"/>
    <x v="0"/>
    <m/>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eonidas Narváez"/>
    <x v="0"/>
    <s v="DISCIPLINARIA Y FISCAL"/>
    <n v="10"/>
    <x v="1"/>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1"/>
    <x v="2"/>
    <m/>
    <s v="Estudio II_x000a__x000a_INF 2 Rad. 2016-409-054482 pag. 3_x000a__x000a_ INF.4_x000a_RADICADO NO. 2016-409-077657-2 Pag. 8_x000a__x000a_CONCEPTO JURÍDICO_x000a_Rad._x000a_2017-409-012640-2_x000a_"/>
    <s v="SI"/>
    <s v="De gran impacto"/>
    <x v="0"/>
    <x v="2"/>
    <s v="Incumplimiento de obligaciones "/>
    <s v="Carretero"/>
    <x v="0"/>
    <m/>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eonidas Narváez"/>
    <x v="0"/>
    <s v="DISCIPLINARIA"/>
    <n v="7"/>
    <x v="1"/>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x v="7"/>
    <n v="2"/>
    <n v="0"/>
    <s v="CUMPLIDA"/>
    <x v="1"/>
    <x v="1"/>
    <m/>
    <m/>
    <m/>
    <m/>
    <x v="0"/>
    <x v="0"/>
    <s v="Plan de manejo ambiental"/>
    <s v="Carretero"/>
    <x v="0"/>
    <m/>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eonidas Narváez"/>
    <x v="0"/>
    <s v="DISCIPLINARIA"/>
    <n v="10"/>
    <x v="1"/>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x v="7"/>
    <n v="2"/>
    <n v="0"/>
    <s v="CUMPLIDA"/>
    <x v="1"/>
    <x v="1"/>
    <m/>
    <m/>
    <m/>
    <m/>
    <x v="0"/>
    <x v="3"/>
    <s v="Incumplimiento obligaciones"/>
    <s v="Carretero"/>
    <x v="0"/>
    <m/>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eonidas Narváez"/>
    <x v="0"/>
    <s v="DISCIPLINARIA"/>
    <n v="7"/>
    <x v="1"/>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x v="7"/>
    <n v="2"/>
    <n v="0"/>
    <s v="CUMPLIDA"/>
    <x v="1"/>
    <x v="1"/>
    <m/>
    <m/>
    <m/>
    <m/>
    <x v="0"/>
    <x v="0"/>
    <s v="Obligaciones interventoría"/>
    <s v="Carretero"/>
    <x v="0"/>
    <m/>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eonidas Narváez - Fernando Mejía"/>
    <x v="5"/>
    <s v="DISCIPLINARIA Y FISCAL"/>
    <n v="10"/>
    <x v="1"/>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1"/>
    <x v="2"/>
    <m/>
    <s v="SI_x000a__x000a_CONCEPTO JURÍDICO _x000a_MM&amp;D Rad. 2016-409-118083-2"/>
    <s v="SI"/>
    <s v="De gran impacto"/>
    <x v="0"/>
    <x v="8"/>
    <s v="Rendimientos financieros"/>
    <s v="Carretero"/>
    <x v="0"/>
    <m/>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de Gestión Contractual"/>
    <s v="Vicepresidencia de Gestión Contractual"/>
    <s v="Leonidas Narváez"/>
    <x v="0"/>
    <s v="ADMINISTRATIVA"/>
    <n v="8"/>
    <x v="1"/>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1"/>
    <x v="0"/>
    <m/>
    <s v="INF 6. MM&amp;D  Rad. No. 2016-409-089297-2 pag. 9"/>
    <s v="SI"/>
    <s v="De ajuste al plan"/>
    <x v="1"/>
    <x v="2"/>
    <s v="Desequilibrio ecuación contractual"/>
    <s v="Carretero"/>
    <x v="0"/>
    <m/>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de Gestión Contractual"/>
    <s v="Vicepresidencia de Gestión Contractual - Vicepresidencia Jurídica"/>
    <s v="Leonidas Narváez"/>
    <x v="0"/>
    <s v="DISCIPLINARIA Y FISCAL"/>
    <n v="9"/>
    <x v="1"/>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1"/>
    <x v="2"/>
    <m/>
    <s v="Estudio III_x000a__x000a_ INF 2 Rad. 2016-409-054482 pag.  7_x000a__x000a_INF 6. MM&amp;D  Rad. No. 2016-409-089297-2 pag. 12"/>
    <s v="SI"/>
    <s v="De ajuste al plan"/>
    <x v="0"/>
    <x v="2"/>
    <s v="Ingreso Mínimo Garantizado"/>
    <s v="Carretero"/>
    <x v="0"/>
    <m/>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de Gestión Contractual"/>
    <s v="Vicepresidencia de Gestión Contractual - Vicepresidencia Jurídica"/>
    <s v="Leonidas Narváez"/>
    <x v="0"/>
    <s v="FISCAL Y PENAL"/>
    <n v="9"/>
    <x v="1"/>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1"/>
    <x v="3"/>
    <m/>
    <s v="Estudio II_x000a_ _x000a_INF 2 Rad. 2016-409-054482 pag. 9_x000a__x000a_ INF.4_x000a_RADICADO NO. 2016-409-077657-2  Pag. 20_x000a__x000a_Concepto MM&amp;D_x000a_Rad. 2017-409-034572-2"/>
    <s v="SI"/>
    <s v="De ajuste al plan"/>
    <x v="0"/>
    <x v="3"/>
    <s v="Ingreso Mínimo Garantizado"/>
    <s v="Carretero"/>
    <x v="0"/>
    <m/>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de Gestión Contractual"/>
    <s v="Vicepresidencia de Gestión Contractual"/>
    <s v="Leonidas Narváez"/>
    <x v="0"/>
    <s v="DISCIPLINARIA"/>
    <n v="7"/>
    <x v="1"/>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1"/>
    <m/>
    <s v="INF 6. MM&amp;D  Rad. No. 2016-409-089297-2 pag. 19"/>
    <s v="SI"/>
    <s v="De ajuste al plan"/>
    <x v="0"/>
    <x v="2"/>
    <s v="Incumplimiento de obligaciones "/>
    <s v="Carretero"/>
    <x v="0"/>
    <m/>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eonidas Narváez"/>
    <x v="0"/>
    <s v="DISCIPLINARIA"/>
    <n v="11"/>
    <x v="1"/>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1"/>
    <x v="1"/>
    <m/>
    <m/>
    <m/>
    <m/>
    <x v="0"/>
    <x v="3"/>
    <s v="Deficiencias en análisis modificaciones contractuales"/>
    <s v="Carretero"/>
    <x v="0"/>
    <m/>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eonidas Narváez"/>
    <x v="0"/>
    <s v="DISCIPLINARIA Y PENAL"/>
    <n v="8"/>
    <x v="1"/>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1"/>
    <x v="3"/>
    <m/>
    <s v="Estudio I_x000a__x000a_INF. 3 MM&amp;D Rad. No. 2016-409-061729-2 Pag.  11 "/>
    <s v="SI"/>
    <s v="De ajuste al plan"/>
    <x v="0"/>
    <x v="3"/>
    <s v="Adiciones"/>
    <s v="Carretero"/>
    <x v="0"/>
    <m/>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7"/>
    <s v="Gestión Contractual y Seguimiento de Proyectos de Infraestructura de Transporte"/>
    <x v="1"/>
    <s v="Vicepresidencia de Gestión Contractual"/>
    <s v="Vicepresidencia de Gestión Contractual - Vicepresidencia Administrativa y Financiera"/>
    <s v="Leonidas Narváez"/>
    <x v="0"/>
    <s v="ADMINISTRATIVA"/>
    <n v="10"/>
    <x v="1"/>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x v="8"/>
    <n v="2"/>
    <n v="0"/>
    <s v="CUMPLIDA"/>
    <x v="1"/>
    <x v="0"/>
    <m/>
    <m/>
    <m/>
    <m/>
    <x v="0"/>
    <x v="3"/>
    <s v="Ausencia soportes documentales"/>
    <s v="Portuario"/>
    <x v="0"/>
    <m/>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1"/>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x v="8"/>
    <n v="2"/>
    <n v="0"/>
    <s v="CUMPLIDA"/>
    <x v="1"/>
    <x v="0"/>
    <m/>
    <m/>
    <m/>
    <m/>
    <x v="0"/>
    <x v="0"/>
    <s v="Deficiencias en la supervisión contractual"/>
    <s v="Carretero - Férreo"/>
    <x v="0"/>
    <m/>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15"/>
    <s v="CR_Bogotá-Villavicencio"/>
    <x v="14"/>
    <s v="Vicepresidencia Ejecutiva"/>
    <s v="Vicepresidencia Ejecutiva - Vicepresidencia de Planeación, Riesgos y Entorno"/>
    <s v="Fernando Mejía"/>
    <x v="2"/>
    <s v="ADMINISTRATIVA"/>
    <n v="0"/>
    <x v="6"/>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9"/>
    <n v="0"/>
    <n v="1"/>
    <s v="EN TERMINO"/>
    <x v="0"/>
    <x v="0"/>
    <m/>
    <m/>
    <m/>
    <m/>
    <x v="0"/>
    <x v="4"/>
    <s v="Mayores recursos para riesgo predial"/>
    <s v="Carretero"/>
    <x v="1"/>
    <m/>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Fernando Mejía"/>
    <x v="2"/>
    <s v="ADMINISTRATIVA"/>
    <n v="7"/>
    <x v="1"/>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x v="9"/>
    <n v="2"/>
    <n v="0"/>
    <s v="CUMPLIDA"/>
    <x v="1"/>
    <x v="0"/>
    <m/>
    <m/>
    <m/>
    <m/>
    <x v="0"/>
    <x v="4"/>
    <s v="Diferencia avalúo"/>
    <s v="Carretero"/>
    <x v="0"/>
    <m/>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Fernando Mejía"/>
    <x v="2"/>
    <s v="FISCAL"/>
    <n v="8"/>
    <x v="1"/>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1"/>
    <x v="2"/>
    <m/>
    <s v="Estudio III, INF. 7 MM&amp;D  Rad. No. 2016-409-092155-2 Pag. 12"/>
    <s v="SI"/>
    <s v="De ajuste al plan"/>
    <x v="0"/>
    <x v="4"/>
    <s v="Diferencia avalúo"/>
    <s v="Carretero"/>
    <x v="0"/>
    <m/>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eonidas Narváez"/>
    <x v="0"/>
    <s v="DISCIPLINARIA Y FISCAL"/>
    <n v="11"/>
    <x v="1"/>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1"/>
    <x v="2"/>
    <m/>
    <s v="Estudio III"/>
    <m/>
    <m/>
    <x v="0"/>
    <x v="3"/>
    <s v="Desequilibrio contractual"/>
    <s v="Portuario"/>
    <x v="0"/>
    <m/>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eonidas Narváez"/>
    <x v="0"/>
    <s v="DISCIPLINARIA"/>
    <n v="12"/>
    <x v="1"/>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x v="9"/>
    <n v="2"/>
    <n v="0"/>
    <s v="CUMPLIDA"/>
    <x v="1"/>
    <x v="1"/>
    <m/>
    <m/>
    <m/>
    <m/>
    <x v="0"/>
    <x v="3"/>
    <s v="Ausencia de interventoría en los proyectos"/>
    <s v="Portuario"/>
    <x v="0"/>
    <m/>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6"/>
    <s v="CP_American Port Puerto Drummond"/>
    <x v="23"/>
    <s v="Vicepresidencia de Gestión Contractual"/>
    <s v="Vicepresidencia de Gestión Contractual"/>
    <s v="Leonidas Narváez"/>
    <x v="0"/>
    <s v="DISCIPLINARIA"/>
    <n v="4"/>
    <x v="1"/>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x v="9"/>
    <n v="2"/>
    <n v="0"/>
    <s v="CUMPLIDA"/>
    <x v="1"/>
    <x v="1"/>
    <m/>
    <m/>
    <m/>
    <m/>
    <x v="0"/>
    <x v="6"/>
    <s v="Incertidumbre en niveles de servicio"/>
    <s v="Portuario"/>
    <x v="0"/>
    <m/>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eonidas Narváez"/>
    <x v="0"/>
    <s v="DISCIPLINARIA"/>
    <n v="13"/>
    <x v="1"/>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x v="9"/>
    <n v="2"/>
    <n v="0"/>
    <s v="CUMPLIDA"/>
    <x v="1"/>
    <x v="1"/>
    <m/>
    <m/>
    <m/>
    <m/>
    <x v="0"/>
    <x v="3"/>
    <s v="Ausencia de interventoría en los proyectos"/>
    <s v="Portuario"/>
    <x v="0"/>
    <m/>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2"/>
    <s v="Sistema Estratégico de Planeación y Gestión"/>
    <x v="2"/>
    <s v="Vicepresidencia de Planeación, Riesgos y Entorno"/>
    <s v="Vicepresidencia de Planeación, Riesgos y Entorno"/>
    <s v="Fernando Iregui"/>
    <x v="1"/>
    <s v="ADMINISTRATIVA"/>
    <n v="4"/>
    <x v="7"/>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m/>
    <m/>
    <m/>
    <m/>
    <m/>
    <x v="0"/>
    <n v="0"/>
    <n v="1"/>
    <s v="EN TERMINO"/>
    <x v="0"/>
    <x v="0"/>
    <m/>
    <m/>
    <m/>
    <m/>
    <x v="0"/>
    <x v="4"/>
    <s v="Predios adquiridos no utilizados"/>
    <s v="Carretero"/>
    <x v="1"/>
    <m/>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7"/>
    <s v="CR_Malla Vial del Valle del Cauca y Cauca"/>
    <x v="25"/>
    <s v="Vicepresidencia Ejecutiva"/>
    <s v="Vicepresidencia Ejecutiva - Vicepresidencia Jurídica"/>
    <s v="Fernando Mejía"/>
    <x v="2"/>
    <s v="DISCIPLINARIA Y FISCAL"/>
    <n v="6"/>
    <x v="8"/>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0"/>
    <x v="2"/>
    <m/>
    <s v="Estudio II_x000a_INF 1 MM&amp;D Rad. RADICADO NO. 2016-409-054480-2 pag. 36_x000a_INF.4_x000a_RADICADO NO. 2016-409-077657-2 Pag. 59_x000a__x000a_CONCEPTO JURÍDICO_x000a_Rad._x000a_2017-409-012640-2_x000a_"/>
    <s v="SI"/>
    <n v="0"/>
    <x v="0"/>
    <x v="2"/>
    <s v="Desequilibrio ecuación contractual"/>
    <s v="Carretero"/>
    <x v="0"/>
    <m/>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Fernando Mejía"/>
    <x v="2"/>
    <s v="DISCIPLINARIA Y FISCAL"/>
    <n v="8"/>
    <x v="1"/>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1"/>
    <x v="2"/>
    <m/>
    <s v="Estudio II_x000a_INF 1 MM&amp;D Rad. RADICADO NO. 2016-409-054480-2 pag. 38_x000a_INF.4_x000a_RADICADO NO. 2016-409-077657-2_x000a__x000a_CONCEPTO JURÍDICO_x000a_Rad._x000a_2017-409-012640-2_x000a_"/>
    <s v="N/A"/>
    <s v="De gran impacto"/>
    <x v="0"/>
    <x v="2"/>
    <s v="Desequilibrio ecuación contractual"/>
    <s v="Carretero"/>
    <x v="0"/>
    <m/>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2"/>
    <s v="CR_Malla Vial del Valle del Cauca y Cauca"/>
    <x v="25"/>
    <s v="Vicepresidencia Ejecutiva"/>
    <s v="Vicepresidencia Ejecutiva - Vicepresidencia Jurídica"/>
    <s v="Fernando Mejía"/>
    <x v="2"/>
    <s v="ADMINISTRATIVA"/>
    <n v="9"/>
    <x v="9"/>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0"/>
    <x v="0"/>
    <m/>
    <s v="INF 6 MM&amp;D Rad. No. 2016-409-089297-2 Pag. 44_x000a__x000a_CONCEPTO JURÍDICO_x000a_Rad._x000a_2017-409-012640-2_x000a_"/>
    <s v="SI"/>
    <s v="De gran impacto"/>
    <x v="0"/>
    <x v="2"/>
    <s v="Desequilibrio ecuación contractual"/>
    <s v="Carretero"/>
    <x v="0"/>
    <m/>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15"/>
    <s v="CR_Malla Vial del Valle del Cauca y Cauca"/>
    <x v="25"/>
    <s v="Vicepresidencia Ejecutiva"/>
    <s v="Vicepresidencia Ejecutiva"/>
    <s v="Fernando Mejía"/>
    <x v="2"/>
    <s v="DISCIPLINARIA"/>
    <n v="1"/>
    <x v="10"/>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
    <m/>
    <m/>
    <m/>
    <m/>
    <m/>
    <m/>
    <x v="0"/>
    <n v="0"/>
    <n v="1"/>
    <s v="EN TERMINO"/>
    <x v="0"/>
    <x v="1"/>
    <m/>
    <s v="INF 6 MM&amp;D Rad. No. 2016-409-089297-2 Pag. 49"/>
    <s v="SI"/>
    <s v="De ajuste al plan"/>
    <x v="0"/>
    <x v="3"/>
    <s v="Incumplimiento obligaciones"/>
    <s v="Carretero"/>
    <x v="0"/>
    <m/>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Fernando Mejía"/>
    <x v="2"/>
    <s v="DISCIPLINARIA"/>
    <n v="8"/>
    <x v="1"/>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x v="0"/>
    <n v="2"/>
    <n v="0"/>
    <s v="CUMPLIDA"/>
    <x v="1"/>
    <x v="1"/>
    <m/>
    <s v="INF 8  MM&amp;D Rad.  2016-409-100777-2 pag. 31"/>
    <s v="NO"/>
    <s v="De ajuste al plan"/>
    <x v="0"/>
    <x v="7"/>
    <s v="Desplazamiento de cronograma"/>
    <s v="Carretero"/>
    <x v="0"/>
    <m/>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Fernando Mejía"/>
    <x v="2"/>
    <s v="DISCIPLINARIA Y FISCAL"/>
    <n v="10"/>
    <x v="1"/>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1"/>
    <x v="2"/>
    <m/>
    <s v="Estudio III_x000a__x000a_INF. 8 MM&amp;D Rad. No. 2016-409-100777-2 Pag. 7_x000a__x000a_"/>
    <s v="SI"/>
    <s v="De ajuste al plan"/>
    <x v="0"/>
    <x v="0"/>
    <s v="Obligaciones interventoría"/>
    <s v="Carretero"/>
    <x v="0"/>
    <m/>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15"/>
    <s v="CR_Malla Vial del Valle del Cauca y Cauca"/>
    <x v="25"/>
    <s v="Vicepresidencia Ejecutiva"/>
    <s v="Vicepresidencia Ejecutiva - Vicepresidencia Jurídica - Vicepresidencia de Planeación, Riesgos y Entorno"/>
    <s v="Fernando Mejía"/>
    <x v="2"/>
    <s v="ADMINISTRATIVA"/>
    <n v="0"/>
    <x v="6"/>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m/>
    <m/>
    <m/>
    <m/>
    <m/>
    <x v="0"/>
    <n v="0"/>
    <n v="1"/>
    <s v="EN TERMINO"/>
    <x v="0"/>
    <x v="0"/>
    <m/>
    <s v="INF 6 MM&amp;D Rad. No. 2016-409-089297-2 Pag. 50"/>
    <s v="NO"/>
    <s v="De ajuste al plan"/>
    <x v="0"/>
    <x v="4"/>
    <s v="Diferencia avalúo"/>
    <s v="Carretero"/>
    <x v="1"/>
    <m/>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18"/>
    <s v="Gestión Contractual y Seguimiento de Proyectos de Infraestructura de Transporte"/>
    <x v="1"/>
    <s v="Vicepresidencia de Gestión Contractual"/>
    <s v="Vicepresidencia de Gestión Contractual - Vicepresidencia Jurídica"/>
    <s v="Leonidas Narváez"/>
    <x v="0"/>
    <s v="DISCIPLINARIA"/>
    <n v="8"/>
    <x v="1"/>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1"/>
    <x v="1"/>
    <m/>
    <m/>
    <m/>
    <m/>
    <x v="0"/>
    <x v="3"/>
    <s v="Pago contribución fondo seguridad y convivencia ciudadana"/>
    <s v="Carretero - Portuario"/>
    <x v="0"/>
    <m/>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Fernando Mejía"/>
    <x v="2"/>
    <s v="ADMINISTRATIVA"/>
    <n v="9"/>
    <x v="1"/>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1"/>
    <x v="0"/>
    <m/>
    <s v="Estudio III, INF. 7 MM&amp;D  Rad. No. 2016-409-092155-2 Pag. 14"/>
    <s v="NO"/>
    <s v="De ajuste al plan"/>
    <x v="0"/>
    <x v="9"/>
    <s v="Pago de intereses por laudo"/>
    <s v="Carretero"/>
    <x v="0"/>
    <m/>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Fernando Mejía"/>
    <x v="2"/>
    <s v="DISCIPLINARIA"/>
    <n v="11"/>
    <x v="1"/>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1"/>
    <x v="1"/>
    <m/>
    <s v="INF 5  MM&amp;D Rad. No. 2016-409-089295-2 Pag. 25"/>
    <s v="SI"/>
    <s v="De ajuste al plan"/>
    <x v="0"/>
    <x v="2"/>
    <s v="Incumplimiento de obligaciones "/>
    <s v="Carretero"/>
    <x v="0"/>
    <m/>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Fernando Mejía"/>
    <x v="2"/>
    <s v="DISCIPLINARIA"/>
    <n v="8"/>
    <x v="1"/>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1"/>
    <x v="1"/>
    <m/>
    <s v="INF 5  MM&amp;D Rad. No. 2016-409-089295-2 Pag. 27"/>
    <s v="SI"/>
    <s v="De ajuste al plan"/>
    <x v="0"/>
    <x v="3"/>
    <s v="Incumplimiento obligaciones"/>
    <s v="Carretero"/>
    <x v="0"/>
    <m/>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19"/>
    <s v="CR_Bosa-Granada-Girardot"/>
    <x v="3"/>
    <s v="Vicepresidencia de Gestión Contractual - Vicepresidencia Ejecutiva"/>
    <s v="Vicepresidencia de Gestión Contractual - Vicepresidencia Ejecutiva"/>
    <s v="Leonidas Narváez - Fernando Mejía"/>
    <x v="5"/>
    <s v="DISCIPLINARIA"/>
    <n v="4"/>
    <x v="11"/>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0"/>
    <x v="1"/>
    <m/>
    <s v="INF 5 MM&amp;D Rad. No. 2016-409-089295-2 Pag. 29"/>
    <s v="SI"/>
    <s v="De ajuste al plan"/>
    <x v="1"/>
    <x v="3"/>
    <s v="Incumplimiento normatividad"/>
    <s v="Carretero"/>
    <x v="0"/>
    <m/>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Fernando Mejía"/>
    <x v="2"/>
    <s v="DISCIPLINARIA"/>
    <n v="10"/>
    <x v="1"/>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x v="0"/>
    <n v="2"/>
    <n v="0"/>
    <s v="CUMPLIDA"/>
    <x v="1"/>
    <x v="1"/>
    <m/>
    <s v="INF 5  MM&amp;D Rad. No. 2016-409-089295-2 Pag. 31"/>
    <s v="SI"/>
    <s v="De ajuste al plan"/>
    <x v="0"/>
    <x v="0"/>
    <s v="Obligaciones interventoría"/>
    <s v="Carretero"/>
    <x v="0"/>
    <m/>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3"/>
    <s v="CR_Bosa-Granada-Girardot"/>
    <x v="3"/>
    <s v="Vicepresidencia Ejecutiva"/>
    <s v="Vicepresidencia Ejecutiva"/>
    <s v="Fernando Mejía"/>
    <x v="2"/>
    <s v="ADMINISTRATIVA"/>
    <n v="7"/>
    <x v="1"/>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x v="0"/>
    <n v="2"/>
    <n v="0"/>
    <s v="CUMPLIDA"/>
    <x v="1"/>
    <x v="0"/>
    <m/>
    <s v="INF 5  MM&amp;D Rad. No. 2016-409-089295-2 Pag. 33"/>
    <s v="SI"/>
    <s v="De ajuste al plan"/>
    <x v="0"/>
    <x v="0"/>
    <s v="Obligaciones interventoría"/>
    <s v="Carretero"/>
    <x v="0"/>
    <m/>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Fernando Mejía"/>
    <x v="2"/>
    <s v="ADMINISTRATIVA"/>
    <n v="7"/>
    <x v="1"/>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x v="0"/>
    <n v="2"/>
    <n v="0"/>
    <s v="CUMPLIDA"/>
    <x v="1"/>
    <x v="0"/>
    <m/>
    <s v="INF 5  MM&amp;D Rad. No. 2016-409-089295-2 Pag. 34"/>
    <s v="SI"/>
    <s v="De ajuste al plan"/>
    <x v="0"/>
    <x v="0"/>
    <s v="Obligaciones interventoría"/>
    <s v="Carretero"/>
    <x v="0"/>
    <m/>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Fernando Mejía"/>
    <x v="2"/>
    <s v="DISCIPLINARIA"/>
    <n v="9"/>
    <x v="1"/>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x v="0"/>
    <n v="2"/>
    <n v="0"/>
    <s v="CUMPLIDA"/>
    <x v="1"/>
    <x v="1"/>
    <m/>
    <s v="INF 5  MM&amp;D Rad. No. 2016-409-089295-2 Pag. 35"/>
    <s v="N/A"/>
    <s v="No hay impacto"/>
    <x v="0"/>
    <x v="1"/>
    <s v="Competencia otras entidades"/>
    <s v="Carretero"/>
    <x v="0"/>
    <m/>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6"/>
    <s v="CP_Autorización Temporal CI Prodeco"/>
    <x v="28"/>
    <s v="Vicepresidencia de Gestión Contractual"/>
    <s v="Vicepresidencia de Gestión Contractual"/>
    <s v="Leonidas Narváez"/>
    <x v="0"/>
    <s v="DISCIPLINARIA"/>
    <n v="4"/>
    <x v="1"/>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x v="9"/>
    <n v="2"/>
    <n v="0"/>
    <s v="CUMPLIDA"/>
    <x v="1"/>
    <x v="1"/>
    <m/>
    <m/>
    <m/>
    <m/>
    <x v="0"/>
    <x v="0"/>
    <s v="Deficiencias en la supervisión contractual"/>
    <s v="Portuario"/>
    <x v="0"/>
    <m/>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eonidas Narváez"/>
    <x v="0"/>
    <s v="DISCIPLINARIA Y FISCAL"/>
    <n v="15"/>
    <x v="1"/>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x v="9"/>
    <n v="2"/>
    <n v="0"/>
    <s v="CUMPLIDA"/>
    <x v="1"/>
    <x v="2"/>
    <m/>
    <s v="Estudio III"/>
    <m/>
    <m/>
    <x v="0"/>
    <x v="3"/>
    <s v="Cálculo contraprestación"/>
    <s v="Portuario"/>
    <x v="0"/>
    <m/>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eonidas Narváez"/>
    <x v="0"/>
    <s v="FISCAL"/>
    <n v="7"/>
    <x v="1"/>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m/>
    <s v="Presuntas irregularidades por ocupación de espacio público, detectadas en la actuación especial de fiscalización adelantadas en el contrato No. 022 de 23/04/1998 y delimitación de línea de playa."/>
    <m/>
    <m/>
    <m/>
    <x v="9"/>
    <n v="2"/>
    <n v="0"/>
    <s v="CUMPLIDA"/>
    <x v="1"/>
    <x v="2"/>
    <m/>
    <m/>
    <m/>
    <m/>
    <x v="0"/>
    <x v="3"/>
    <s v="Incumplimiento obligaciones"/>
    <s v="Portuario"/>
    <x v="0"/>
    <m/>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eonidas Narváez"/>
    <x v="0"/>
    <s v="DISCIPLINARIA Y FISCAL"/>
    <n v="10"/>
    <x v="1"/>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1"/>
    <x v="2"/>
    <m/>
    <m/>
    <m/>
    <m/>
    <x v="0"/>
    <x v="3"/>
    <s v="Cálculo contraprestación"/>
    <s v="Portuario"/>
    <x v="0"/>
    <m/>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eonidas Narváez"/>
    <x v="0"/>
    <s v="FISCAL"/>
    <n v="9"/>
    <x v="1"/>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x v="9"/>
    <n v="2"/>
    <n v="0"/>
    <s v="CUMPLIDA"/>
    <x v="1"/>
    <x v="2"/>
    <m/>
    <s v="Estudio III"/>
    <m/>
    <m/>
    <x v="0"/>
    <x v="3"/>
    <s v="Cálculo contraprestación"/>
    <s v="Portuario"/>
    <x v="0"/>
    <m/>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eonidas Narváez"/>
    <x v="0"/>
    <s v="DISCIPLINARIA"/>
    <n v="9"/>
    <x v="1"/>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s v="NO"/>
    <s v="Auto del 20/09/2016 _x000a_Mediante el cual se ordena la apertura de indagación preliminar de un proceso disciplinario. En el punto 1 del auto decreta pruebas para este hallazgo."/>
    <m/>
    <m/>
    <m/>
    <x v="9"/>
    <n v="2"/>
    <n v="0"/>
    <s v="CUMPLIDA"/>
    <x v="1"/>
    <x v="1"/>
    <m/>
    <m/>
    <m/>
    <m/>
    <x v="0"/>
    <x v="3"/>
    <s v="Ausencia soportes documentales"/>
    <s v="Portuario"/>
    <x v="0"/>
    <m/>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eonidas Narváez"/>
    <x v="0"/>
    <s v="DISCIPLINARIA"/>
    <n v="7"/>
    <x v="1"/>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s v="NO"/>
    <s v="Auto del 20/09/2016 _x000a_Mediante el cual se ordena la apertura de indagación preliminar de un proceso disciplinario. En el punto 2 del auto decreta pruebas para este hallazgo."/>
    <m/>
    <m/>
    <m/>
    <x v="9"/>
    <n v="2"/>
    <n v="0"/>
    <s v="CUMPLIDA"/>
    <x v="1"/>
    <x v="1"/>
    <m/>
    <m/>
    <m/>
    <m/>
    <x v="0"/>
    <x v="3"/>
    <s v="Cálculo contraprestación"/>
    <s v="Portuario"/>
    <x v="0"/>
    <m/>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eonidas Narváez"/>
    <x v="0"/>
    <s v="ADMINISTRATIVA"/>
    <n v="6"/>
    <x v="1"/>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1"/>
    <x v="0"/>
    <m/>
    <m/>
    <m/>
    <m/>
    <x v="0"/>
    <x v="0"/>
    <s v="Entrega información concesionario"/>
    <s v="Portuario"/>
    <x v="0"/>
    <m/>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eonidas Narváez"/>
    <x v="0"/>
    <s v="DISCIPLINARIA"/>
    <n v="7"/>
    <x v="1"/>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s v="NO"/>
    <s v="Auto del 20/09/2016 _x000a_Mediante el cual se ordena la apertura de indagación preliminar de un proceso disciplinario. En el punto 5 del auto decreta pruebas para este hallazgo."/>
    <m/>
    <m/>
    <m/>
    <x v="9"/>
    <n v="2"/>
    <n v="0"/>
    <s v="CUMPLIDA"/>
    <x v="1"/>
    <x v="1"/>
    <m/>
    <m/>
    <m/>
    <m/>
    <x v="0"/>
    <x v="3"/>
    <s v="Incumplimiento obligaciones"/>
    <s v="Portuario"/>
    <x v="0"/>
    <m/>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eonidas Narváez"/>
    <x v="0"/>
    <s v="ADMINISTRATIVA"/>
    <n v="5"/>
    <x v="1"/>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x v="9"/>
    <n v="2"/>
    <n v="0"/>
    <s v="CUMPLIDA"/>
    <x v="1"/>
    <x v="0"/>
    <m/>
    <m/>
    <m/>
    <m/>
    <x v="0"/>
    <x v="3"/>
    <s v="Incumplimiento obligaciones"/>
    <s v="Portuario"/>
    <x v="0"/>
    <m/>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6"/>
    <s v="CP_Sociedad Portuaria Regional Santa Marta"/>
    <x v="30"/>
    <s v="Vicepresidencia de Gestión Contractual"/>
    <s v="Vicepresidencia de Gestión Contractual"/>
    <s v="Leonidas Narváez"/>
    <x v="0"/>
    <s v="DISCIPLINARIA"/>
    <n v="4"/>
    <x v="1"/>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1"/>
    <x v="1"/>
    <m/>
    <m/>
    <m/>
    <m/>
    <x v="0"/>
    <x v="0"/>
    <s v="Deficiencias en la supervisión contractual"/>
    <s v="Portuario"/>
    <x v="0"/>
    <m/>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eonidas Narváez"/>
    <x v="0"/>
    <s v="DISCIPLINARIA Y FISCAL"/>
    <n v="9"/>
    <x v="1"/>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1"/>
    <x v="2"/>
    <m/>
    <s v="Estudio III"/>
    <m/>
    <m/>
    <x v="1"/>
    <x v="6"/>
    <s v="Mediciones de playa"/>
    <s v="Portuario"/>
    <x v="0"/>
    <m/>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eonidas Narváez"/>
    <x v="0"/>
    <s v="DISCIPLINARIA"/>
    <n v="6"/>
    <x v="1"/>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x v="9"/>
    <n v="2"/>
    <n v="0"/>
    <s v="CUMPLIDA"/>
    <x v="1"/>
    <x v="1"/>
    <m/>
    <m/>
    <m/>
    <m/>
    <x v="0"/>
    <x v="0"/>
    <s v="Deficiencias en la supervisión contractual"/>
    <s v="Portuario"/>
    <x v="0"/>
    <m/>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eonidas Narváez"/>
    <x v="0"/>
    <s v="DISCIPLINARIA"/>
    <n v="9"/>
    <x v="1"/>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x v="9"/>
    <n v="2"/>
    <n v="0"/>
    <s v="CUMPLIDA"/>
    <x v="1"/>
    <x v="1"/>
    <m/>
    <m/>
    <m/>
    <m/>
    <x v="0"/>
    <x v="3"/>
    <s v="Renovación y ampliación garantías"/>
    <s v="Portuario"/>
    <x v="0"/>
    <m/>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eonidas Narváez"/>
    <x v="0"/>
    <s v="DISCIPLINARIA"/>
    <n v="6"/>
    <x v="1"/>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x v="9"/>
    <n v="2"/>
    <n v="0"/>
    <s v="CUMPLIDA"/>
    <x v="1"/>
    <x v="1"/>
    <m/>
    <m/>
    <m/>
    <m/>
    <x v="0"/>
    <x v="3"/>
    <s v="Incumplimiento obligaciones"/>
    <s v="Portuario"/>
    <x v="0"/>
    <m/>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eonidas Narváez"/>
    <x v="0"/>
    <s v="DISCIPLINARIA"/>
    <n v="6"/>
    <x v="1"/>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1"/>
    <x v="1"/>
    <m/>
    <m/>
    <m/>
    <m/>
    <x v="0"/>
    <x v="3"/>
    <s v="Incumplimiento obligaciones"/>
    <s v="Portuario"/>
    <x v="0"/>
    <m/>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eonidas Narváez"/>
    <x v="0"/>
    <s v="DISCIPLINARIA"/>
    <n v="7"/>
    <x v="1"/>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1"/>
    <x v="1"/>
    <m/>
    <m/>
    <m/>
    <m/>
    <x v="0"/>
    <x v="3"/>
    <s v="Incumplimiento especificaciones"/>
    <s v="Portuario"/>
    <x v="0"/>
    <m/>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eonidas Narváez"/>
    <x v="0"/>
    <s v="ADMINISTRATIVA"/>
    <n v="8"/>
    <x v="1"/>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1"/>
    <x v="0"/>
    <m/>
    <m/>
    <m/>
    <m/>
    <x v="0"/>
    <x v="1"/>
    <s v="Zona de servidumbre"/>
    <s v="Portuario"/>
    <x v="0"/>
    <m/>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Fernando Mejía"/>
    <x v="2"/>
    <s v="DISCIPLINARIA"/>
    <n v="10"/>
    <x v="1"/>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x v="10"/>
    <n v="2"/>
    <n v="0"/>
    <s v="CUMPLIDA"/>
    <x v="1"/>
    <x v="1"/>
    <m/>
    <s v="INF 5 MM&amp;D Rad. No. 2016-409-089295-2 Pag. 37"/>
    <s v="SI"/>
    <s v="De ajuste al plan"/>
    <x v="0"/>
    <x v="7"/>
    <s v="Desplazamiento de cronograma"/>
    <s v="Carretero"/>
    <x v="0"/>
    <m/>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Fernando Mejía"/>
    <x v="2"/>
    <s v="DISCIPLINARIA Y FISCAL"/>
    <n v="6"/>
    <x v="1"/>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1"/>
    <x v="2"/>
    <m/>
    <s v="Estudio III_x000a__x000a_INF 5  MM&amp;D Rad. No. 2016-409-089295-2 Pag. 38"/>
    <s v="N/A"/>
    <s v="No hay impacto"/>
    <x v="0"/>
    <x v="0"/>
    <s v="Falta de coordinación entre actores"/>
    <s v="Carretero"/>
    <x v="0"/>
    <m/>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Fernando Mejía"/>
    <x v="2"/>
    <s v="DISCIPLINARIA Y FISCAL"/>
    <n v="7"/>
    <x v="1"/>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1"/>
    <x v="2"/>
    <m/>
    <s v="Estudio II_x000a_INF.4_x000a_RADICADO NO. 2016-409-077657-2  Pag. 73"/>
    <s v="N/A"/>
    <s v="No hay impacto"/>
    <x v="0"/>
    <x v="9"/>
    <s v="Demora en pagos prediales"/>
    <s v="Carretero"/>
    <x v="0"/>
    <m/>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Fernando Mejía"/>
    <x v="2"/>
    <s v="DISCIPLINARIA Y FISCAL"/>
    <n v="6"/>
    <x v="1"/>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x v="10"/>
    <n v="2"/>
    <n v="0"/>
    <s v="CUMPLIDA"/>
    <x v="1"/>
    <x v="2"/>
    <m/>
    <s v="INF 5  MM&amp;D Rad. No. 2016-409-089295-2 Pag. 39"/>
    <s v="SI"/>
    <s v="De ajuste al plan"/>
    <x v="0"/>
    <x v="0"/>
    <s v="Sobrecostos en interventoría"/>
    <s v="Carretero"/>
    <x v="0"/>
    <m/>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Fernando Mejía"/>
    <x v="2"/>
    <s v="ADMINISTRATIVA"/>
    <n v="6"/>
    <x v="1"/>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x v="10"/>
    <n v="2"/>
    <n v="0"/>
    <s v="CUMPLIDA"/>
    <x v="1"/>
    <x v="0"/>
    <m/>
    <s v="INF 5  MM&amp;D Rad. No. 2016-409-089295-2 Pag. 41"/>
    <s v="SI"/>
    <s v="De ajuste al plan"/>
    <x v="0"/>
    <x v="3"/>
    <s v="Incumplimiento obligaciones"/>
    <s v="Carretero"/>
    <x v="0"/>
    <m/>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Fernando Mejía"/>
    <x v="2"/>
    <s v="ADMINISTRATIVA"/>
    <n v="7"/>
    <x v="1"/>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x v="10"/>
    <n v="2"/>
    <n v="0"/>
    <s v="CUMPLIDA"/>
    <x v="1"/>
    <x v="0"/>
    <m/>
    <s v="INF 5  MM&amp;D Rad. No. 2016-409-089295-2 Pag. 43"/>
    <s v="SI"/>
    <s v="De ajuste al plan"/>
    <x v="0"/>
    <x v="0"/>
    <s v="Falta de coordinación entre actores"/>
    <s v="Carretero"/>
    <x v="0"/>
    <m/>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Fernando Mejía"/>
    <x v="2"/>
    <s v="DISCIPLINARIA"/>
    <n v="7"/>
    <x v="1"/>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x v="10"/>
    <n v="2"/>
    <n v="0"/>
    <s v="CUMPLIDA"/>
    <x v="1"/>
    <x v="1"/>
    <m/>
    <s v="INF 5  MM&amp;D Rad. No. 2016-409-089295-2 Pag. 44"/>
    <s v="N/A"/>
    <s v="No hay impacto"/>
    <x v="0"/>
    <x v="1"/>
    <s v="Competencia otras entidades"/>
    <s v="Carretero"/>
    <x v="0"/>
    <m/>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Fernando Mejía"/>
    <x v="2"/>
    <s v="ADMINISTRATIVA"/>
    <n v="9"/>
    <x v="1"/>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x v="10"/>
    <n v="2"/>
    <n v="0"/>
    <s v="CUMPLIDA"/>
    <x v="1"/>
    <x v="0"/>
    <m/>
    <s v="INF 5 MM&amp;D Rad. No. 2016-409-089295-2 Pag. 44"/>
    <s v="SI"/>
    <s v="De ajuste al plan"/>
    <x v="0"/>
    <x v="0"/>
    <s v="Falta de coordinación entre actores"/>
    <s v="Carretero"/>
    <x v="0"/>
    <m/>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eonidas Narváez"/>
    <x v="0"/>
    <s v="DISCIPLINARIA Y FISCAL"/>
    <n v="9"/>
    <x v="1"/>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m/>
    <s v="APERTURA.- Presuntas irregularidades relacionadas con el cálculo de la contraprestación. Línea de playa."/>
    <m/>
    <m/>
    <m/>
    <x v="9"/>
    <n v="2"/>
    <n v="0"/>
    <s v="CUMPLIDA"/>
    <x v="1"/>
    <x v="2"/>
    <m/>
    <m/>
    <m/>
    <m/>
    <x v="0"/>
    <x v="3"/>
    <s v="Cálculo contraprestación"/>
    <s v="Portuario"/>
    <x v="0"/>
    <m/>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20"/>
    <s v="CP_Cerrejón Zona Norte SA"/>
    <x v="32"/>
    <s v="Vicepresidencia de Gestión Contractual"/>
    <s v="Vicepresidencia de Gestión Contractual - Vicepresidencia Jurídica"/>
    <s v="Leonidas Narváez"/>
    <x v="0"/>
    <s v="DISCIPLINARIA"/>
    <n v="7"/>
    <x v="1"/>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x v="9"/>
    <n v="2"/>
    <n v="0"/>
    <s v="CUMPLIDA"/>
    <x v="1"/>
    <x v="1"/>
    <m/>
    <m/>
    <m/>
    <m/>
    <x v="0"/>
    <x v="3"/>
    <s v="Reversiones"/>
    <s v="Portuario"/>
    <x v="0"/>
    <m/>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Fernando Mejía"/>
    <x v="2"/>
    <s v="DISCIPLINARIA"/>
    <n v="9"/>
    <x v="1"/>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x v="11"/>
    <n v="2"/>
    <n v="0"/>
    <s v="CUMPLIDA"/>
    <x v="1"/>
    <x v="1"/>
    <m/>
    <s v="INF 5 MM&amp;D Rad. No. 2016-409-089295-2 Pag. 46"/>
    <s v="SI"/>
    <s v="De ajuste al plan"/>
    <x v="0"/>
    <x v="4"/>
    <s v="Demora en gestión predial"/>
    <s v="Carretero"/>
    <x v="0"/>
    <m/>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
    <s v="CR_Bosa-Granada-Girardot"/>
    <x v="3"/>
    <s v="Vicepresidencia Ejecutiva"/>
    <s v="Vicepresidencia Ejecutiva - Vicepresidencia de Planeación, Riesgos y Entorno- Vicepresidencia Jurídica"/>
    <s v="Fernando Mejía"/>
    <x v="2"/>
    <s v="DISCIPLINARIA"/>
    <n v="9"/>
    <x v="3"/>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m/>
    <m/>
    <m/>
    <m/>
    <m/>
    <x v="11"/>
    <n v="0"/>
    <n v="1"/>
    <s v="EN TERMINO"/>
    <x v="0"/>
    <x v="1"/>
    <m/>
    <s v="INF 5  MM&amp;D Rad. No. 2016-409-089295-2 Pag. 47"/>
    <s v="SI"/>
    <s v="De ajuste al plan"/>
    <x v="0"/>
    <x v="4"/>
    <s v="Demora en expropiación"/>
    <s v="Carretero"/>
    <x v="1"/>
    <m/>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Fernando Mejía"/>
    <x v="2"/>
    <s v="ADMINISTRATIVA"/>
    <n v="7"/>
    <x v="1"/>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x v="11"/>
    <n v="2"/>
    <n v="0"/>
    <s v="CUMPLIDA"/>
    <x v="1"/>
    <x v="0"/>
    <m/>
    <s v="INF 5 MM&amp;D Rad. No. 2016-409-089295-2 Pag. 49"/>
    <s v="SI"/>
    <s v="De ajuste al plan"/>
    <x v="0"/>
    <x v="4"/>
    <s v="Demora en gestión predial"/>
    <s v="Carretero"/>
    <x v="0"/>
    <m/>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Fernando Mejía"/>
    <x v="2"/>
    <s v="ADMINISTRATIVA"/>
    <n v="8"/>
    <x v="1"/>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1"/>
    <x v="0"/>
    <m/>
    <s v="INF 5  MM&amp;D Rad. No. 2016-409-089295-2 Pag. 50_x000a__x000a_CONCEPTO JURÍDICO_x000a_Rad._x000a_2017-409-012640-2_x000a_"/>
    <s v="SI"/>
    <s v="De gran impacto"/>
    <x v="0"/>
    <x v="2"/>
    <s v="Por modificaciones contractuales"/>
    <s v="Carretero"/>
    <x v="0"/>
    <m/>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21"/>
    <s v="CP_Autorización Temporal CI Prodeco"/>
    <x v="28"/>
    <s v="Vicepresidencia de Gestión Contractual"/>
    <s v="Vicepresidencia de Gestión Contractual"/>
    <s v="Leonidas Narváez"/>
    <x v="0"/>
    <s v="ADMINISTRATIVA"/>
    <n v="5"/>
    <x v="1"/>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1"/>
    <n v="2"/>
    <n v="0"/>
    <s v="CUMPLIDA"/>
    <x v="1"/>
    <x v="0"/>
    <m/>
    <m/>
    <m/>
    <m/>
    <x v="0"/>
    <x v="3"/>
    <s v="Ausencia soportes documentales"/>
    <s v="Portuario"/>
    <x v="0"/>
    <m/>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2"/>
    <s v="Sistema Estratégico de Planeación y Gestión"/>
    <x v="2"/>
    <s v="Vicepresidencia de Planeación, Riesgos y Entorno"/>
    <s v="Vicepresidencia de Planeación, Riesgos y Entorno"/>
    <s v="Fernando Iregui"/>
    <x v="1"/>
    <s v="ADMINISTRATIVA"/>
    <n v="9"/>
    <x v="1"/>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1"/>
    <n v="2"/>
    <n v="0"/>
    <s v="CUMPLIDA"/>
    <x v="1"/>
    <x v="0"/>
    <m/>
    <m/>
    <m/>
    <m/>
    <x v="0"/>
    <x v="10"/>
    <s v="Incumplimiento metas PND y PAA"/>
    <s v="Sistema Estratégico de Planeación y Gestión"/>
    <x v="0"/>
    <m/>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Lina Quiroga Vergara"/>
    <x v="3"/>
    <s v="ADMINISTRATIVA"/>
    <n v="4"/>
    <x v="1"/>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x v="11"/>
    <n v="2"/>
    <n v="0"/>
    <s v="CUMPLIDA"/>
    <x v="1"/>
    <x v="0"/>
    <m/>
    <m/>
    <m/>
    <m/>
    <x v="0"/>
    <x v="0"/>
    <s v="Deficiencias en la gestión interna judicial"/>
    <s v="Gestión Jurídica"/>
    <x v="0"/>
    <m/>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Lina Quiroga Vergara"/>
    <x v="3"/>
    <s v="ADMINISTRATIVA"/>
    <n v="5"/>
    <x v="1"/>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x v="11"/>
    <n v="2"/>
    <n v="0"/>
    <s v="CUMPLIDA"/>
    <x v="1"/>
    <x v="0"/>
    <m/>
    <m/>
    <m/>
    <m/>
    <x v="0"/>
    <x v="0"/>
    <s v="Deficiencias en la gestión interna judicial"/>
    <s v="Gestión Jurídica"/>
    <x v="0"/>
    <m/>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eonidas Narváez - Fernando Mejía"/>
    <x v="5"/>
    <s v="ADMINISTRATIVA"/>
    <n v="7"/>
    <x v="1"/>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x v="11"/>
    <n v="2"/>
    <n v="0"/>
    <s v="CUMPLIDA"/>
    <x v="1"/>
    <x v="0"/>
    <m/>
    <m/>
    <m/>
    <m/>
    <x v="0"/>
    <x v="3"/>
    <s v="Renovación y ampliación garantías"/>
    <s v="Carretero - Férreo"/>
    <x v="0"/>
    <m/>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7"/>
    <s v="Gestión Contractual y Seguimiento de Proyectos de Infraestructura de Transporte"/>
    <x v="1"/>
    <s v="Vicepresidencia de Gestión Contractual"/>
    <s v="Vicepresidencia de Gestión Contractual - Vicepresidencia Administrativa y Financiera"/>
    <s v="Leonidas Narváez"/>
    <x v="0"/>
    <s v="ADMINISTRATIVA"/>
    <n v="10"/>
    <x v="1"/>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x v="11"/>
    <n v="2"/>
    <n v="0"/>
    <s v="CUMPLIDA"/>
    <x v="1"/>
    <x v="0"/>
    <m/>
    <m/>
    <m/>
    <m/>
    <x v="0"/>
    <x v="0"/>
    <s v="Falta inventarios concesiones portuarias"/>
    <s v="Portuario"/>
    <x v="0"/>
    <m/>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2"/>
    <s v="Sistema Estratégico de Planeación y Gestión"/>
    <x v="2"/>
    <s v="Vicepresidencia de Planeación, Riesgos y Entorno"/>
    <s v="Vicepresidencia de Planeación, Riesgos y Entorno"/>
    <s v="Fernando Iregui"/>
    <x v="1"/>
    <s v="DISCIPLINARIA"/>
    <n v="11"/>
    <x v="1"/>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1"/>
    <x v="1"/>
    <m/>
    <m/>
    <m/>
    <m/>
    <x v="0"/>
    <x v="10"/>
    <s v="Incumplimiento metas PND y PAA"/>
    <s v="Sistema Estratégico de Planeación y Gestión"/>
    <x v="0"/>
    <m/>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2"/>
    <s v="Sistema Estratégico de Planeación y Gestión"/>
    <x v="2"/>
    <s v="Vicepresidencia de Planeación, Riesgos y Entorno"/>
    <s v="Vicepresidencia de Gestión Contractual - Vicepresidencia de Planeación, Riesgos y Entorno"/>
    <s v="Fernando Iregui"/>
    <x v="1"/>
    <s v="DISCIPLINARIA"/>
    <n v="11"/>
    <x v="1"/>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1"/>
    <x v="1"/>
    <m/>
    <m/>
    <m/>
    <m/>
    <x v="0"/>
    <x v="10"/>
    <s v="Incumplimiento metas PND y PAA"/>
    <s v="Sistema Estratégico de Planeación y Gestión"/>
    <x v="0"/>
    <m/>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2"/>
    <s v="Sistema Estratégico de Planeación y Gestión"/>
    <x v="2"/>
    <s v="Vicepresidencia de Planeación, Riesgos y Entorno"/>
    <s v="Vicepresidencia de Gestión Contractual - Vicepresidencia de Planeación, Riesgos y Entorno - Vicepresidencia de Estructuración"/>
    <s v="Fernando Iregui"/>
    <x v="1"/>
    <s v="ADMINISTRATIVA"/>
    <n v="10"/>
    <x v="1"/>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1"/>
    <x v="0"/>
    <m/>
    <m/>
    <m/>
    <m/>
    <x v="0"/>
    <x v="10"/>
    <s v="Incumplimiento metas PND y PAA"/>
    <s v="Sistema Estratégico de Planeación y Gestión"/>
    <x v="0"/>
    <m/>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2"/>
    <s v="Sistema Estratégico de Planeación y Gestión"/>
    <x v="2"/>
    <s v="Vicepresidencia de Planeación, Riesgos y Entorno"/>
    <s v="Vicepresidencia de Gestión Contractual - Vicepresidencia de Planeación, Riesgos y Entorno - Vicepresidencia de Estructuración"/>
    <s v="Fernando Iregui"/>
    <x v="1"/>
    <s v="DISCIPLINARIA"/>
    <n v="9"/>
    <x v="1"/>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1"/>
    <x v="1"/>
    <m/>
    <m/>
    <m/>
    <m/>
    <x v="0"/>
    <x v="10"/>
    <s v="Incumplimiento metas PND y PAA"/>
    <s v="Sistema Estratégico de Planeación y Gestión"/>
    <x v="0"/>
    <m/>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2"/>
    <s v="Sistema Estratégico de Planeación y Gestión"/>
    <x v="2"/>
    <s v="Vicepresidencia de Planeación, Riesgos y Entorno"/>
    <s v="Vicepresidencia de Planeación, Riesgos y Entorno"/>
    <s v="Fernando Iregui"/>
    <x v="1"/>
    <s v="DISCIPLINARIA"/>
    <n v="9"/>
    <x v="1"/>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1"/>
    <x v="1"/>
    <m/>
    <m/>
    <m/>
    <m/>
    <x v="0"/>
    <x v="10"/>
    <s v="Incumplimiento metas PND y PAA"/>
    <s v="Sistema Estratégico de Planeación y Gestión"/>
    <x v="0"/>
    <m/>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2"/>
    <s v="Sistema Estratégico de Planeación y Gestión"/>
    <x v="2"/>
    <s v="Vicepresidencia de Planeación, Riesgos y Entorno"/>
    <s v="Vicepresidencia de Planeación, Riesgos y Entorno"/>
    <s v="Fernando Iregui"/>
    <x v="1"/>
    <s v="ADMINISTRATIVA"/>
    <n v="9"/>
    <x v="1"/>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2"/>
    <n v="2"/>
    <n v="0"/>
    <s v="CUMPLIDA"/>
    <x v="1"/>
    <x v="0"/>
    <m/>
    <s v="SI"/>
    <m/>
    <m/>
    <x v="1"/>
    <x v="10"/>
    <s v="Incumplimiento metas PND y PAA"/>
    <s v="Sistema Estratégico de Planeación y Gestión"/>
    <x v="0"/>
    <m/>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3"/>
    <s v="CR_Ruta del Sol - Sector 1,CR_Ruta del Sol - Sector 2,CR_Ruta del Sol - Sector 3,CR_Transversal de las Américas - Sector 1"/>
    <x v="33"/>
    <s v="Vicepresidencia de Gestión Contractual - Vicepresidencia Ejecutiva"/>
    <s v="Vicepresidencia de Gestión Contractual - Vicepresidencia Ejecutiva"/>
    <s v="Leonidas Narváez - Fernando Mejía"/>
    <x v="5"/>
    <s v="DISCIPLINARIA Y ADMINISTRATIVA"/>
    <n v="17"/>
    <x v="1"/>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x v="12"/>
    <n v="2"/>
    <n v="0"/>
    <s v="CUMPLIDA"/>
    <x v="1"/>
    <x v="1"/>
    <m/>
    <s v="SI"/>
    <m/>
    <m/>
    <x v="1"/>
    <x v="3"/>
    <s v="Incumplimiento obligaciones"/>
    <s v="Carretero"/>
    <x v="0"/>
    <m/>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1"/>
    <s v="CA_Aeropuerto el Dorado"/>
    <x v="34"/>
    <s v="Vicepresidencia de Gestión Contractual"/>
    <s v="Vicepresidencia de Gestión Contractual"/>
    <s v="Leonidas Narváez"/>
    <x v="0"/>
    <s v="ADMINISTRATIVA"/>
    <n v="7"/>
    <x v="1"/>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x v="12"/>
    <n v="2"/>
    <n v="0"/>
    <s v="CUMPLIDA"/>
    <x v="1"/>
    <x v="0"/>
    <m/>
    <s v="INF 9 Rad. 2016-409-119125-2_x000a_pag. 8"/>
    <s v="N/A"/>
    <s v="No hay impacto"/>
    <x v="1"/>
    <x v="7"/>
    <s v="Desplazamiento de cronograma"/>
    <s v="Aeroportuario"/>
    <x v="0"/>
    <m/>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eonidas Narváez"/>
    <x v="0"/>
    <s v="ADMINISTRATIVA"/>
    <n v="7"/>
    <x v="1"/>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x v="12"/>
    <n v="2"/>
    <n v="0"/>
    <s v="CUMPLIDA"/>
    <x v="1"/>
    <x v="0"/>
    <m/>
    <s v="INF 9 Rad. 2016-409-119125-2_x000a_pag. 10"/>
    <s v="N/A"/>
    <s v="No hay impacto"/>
    <x v="1"/>
    <x v="0"/>
    <s v="Gestión de redes"/>
    <s v="Aeroportuario"/>
    <x v="0"/>
    <m/>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eonidas Narváez"/>
    <x v="0"/>
    <s v="DISCIPLINARIA Y ADMINISTRATIVA"/>
    <n v="6"/>
    <x v="1"/>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x v="12"/>
    <n v="2"/>
    <n v="0"/>
    <s v="CUMPLIDA"/>
    <x v="1"/>
    <x v="1"/>
    <m/>
    <s v="Estudio I_x000a__x000a_ INF 2 Rad. 2016-409-054482 pag. 11_x000a__x000a_INF 9 Rad. 2016-409-119125-2_x000a_pag. 4_x000a__x000a_CONCEPTO JURÍDICO_x000a_Rad. 2016-409-117442-2"/>
    <s v="SI"/>
    <s v="De ajuste al plan"/>
    <x v="0"/>
    <x v="3"/>
    <s v="Pago no debido con recursos del proyecto"/>
    <s v="Aeroportuario"/>
    <x v="0"/>
    <m/>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eonidas Narváez"/>
    <x v="0"/>
    <s v="ADMINISTRATIVA"/>
    <n v="7"/>
    <x v="1"/>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x v="12"/>
    <n v="2"/>
    <n v="0"/>
    <s v="CUMPLIDA"/>
    <x v="1"/>
    <x v="0"/>
    <m/>
    <s v="INF 9 Rad. 2016-409-119125-2_x000a_pag. 12"/>
    <s v="N/A"/>
    <s v="No hay impacto"/>
    <x v="0"/>
    <x v="0"/>
    <s v="Funcionamiento áreas de servicio"/>
    <s v="Aeroportuario"/>
    <x v="0"/>
    <m/>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eonidas Narváez"/>
    <x v="0"/>
    <s v="ADMINISTRATIVA"/>
    <n v="6"/>
    <x v="1"/>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x v="12"/>
    <n v="2"/>
    <n v="0"/>
    <s v="CUMPLIDA"/>
    <x v="1"/>
    <x v="0"/>
    <m/>
    <s v="INF 9 Rad. 2016-409-119125-2_x000a_pag. 13"/>
    <s v="N/A"/>
    <s v="No hay impacto"/>
    <x v="0"/>
    <x v="0"/>
    <s v="Obligaciones interventoría"/>
    <s v="Aeroportuario"/>
    <x v="0"/>
    <m/>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21"/>
    <s v="CA_Aeropuerto el Dorado"/>
    <x v="34"/>
    <s v="Vicepresidencia de Gestión Contractual"/>
    <s v="Vicepresidencia de Gestión Contractual"/>
    <s v="Leonidas Narváez"/>
    <x v="0"/>
    <s v="ADMINISTRATIVA"/>
    <n v="7"/>
    <x v="1"/>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x v="12"/>
    <n v="2"/>
    <n v="0"/>
    <s v="CUMPLIDA"/>
    <x v="1"/>
    <x v="0"/>
    <m/>
    <s v="INF 9 Rad. 2016-409-119125-2_x000a_pag. 16"/>
    <s v="N/A"/>
    <s v="No hay impacto"/>
    <x v="1"/>
    <x v="0"/>
    <s v="Falta de coordinación entre actores"/>
    <s v="Aeroportuario"/>
    <x v="0"/>
    <m/>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eonidas Narváez"/>
    <x v="0"/>
    <s v="ADMINISTRATIVA"/>
    <n v="7"/>
    <x v="1"/>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x v="12"/>
    <n v="2"/>
    <n v="0"/>
    <s v="CUMPLIDA"/>
    <x v="1"/>
    <x v="0"/>
    <m/>
    <s v="INF 9 Rad. 2016-409-119125-2_x000a_pag. 17"/>
    <s v="N/A"/>
    <s v="No hay impacto"/>
    <x v="0"/>
    <x v="0"/>
    <s v="Entrega información concesionario"/>
    <s v="Aeroportuario"/>
    <x v="0"/>
    <m/>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eonidas Narváez"/>
    <x v="0"/>
    <s v="ADMINISTRATIVA"/>
    <n v="3"/>
    <x v="1"/>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x v="12"/>
    <n v="2"/>
    <n v="0"/>
    <s v="CUMPLIDA"/>
    <x v="1"/>
    <x v="0"/>
    <m/>
    <s v="INF 9 Rad. 2016-409-119125-2_x000a_pag. 18"/>
    <s v="N/A"/>
    <s v="No hay impacto"/>
    <x v="1"/>
    <x v="0"/>
    <s v="Funcionamiento áreas de servicio"/>
    <s v="Aeroportuario"/>
    <x v="0"/>
    <m/>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eonidas Narváez"/>
    <x v="0"/>
    <s v="ADMINISTRATIVA"/>
    <n v="9"/>
    <x v="1"/>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x v="12"/>
    <n v="2"/>
    <n v="0"/>
    <s v="CUMPLIDA"/>
    <x v="1"/>
    <x v="0"/>
    <m/>
    <s v="INF 9 Rad. 2016-409-119125-2_x000a_pag. 19"/>
    <s v="N/A"/>
    <s v="No hay impacto"/>
    <x v="0"/>
    <x v="0"/>
    <s v="Obligaciones interventoría"/>
    <s v="Aeroportuario"/>
    <x v="0"/>
    <m/>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eonidas Narváez"/>
    <x v="0"/>
    <s v="DISCIPLINARIA Y ADMINISTRATIVA"/>
    <n v="5"/>
    <x v="1"/>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x v="12"/>
    <n v="2"/>
    <n v="0"/>
    <s v="CUMPLIDA"/>
    <x v="1"/>
    <x v="1"/>
    <m/>
    <s v="INF 9 Rad. 2016-409-119125-2_x000a_pag. 6"/>
    <s v="N/A"/>
    <s v="No hay impacto"/>
    <x v="1"/>
    <x v="3"/>
    <s v="Incumplimiento obligaciones"/>
    <s v="Aeroportuario"/>
    <x v="0"/>
    <m/>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eonidas Narváez"/>
    <x v="0"/>
    <s v="FISCAL, DISCIPLINARIA Y ADMINISTRATIVA"/>
    <n v="6"/>
    <x v="1"/>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x v="2"/>
    <s v="Rendimientos financieros"/>
    <s v="Aeroportuario"/>
    <x v="0"/>
    <m/>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eonidas Narváez"/>
    <x v="0"/>
    <s v="DISCIPLINARIA Y ADMINISTRATIVA"/>
    <n v="6"/>
    <x v="1"/>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x v="12"/>
    <n v="2"/>
    <n v="0"/>
    <s v="CUMPLIDA"/>
    <x v="1"/>
    <x v="1"/>
    <m/>
    <s v="INF. 8 MM&amp;D Rad. No. 2016-409-100777-2 Pag. 14"/>
    <s v="SI"/>
    <s v="De ajuste al plan"/>
    <x v="1"/>
    <x v="7"/>
    <s v="Desplazamiento de cronograma"/>
    <s v="Carretero"/>
    <x v="0"/>
    <m/>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eonidas Narváez"/>
    <x v="0"/>
    <s v="ADMINISTRATIVA"/>
    <n v="7"/>
    <x v="1"/>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12"/>
    <n v="2"/>
    <n v="0"/>
    <s v="CUMPLIDA"/>
    <x v="1"/>
    <x v="0"/>
    <m/>
    <s v="INF. 8 MM&amp;D Rad. No. 2016-409-100777-2 Pag.16"/>
    <s v="NO"/>
    <s v="De ajuste al plan"/>
    <x v="1"/>
    <x v="4"/>
    <s v="Mayores recursos para riesgo predial"/>
    <s v="Carretero"/>
    <x v="0"/>
    <m/>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eonidas Narváez"/>
    <x v="0"/>
    <s v="DISCIPLINARIA Y ADMINISTRATIVA"/>
    <n v="4"/>
    <x v="1"/>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x v="12"/>
    <n v="2"/>
    <n v="0"/>
    <s v="CUMPLIDA"/>
    <x v="1"/>
    <x v="1"/>
    <m/>
    <s v="INF. 8 MM&amp;D Rad. No. 2016-409-100777-2 Pag. 17"/>
    <s v="NO"/>
    <s v="De ajuste al plan"/>
    <x v="1"/>
    <x v="4"/>
    <s v="Demora en gestión predial"/>
    <s v="Carretero"/>
    <x v="0"/>
    <m/>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22"/>
    <s v="CR_Transversal de las Américas - Sector 1"/>
    <x v="35"/>
    <s v="Vicepresidencia de Gestión Contractual"/>
    <s v="Vicepresidencia de Gestión Contractual - Vicepresidencia de Planeación, Riesgos y Entorno"/>
    <s v="Leonidas Narváez"/>
    <x v="0"/>
    <s v="ADMINISTRATIVA"/>
    <n v="4"/>
    <x v="1"/>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x v="12"/>
    <n v="2"/>
    <n v="0"/>
    <s v="CUMPLIDA"/>
    <x v="1"/>
    <x v="0"/>
    <m/>
    <s v="INF. 8 MM&amp;D Rad. No. 2016-409-100777-2 Pag. 20"/>
    <s v="SI"/>
    <s v="De ajuste al plan"/>
    <x v="1"/>
    <x v="4"/>
    <s v="Diferencia avalúo"/>
    <s v="Carretero"/>
    <x v="0"/>
    <m/>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eonidas Narváez"/>
    <x v="0"/>
    <s v="ADMINISTRATIVA"/>
    <n v="4"/>
    <x v="1"/>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x v="12"/>
    <n v="2"/>
    <n v="0"/>
    <s v="CUMPLIDA"/>
    <x v="1"/>
    <x v="0"/>
    <m/>
    <s v="INF. 8 MM&amp;D Rad. No. 2016-409-100777-2 Pag. 21"/>
    <s v="NO"/>
    <s v="De ajuste al plan"/>
    <x v="1"/>
    <x v="4"/>
    <s v="Predios no requeridos"/>
    <s v="Carretero"/>
    <x v="0"/>
    <m/>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22"/>
    <s v="CR_Transversal de las Américas - Sector 1"/>
    <x v="35"/>
    <s v="Vicepresidencia de Gestión Contractual"/>
    <s v="Vicepresidencia de Gestión Contractual - Vicepresidencia de Planeación, Riesgos y Entorno"/>
    <s v="Leonidas Narváez"/>
    <x v="0"/>
    <s v="DISCIPLINARIA Y ADMINISTRATIVA"/>
    <n v="6"/>
    <x v="1"/>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x v="12"/>
    <n v="2"/>
    <n v="0"/>
    <s v="CUMPLIDA"/>
    <x v="1"/>
    <x v="1"/>
    <m/>
    <s v="INF. 8 MM&amp;D Rad. No. 2016-409-100777-2 Pag. 23"/>
    <s v="SI"/>
    <s v="De ajuste al plan"/>
    <x v="1"/>
    <x v="4"/>
    <s v="Metodología avalúo"/>
    <s v="Carretero"/>
    <x v="0"/>
    <m/>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2"/>
    <s v="CR_Transversal de las Américas - Sector 1"/>
    <x v="35"/>
    <s v="Vicepresidencia de Gestión Contractual"/>
    <s v="Vicepresidencia de Gestión Contractual - Vicepresidencia de Planeación, Riesgos y Entorno"/>
    <s v="Leonidas Narváez"/>
    <x v="0"/>
    <s v="DISCIPLINARIA Y ADMINISTRATIVA"/>
    <n v="7"/>
    <x v="1"/>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x v="12"/>
    <n v="2"/>
    <n v="0"/>
    <s v="CUMPLIDA"/>
    <x v="1"/>
    <x v="1"/>
    <m/>
    <s v="INF. 8 MM&amp;D Rad. No. 2016-409-100777-2 Pag. 25"/>
    <s v="SI"/>
    <s v="De ajuste al plan"/>
    <x v="1"/>
    <x v="3"/>
    <s v="Incumplimiento obligaciones"/>
    <s v="Carretero"/>
    <x v="0"/>
    <m/>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2"/>
    <s v="CR_Transversal de las Américas - Sector 1"/>
    <x v="35"/>
    <s v="Vicepresidencia de Gestión Contractual"/>
    <s v="Vicepresidencia de Gestión Contractual - Vicepresidencia de Planeación, Riesgos y Entorno"/>
    <s v="Leonidas Narváez"/>
    <x v="0"/>
    <s v="ADMINISTRATIVA"/>
    <n v="2"/>
    <x v="12"/>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m/>
    <m/>
    <m/>
    <m/>
    <m/>
    <x v="12"/>
    <n v="0"/>
    <n v="1"/>
    <s v="EN TERMINO"/>
    <x v="0"/>
    <x v="0"/>
    <m/>
    <s v="INF. 8 MM&amp;D Rad. No. 2016-409-100777-2 Pag. 26"/>
    <s v="SI"/>
    <s v="De ajuste al plan"/>
    <x v="1"/>
    <x v="4"/>
    <s v="Demora en gestión predial"/>
    <s v="Carretero"/>
    <x v="1"/>
    <m/>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2"/>
    <s v="CR_Transversal de las Américas - Sector 1"/>
    <x v="35"/>
    <s v="Vicepresidencia de Gestión Contractual"/>
    <s v="Vicepresidencia de Gestión Contractual"/>
    <s v="Leonidas Narváez"/>
    <x v="0"/>
    <s v="ADMINISTRATIVA"/>
    <n v="5"/>
    <x v="1"/>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x v="12"/>
    <n v="2"/>
    <n v="0"/>
    <s v="CUMPLIDA"/>
    <x v="1"/>
    <x v="0"/>
    <m/>
    <s v="INF. 8 MM&amp;D Rad. No. 2016-409-100777-2 Pag. 28"/>
    <s v="NO"/>
    <s v="De ajuste al plan"/>
    <x v="1"/>
    <x v="0"/>
    <s v="Obligaciones interventoría"/>
    <s v="Carretero"/>
    <x v="0"/>
    <m/>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4"/>
    <s v="CR_Transversal de las Américas - Sector 1"/>
    <x v="35"/>
    <s v="Vicepresidencia de Gestión Contractual"/>
    <s v="Vicepresidencia de Gestión Contractual"/>
    <s v="Leonidas Narváez"/>
    <x v="0"/>
    <s v="ADMINISTRATIVA"/>
    <n v="2"/>
    <x v="1"/>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x v="12"/>
    <n v="2"/>
    <n v="0"/>
    <s v="CUMPLIDA"/>
    <x v="1"/>
    <x v="0"/>
    <m/>
    <s v="INF. 8 MM&amp;D Rad. No. 2016-409-100777-2 Pag. 30"/>
    <s v="NO"/>
    <s v="De ajuste al plan"/>
    <x v="1"/>
    <x v="0"/>
    <s v="Señalización"/>
    <s v="Carretero"/>
    <x v="0"/>
    <m/>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eonidas Narváez"/>
    <x v="0"/>
    <s v="FISCAL, DISCIPLINARIA Y ADMINISTRATIVA"/>
    <n v="5"/>
    <x v="1"/>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x v="12"/>
    <n v="2"/>
    <n v="0"/>
    <s v="CUMPLIDA"/>
    <x v="1"/>
    <x v="2"/>
    <m/>
    <s v="Estudio II_x000a__x000a_INF 2 Rad. 2016-409-054482 pag. 33_x000a__x000a_INF.4_x000a_RADICADO NO. 2016-409-077657-2 Pag. 28"/>
    <s v="SI"/>
    <s v="No hay impacto"/>
    <x v="1"/>
    <x v="0"/>
    <s v="Dotación Policía de Carreteras"/>
    <s v="Carretero"/>
    <x v="0"/>
    <m/>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eonidas Narváez"/>
    <x v="0"/>
    <s v="FISCAL, DISCIPLINARIA Y ADMINISTRATIVA"/>
    <n v="5"/>
    <x v="1"/>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x v="12"/>
    <n v="2"/>
    <n v="0"/>
    <s v="CUMPLIDA"/>
    <x v="1"/>
    <x v="2"/>
    <m/>
    <s v="Estudio II_x000a__x000a_INF 2 Rad. 2016-409-054482 pag. 35_x000a__x000a_INF.4_x000a_RADICADO NO. 2016-409-077657-2 pag. 32"/>
    <s v="N/A"/>
    <s v="No hay impacto"/>
    <x v="1"/>
    <x v="3"/>
    <s v="Incumplimiento obligaciones"/>
    <s v="Carretero"/>
    <x v="0"/>
    <m/>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6"/>
    <s v="CR_Malla Vial del Meta"/>
    <x v="36"/>
    <s v="Vicepresidencia de Gestión Contractual"/>
    <s v="Vicepresidencia de Gestión Contractual"/>
    <s v="Leonidas Narváez"/>
    <x v="0"/>
    <s v="DISCIPLINARIA Y ADMINISTRATIVA"/>
    <n v="4"/>
    <x v="1"/>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x v="12"/>
    <n v="2"/>
    <n v="0"/>
    <s v="CUMPLIDA"/>
    <x v="1"/>
    <x v="1"/>
    <m/>
    <s v="INF 5 MM&amp;D Rad. No. 2016-409-089295-2 Pag. 12"/>
    <s v="SI"/>
    <s v="De ajuste al plan"/>
    <x v="1"/>
    <x v="3"/>
    <s v="Reversiones"/>
    <s v="Carretero"/>
    <x v="0"/>
    <m/>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Fernando Mejía"/>
    <x v="2"/>
    <s v="FISCAL, DISCIPLINARIA Y ADMINISTRATIVA"/>
    <n v="8"/>
    <x v="1"/>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x v="12"/>
    <n v="2"/>
    <n v="0"/>
    <s v="CUMPLIDA"/>
    <x v="1"/>
    <x v="2"/>
    <m/>
    <s v="Estudio III_x000a_INF 1 MM&amp;D Rad. RADICADO NO. 2016-409-054480-2 pag. 4_x000a__x000a_INF 6. rad. No. 2016-409-089297-2 pag. 20"/>
    <s v="NO"/>
    <s v="De ajuste al plan"/>
    <x v="0"/>
    <x v="10"/>
    <s v="Fondeo de interventoría"/>
    <s v="Carretero"/>
    <x v="0"/>
    <m/>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Fernando Mejía"/>
    <x v="2"/>
    <s v="ADMINISTRATIVA"/>
    <n v="8"/>
    <x v="1"/>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x v="12"/>
    <n v="2"/>
    <n v="0"/>
    <s v="CUMPLIDA"/>
    <x v="1"/>
    <x v="0"/>
    <m/>
    <s v="SI _x000a__x000a_INF 6. rad. No. 2016-409-089297-2 pag. 22"/>
    <s v="NO"/>
    <s v="De ajuste al plan"/>
    <x v="0"/>
    <x v="0"/>
    <s v="Deficiencias en la supervisión contractual"/>
    <s v="Carretero"/>
    <x v="0"/>
    <m/>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
    <s v="CR_Zona Metropolitana de Bucaramanga"/>
    <x v="37"/>
    <s v="Vicepresidencia Ejecutiva"/>
    <s v="Vicepresidencia Ejecutiva"/>
    <s v="Fernando Mejía"/>
    <x v="2"/>
    <s v="DISCIPLINARIA Y ADMINISTRATIVA"/>
    <n v="6"/>
    <x v="8"/>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m/>
    <m/>
    <m/>
    <m/>
    <m/>
    <x v="12"/>
    <n v="0"/>
    <n v="1"/>
    <s v="EN TERMINO"/>
    <x v="0"/>
    <x v="1"/>
    <m/>
    <s v="SI _x000a_INF 6. rad. No. 2016-409-089297-2 pag. 24"/>
    <s v="NO"/>
    <s v="De ajuste al plan"/>
    <x v="0"/>
    <x v="4"/>
    <s v="Custodia de áreas remanentes"/>
    <s v="Carretero"/>
    <x v="1"/>
    <m/>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Fernando Mejía"/>
    <x v="2"/>
    <s v="FISCAL, DISCIPLINARIA Y ADMINISTRATIVA"/>
    <n v="6"/>
    <x v="1"/>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x v="12"/>
    <n v="2"/>
    <n v="0"/>
    <s v="CUMPLIDA"/>
    <x v="1"/>
    <x v="2"/>
    <m/>
    <s v="Estudio III_x000a_INF 1 MM&amp;D Rad. 2016-409-054480-2 pag. 5_x000a__x000a_INF 6. rad. No. 2016-409-089297-2 pag. 27"/>
    <s v="NO"/>
    <s v="De ajuste al plan"/>
    <x v="1"/>
    <x v="0"/>
    <s v="Dotación policía de carreteras"/>
    <s v="Carretero"/>
    <x v="0"/>
    <m/>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Fernando Mejía"/>
    <x v="2"/>
    <s v="DISCIPLINARIA Y ADMINISTRATIVA"/>
    <n v="7"/>
    <x v="1"/>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1"/>
    <m/>
    <s v="SI _x000a_INF 6. rad. No. 2016-409-089297-2 pag. 30"/>
    <s v="SI"/>
    <s v="De ajuste al plan"/>
    <x v="1"/>
    <x v="2"/>
    <s v="Terminación anticipada del contrato"/>
    <s v="Carretero"/>
    <x v="0"/>
    <m/>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3"/>
    <s v="CR_Zona Metropolitana de Bucaramanga"/>
    <x v="37"/>
    <s v="Vicepresidencia Ejecutiva"/>
    <s v="Vicepresidencia Ejecutiva"/>
    <s v="Fernando Mejía"/>
    <x v="2"/>
    <s v="ADMINISTRATIVA"/>
    <n v="7"/>
    <x v="1"/>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x v="12"/>
    <n v="2"/>
    <n v="0"/>
    <s v="CUMPLIDA"/>
    <x v="1"/>
    <x v="0"/>
    <m/>
    <s v="INF 6. rad. No. 2016-409-089297-2 pag. 32"/>
    <s v="N/A"/>
    <s v="No hay impacto"/>
    <x v="0"/>
    <x v="0"/>
    <s v="Deficiencias en la supervisión contractual"/>
    <s v="Carretero"/>
    <x v="0"/>
    <m/>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Fernando Mejía"/>
    <x v="2"/>
    <s v="ADMINISTRATIVA"/>
    <n v="6"/>
    <x v="1"/>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0"/>
    <m/>
    <s v="INF 6. rad. No. 2016-409-089297-2 pag. 34"/>
    <s v="NO"/>
    <s v="De ajuste al plan"/>
    <x v="1"/>
    <x v="2"/>
    <s v="Terminación anticipada del contrato"/>
    <s v="Carretero"/>
    <x v="0"/>
    <m/>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Fernando Mejía"/>
    <x v="2"/>
    <s v="DISCIPLINARIA Y ADMINISTRATIVA"/>
    <n v="7"/>
    <x v="1"/>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1"/>
    <m/>
    <s v="INF 6. rad. No. 2016-409-089297-2 pag. 39"/>
    <s v="NO"/>
    <s v="De ajuste al plan"/>
    <x v="1"/>
    <x v="2"/>
    <s v="Terminación anticipada del contrato"/>
    <s v="Carretero"/>
    <x v="0"/>
    <m/>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Fernando Mejía"/>
    <x v="2"/>
    <s v="FISCAL, DISCIPLINARIA Y ADMINISTRATIVA"/>
    <n v="6"/>
    <x v="1"/>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x v="12"/>
    <n v="2"/>
    <n v="0"/>
    <s v="CUMPLIDA"/>
    <x v="1"/>
    <x v="2"/>
    <m/>
    <s v="Estudio II_x000a_INF 1 MM&amp;D Rad. 2016-409-054480-2 pag. 7_x000a_INF.4_x000a_RADICADO NO. 2016-409-077657-2 Pag. 70"/>
    <s v="N/A"/>
    <s v="No hay impacto"/>
    <x v="1"/>
    <x v="7"/>
    <s v="Desplazamiento de cronograma"/>
    <s v="Carretero"/>
    <x v="0"/>
    <m/>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eonidas Narváez"/>
    <x v="0"/>
    <s v="DISCIPLINARIA Y ADMINISTRATIVA"/>
    <n v="9"/>
    <x v="1"/>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x v="12"/>
    <n v="2"/>
    <n v="0"/>
    <s v="CUMPLIDA"/>
    <x v="1"/>
    <x v="1"/>
    <m/>
    <s v="INF. 7_x000a_MM&amp;D_x000a_Rad. No. 2016-409-092155-2 Pag. 18"/>
    <s v="SI"/>
    <s v="De ajuste al plan"/>
    <x v="0"/>
    <x v="3"/>
    <s v="Incumplimiento obligaciones"/>
    <s v="Carretero"/>
    <x v="0"/>
    <m/>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eonidas Narváez"/>
    <x v="0"/>
    <s v="DISCIPLINARIA Y ADMINISTRATIVA"/>
    <n v="9"/>
    <x v="1"/>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x v="12"/>
    <n v="2"/>
    <n v="0"/>
    <s v="CUMPLIDA"/>
    <x v="1"/>
    <x v="1"/>
    <m/>
    <s v="INF. 7_x000a_MM&amp;D_x000a_Rad. No. 2016-409-092155-2 Pag. 21"/>
    <s v="SI"/>
    <s v="De ajuste al plan"/>
    <x v="0"/>
    <x v="4"/>
    <s v="Custodia de áreas remanentes"/>
    <s v="Carretero"/>
    <x v="0"/>
    <m/>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eonidas Narváez"/>
    <x v="0"/>
    <s v="ADMINISTRATIVA"/>
    <n v="6"/>
    <x v="1"/>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x v="12"/>
    <n v="2"/>
    <n v="0"/>
    <s v="CUMPLIDA"/>
    <x v="1"/>
    <x v="0"/>
    <m/>
    <s v="INF. 7_x000a_MM&amp;D_x000a_Rad. No. 2016-409-092155-2 Pag. 26"/>
    <s v="SI"/>
    <s v="De ajuste al plan"/>
    <x v="0"/>
    <x v="0"/>
    <s v="Obligaciones interventoría"/>
    <s v="Carretero"/>
    <x v="0"/>
    <m/>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4"/>
    <s v="CR_Neiva-Espinal-Girardot"/>
    <x v="38"/>
    <s v="Vicepresidencia de Gestión Contractual"/>
    <s v="Vicepresidencia de Gestión Contractual"/>
    <s v="Leonidas Narváez"/>
    <x v="0"/>
    <s v="DISCIPLINARIA Y ADMINISTRATIVA"/>
    <n v="2"/>
    <x v="1"/>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x v="12"/>
    <n v="2"/>
    <n v="0"/>
    <s v="CUMPLIDA"/>
    <x v="1"/>
    <x v="1"/>
    <m/>
    <s v="INF. 7_x000a_MM&amp;D_x000a_Rad. No. 2016-409-092155-2 Pag. 28"/>
    <s v="NO"/>
    <s v="De ajuste al plan"/>
    <x v="0"/>
    <x v="0"/>
    <s v="Conservación de la vía"/>
    <s v="Carretero"/>
    <x v="0"/>
    <m/>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Fernando Mejía"/>
    <x v="2"/>
    <s v="FISCAL, DISCIPLINARIA Y ADMINISTRATIVA"/>
    <n v="5"/>
    <x v="1"/>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2"/>
    <m/>
    <s v="Estudio II_x000a_INF 1 MM&amp;D Rad. RADICADO NO. 2016-409-054480-2 pag. 9_x000a__x000a_INF.4_x000a_RADICADO NO. 2016-409-077657-2_x000a__x000a_CONCEPTO JURÍDICO_x000a_Rad. _x000a_2016-409-118081-2_x000a_"/>
    <s v="NO"/>
    <s v="De gran impacto"/>
    <x v="1"/>
    <x v="8"/>
    <s v="Rendimientos financieros"/>
    <s v="Carretero"/>
    <x v="0"/>
    <m/>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Fernando Mejía"/>
    <x v="2"/>
    <s v="FISCAL, DISCIPLINARIA Y ADMINISTRATIVA"/>
    <n v="3"/>
    <x v="1"/>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1"/>
    <x v="2"/>
    <m/>
    <s v="Estudio III_x000a_INF 1 MM&amp;D Rad. RADICADO NO. 2016-409-054480-2 pag. 11_x000a__x000a_Inf. 8 pag. 34"/>
    <s v="NO"/>
    <s v="De ajuste al plan"/>
    <x v="0"/>
    <x v="3"/>
    <s v="Desequilibrio contractual"/>
    <s v="Carretero"/>
    <x v="0"/>
    <m/>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Fernando Mejía"/>
    <x v="2"/>
    <s v="FISCAL, DISCIPLINARIA Y ADMINISTRATIVA"/>
    <n v="5"/>
    <x v="1"/>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x v="12"/>
    <n v="2"/>
    <n v="0"/>
    <s v="CUMPLIDA"/>
    <x v="1"/>
    <x v="2"/>
    <m/>
    <s v="Estudio II_x000a_INF 1 MM&amp;D Rad. RADICADO NO. 2016-409-054480-2 pag. 12_x000a_INF.4_x000a_RADICADO NO. 2016-409-077657-2 pag. 75"/>
    <s v="SI"/>
    <s v="De ajuste al plan"/>
    <x v="1"/>
    <x v="11"/>
    <s v="Panel de expertos"/>
    <s v="Carretero"/>
    <x v="0"/>
    <m/>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Fernando Mejía"/>
    <x v="2"/>
    <s v="FISCAL, DISCIPLINARIA Y ADMINISTRATIVA"/>
    <n v="5"/>
    <x v="1"/>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x v="12"/>
    <n v="2"/>
    <n v="0"/>
    <s v="CUMPLIDA"/>
    <x v="1"/>
    <x v="2"/>
    <m/>
    <s v="Estudio III_x000a__x000a_INF 1 MM&amp;D Rad. RADICADO NO. 2016-409-054480-2 pag. 14_x000a__x000a_INF. 8 MM&amp;D Rad. No. 2016-409-100777-2 Pag. 35_x000a__x000a_"/>
    <s v="NO"/>
    <s v="De ajuste al plan"/>
    <x v="1"/>
    <x v="10"/>
    <s v="Fondeo de interventoría"/>
    <s v="Carretero"/>
    <x v="0"/>
    <m/>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Fernando Mejía"/>
    <x v="2"/>
    <s v="DISCIPLINARIA Y ADMINISTRATIVA"/>
    <n v="6"/>
    <x v="1"/>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x v="12"/>
    <n v="2"/>
    <n v="0"/>
    <s v="CUMPLIDA"/>
    <x v="1"/>
    <x v="1"/>
    <m/>
    <s v="INF. 8 MM&amp;D Rad. No. 2016-409-100777-2 Pag. 37"/>
    <s v="N/A"/>
    <s v="No hay impacto"/>
    <x v="1"/>
    <x v="3"/>
    <s v="Fallas gestión garantías"/>
    <s v="Carretero"/>
    <x v="0"/>
    <m/>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Fernando Mejía"/>
    <x v="2"/>
    <s v="DISCIPLINARIA Y ADMINISTRATIVA"/>
    <n v="5"/>
    <x v="1"/>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x v="12"/>
    <n v="2"/>
    <n v="0"/>
    <s v="CUMPLIDA"/>
    <x v="1"/>
    <x v="1"/>
    <m/>
    <m/>
    <m/>
    <m/>
    <x v="0"/>
    <x v="3"/>
    <s v="Incumplimiento normatividad"/>
    <s v="Carretero"/>
    <x v="0"/>
    <m/>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4"/>
    <s v="CR_Ruta del Sol - Sector 2"/>
    <x v="27"/>
    <s v="Vicepresidencia Ejecutiva"/>
    <s v="Vicepresidencia Ejecutiva"/>
    <s v="Fernando Mejía"/>
    <x v="2"/>
    <s v="FISCAL, DISCIPLINARIA Y ADMINISTRATIVA"/>
    <n v="7"/>
    <x v="1"/>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2"/>
    <m/>
    <s v="Estudio II_x000a__x000a_INF 2 Rad. 2016-409-054482 pag. 15_x000a__x000a_INF.4_x000a_RADICADO NO. 2016-409-077657-2 Pag. 35_x000a__x000a_CONCEPTO JURÍDICO_x000a_Rad._x000a_2016-409-118085-2 "/>
    <s v="SI"/>
    <s v="De gran impacto"/>
    <x v="1"/>
    <x v="8"/>
    <s v="Rendimientos financieros"/>
    <s v="Carretero"/>
    <x v="0"/>
    <m/>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Fernando Mejía"/>
    <x v="2"/>
    <s v="FISCAL, DISCIPLINARIA Y ADMINISTRATIVA"/>
    <n v="4"/>
    <x v="1"/>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x v="12"/>
    <n v="2"/>
    <n v="0"/>
    <s v="CUMPLIDA"/>
    <x v="1"/>
    <x v="2"/>
    <m/>
    <s v="Estudio II_x000a__x000a_INF 2 Rad. 2016-409-054482 pag.16_x000a__x000a_ INF.4_x000a_RADICADO NO. 2016-409-077657-2 Pag. 39_x000a__x000a_CONCEPTO JURÍDICO_x000a_Rad. _x000a_2016-409-115771-2"/>
    <s v="NO"/>
    <s v="De gran impacto"/>
    <x v="1"/>
    <x v="11"/>
    <s v="Panel de expertos"/>
    <s v="Carretero"/>
    <x v="0"/>
    <m/>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25"/>
    <s v="CR_Ruta del Sol - Sector 2"/>
    <x v="27"/>
    <s v="Vicepresidencia Ejecutiva"/>
    <s v="Vicepresidencia Ejecutiva"/>
    <s v="Fernando Mejía"/>
    <x v="2"/>
    <s v="FISCAL, DISCIPLINARIA Y ADMINISTRATIVA"/>
    <n v="2"/>
    <x v="13"/>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0"/>
    <n v="1"/>
    <s v="EN TERMINO"/>
    <x v="0"/>
    <x v="2"/>
    <m/>
    <s v="Estudio III_x000a__x000a_ INF 2 Rad. 2016-409-054482 pag. 18 _x000a__x000a_INF. 8 MM&amp;D Rad. No. 2016-409-100777-2 Pag. 11"/>
    <s v="NO"/>
    <s v="De ajuste al plan"/>
    <x v="0"/>
    <x v="10"/>
    <s v="Fondeo de interventoría"/>
    <s v="Carretero"/>
    <x v="0"/>
    <m/>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Fernando Mejía"/>
    <x v="2"/>
    <s v="FISCAL, DISCIPLINARIA Y ADMINISTRATIVA"/>
    <n v="5"/>
    <x v="1"/>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x v="12"/>
    <n v="2"/>
    <n v="0"/>
    <s v="CUMPLIDA"/>
    <x v="1"/>
    <x v="2"/>
    <m/>
    <s v="Estudio III_x000a_INF 1 MM&amp;D Rad. RADICADO NO. 2016-409-054480-2 pag. 15_x000a__x000a_INF 8 MM&amp;D Rad No. 2016-409-100777-2 Pag 43"/>
    <s v="NO"/>
    <s v="De ajuste al plan"/>
    <x v="1"/>
    <x v="10"/>
    <s v="Fondeo de interventoría"/>
    <s v="Carretero"/>
    <x v="0"/>
    <m/>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Fernando Mejía"/>
    <x v="2"/>
    <s v="DISCIPLINARIA Y ADMINISTRATIVA"/>
    <n v="4"/>
    <x v="1"/>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x v="12"/>
    <n v="2"/>
    <n v="0"/>
    <s v="CUMPLIDA"/>
    <x v="1"/>
    <x v="1"/>
    <m/>
    <s v="SI_x000a_INF 1 MM&amp;D Rad. RADICADO NO. 2016-409-054480-2 pag. 17_x000a__x000a_INF 8 MM&amp;D Rad No. 2016-409-100777-2 Pag 46_x000a_"/>
    <s v="SI"/>
    <s v="De ajuste al plan"/>
    <x v="1"/>
    <x v="11"/>
    <s v="Panel de expertos"/>
    <s v="Carretero"/>
    <x v="0"/>
    <m/>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x v="12"/>
    <n v="2"/>
    <n v="0"/>
    <s v="CUMPLIDA"/>
    <x v="1"/>
    <x v="0"/>
    <m/>
    <m/>
    <m/>
    <m/>
    <x v="1"/>
    <x v="3"/>
    <s v="Incumplimiento obligaciones"/>
    <s v="Férreo"/>
    <x v="0"/>
    <m/>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x v="12"/>
    <n v="2"/>
    <n v="0"/>
    <s v="CUMPLIDA"/>
    <x v="1"/>
    <x v="0"/>
    <m/>
    <m/>
    <m/>
    <m/>
    <x v="1"/>
    <x v="3"/>
    <s v="Incumplimiento obligaciones"/>
    <s v="Férreo"/>
    <x v="0"/>
    <m/>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de Gestión Contractual"/>
    <s v="Vicepresidencia de Gestión Contractual"/>
    <s v="Leonidas Narváez"/>
    <x v="0"/>
    <s v="FISCAL, DISCIPLINARIA Y ADMINISTRATIVA"/>
    <n v="4"/>
    <x v="1"/>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x v="12"/>
    <n v="2"/>
    <n v="0"/>
    <s v="CUMPLIDA"/>
    <x v="1"/>
    <x v="2"/>
    <m/>
    <s v="Estudio III INF 2 Rad. 2016-409-054482 pag. 20"/>
    <s v="N/A"/>
    <s v="No hay impacto"/>
    <x v="1"/>
    <x v="0"/>
    <s v="Sustitución de rieles"/>
    <s v="Férreo"/>
    <x v="0"/>
    <m/>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x v="12"/>
    <n v="2"/>
    <n v="0"/>
    <s v="CUMPLIDA"/>
    <x v="1"/>
    <x v="1"/>
    <m/>
    <m/>
    <m/>
    <m/>
    <x v="1"/>
    <x v="3"/>
    <s v="Incumplimiento obligaciones"/>
    <s v="Férreo"/>
    <x v="0"/>
    <m/>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x v="12"/>
    <n v="2"/>
    <n v="0"/>
    <s v="CUMPLIDA"/>
    <x v="1"/>
    <x v="0"/>
    <m/>
    <m/>
    <m/>
    <m/>
    <x v="1"/>
    <x v="3"/>
    <s v="Incumplimiento obligaciones"/>
    <s v="Férreo"/>
    <x v="0"/>
    <m/>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de Gestión Contractual"/>
    <s v="Vicepresidencia de Gestión Contractual"/>
    <s v="Leonidas Narváez"/>
    <x v="0"/>
    <s v="DISCIPLINARIA Y ADMINISTRATIVA"/>
    <n v="2"/>
    <x v="1"/>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x v="12"/>
    <n v="2"/>
    <n v="0"/>
    <s v="CUMPLIDA"/>
    <x v="1"/>
    <x v="1"/>
    <m/>
    <m/>
    <m/>
    <m/>
    <x v="1"/>
    <x v="3"/>
    <s v="Incumplimiento obligaciones"/>
    <s v="Férreo"/>
    <x v="0"/>
    <m/>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de Gestión Contractual"/>
    <s v="Vicepresidencia de Gestión Contractual"/>
    <s v="Leonidas Narváez"/>
    <x v="0"/>
    <s v="FISCAL, DISCIPLINARIA Y ADMINISTRATIVA"/>
    <n v="2"/>
    <x v="1"/>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s v="br"/>
    <m/>
    <m/>
    <m/>
    <m/>
    <x v="12"/>
    <n v="2"/>
    <n v="0"/>
    <s v="CUMPLIDA"/>
    <x v="1"/>
    <x v="2"/>
    <m/>
    <s v="Estudio III INF 2 Rad. 2016-409-054482 pag. 21"/>
    <s v="N/A"/>
    <s v="No hay impacto"/>
    <x v="1"/>
    <x v="0"/>
    <s v="Falta integración sistemas de información"/>
    <s v="Férreo"/>
    <x v="0"/>
    <m/>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x v="12"/>
    <n v="2"/>
    <n v="0"/>
    <s v="CUMPLIDA"/>
    <x v="1"/>
    <x v="0"/>
    <m/>
    <m/>
    <m/>
    <m/>
    <x v="1"/>
    <x v="3"/>
    <s v="Incumplimiento obligaciones"/>
    <s v="Férreo"/>
    <x v="0"/>
    <m/>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2"/>
    <s v="CR_Briceño-Tunja-Sogamoso"/>
    <x v="5"/>
    <s v="Vicepresidencia Ejecutiva"/>
    <s v="Vicepresidencia Ejecutiva"/>
    <s v="Fernando Mejía"/>
    <x v="2"/>
    <s v="ADMINISTRATIVA"/>
    <n v="5"/>
    <x v="1"/>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x v="12"/>
    <n v="2"/>
    <n v="0"/>
    <s v="CUMPLIDA"/>
    <x v="1"/>
    <x v="0"/>
    <m/>
    <m/>
    <m/>
    <m/>
    <x v="0"/>
    <x v="0"/>
    <s v="Conservación de la vía"/>
    <s v="Férreo"/>
    <x v="0"/>
    <m/>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x v="12"/>
    <n v="2"/>
    <n v="0"/>
    <s v="CUMPLIDA"/>
    <x v="1"/>
    <x v="1"/>
    <m/>
    <m/>
    <m/>
    <m/>
    <x v="1"/>
    <x v="3"/>
    <s v="Incumplimiento obligaciones"/>
    <s v="Férreo"/>
    <x v="0"/>
    <m/>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1"/>
    <x v="0"/>
    <m/>
    <m/>
    <m/>
    <m/>
    <x v="1"/>
    <x v="3"/>
    <s v="Incumplimiento especificaciones"/>
    <s v="Férreo"/>
    <x v="0"/>
    <m/>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1"/>
    <x v="0"/>
    <m/>
    <m/>
    <m/>
    <m/>
    <x v="1"/>
    <x v="0"/>
    <s v="Deficiencias en la supervisión contractual"/>
    <s v="Férreo"/>
    <x v="0"/>
    <m/>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1"/>
    <x v="1"/>
    <m/>
    <m/>
    <m/>
    <m/>
    <x v="1"/>
    <x v="3"/>
    <s v="Incumplimiento especificaciones"/>
    <s v="Férreo"/>
    <x v="0"/>
    <m/>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x v="12"/>
    <n v="2"/>
    <n v="0"/>
    <s v="CUMPLIDA"/>
    <x v="1"/>
    <x v="0"/>
    <m/>
    <m/>
    <m/>
    <m/>
    <x v="1"/>
    <x v="3"/>
    <s v="Incumplimiento especificaciones"/>
    <s v="Férreo"/>
    <x v="0"/>
    <m/>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de Gestión Contractual"/>
    <s v="Vicepresidencia de Gestión Contractual"/>
    <s v="Leonidas Narváez"/>
    <x v="0"/>
    <s v="DISCIPLINARIA Y ADMINISTRATIVA"/>
    <n v="4"/>
    <x v="1"/>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x v="12"/>
    <n v="2"/>
    <n v="0"/>
    <s v="CUMPLIDA"/>
    <x v="1"/>
    <x v="1"/>
    <m/>
    <m/>
    <m/>
    <m/>
    <x v="1"/>
    <x v="0"/>
    <s v="Señalización"/>
    <s v="Férreo"/>
    <x v="0"/>
    <m/>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eonidas Narváez"/>
    <x v="0"/>
    <s v="DISCIPLINARIA Y ADMINISTRATIVA"/>
    <n v="6"/>
    <x v="1"/>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x v="12"/>
    <n v="2"/>
    <n v="0"/>
    <s v="CUMPLIDA"/>
    <x v="1"/>
    <x v="1"/>
    <m/>
    <s v="INF. 7_x000a_MM&amp;D_x000a_Rad. No. 2016-409-092155-2 Pag.31_x000a__x000a_Concepto Jurídico_x000a_Rad._x000a_2017- 409-012639-2"/>
    <s v="SI"/>
    <s v="De ajuste al plan"/>
    <x v="1"/>
    <x v="3"/>
    <s v="Incumplimiento obligaciones"/>
    <s v="Carretero"/>
    <x v="0"/>
    <m/>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de Gestión Contractual"/>
    <s v="Vicepresidencia de Gestión Contractual - Vicepresidencia de Planeación, Riesgos y Entorno"/>
    <s v="Leonidas Narváez"/>
    <x v="0"/>
    <s v="DISCIPLINARIA Y ADMINISTRATIVA"/>
    <n v="4"/>
    <x v="1"/>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x v="12"/>
    <n v="2"/>
    <n v="0"/>
    <s v="CUMPLIDA"/>
    <x v="1"/>
    <x v="1"/>
    <m/>
    <m/>
    <m/>
    <m/>
    <x v="1"/>
    <x v="0"/>
    <s v="Plan de manejo ambiental"/>
    <s v="Férreo"/>
    <x v="0"/>
    <m/>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x v="12"/>
    <n v="2"/>
    <n v="0"/>
    <s v="CUMPLIDA"/>
    <x v="1"/>
    <x v="1"/>
    <m/>
    <m/>
    <m/>
    <m/>
    <x v="1"/>
    <x v="3"/>
    <s v="Incumplimiento obligaciones"/>
    <s v="Férreo"/>
    <x v="0"/>
    <m/>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de Gestión Contractual"/>
    <s v="Vicepresidencia de Gestión Contractual"/>
    <s v="Leonidas Narváez"/>
    <x v="0"/>
    <s v="FISCAL, DISCIPLINARIA Y ADMINISTRATIVA"/>
    <n v="6"/>
    <x v="1"/>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1"/>
    <x v="2"/>
    <m/>
    <s v="Estudio III INF 2 Rad. 2016-409-054482 pag. 27 "/>
    <s v="N/A"/>
    <s v="No hay impacto"/>
    <x v="1"/>
    <x v="10"/>
    <s v="Planeación contractual"/>
    <s v="Férreo"/>
    <x v="0"/>
    <m/>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15"/>
    <s v="Gestión Jurídica"/>
    <x v="4"/>
    <s v="Vicepresidencia Jurídica"/>
    <s v="Vicepresidencia Jurídica-Vicepresidencia de Gestión Contractual-Vicepresidencia Ejecutiva"/>
    <s v="Lina Quiroga Vergara"/>
    <x v="3"/>
    <s v="DISCIPLINARIA Y ADMINISTRATIVA"/>
    <n v="3"/>
    <x v="14"/>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
    <m/>
    <m/>
    <m/>
    <m/>
    <m/>
    <x v="12"/>
    <n v="0"/>
    <n v="1"/>
    <s v="EN TERMINO"/>
    <x v="0"/>
    <x v="1"/>
    <m/>
    <m/>
    <m/>
    <m/>
    <x v="1"/>
    <x v="0"/>
    <s v="Deficiencias liquidación contractual"/>
    <s v="Gestión Jurídica"/>
    <x v="0"/>
    <m/>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de Gestión Contractual"/>
    <s v="Vicepresidencia de Gestión Contractual"/>
    <s v="Leonidas Narváez"/>
    <x v="0"/>
    <s v="DISCIPLINARIA Y ADMINISTRATIVA"/>
    <n v="3"/>
    <x v="1"/>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x v="12"/>
    <n v="2"/>
    <n v="0"/>
    <s v="CUMPLIDA"/>
    <x v="1"/>
    <x v="1"/>
    <m/>
    <m/>
    <m/>
    <m/>
    <x v="1"/>
    <x v="10"/>
    <s v="Planeación contractual"/>
    <s v="Férreo"/>
    <x v="0"/>
    <m/>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de Gestión Contractual"/>
    <s v="Vicepresidencia de Gestión Contractual"/>
    <s v="Leonidas Narváez"/>
    <x v="0"/>
    <s v="FISCAL, DISCIPLINARIA Y ADMINISTRATIVA"/>
    <n v="5"/>
    <x v="1"/>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1"/>
    <x v="2"/>
    <m/>
    <s v="Estudio II_x000a_INF 2 Rad. 2016-409-054482 pag. INF.4_x000a_RADICADO NO. 2016-409-077657-2 Pag. 45"/>
    <s v="N/A"/>
    <s v="No hay impacto"/>
    <x v="1"/>
    <x v="9"/>
    <s v="Pago de intereses por laudo"/>
    <s v="Carretero"/>
    <x v="0"/>
    <m/>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Lina Quiroga Vergara"/>
    <x v="3"/>
    <s v="DISCIPLINARIA Y ADMINISTRATIVA"/>
    <n v="3"/>
    <x v="1"/>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x v="12"/>
    <n v="2"/>
    <n v="0"/>
    <s v="CUMPLIDA"/>
    <x v="1"/>
    <x v="1"/>
    <m/>
    <s v="SI"/>
    <m/>
    <m/>
    <x v="1"/>
    <x v="0"/>
    <s v="Deficiencias en la gestión interna judicial"/>
    <s v="Gestión Jurídica"/>
    <x v="0"/>
    <m/>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Fernando Mejía"/>
    <x v="2"/>
    <s v="PENAL, FISCAL, DISCIPLINARIA Y ADMINISTRATIVA"/>
    <n v="7"/>
    <x v="1"/>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3"/>
    <m/>
    <s v="Estudio II_x000a__x000a_INF 1 MM&amp;D Rad. RADICADO NO. 2016-409-054480-2 pag. 19_x000a__x000a_INF.4_x000a_RADICADO NO. 2016-409-077657-2 Pag. 91_x000a__x000a_Concepto Jurídico _x000a_MM&amp;D Rad. 2016-409-118083-2"/>
    <s v="SI"/>
    <s v="De gran impacto"/>
    <x v="1"/>
    <x v="8"/>
    <s v="Rendimientos financieros"/>
    <s v="Carretero"/>
    <x v="0"/>
    <m/>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Fernando Iregui"/>
    <x v="1"/>
    <s v="ADMINISTRATIVA"/>
    <n v="9"/>
    <x v="1"/>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x v="13"/>
    <n v="2"/>
    <n v="0"/>
    <s v="CUMPLIDA"/>
    <x v="1"/>
    <x v="0"/>
    <m/>
    <m/>
    <m/>
    <m/>
    <x v="1"/>
    <x v="10"/>
    <s v="Incumplimiento metas PND y PAA"/>
    <s v="Sistema Estratégico de Planeación y Gestión"/>
    <x v="0"/>
    <m/>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6"/>
    <s v="Gestión Administrativa y Financiera"/>
    <x v="43"/>
    <s v="Vicepresidencia Administrativa y Financiera"/>
    <s v="Vicepresidencia Administrativa y Financiera"/>
    <s v="Gina Astrid Salazar"/>
    <x v="4"/>
    <s v="DISCIPLINARIA Y ADMINISTRATIVA"/>
    <n v="0"/>
    <x v="6"/>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0"/>
    <n v="1"/>
    <s v="EN TERMINO"/>
    <x v="0"/>
    <x v="1"/>
    <m/>
    <m/>
    <m/>
    <m/>
    <x v="0"/>
    <x v="12"/>
    <s v="Fallas en planeación y ejecución del presupuesto ANI"/>
    <s v="Gestión Administrativa y Financiera"/>
    <x v="0"/>
    <m/>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15"/>
    <s v="Sistema Estratégico de Planeación y Gestión"/>
    <x v="2"/>
    <s v="Vicepresidencia de Planeación, Riesgos y Entorno"/>
    <s v="Vicepresidencia de Planeación, Riesgos y Entorno"/>
    <s v="Fernando Iregui"/>
    <x v="1"/>
    <s v="ADMINISTRATIVA"/>
    <n v="7"/>
    <x v="1"/>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2"/>
    <n v="1"/>
    <s v="CUMPLIDA"/>
    <x v="1"/>
    <x v="0"/>
    <m/>
    <m/>
    <m/>
    <m/>
    <x v="0"/>
    <x v="12"/>
    <s v="No asignación de recursos por MHCP"/>
    <s v="Sistema Estratégico de Planeación y Gestión"/>
    <x v="2"/>
    <m/>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3"/>
    <s v="Gestión Jurídica"/>
    <x v="4"/>
    <s v="Vicepresidencia Jurídica"/>
    <s v="Vicepresidencia Jurídica"/>
    <s v="Lina Quiroga Vergara"/>
    <x v="3"/>
    <s v="ADMINISTRATIVA"/>
    <n v="3"/>
    <x v="1"/>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x v="13"/>
    <n v="2"/>
    <n v="0"/>
    <s v="CUMPLIDA"/>
    <x v="1"/>
    <x v="0"/>
    <m/>
    <m/>
    <m/>
    <m/>
    <x v="1"/>
    <x v="12"/>
    <s v="Información incompleta para registro contable oportuno"/>
    <s v="Gestión Jurídica"/>
    <x v="0"/>
    <m/>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26"/>
    <s v="Sistema Estratégico de Planeación y Gestión"/>
    <x v="2"/>
    <s v="Vicepresidencia de Planeación, Riesgos y Entorno"/>
    <s v="Vicepresidencia de Planeación, Riesgos y Entorno - Vicepresidencia Administrativa y Financiera"/>
    <s v="Fernando Iregui"/>
    <x v="1"/>
    <s v="ADMINISTRATIVA"/>
    <n v="0"/>
    <x v="6"/>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x v="13"/>
    <n v="0"/>
    <n v="1"/>
    <s v="EN TERMINO"/>
    <x v="0"/>
    <x v="0"/>
    <m/>
    <m/>
    <m/>
    <m/>
    <x v="0"/>
    <x v="12"/>
    <s v="Información incompleta para registro contable oportuno"/>
    <s v="Gestión Administrativa y Financiera"/>
    <x v="3"/>
    <m/>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26"/>
    <s v="Sistema Estratégico de Planeación y Gestión"/>
    <x v="2"/>
    <s v="Vicepresidencia de Planeación, Riesgos y Entorno"/>
    <s v="Vicepresidencia de Planeación, Riesgos y Entorno - Vicepresidencia Administrativa y Financiera"/>
    <s v="Fernando Iregui"/>
    <x v="1"/>
    <s v="ADMINISTRATIVA"/>
    <n v="0"/>
    <x v="6"/>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x v="13"/>
    <n v="0"/>
    <n v="1"/>
    <s v="EN TERMINO"/>
    <x v="0"/>
    <x v="0"/>
    <m/>
    <m/>
    <m/>
    <m/>
    <x v="0"/>
    <x v="12"/>
    <s v="Fallas en planeación y ejecución del presupuesto ANI"/>
    <s v="Sistema Estratégico de Planeación y Gestión"/>
    <x v="3"/>
    <m/>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6"/>
    <s v="Gestión Contractual y Seguimiento de Proyectos de Infraestructura de Transporte"/>
    <x v="1"/>
    <s v="Vicepresidencia de Gestión Contractual - Vicepresidencia Ejecutiva"/>
    <s v="Vicepresidencia de Gestión Contractual - Vicepresidencia Ejecutiva"/>
    <s v="Leonidas Narváez"/>
    <x v="5"/>
    <s v="DISCIPLINARIA Y ADMINISTRATIVA"/>
    <n v="3"/>
    <x v="1"/>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x v="13"/>
    <n v="2"/>
    <n v="0"/>
    <s v="CUMPLIDA"/>
    <x v="1"/>
    <x v="1"/>
    <m/>
    <m/>
    <m/>
    <m/>
    <x v="1"/>
    <x v="12"/>
    <s v="Fallas en planeación y ejecución del presupuesto ANI"/>
    <s v="Carretero"/>
    <x v="0"/>
    <m/>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eonidas Narváez - Fernando Mejía"/>
    <x v="5"/>
    <s v="DISCIPLINARIA Y ADMINISTRATIVA"/>
    <n v="6"/>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1"/>
    <x v="1"/>
    <m/>
    <s v="CONCEPTO JURÍDICO _x000a_MM&amp;D Rad. 2016-409-118083-2"/>
    <m/>
    <s v="De gran impacto"/>
    <x v="1"/>
    <x v="8"/>
    <s v="Rendimientos financieros"/>
    <s v="Carretero"/>
    <x v="0"/>
    <m/>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de Gestión Contractual - Vicepresidencia Ejecutiva"/>
    <s v="Vicepresidencia de Gestión Contractual - Vicepresidencia Ejecutiva"/>
    <s v="Leonidas Narváez - Fernando Mejía"/>
    <x v="5"/>
    <s v="ADMINISTRATIVA"/>
    <n v="5"/>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x v="13"/>
    <n v="2"/>
    <n v="0"/>
    <s v="CUMPLIDA"/>
    <x v="1"/>
    <x v="0"/>
    <m/>
    <m/>
    <m/>
    <m/>
    <x v="1"/>
    <x v="3"/>
    <s v="Incumplimiento obligaciones"/>
    <s v="Carretero"/>
    <x v="0"/>
    <m/>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Fernando Mejía"/>
    <x v="2"/>
    <s v="ADMINISTRATIVA"/>
    <n v="5"/>
    <x v="1"/>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x v="13"/>
    <n v="2"/>
    <n v="0"/>
    <s v="CUMPLIDA"/>
    <x v="1"/>
    <x v="0"/>
    <m/>
    <m/>
    <m/>
    <m/>
    <x v="1"/>
    <x v="3"/>
    <s v="Incumplimiento obligaciones"/>
    <s v="Carretero"/>
    <x v="0"/>
    <m/>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Fernando Mejía"/>
    <x v="2"/>
    <s v="ADMINISTRATIVA"/>
    <n v="5"/>
    <x v="1"/>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x v="13"/>
    <n v="2"/>
    <n v="0"/>
    <s v="CUMPLIDA"/>
    <x v="1"/>
    <x v="0"/>
    <m/>
    <m/>
    <m/>
    <m/>
    <x v="1"/>
    <x v="7"/>
    <s v="Desplazamiento de cronograma"/>
    <s v="Carretero"/>
    <x v="0"/>
    <m/>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Fernando Mejía"/>
    <x v="2"/>
    <s v="ADMINISTRATIVA"/>
    <n v="6"/>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x v="13"/>
    <n v="2"/>
    <n v="0"/>
    <s v="CUMPLIDA"/>
    <x v="1"/>
    <x v="0"/>
    <m/>
    <m/>
    <m/>
    <m/>
    <x v="1"/>
    <x v="0"/>
    <s v="Falta de coordinación entre actores"/>
    <s v="Carretero"/>
    <x v="0"/>
    <m/>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Fernando Mejía"/>
    <x v="2"/>
    <s v="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x v="13"/>
    <n v="2"/>
    <n v="0"/>
    <s v="CUMPLIDA"/>
    <x v="1"/>
    <x v="0"/>
    <m/>
    <m/>
    <m/>
    <m/>
    <x v="1"/>
    <x v="4"/>
    <s v="Demora en gestión predial"/>
    <s v="Carretero"/>
    <x v="0"/>
    <m/>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Fernando Mejía"/>
    <x v="2"/>
    <s v="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x v="13"/>
    <n v="2"/>
    <n v="0"/>
    <s v="CUMPLIDA"/>
    <x v="1"/>
    <x v="0"/>
    <m/>
    <m/>
    <m/>
    <m/>
    <x v="1"/>
    <x v="3"/>
    <s v="Incremento recursos para riesgos contingentes"/>
    <s v="Carretero"/>
    <x v="0"/>
    <m/>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eonidas Narváez"/>
    <x v="0"/>
    <s v="DISCIPLINARIA Y ADMINISTRATIVA"/>
    <n v="8"/>
    <x v="1"/>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x v="13"/>
    <n v="2"/>
    <n v="0"/>
    <s v="CUMPLIDA"/>
    <x v="1"/>
    <x v="1"/>
    <m/>
    <m/>
    <m/>
    <m/>
    <x v="0"/>
    <x v="7"/>
    <s v="Desplazamiento de cronograma"/>
    <s v="Carretero"/>
    <x v="0"/>
    <m/>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4"/>
    <s v="Vicepresidencia de Gestión Contractual"/>
    <s v="Vicepresidencia de Gestión Contractual"/>
    <s v="Leonidas Narváez"/>
    <x v="0"/>
    <s v="FISCAL, DISCIPLINARIA Y 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x v="13"/>
    <n v="2"/>
    <n v="0"/>
    <s v="CUMPLIDA"/>
    <x v="1"/>
    <x v="2"/>
    <m/>
    <m/>
    <m/>
    <m/>
    <x v="1"/>
    <x v="0"/>
    <s v="Inconsistencia cobro de peajes"/>
    <s v="Carretero"/>
    <x v="0"/>
    <m/>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4"/>
    <s v="Vicepresidencia de Gestión Contractual"/>
    <s v="Vicepresidencia de Gestión Contractual"/>
    <s v="Leonidas Narváez"/>
    <x v="0"/>
    <s v="ADMINISTRATIVA"/>
    <n v="9"/>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x v="13"/>
    <n v="2"/>
    <n v="0"/>
    <s v="CUMPLIDA"/>
    <x v="1"/>
    <x v="0"/>
    <m/>
    <m/>
    <m/>
    <m/>
    <x v="0"/>
    <x v="0"/>
    <s v="Plan de manejo ambiental"/>
    <s v="Carretero"/>
    <x v="0"/>
    <m/>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CR_Bogotá-Siberia-La Punta-El Vino-La Vega-Villeta"/>
    <x v="44"/>
    <s v="Vicepresidencia de Gestión Contractual"/>
    <s v="Vicepresidencia de Gestión Contractual"/>
    <s v="Leonidas Narváez"/>
    <x v="0"/>
    <s v="ADMINISTRATIVA"/>
    <n v="2"/>
    <x v="1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0"/>
    <n v="1"/>
    <s v="EN TERMINO"/>
    <x v="0"/>
    <x v="0"/>
    <m/>
    <m/>
    <m/>
    <m/>
    <x v="0"/>
    <x v="3"/>
    <s v="Incremento recursos para riesgos contingentes"/>
    <s v="Carretero"/>
    <x v="0"/>
    <m/>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4"/>
    <s v="Vicepresidencia de Gestión Contractual"/>
    <s v="Vicepresidencia de Gestión Contractual"/>
    <s v="Leonidas Narváez"/>
    <x v="0"/>
    <s v="ADMINISTRATIVA"/>
    <n v="8"/>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x v="13"/>
    <n v="2"/>
    <n v="0"/>
    <s v="CUMPLIDA"/>
    <x v="1"/>
    <x v="0"/>
    <m/>
    <m/>
    <m/>
    <m/>
    <x v="0"/>
    <x v="7"/>
    <s v="Desplazamiento de cronograma"/>
    <s v="Carretero"/>
    <x v="0"/>
    <m/>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
    <s v="CR_Pacífico 1"/>
    <x v="45"/>
    <s v="Vicepresidencia Ejecutiva"/>
    <s v="Vicepresidencia Ejecutiva"/>
    <s v="Fernando Mejía"/>
    <x v="2"/>
    <s v="ADMINISTRATIVA"/>
    <n v="6"/>
    <x v="14"/>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m/>
    <m/>
    <m/>
    <m/>
    <m/>
    <x v="13"/>
    <n v="0"/>
    <n v="1"/>
    <s v="EN TERMINO"/>
    <x v="0"/>
    <x v="0"/>
    <m/>
    <m/>
    <m/>
    <m/>
    <x v="1"/>
    <x v="3"/>
    <s v="Incumplimiento obligaciones"/>
    <s v="Carretero"/>
    <x v="0"/>
    <m/>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18"/>
    <s v="CR_Pacífico 1, CR_Pacífico 2, CR_Pacífico 3"/>
    <x v="46"/>
    <s v="Vicepresidencia Ejecutiva"/>
    <s v="Vicepresidencia Ejecutiva"/>
    <s v="Fernando Mejía"/>
    <x v="2"/>
    <s v="DISCIPLINARIA Y ADMINISTRATIVA"/>
    <n v="8"/>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x v="13"/>
    <n v="2"/>
    <n v="0"/>
    <s v="CUMPLIDA"/>
    <x v="1"/>
    <x v="1"/>
    <m/>
    <m/>
    <m/>
    <m/>
    <x v="1"/>
    <x v="3"/>
    <s v="Pago contribución fondo seguridad y convivencia ciudadana"/>
    <s v="Carretero"/>
    <x v="0"/>
    <m/>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7"/>
    <s v="Vicepresidencia Ejecutiva"/>
    <s v="Vicepresidencia Ejecutiva - Vicepresidencia de Gestión Contractual - Vicepresidencia de Estructuración"/>
    <s v="Fernando Mejía"/>
    <x v="2"/>
    <s v="ADMINISTRATIVA"/>
    <n v="4"/>
    <x v="1"/>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13"/>
    <n v="2"/>
    <n v="0"/>
    <s v="CUMPLIDA"/>
    <x v="1"/>
    <x v="0"/>
    <m/>
    <m/>
    <m/>
    <m/>
    <x v="1"/>
    <x v="10"/>
    <s v="Proyección deficiente adquisición de predios"/>
    <s v="Carretero"/>
    <x v="0"/>
    <m/>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8"/>
    <s v="CR_Pacífico 3"/>
    <x v="48"/>
    <s v="Vicepresidencia de Gestión Contractual"/>
    <s v="Vicepresidencia de Gestión Contractual"/>
    <s v="Leonidas Narváez"/>
    <x v="0"/>
    <s v="ADMINISTRATIVA"/>
    <n v="7"/>
    <x v="1"/>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x v="13"/>
    <n v="2"/>
    <n v="0"/>
    <s v="CUMPLIDA"/>
    <x v="1"/>
    <x v="0"/>
    <m/>
    <m/>
    <m/>
    <m/>
    <x v="0"/>
    <x v="0"/>
    <s v="Funcionamiento áreas de servicio"/>
    <s v="Carretero"/>
    <x v="0"/>
    <m/>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8"/>
    <s v="Vicepresidencia de Gestión Contractual"/>
    <s v="Vicepresidencia de Gestión Contractual"/>
    <s v="Leonidas Narváez"/>
    <x v="0"/>
    <s v="ADMINISTRATIVA"/>
    <n v="8"/>
    <x v="1"/>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x v="13"/>
    <n v="2"/>
    <n v="0"/>
    <s v="CUMPLIDA"/>
    <x v="1"/>
    <x v="0"/>
    <m/>
    <m/>
    <m/>
    <m/>
    <x v="0"/>
    <x v="0"/>
    <s v="Conservación de la vía"/>
    <s v="Carretero"/>
    <x v="0"/>
    <m/>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1"/>
    <s v="CR_Pacífico 3"/>
    <x v="48"/>
    <s v="Vicepresidencia de Gestión Contractual"/>
    <s v="Vicepresidencia de Gestión Contractual"/>
    <s v="Leonidas Narváez"/>
    <x v="0"/>
    <s v="ADMINISTRATIVA"/>
    <n v="4"/>
    <x v="1"/>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x v="13"/>
    <n v="2"/>
    <n v="0"/>
    <s v="CUMPLIDA"/>
    <x v="1"/>
    <x v="0"/>
    <m/>
    <m/>
    <m/>
    <m/>
    <x v="1"/>
    <x v="0"/>
    <s v="Funcionamiento áreas de servicio"/>
    <s v="Carretero"/>
    <x v="0"/>
    <m/>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16"/>
    <s v="Gestión Jurídica"/>
    <x v="4"/>
    <s v="Vicepresidencia Jurídica"/>
    <s v="Vicepresidencia Administrativa y Financiera - Vicepresidencia Jurídica"/>
    <s v="Lina Quiroga Vergara"/>
    <x v="3"/>
    <s v="ADMINISTRATIVA"/>
    <n v="5"/>
    <x v="1"/>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x v="13"/>
    <n v="2"/>
    <n v="0"/>
    <s v="CUMPLIDA"/>
    <x v="1"/>
    <x v="0"/>
    <m/>
    <m/>
    <m/>
    <m/>
    <x v="1"/>
    <x v="0"/>
    <s v="Deficiencias en la supervisión contractual"/>
    <s v="Gestión Jurídica"/>
    <x v="0"/>
    <m/>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3"/>
    <s v="Vicepresidencia Jurídica"/>
    <s v="Vicepresidencia Administrativa y Financiera - Vicepresidencia Jurídica"/>
    <s v="Lina Quiroga Vergara"/>
    <x v="3"/>
    <s v="DISCIPLINARIA Y ADMINISTRATIVA"/>
    <n v="4"/>
    <x v="1"/>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x v="13"/>
    <n v="2"/>
    <n v="0"/>
    <s v="CUMPLIDA"/>
    <x v="1"/>
    <x v="1"/>
    <m/>
    <m/>
    <m/>
    <m/>
    <x v="1"/>
    <x v="0"/>
    <s v="Deficiencias manejo documental"/>
    <s v="Gestión Administrativa y Financiera"/>
    <x v="0"/>
    <m/>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Lina Quiroga Vergara"/>
    <x v="3"/>
    <s v="DISCIPLINARIA Y ADMINISTRATIVA"/>
    <n v="4"/>
    <x v="1"/>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x v="13"/>
    <n v="2"/>
    <n v="0"/>
    <s v="CUMPLIDA"/>
    <x v="1"/>
    <x v="1"/>
    <m/>
    <m/>
    <m/>
    <m/>
    <x v="1"/>
    <x v="3"/>
    <s v="Renovación y ampliación garantías"/>
    <s v="Gestión Jurídica"/>
    <x v="0"/>
    <m/>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27"/>
    <s v="Gestión Jurídica"/>
    <x v="4"/>
    <s v="Vicepresidencia Jurídica"/>
    <s v="Vicepresidencia Jurídica"/>
    <s v="Lina Quiroga Vergara"/>
    <x v="3"/>
    <s v="DISCIPLINARIA Y ADMINISTRATIVA"/>
    <n v="3"/>
    <x v="1"/>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x v="13"/>
    <n v="2"/>
    <n v="0"/>
    <s v="CUMPLIDA"/>
    <x v="1"/>
    <x v="1"/>
    <m/>
    <m/>
    <m/>
    <m/>
    <x v="1"/>
    <x v="0"/>
    <s v="Deficiencias en la gestión interna judicial"/>
    <s v="Gestión Jurídica"/>
    <x v="0"/>
    <m/>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Lina Quiroga Vergara"/>
    <x v="3"/>
    <s v="ADMINISTRATIVA"/>
    <n v="4"/>
    <x v="1"/>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x v="13"/>
    <n v="2"/>
    <n v="0"/>
    <s v="CUMPLIDA"/>
    <x v="1"/>
    <x v="0"/>
    <m/>
    <m/>
    <m/>
    <m/>
    <x v="1"/>
    <x v="0"/>
    <s v="Deficiencias en la gestión interna judicial"/>
    <s v="Gestión Jurídica"/>
    <x v="0"/>
    <m/>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2"/>
    <s v="Gestión Jurídica"/>
    <x v="4"/>
    <s v="Vicepresidencia Jurídica"/>
    <s v="Vicepresidencia Jurídica"/>
    <s v="Lina Quiroga Vergara"/>
    <x v="3"/>
    <s v="ADMINISTRATIVA"/>
    <n v="6"/>
    <x v="1"/>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x v="13"/>
    <n v="2"/>
    <n v="0"/>
    <s v="CUMPLIDA"/>
    <x v="1"/>
    <x v="0"/>
    <m/>
    <m/>
    <m/>
    <m/>
    <x v="1"/>
    <x v="0"/>
    <s v="Deficiencias en la gestión interna judicial"/>
    <s v="Gestión Jurídica"/>
    <x v="0"/>
    <m/>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Lina Quiroga Vergara"/>
    <x v="3"/>
    <s v="ADMINISTRATIVA"/>
    <n v="4"/>
    <x v="1"/>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x v="13"/>
    <n v="2"/>
    <n v="0"/>
    <s v="CUMPLIDA"/>
    <x v="1"/>
    <x v="0"/>
    <m/>
    <m/>
    <m/>
    <m/>
    <x v="1"/>
    <x v="0"/>
    <s v="Deficiencias en la gestión interna judicial"/>
    <s v="Gestión Jurídica"/>
    <x v="0"/>
    <m/>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eonidas Narváez"/>
    <x v="0"/>
    <s v="FISCAL, DISCIPLINARIA Y ADMINISTRATIVA"/>
    <n v="4"/>
    <x v="1"/>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1"/>
    <x v="2"/>
    <m/>
    <m/>
    <m/>
    <m/>
    <x v="1"/>
    <x v="3"/>
    <s v="Ingreso Mínimo Garantizado"/>
    <s v="Carretero"/>
    <x v="0"/>
    <m/>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6"/>
    <s v="CR_Desarrollo Vial del Oriente de Medellín"/>
    <x v="21"/>
    <s v="Vicepresidencia de Gestión Contractual"/>
    <s v="Vicepresidencia de Gestión Contractual"/>
    <s v="Leonidas Narváez"/>
    <x v="0"/>
    <s v="PENAL, DISCIPLINARIA Y ADMINISTRATIVA"/>
    <n v="12"/>
    <x v="1"/>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1"/>
    <x v="3"/>
    <m/>
    <m/>
    <m/>
    <m/>
    <x v="1"/>
    <x v="3"/>
    <s v="Adiciones que superan el 50% del valor del contrato"/>
    <s v="Carretero"/>
    <x v="0"/>
    <m/>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4"/>
    <s v="Transparencia, Participación, Servicio al Ciudadano y Comunicación"/>
    <x v="49"/>
    <s v="Vicepresidencia Administrativa y Financiera"/>
    <s v="Vicepresidencia Administrativa y Financiera"/>
    <s v="Gina Astrid Salazar"/>
    <x v="4"/>
    <s v="DISCIPLINARIA Y ADMINISTRATIVA"/>
    <n v="3"/>
    <x v="1"/>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x v="13"/>
    <n v="2"/>
    <n v="0"/>
    <s v="CUMPLIDA"/>
    <x v="1"/>
    <x v="1"/>
    <m/>
    <m/>
    <m/>
    <m/>
    <x v="1"/>
    <x v="0"/>
    <s v="Deficiencias manejo documental"/>
    <s v="Transparencia, Participación, Servicio al Ciudadano y Comunicación"/>
    <x v="0"/>
    <m/>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8"/>
    <s v="Evaluación y Control Institucional"/>
    <x v="50"/>
    <s v="Oficina de Control Interno - Vicepresidencia Administrativa y Financiera - Vicepresidencia Jurídica - Vicepresidencia de Gestión Contractual - Vicepresidencia Ejecutiva - Vicepresidencia de Planeación, Riesgos y Entorno - Vicepresidencia de Estructuración"/>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5"/>
    <s v="ADMINISTRATIVA"/>
    <n v="12"/>
    <x v="1"/>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x v="13"/>
    <n v="2"/>
    <n v="0"/>
    <s v="CUMPLIDA"/>
    <x v="1"/>
    <x v="0"/>
    <m/>
    <m/>
    <m/>
    <m/>
    <x v="1"/>
    <x v="0"/>
    <s v="Deficiencias Plan de Mejoramiento Institucional"/>
    <s v="Evaluación y Control Institucional"/>
    <x v="0"/>
    <s v="Consolidador"/>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eonidas Narváez"/>
    <x v="0"/>
    <s v="FISCAL, DISCIPLINARIA Y ADMINISTRATIVA"/>
    <n v="4"/>
    <x v="7"/>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0"/>
    <x v="2"/>
    <m/>
    <m/>
    <m/>
    <m/>
    <x v="1"/>
    <x v="2"/>
    <s v="Desequilibrio ecuación contractual"/>
    <s v="Carretero"/>
    <x v="0"/>
    <m/>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eonidas Narváez"/>
    <x v="0"/>
    <s v="DISCIPLINARIA Y ADMINISTRATIVA"/>
    <n v="8"/>
    <x v="1"/>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x v="14"/>
    <n v="2"/>
    <n v="0"/>
    <s v="CUMPLIDA"/>
    <x v="1"/>
    <x v="1"/>
    <m/>
    <m/>
    <m/>
    <m/>
    <x v="1"/>
    <x v="3"/>
    <s v="Incumplimiento especificaciones"/>
    <s v="Carretero"/>
    <x v="0"/>
    <m/>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eonidas Narváez"/>
    <x v="0"/>
    <s v="DISCIPLINARIA Y ADMINISTRATIVA"/>
    <n v="5"/>
    <x v="1"/>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x v="14"/>
    <n v="2"/>
    <n v="0"/>
    <s v="CUMPLIDA"/>
    <x v="1"/>
    <x v="1"/>
    <m/>
    <m/>
    <m/>
    <m/>
    <x v="1"/>
    <x v="3"/>
    <s v="Incumplimiento obligaciones"/>
    <s v="Carretero"/>
    <x v="0"/>
    <m/>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eonidas Narváez"/>
    <x v="0"/>
    <s v="DISCIPLINARIA Y ADMINISTRATIVA"/>
    <n v="5"/>
    <x v="1"/>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x v="14"/>
    <n v="2"/>
    <n v="0"/>
    <s v="CUMPLIDA"/>
    <x v="1"/>
    <x v="1"/>
    <m/>
    <m/>
    <m/>
    <m/>
    <x v="1"/>
    <x v="6"/>
    <s v="Índice de estado"/>
    <s v="Carretero"/>
    <x v="0"/>
    <m/>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eonidas Narváez"/>
    <x v="0"/>
    <s v="DISCIPLINARIA Y ADMINISTRATIVA"/>
    <n v="6"/>
    <x v="1"/>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x v="14"/>
    <n v="2"/>
    <n v="0"/>
    <s v="CUMPLIDA"/>
    <x v="1"/>
    <x v="1"/>
    <m/>
    <m/>
    <m/>
    <m/>
    <x v="1"/>
    <x v="3"/>
    <s v="Incumplimiento especificaciones"/>
    <s v="Carretero"/>
    <x v="0"/>
    <m/>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eonidas Narváez"/>
    <x v="0"/>
    <s v="DISCIPLINARIA Y ADMINISTRATIVA"/>
    <n v="5"/>
    <x v="1"/>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x v="14"/>
    <n v="2"/>
    <n v="0"/>
    <s v="CUMPLIDA"/>
    <x v="1"/>
    <x v="1"/>
    <m/>
    <m/>
    <m/>
    <m/>
    <x v="1"/>
    <x v="0"/>
    <s v="Fallas en la gestión ambiental"/>
    <s v="Carretero"/>
    <x v="0"/>
    <m/>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eonidas Narváez"/>
    <x v="0"/>
    <s v="FISCAL, DISCIPLINARIA Y ADMINISTRATIVA"/>
    <n v="8"/>
    <x v="1"/>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x v="14"/>
    <n v="2"/>
    <n v="0"/>
    <s v="CUMPLIDA"/>
    <x v="1"/>
    <x v="2"/>
    <m/>
    <m/>
    <m/>
    <m/>
    <x v="1"/>
    <x v="3"/>
    <s v="Incumplimiento especificaciones"/>
    <s v="Carretero"/>
    <x v="0"/>
    <m/>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eonidas Narváez"/>
    <x v="0"/>
    <s v="ADMINISTRATIVA"/>
    <n v="6"/>
    <x v="1"/>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x v="14"/>
    <n v="2"/>
    <n v="0"/>
    <s v="CUMPLIDA"/>
    <x v="1"/>
    <x v="0"/>
    <m/>
    <m/>
    <m/>
    <m/>
    <x v="1"/>
    <x v="0"/>
    <s v="Obligaciones interventoría"/>
    <s v="Carretero"/>
    <x v="0"/>
    <m/>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eonidas Narváez"/>
    <x v="0"/>
    <s v="DISCIPLINARIA Y ADMINISTRATIVA"/>
    <n v="5"/>
    <x v="1"/>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x v="14"/>
    <n v="2"/>
    <n v="0"/>
    <s v="CUMPLIDA"/>
    <x v="1"/>
    <x v="1"/>
    <m/>
    <m/>
    <m/>
    <m/>
    <x v="1"/>
    <x v="0"/>
    <s v="Fallas en la gestión ambiental"/>
    <s v="Carretero"/>
    <x v="0"/>
    <m/>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eonidas Narváez"/>
    <x v="0"/>
    <s v="ADMINISTRATIVA"/>
    <n v="5"/>
    <x v="1"/>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x v="14"/>
    <n v="2"/>
    <n v="0"/>
    <s v="CUMPLIDA"/>
    <x v="1"/>
    <x v="0"/>
    <m/>
    <m/>
    <m/>
    <m/>
    <x v="1"/>
    <x v="1"/>
    <s v="Competencia otras entidades"/>
    <s v="Portuario"/>
    <x v="0"/>
    <m/>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51"/>
    <s v="Vicepresidencia de Gestión Contractual"/>
    <s v="Vicepresidencia de Gestión Contractual"/>
    <s v="Leonidas Narváez"/>
    <x v="0"/>
    <s v="FISCAL, 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x v="14"/>
    <n v="2"/>
    <n v="0"/>
    <s v="CUMPLIDA"/>
    <x v="1"/>
    <x v="2"/>
    <m/>
    <m/>
    <m/>
    <m/>
    <x v="1"/>
    <x v="0"/>
    <s v="Cobro intereses  mora"/>
    <s v="Portuario"/>
    <x v="0"/>
    <m/>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51"/>
    <s v="Vicepresidencia de Gestión Contractual"/>
    <s v="Vicepresidencia de Gestión Contractual"/>
    <s v="Leonidas Narváez"/>
    <x v="0"/>
    <s v="DISCIPLINARIA Y ADMINISTRATIVA"/>
    <n v="4"/>
    <x v="1"/>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x v="14"/>
    <n v="2"/>
    <n v="0"/>
    <s v="CUMPLIDA"/>
    <x v="1"/>
    <x v="1"/>
    <m/>
    <m/>
    <m/>
    <m/>
    <x v="1"/>
    <x v="0"/>
    <s v="Cobro intereses  mora"/>
    <s v="Portuario"/>
    <x v="0"/>
    <m/>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51"/>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x v="14"/>
    <n v="2"/>
    <n v="0"/>
    <s v="CUMPLIDA"/>
    <x v="1"/>
    <x v="1"/>
    <m/>
    <m/>
    <m/>
    <m/>
    <x v="1"/>
    <x v="3"/>
    <s v="Cálculo contraprestación"/>
    <s v="Portuario"/>
    <x v="0"/>
    <m/>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51"/>
    <s v="Vicepresidencia de Gestión Contractual"/>
    <s v="Vicepresidencia de Gestión Contractual"/>
    <s v="Leonidas Narváez"/>
    <x v="0"/>
    <s v="DISCIPLINARIA Y ADMINISTRATIVA"/>
    <n v="4"/>
    <x v="1"/>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x v="14"/>
    <n v="2"/>
    <n v="0"/>
    <s v="CUMPLIDA"/>
    <x v="1"/>
    <x v="1"/>
    <m/>
    <m/>
    <m/>
    <m/>
    <x v="1"/>
    <x v="10"/>
    <s v="Planeación contractual"/>
    <s v="Portuario"/>
    <x v="0"/>
    <m/>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2"/>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x v="14"/>
    <n v="2"/>
    <n v="0"/>
    <s v="CUMPLIDA"/>
    <x v="1"/>
    <x v="1"/>
    <m/>
    <m/>
    <m/>
    <m/>
    <x v="1"/>
    <x v="3"/>
    <s v="Cálculo contraprestación"/>
    <s v="Portuario"/>
    <x v="0"/>
    <m/>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2"/>
    <s v="Vicepresidencia de Gestión Contractual"/>
    <s v="Vicepresidencia de Gestión Contractual"/>
    <s v="Leonidas Narváez"/>
    <x v="0"/>
    <s v="ADMINISTRATIVA"/>
    <n v="3"/>
    <x v="1"/>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1"/>
    <x v="0"/>
    <m/>
    <m/>
    <m/>
    <m/>
    <x v="1"/>
    <x v="3"/>
    <s v="Reversiones"/>
    <s v="Portuario"/>
    <x v="0"/>
    <m/>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2"/>
    <s v="CP_Contecar"/>
    <x v="53"/>
    <s v="Vicepresidencia de Gestión Contractual"/>
    <s v="Vicepresidencia de Gestión Contractual"/>
    <s v="Leonidas Narváez"/>
    <x v="0"/>
    <s v="FISCAL, DISCIPLINARIA Y ADMINISTRATIVA"/>
    <n v="4"/>
    <x v="1"/>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1"/>
    <x v="2"/>
    <m/>
    <m/>
    <m/>
    <m/>
    <x v="1"/>
    <x v="3"/>
    <s v="Cálculo contraprestación"/>
    <s v="Portuario"/>
    <x v="0"/>
    <m/>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2"/>
    <s v="CP_Reficar"/>
    <x v="54"/>
    <s v="Vicepresidencia de Gestión Contractual"/>
    <s v="Vicepresidencia de Gestión Contractual"/>
    <s v="Leonidas Narváez"/>
    <x v="0"/>
    <s v="FISCAL, 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x v="14"/>
    <n v="2"/>
    <n v="0"/>
    <s v="CUMPLIDA"/>
    <x v="1"/>
    <x v="2"/>
    <m/>
    <m/>
    <m/>
    <m/>
    <x v="1"/>
    <x v="0"/>
    <s v="Cobro intereses  mora"/>
    <s v="Portuario"/>
    <x v="0"/>
    <m/>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19"/>
    <s v="CP_Puerto Brisa"/>
    <x v="55"/>
    <s v="Vicepresidencia de Gestión Contractual"/>
    <s v="Vicepresidencia de Gestión Contractual"/>
    <s v="Leonidas Narváez"/>
    <x v="0"/>
    <s v="FISCAL, DISCIPLINARIA Y ADMINISTRATIVA"/>
    <n v="7"/>
    <x v="15"/>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0"/>
    <n v="1"/>
    <s v="EN TERMINO"/>
    <x v="0"/>
    <x v="2"/>
    <m/>
    <m/>
    <m/>
    <m/>
    <x v="1"/>
    <x v="3"/>
    <s v="Cálculo contraprestación"/>
    <s v="Portuario"/>
    <x v="0"/>
    <m/>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2"/>
    <s v="CP_Zona Franca Argos"/>
    <x v="56"/>
    <s v="Vicepresidencia de Gestión Contractual"/>
    <s v="Vicepresidencia de Gestión Contractual - Vicepresidencia Jurídica"/>
    <s v="Leonidas Narváez"/>
    <x v="0"/>
    <s v="DISCIPLINARIA Y ADMINISTRATIVA"/>
    <n v="5"/>
    <x v="5"/>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m/>
    <m/>
    <m/>
    <m/>
    <m/>
    <x v="14"/>
    <n v="0"/>
    <n v="1"/>
    <s v="EN TERMINO"/>
    <x v="0"/>
    <x v="1"/>
    <m/>
    <m/>
    <m/>
    <m/>
    <x v="1"/>
    <x v="7"/>
    <s v="Desplazamiento de cronograma"/>
    <s v="Portuario"/>
    <x v="0"/>
    <m/>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51"/>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x v="14"/>
    <n v="2"/>
    <n v="0"/>
    <s v="CUMPLIDA"/>
    <x v="1"/>
    <x v="1"/>
    <m/>
    <m/>
    <m/>
    <m/>
    <x v="1"/>
    <x v="3"/>
    <s v="Ausencia de interventoría en los proyectos"/>
    <s v="Portuario"/>
    <x v="0"/>
    <m/>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51"/>
    <s v="Vicepresidencia de Gestión Contractual"/>
    <s v="Vicepresidencia de Gestión Contractual"/>
    <s v="Leonidas Narváez"/>
    <x v="0"/>
    <s v="ADMINISTRATIVA"/>
    <n v="3"/>
    <x v="1"/>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1"/>
    <x v="0"/>
    <m/>
    <m/>
    <m/>
    <m/>
    <x v="1"/>
    <x v="3"/>
    <s v="Fallas gestión garantías"/>
    <s v="Portuario"/>
    <x v="0"/>
    <m/>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3"/>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1"/>
    <x v="1"/>
    <m/>
    <m/>
    <m/>
    <m/>
    <x v="1"/>
    <x v="3"/>
    <s v="Ausencia de interventoría en los proyectos"/>
    <s v="Portuario"/>
    <x v="0"/>
    <m/>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x v="14"/>
    <n v="2"/>
    <n v="0"/>
    <s v="CUMPLIDA"/>
    <x v="1"/>
    <x v="1"/>
    <m/>
    <m/>
    <m/>
    <m/>
    <x v="1"/>
    <x v="10"/>
    <s v="Planeación contractual"/>
    <s v="Portuario"/>
    <x v="0"/>
    <m/>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eonidas Narváez"/>
    <x v="0"/>
    <s v="ADMINISTRATIVA"/>
    <n v="7"/>
    <x v="1"/>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x v="14"/>
    <n v="2"/>
    <n v="0"/>
    <s v="CUMPLIDA"/>
    <x v="1"/>
    <x v="0"/>
    <m/>
    <m/>
    <m/>
    <m/>
    <x v="1"/>
    <x v="10"/>
    <s v="Plan maestro aeroportuario"/>
    <s v="Aeroportuario"/>
    <x v="0"/>
    <m/>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0"/>
    <s v="CA_Aeropuerto el Dorado"/>
    <x v="34"/>
    <s v="Vicepresidencia de Gestión Contractual"/>
    <s v="Vicepresidencia de Gestión Contractual"/>
    <s v="Leonidas Narváez"/>
    <x v="0"/>
    <s v="ADMINISTRATIVA"/>
    <n v="4"/>
    <x v="16"/>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
    <m/>
    <m/>
    <m/>
    <m/>
    <m/>
    <m/>
    <x v="14"/>
    <n v="0"/>
    <n v="1"/>
    <s v="EN TERMINO"/>
    <x v="0"/>
    <x v="0"/>
    <m/>
    <m/>
    <m/>
    <m/>
    <x v="1"/>
    <x v="7"/>
    <s v="Desplazamiento de cronograma"/>
    <s v="Aeroportuario"/>
    <x v="0"/>
    <m/>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eonidas Narváez"/>
    <x v="0"/>
    <s v="ADMINISTRATIVA"/>
    <n v="6"/>
    <x v="1"/>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x v="14"/>
    <n v="2"/>
    <n v="0"/>
    <s v="CUMPLIDA"/>
    <x v="1"/>
    <x v="0"/>
    <m/>
    <m/>
    <m/>
    <m/>
    <x v="1"/>
    <x v="3"/>
    <s v="Incumplimiento especificaciones"/>
    <s v="Aeroportuario"/>
    <x v="0"/>
    <m/>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2"/>
    <s v="CA_Aeropuerto el Dorado"/>
    <x v="34"/>
    <s v="Vicepresidencia de Gestión Contractual"/>
    <s v="Vicepresidencia de Gestión Contractual - Vicepresidencia Jurídica"/>
    <s v="Leonidas Narváez"/>
    <x v="0"/>
    <s v="DISCIPLINARIA Y ADMINISTRATIVA"/>
    <n v="5"/>
    <x v="4"/>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m/>
    <m/>
    <m/>
    <m/>
    <m/>
    <x v="14"/>
    <n v="0"/>
    <n v="1"/>
    <s v="EN TERMINO"/>
    <x v="0"/>
    <x v="1"/>
    <m/>
    <m/>
    <m/>
    <m/>
    <x v="1"/>
    <x v="0"/>
    <s v="Deficiencias en la gestión interna judicial"/>
    <s v="Aeroportuario"/>
    <x v="0"/>
    <m/>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eonidas Narváez"/>
    <x v="0"/>
    <s v="DISCIPLINARIA Y ADMINISTRATIVA"/>
    <n v="5"/>
    <x v="1"/>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x v="14"/>
    <n v="2"/>
    <n v="0"/>
    <s v="CUMPLIDA"/>
    <x v="1"/>
    <x v="1"/>
    <m/>
    <m/>
    <m/>
    <m/>
    <x v="1"/>
    <x v="7"/>
    <s v="Desplazamiento de cronograma"/>
    <s v="Aeroportuario"/>
    <x v="0"/>
    <m/>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eonidas Narváez"/>
    <x v="0"/>
    <s v="ADMINISTRATIVA"/>
    <n v="5"/>
    <x v="1"/>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x v="14"/>
    <n v="2"/>
    <n v="0"/>
    <s v="CUMPLIDA"/>
    <x v="1"/>
    <x v="0"/>
    <m/>
    <m/>
    <m/>
    <m/>
    <x v="1"/>
    <x v="0"/>
    <s v="Falta de coordinación entre actores"/>
    <s v="Aeroportuario"/>
    <x v="0"/>
    <m/>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eonidas Narváez"/>
    <x v="0"/>
    <s v="ADMINISTRATIVA"/>
    <n v="1"/>
    <x v="1"/>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0"/>
    <m/>
    <m/>
    <m/>
    <m/>
    <x v="1"/>
    <x v="2"/>
    <s v="Costos y gastos del proceso"/>
    <s v="Aeroportuario"/>
    <x v="0"/>
    <m/>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eonidas Narváez"/>
    <x v="0"/>
    <s v="ADMINISTRATIVA"/>
    <n v="3"/>
    <x v="1"/>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x v="14"/>
    <n v="2"/>
    <n v="0"/>
    <s v="CUMPLIDA"/>
    <x v="1"/>
    <x v="0"/>
    <m/>
    <m/>
    <m/>
    <m/>
    <x v="1"/>
    <x v="3"/>
    <s v="Modificaciones"/>
    <s v="Aeroportuario"/>
    <x v="0"/>
    <m/>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eonidas Narváez"/>
    <x v="0"/>
    <s v="FISCAL, DISCIPLINARIA Y ADMINISTRATIVA"/>
    <n v="3"/>
    <x v="1"/>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2"/>
    <m/>
    <m/>
    <m/>
    <m/>
    <x v="1"/>
    <x v="2"/>
    <s v="Liquidación contraprestación"/>
    <s v="Aeroportuario"/>
    <x v="0"/>
    <m/>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eonidas Narváez"/>
    <x v="0"/>
    <s v="FISCAL, DISCIPLINARIA Y ADMINISTRATIVA"/>
    <n v="3"/>
    <x v="1"/>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2"/>
    <m/>
    <m/>
    <m/>
    <m/>
    <x v="1"/>
    <x v="2"/>
    <s v="Liquidación contraprestación"/>
    <s v="Aeroportuario"/>
    <x v="0"/>
    <m/>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x v="14"/>
    <n v="2"/>
    <n v="0"/>
    <s v="CUMPLIDA"/>
    <x v="1"/>
    <x v="1"/>
    <m/>
    <m/>
    <m/>
    <m/>
    <x v="1"/>
    <x v="0"/>
    <s v="Falta inventario aeropuerto"/>
    <s v="Aeroportuario"/>
    <x v="0"/>
    <m/>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x v="14"/>
    <n v="2"/>
    <n v="0"/>
    <s v="CUMPLIDA"/>
    <x v="1"/>
    <x v="1"/>
    <m/>
    <m/>
    <m/>
    <m/>
    <x v="1"/>
    <x v="0"/>
    <s v="Obligaciones interventoría"/>
    <s v="Aeroportuario"/>
    <x v="0"/>
    <m/>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eonidas Narváez"/>
    <x v="0"/>
    <s v="FISCAL, 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x v="14"/>
    <n v="2"/>
    <n v="0"/>
    <s v="CUMPLIDA"/>
    <x v="1"/>
    <x v="2"/>
    <m/>
    <m/>
    <m/>
    <m/>
    <x v="1"/>
    <x v="7"/>
    <s v="Desplazamiento de cronograma"/>
    <s v="Aeroportuario"/>
    <x v="0"/>
    <m/>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eonidas Narváez"/>
    <x v="0"/>
    <s v="DISCIPLINARIA Y ADMINISTRATIVA"/>
    <n v="7"/>
    <x v="1"/>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x v="14"/>
    <n v="2"/>
    <n v="0"/>
    <s v="CUMPLIDA"/>
    <x v="1"/>
    <x v="1"/>
    <m/>
    <m/>
    <m/>
    <m/>
    <x v="1"/>
    <x v="3"/>
    <s v="Incumplimiento obligaciones"/>
    <s v="Aeroportuario"/>
    <x v="0"/>
    <m/>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2"/>
    <s v="CA_Aeropuerto el Dorado"/>
    <x v="34"/>
    <s v="Vicepresidencia de Gestión Contractual"/>
    <s v="Vicepresidencia de Gestión Contractual - Vicepresidencia Jurídica"/>
    <s v="Leonidas Narváez"/>
    <x v="0"/>
    <s v="FISCAL, DISCIPLINARIA Y ADMINISTRATIVA"/>
    <n v="5"/>
    <x v="4"/>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m/>
    <x v="14"/>
    <n v="0"/>
    <n v="1"/>
    <s v="EN TERMINO"/>
    <x v="0"/>
    <x v="2"/>
    <m/>
    <m/>
    <m/>
    <m/>
    <x v="1"/>
    <x v="3"/>
    <s v="Incumplimiento obligaciones"/>
    <s v="Aeroportuario"/>
    <x v="0"/>
    <m/>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eonidas Narváez"/>
    <x v="0"/>
    <s v="FISCAL, DISCIPLINARIA Y ADMINISTRATIVA"/>
    <n v="7"/>
    <x v="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1"/>
    <x v="2"/>
    <m/>
    <m/>
    <m/>
    <m/>
    <x v="1"/>
    <x v="7"/>
    <s v="Desplazamiento de cronograma"/>
    <s v="Aeroportuario"/>
    <x v="0"/>
    <m/>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2"/>
    <s v="CA_Aeropuerto el Dorado"/>
    <x v="34"/>
    <s v="Vicepresidencia de Gestión Contractual"/>
    <s v="Vicepresidencia de Gestión Contractual"/>
    <s v="Leonidas Narváez"/>
    <x v="0"/>
    <s v="FISCAL, DISCIPLINARIA Y ADMINISTRATIVA"/>
    <n v="4"/>
    <x v="17"/>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m/>
    <x v="14"/>
    <n v="0"/>
    <n v="1"/>
    <s v="EN TERMINO"/>
    <x v="0"/>
    <x v="2"/>
    <m/>
    <m/>
    <m/>
    <m/>
    <x v="1"/>
    <x v="3"/>
    <s v="Incumplimiento obligaciones"/>
    <s v="Aeroportuario"/>
    <x v="0"/>
    <m/>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x v="14"/>
    <n v="2"/>
    <n v="0"/>
    <s v="CUMPLIDA"/>
    <x v="1"/>
    <x v="1"/>
    <m/>
    <m/>
    <m/>
    <m/>
    <x v="1"/>
    <x v="0"/>
    <s v="Fallas en la gestión ambiental"/>
    <s v="Aeroportuario"/>
    <x v="0"/>
    <m/>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x v="14"/>
    <n v="2"/>
    <n v="0"/>
    <s v="CUMPLIDA"/>
    <x v="1"/>
    <x v="1"/>
    <m/>
    <m/>
    <m/>
    <m/>
    <x v="1"/>
    <x v="0"/>
    <s v="Obligaciones interventoría"/>
    <s v="Aeroportuario"/>
    <x v="0"/>
    <m/>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
    <s v="CA_Aeropuerto el Dorado"/>
    <x v="34"/>
    <s v="Vicepresidencia de Gestión Contractual"/>
    <s v="Vicepresidencia de Gestión Contractual"/>
    <s v="Leonidas Narváez"/>
    <x v="0"/>
    <s v="FISCAL, DISCIPLINARIA Y ADMINISTRATIVA"/>
    <n v="2"/>
    <x v="18"/>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m/>
    <x v="14"/>
    <n v="0"/>
    <n v="1"/>
    <s v="EN TERMINO"/>
    <x v="0"/>
    <x v="2"/>
    <m/>
    <m/>
    <m/>
    <m/>
    <x v="1"/>
    <x v="3"/>
    <s v="Incumplimiento especificaciones"/>
    <s v="Aeroportuario"/>
    <x v="0"/>
    <m/>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x v="14"/>
    <n v="2"/>
    <n v="0"/>
    <s v="CUMPLIDA"/>
    <x v="1"/>
    <x v="1"/>
    <m/>
    <m/>
    <m/>
    <m/>
    <x v="1"/>
    <x v="3"/>
    <s v="Ausencia soportes documentales"/>
    <s v="Aeroportuario"/>
    <x v="0"/>
    <m/>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Fernando Mejía"/>
    <x v="2"/>
    <s v="FISCAL, DISCIPLINARIA Y ADMINISTRATIVA"/>
    <n v="4"/>
    <x v="1"/>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1"/>
    <x v="2"/>
    <m/>
    <m/>
    <m/>
    <m/>
    <x v="1"/>
    <x v="3"/>
    <s v="Deficiencias en análisis modificaciones contractuales"/>
    <s v="Carretero"/>
    <x v="0"/>
    <m/>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Vicepresidencia de Estructuración"/>
    <s v="Fernando Iregui"/>
    <x v="1"/>
    <s v="ADMINISTRATIVA"/>
    <n v="9"/>
    <x v="1"/>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1"/>
    <x v="0"/>
    <m/>
    <m/>
    <m/>
    <m/>
    <x v="1"/>
    <x v="10"/>
    <s v="Incumplimiento metas PND y PAA"/>
    <s v="Sistema Estratégico de Planeación y Gestión"/>
    <x v="0"/>
    <m/>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2"/>
    <s v="Sistema Estratégico de Planeación y Gestión"/>
    <x v="2"/>
    <s v="Vicepresidencia de Planeación, Riesgos y Entorno"/>
    <s v="Vicepresidencia de Planeación, Riesgos y Entorno - Vicepresidencia de Gestión Contractual -  Vicepresidencia Ejecutiva"/>
    <s v="Fernando Iregui"/>
    <x v="1"/>
    <s v="ADMINISTRATIVA"/>
    <n v="5"/>
    <x v="1"/>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x v="16"/>
    <n v="2"/>
    <n v="0"/>
    <s v="CUMPLIDA"/>
    <x v="1"/>
    <x v="0"/>
    <m/>
    <m/>
    <m/>
    <m/>
    <x v="1"/>
    <x v="10"/>
    <s v="Incumplimiento metas PND y PAA"/>
    <s v="Sistema Estratégico de Planeación y Gestión"/>
    <x v="0"/>
    <m/>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28"/>
    <s v="CF_Concesión Férrea Pacifico"/>
    <x v="7"/>
    <s v="Vicepresidencia de Gestión Contractual"/>
    <s v="Vicepresidencia de Gestión Contractual_x000a_Vicepresidencia Jurídica"/>
    <s v="Leonidas Narváez"/>
    <x v="0"/>
    <s v="DISCIPLINARIA Y ADMINISTRATIVA"/>
    <n v="6"/>
    <x v="16"/>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0"/>
    <x v="1"/>
    <m/>
    <s v="SI_x000a_INF 2 Rad. 2016-409-054482 pag.  31"/>
    <s v="N/A"/>
    <s v="No hay impacto"/>
    <x v="1"/>
    <x v="3"/>
    <s v="Incumplimiento obligaciónes"/>
    <s v="Férreo"/>
    <x v="0"/>
    <s v="Consolidador"/>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s v="Fernando Iregui"/>
    <x v="1"/>
    <s v="ADMINISTRATIVA"/>
    <n v="9"/>
    <x v="1"/>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1"/>
    <x v="0"/>
    <m/>
    <m/>
    <m/>
    <m/>
    <x v="1"/>
    <x v="10"/>
    <s v="Incumplimiento metas PND y PAA"/>
    <s v="Sistema Estratégico de Planeación y Gestión"/>
    <x v="0"/>
    <m/>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29"/>
    <s v="CR_Ruta del Sol - Sector 2"/>
    <x v="27"/>
    <s v="Vicepresidencia Ejecutiva"/>
    <s v="Vicepresidencia Ejecutiva"/>
    <s v="Fernando Mejía"/>
    <x v="2"/>
    <s v="ADMINISTRATIVA"/>
    <n v="2"/>
    <x v="1"/>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x v="16"/>
    <n v="2"/>
    <n v="1"/>
    <s v="CUMPLIDA"/>
    <x v="1"/>
    <x v="0"/>
    <m/>
    <m/>
    <m/>
    <m/>
    <x v="0"/>
    <x v="12"/>
    <s v="Problemas gestión financiera"/>
    <s v="Carretero"/>
    <x v="0"/>
    <m/>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6"/>
    <s v="Sistema Estratégico de Planeación y Gestión"/>
    <x v="2"/>
    <s v="Vicepresidencia de Planeación, Riesgos y Entorno"/>
    <s v="Vicepresidencia de Planeación, Riesgos y Entorno - Vicepresidencia Ejecutiva - Vicepresidencia Administrativa y Financiera"/>
    <s v="Fernando Iregui"/>
    <x v="1"/>
    <s v="ADMINISTRATIVA"/>
    <n v="4"/>
    <x v="1"/>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x v="16"/>
    <n v="2"/>
    <n v="0"/>
    <s v="CUMPLIDA"/>
    <x v="1"/>
    <x v="0"/>
    <m/>
    <m/>
    <m/>
    <m/>
    <x v="1"/>
    <x v="12"/>
    <s v="No asignación de recursos por MHCP"/>
    <s v="Sistema Estratégico de Planeación y Gestión"/>
    <x v="0"/>
    <m/>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Fernando Mejía"/>
    <x v="2"/>
    <s v="FISCAL, DISCIPLINARIA Y ADMINISTRATIVA"/>
    <n v="3"/>
    <x v="1"/>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x v="16"/>
    <n v="2"/>
    <n v="0"/>
    <s v="CUMPLIDA"/>
    <x v="1"/>
    <x v="2"/>
    <m/>
    <m/>
    <m/>
    <m/>
    <x v="1"/>
    <x v="10"/>
    <s v="Fondeo vigencias futuras"/>
    <s v="Carretero"/>
    <x v="0"/>
    <m/>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29"/>
    <s v="CR_Ruta del Sol - Sector 2"/>
    <x v="27"/>
    <s v="Vicepresidencia Ejecutiva"/>
    <s v="Vicepresidencia Ejecutiva"/>
    <s v="Fernando Mejía"/>
    <x v="2"/>
    <s v="PENAL, DISCIPLINARIA Y ADMINISTRATIVA"/>
    <n v="3"/>
    <x v="1"/>
    <m/>
    <m/>
    <m/>
    <m/>
    <m/>
    <m/>
    <m/>
    <s v="_x000a__x000a_05/09/2018 Se verifica en el FTP el cumplimiento de las UM1 y UM2, está pendiente el cumplimiento de la UM 3, la cual se cumplirá en el término establecido. Se cumple. (LMSC)"/>
    <m/>
    <m/>
    <m/>
    <m/>
    <m/>
    <m/>
    <x v="16"/>
    <n v="2"/>
    <n v="1"/>
    <s v="CUMPLIDA"/>
    <x v="1"/>
    <x v="3"/>
    <m/>
    <m/>
    <m/>
    <m/>
    <x v="1"/>
    <x v="3"/>
    <s v="Modificaciones"/>
    <s v="Carretero"/>
    <x v="0"/>
    <m/>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29"/>
    <s v="CR_Ruta del Sol - Sector 2"/>
    <x v="27"/>
    <s v="Vicepresidencia Ejecutiva"/>
    <s v="Vicepresidencia Ejecutiva"/>
    <s v="Fernando Mejía"/>
    <x v="2"/>
    <s v="PENAL, DISCIPLINARIA Y ADMINISTRATIVA"/>
    <n v="3"/>
    <x v="1"/>
    <m/>
    <m/>
    <m/>
    <m/>
    <m/>
    <m/>
    <m/>
    <s v="_x000a__x000a_05/09/2018 Se informa por parte del VEJE. Que el PM se cumple en las mismas condiciones del H 1138. Es decir que queda pendiente el informe de cierre. (LMSC)"/>
    <m/>
    <m/>
    <m/>
    <m/>
    <m/>
    <m/>
    <x v="16"/>
    <n v="2"/>
    <n v="1"/>
    <s v="CUMPLIDA"/>
    <x v="1"/>
    <x v="3"/>
    <m/>
    <m/>
    <m/>
    <m/>
    <x v="1"/>
    <x v="3"/>
    <s v="Adiciones"/>
    <s v="Carretero"/>
    <x v="0"/>
    <m/>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DISCIPLINARIA Y ADMINISTRATIVA"/>
    <n v="1"/>
    <x v="0"/>
    <m/>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1"/>
    <m/>
    <m/>
    <m/>
    <m/>
    <x v="1"/>
    <x v="3"/>
    <s v="Ingreso Mínimo Garantizado"/>
    <s v="Carretero"/>
    <x v="0"/>
    <m/>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FISCAL, DISCIPLINARIA Y ADMINISTRATIVA"/>
    <n v="0"/>
    <x v="6"/>
    <m/>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2"/>
    <m/>
    <m/>
    <m/>
    <m/>
    <x v="1"/>
    <x v="3"/>
    <s v="Incumplimiento obligaciones"/>
    <s v="Carretero"/>
    <x v="0"/>
    <m/>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Fernando Mejía"/>
    <x v="2"/>
    <s v="FISCAL, DISCIPLINARIA Y ADMINISTRATIVA"/>
    <n v="3"/>
    <x v="1"/>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x v="16"/>
    <n v="2"/>
    <n v="0"/>
    <s v="CUMPLIDA"/>
    <x v="1"/>
    <x v="2"/>
    <m/>
    <m/>
    <m/>
    <m/>
    <x v="1"/>
    <x v="3"/>
    <s v="Pago no debido con recursos del proyecto"/>
    <s v="Carretero"/>
    <x v="0"/>
    <m/>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ADMINISTRATIVA"/>
    <n v="1"/>
    <x v="0"/>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0"/>
    <m/>
    <m/>
    <m/>
    <m/>
    <x v="1"/>
    <x v="3"/>
    <s v="Modificaciones"/>
    <s v="Carretero"/>
    <x v="0"/>
    <m/>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 Vicepresidencia de Estructuración"/>
    <s v="Fernando Mejía"/>
    <x v="2"/>
    <s v="ADMINISTRATIVA"/>
    <n v="0"/>
    <x v="6"/>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0"/>
    <m/>
    <m/>
    <m/>
    <m/>
    <x v="1"/>
    <x v="10"/>
    <s v="Deficiencias estructuración del proyecto"/>
    <s v="Carretero"/>
    <x v="0"/>
    <m/>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DISCIPLINARIA Y ADMINISTRATIVA"/>
    <n v="0"/>
    <x v="6"/>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1"/>
    <m/>
    <m/>
    <m/>
    <m/>
    <x v="1"/>
    <x v="3"/>
    <s v="Incumplimiento obligaciones"/>
    <s v="Carretero"/>
    <x v="0"/>
    <m/>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29"/>
    <s v="CR_Ruta del Sol - Sector 2"/>
    <x v="27"/>
    <s v="Vicepresidencia Ejecutiva"/>
    <s v="Vicepresidencia Ejecutiva - Vicepresidencia de Planeación, Riesgos y Entorno"/>
    <s v="Fernando Mejía"/>
    <x v="2"/>
    <s v="DISCIPLINARIA Y ADMINISTRATIVA"/>
    <n v="3"/>
    <x v="1"/>
    <m/>
    <m/>
    <m/>
    <m/>
    <m/>
    <m/>
    <m/>
    <s v="_x000a__x000a_05/09/2018 Se informa por parte de la VEJE que con radicación No. 20185000131073 del 30 de agosto de 2018 se solicitó ajuste de la denominación de la UM 1 para cambiarlo a &quot;Contrato Estandar 4G&quot;. El PM se cumple. (LMSC)"/>
    <m/>
    <m/>
    <m/>
    <m/>
    <m/>
    <m/>
    <x v="16"/>
    <n v="2"/>
    <n v="1"/>
    <s v="CUMPLIDA"/>
    <x v="1"/>
    <x v="1"/>
    <m/>
    <m/>
    <m/>
    <m/>
    <x v="1"/>
    <x v="3"/>
    <s v="Incumplimiento obligaciones"/>
    <s v="Carretero"/>
    <x v="1"/>
    <m/>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2"/>
    <s v="CR_Ruta del Sol - Sector 2"/>
    <x v="27"/>
    <s v="Vicepresidencia Ejecutiva"/>
    <s v="Vicepresidencia Ejecutiva - Vicepresidencia de Planeación, Riesgos y Entorno - Vicepresidencia de Estructuración"/>
    <s v="Fernando Mejía"/>
    <x v="2"/>
    <s v="ADMINISTRATIVA"/>
    <n v="0"/>
    <x v="6"/>
    <m/>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m/>
    <m/>
    <m/>
    <m/>
    <m/>
    <m/>
    <x v="16"/>
    <n v="0"/>
    <n v="1"/>
    <s v="EN TERMINO"/>
    <x v="0"/>
    <x v="0"/>
    <m/>
    <m/>
    <m/>
    <m/>
    <x v="1"/>
    <x v="10"/>
    <s v="Proyección deficiente adquisición de predios"/>
    <s v="Carretero"/>
    <x v="1"/>
    <m/>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15"/>
    <s v="CR_Armenia-Pereira-Manizales"/>
    <x v="20"/>
    <s v="Vicepresidencia de Gestión Contractual"/>
    <s v="Vicepresidencia de Gestión Contractual"/>
    <s v="Leonidas Narváez"/>
    <x v="0"/>
    <s v="FISCAL, DISCIPLINARIA Y ADMINISTRATIVA"/>
    <n v="0"/>
    <x v="6"/>
    <m/>
    <m/>
    <m/>
    <m/>
    <m/>
    <m/>
    <m/>
    <m/>
    <m/>
    <m/>
    <m/>
    <m/>
    <m/>
    <m/>
    <x v="17"/>
    <n v="0"/>
    <n v="1"/>
    <s v="EN TERMINO"/>
    <x v="0"/>
    <x v="2"/>
    <m/>
    <m/>
    <m/>
    <m/>
    <x v="1"/>
    <x v="3"/>
    <s v="Ingreso Mínimo Garantizado"/>
    <s v="Carretero"/>
    <x v="0"/>
    <m/>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15"/>
    <s v="CR_Armenia-Pereira-Manizales"/>
    <x v="20"/>
    <s v="Vicepresidencia de Gestión Contractual"/>
    <s v="Vicepresidencia de Gestión Contractual"/>
    <s v="Leonidas Narváez"/>
    <x v="0"/>
    <s v="FISCAL, DISCIPLINARIA Y ADMINISTRATIVA"/>
    <n v="0"/>
    <x v="6"/>
    <m/>
    <m/>
    <m/>
    <m/>
    <s v=" "/>
    <m/>
    <m/>
    <m/>
    <m/>
    <m/>
    <m/>
    <m/>
    <m/>
    <m/>
    <x v="17"/>
    <n v="0"/>
    <n v="1"/>
    <s v="EN TERMINO"/>
    <x v="0"/>
    <x v="2"/>
    <m/>
    <m/>
    <m/>
    <m/>
    <x v="1"/>
    <x v="3"/>
    <s v="Incumplimiento obligaciones"/>
    <s v="Carretero"/>
    <x v="0"/>
    <m/>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de Gestión Contractual"/>
    <s v="Vicepresidencia de Gestión Contractual"/>
    <s v="Leonidas Narváez"/>
    <x v="0"/>
    <s v="DISCIPLINARIA Y ADMINISTRATIVA"/>
    <n v="3"/>
    <x v="1"/>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x v="17"/>
    <n v="2"/>
    <n v="0"/>
    <s v="CUMPLIDA"/>
    <x v="1"/>
    <x v="1"/>
    <m/>
    <m/>
    <m/>
    <m/>
    <x v="1"/>
    <x v="0"/>
    <s v="Obligaciones interventoría"/>
    <s v="Carretero"/>
    <x v="0"/>
    <m/>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27"/>
    <s v="CR_Armenia-Pereira-Manizales"/>
    <x v="20"/>
    <s v="Vicepresidencia de Gestión Contractual"/>
    <s v="Vicepresidencia de Gestión Contractual"/>
    <s v="Leonidas Narváez"/>
    <x v="0"/>
    <s v="DISCIPLINARIA Y ADMINISTRATIVA"/>
    <n v="3"/>
    <x v="1"/>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x v="17"/>
    <n v="2"/>
    <n v="0"/>
    <s v="CUMPLIDA"/>
    <x v="1"/>
    <x v="1"/>
    <m/>
    <m/>
    <m/>
    <m/>
    <x v="1"/>
    <x v="0"/>
    <s v="Obligaciones interventoría"/>
    <s v="Carretero"/>
    <x v="0"/>
    <m/>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27"/>
    <s v="CR_Armenia-Pereira-Manizales"/>
    <x v="20"/>
    <s v="Vicepresidencia de Gestión Contractual"/>
    <s v="Vicepresidencia de Gestión Contractual"/>
    <s v="Leonidas Narváez"/>
    <x v="0"/>
    <s v="DISCIPLINARIA Y ADMINISTRATIVA"/>
    <n v="5"/>
    <x v="1"/>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x v="17"/>
    <n v="2"/>
    <n v="0"/>
    <s v="CUMPLIDA"/>
    <x v="1"/>
    <x v="1"/>
    <m/>
    <m/>
    <m/>
    <m/>
    <x v="1"/>
    <x v="0"/>
    <s v="Obligaciones interventoría"/>
    <s v="Carretero"/>
    <x v="0"/>
    <m/>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15"/>
    <s v="CR_Armenia-Pereira-Manizales"/>
    <x v="20"/>
    <s v="Vicepresidencia de Gestión Contractual"/>
    <s v="Vicepresidencia de Gestión Contractual"/>
    <s v="Leonidas Narváez"/>
    <x v="0"/>
    <s v="FISCAL, DISCIPLINARIA Y ADMINISTRATIVA"/>
    <n v="0"/>
    <x v="6"/>
    <m/>
    <m/>
    <m/>
    <m/>
    <m/>
    <m/>
    <m/>
    <m/>
    <m/>
    <m/>
    <m/>
    <m/>
    <m/>
    <m/>
    <x v="17"/>
    <n v="0"/>
    <n v="1"/>
    <s v="EN TERMINO"/>
    <x v="0"/>
    <x v="2"/>
    <m/>
    <m/>
    <m/>
    <m/>
    <x v="1"/>
    <x v="0"/>
    <s v="Deficiencias en la supervisión contractual"/>
    <s v="Carretero"/>
    <x v="0"/>
    <m/>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5"/>
    <s v="CR_Armenia-Pereira-Manizales"/>
    <x v="20"/>
    <s v="Vicepresidencia de Gestión Contractual"/>
    <s v="Vicepresidencia de Gestión Contractual"/>
    <s v="Leonidas Narváez"/>
    <x v="0"/>
    <s v="FISCAL, DISCIPLINARIA Y ADMINISTRATIVA"/>
    <n v="0"/>
    <x v="6"/>
    <m/>
    <m/>
    <m/>
    <m/>
    <m/>
    <m/>
    <m/>
    <m/>
    <m/>
    <m/>
    <m/>
    <m/>
    <m/>
    <m/>
    <x v="17"/>
    <n v="0"/>
    <n v="1"/>
    <s v="EN TERMINO"/>
    <x v="0"/>
    <x v="2"/>
    <m/>
    <m/>
    <m/>
    <m/>
    <x v="1"/>
    <x v="0"/>
    <s v="Deficiencias en la supervisión contractual"/>
    <s v="Carretero"/>
    <x v="0"/>
    <m/>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5"/>
    <s v="CR_Armenia-Pereira-Manizales"/>
    <x v="20"/>
    <s v="Vicepresidencia de Gestión Contractual"/>
    <s v="Vicepresidencia de Gestión Contractual"/>
    <s v="Leonidas Narváez"/>
    <x v="0"/>
    <s v="FISCAL, DISCIPLINARIA Y ADMINISTRATIVA"/>
    <n v="0"/>
    <x v="6"/>
    <m/>
    <m/>
    <m/>
    <m/>
    <m/>
    <m/>
    <m/>
    <m/>
    <m/>
    <m/>
    <m/>
    <m/>
    <m/>
    <m/>
    <x v="17"/>
    <n v="0"/>
    <n v="1"/>
    <s v="EN TERMINO"/>
    <x v="0"/>
    <x v="2"/>
    <m/>
    <m/>
    <m/>
    <m/>
    <x v="1"/>
    <x v="7"/>
    <s v="Desplazamiento de cronograma"/>
    <s v="Carretero"/>
    <x v="0"/>
    <m/>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5"/>
    <s v="CR_Armenia-Pereira-Manizales"/>
    <x v="20"/>
    <s v="Vicepresidencia de Gestión Contractual"/>
    <s v="Vicepresidencia de Gestión Contractual"/>
    <s v="Leonidas Narváez"/>
    <x v="0"/>
    <s v="FISCAL, DISCIPLINARIA Y ADMINISTRATIVA"/>
    <n v="0"/>
    <x v="6"/>
    <m/>
    <m/>
    <m/>
    <m/>
    <m/>
    <m/>
    <m/>
    <m/>
    <m/>
    <m/>
    <m/>
    <m/>
    <m/>
    <m/>
    <x v="17"/>
    <n v="0"/>
    <n v="1"/>
    <s v="EN TERMINO"/>
    <x v="0"/>
    <x v="2"/>
    <m/>
    <m/>
    <m/>
    <m/>
    <x v="1"/>
    <x v="7"/>
    <s v="Desplazamiento de cronograma"/>
    <s v="Carretero"/>
    <x v="0"/>
    <m/>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de Gestión Contractual"/>
    <s v="Vicepresidencia de Gestión Contractual"/>
    <s v="Leonidas Narváez"/>
    <x v="0"/>
    <s v="DISCIPLINARIA Y ADMINISTRATIVA"/>
    <n v="3"/>
    <x v="1"/>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x v="17"/>
    <n v="2"/>
    <n v="0"/>
    <s v="CUMPLIDA"/>
    <x v="1"/>
    <x v="1"/>
    <m/>
    <m/>
    <m/>
    <m/>
    <x v="1"/>
    <x v="0"/>
    <s v="Obligaciones interventoría"/>
    <s v="Carretero"/>
    <x v="0"/>
    <m/>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15"/>
    <s v="CR_Armenia-Pereira-Manizales"/>
    <x v="20"/>
    <s v="Vicepresidencia de Gestión Contractual"/>
    <s v="Vicepresidencia de Gestión Contractual- Vicepresidencia de Planeación, Riesgos y Entorno_x000a_"/>
    <s v="Leonidas Narváez"/>
    <x v="0"/>
    <s v="DISCIPLINARIA Y ADMINISTRATIVA"/>
    <n v="0"/>
    <x v="6"/>
    <m/>
    <m/>
    <m/>
    <m/>
    <m/>
    <m/>
    <m/>
    <m/>
    <m/>
    <m/>
    <m/>
    <m/>
    <m/>
    <m/>
    <x v="17"/>
    <n v="0"/>
    <n v="1"/>
    <s v="EN TERMINO"/>
    <x v="0"/>
    <x v="1"/>
    <m/>
    <m/>
    <m/>
    <m/>
    <x v="1"/>
    <x v="4"/>
    <s v="Demora en gestión predial"/>
    <s v="Carretero"/>
    <x v="1"/>
    <m/>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15"/>
    <s v="CR_Armenia-Pereira-Manizales"/>
    <x v="20"/>
    <s v="Vicepresidencia de Gestión Contractual"/>
    <s v="Vicepresidencia de Gestión Contractual"/>
    <s v="Leonidas Narváez"/>
    <x v="0"/>
    <s v="DISCIPLINARIA Y ADMINISTRATIVA"/>
    <n v="0"/>
    <x v="6"/>
    <m/>
    <m/>
    <m/>
    <m/>
    <m/>
    <m/>
    <m/>
    <m/>
    <m/>
    <m/>
    <m/>
    <m/>
    <m/>
    <m/>
    <x v="17"/>
    <n v="0"/>
    <n v="1"/>
    <s v="EN TERMINO"/>
    <x v="0"/>
    <x v="1"/>
    <m/>
    <m/>
    <m/>
    <m/>
    <x v="1"/>
    <x v="0"/>
    <s v="Deficiencias en la supervisión contractual"/>
    <s v="Carretero"/>
    <x v="0"/>
    <m/>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ADMINISTRATIVA"/>
    <n v="0"/>
    <x v="6"/>
    <m/>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0"/>
    <m/>
    <m/>
    <m/>
    <m/>
    <x v="1"/>
    <x v="0"/>
    <s v="Obligaciones interventoría"/>
    <s v="Carretero"/>
    <x v="0"/>
    <m/>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29"/>
    <s v="CR_Ruta del Sol - Sector 2"/>
    <x v="27"/>
    <s v="Vicepresidencia Ejecutiva"/>
    <s v="Vicepresidencia Ejecutiva - Vicepresidencia de Planeación, Riesgos y Entorno"/>
    <s v="Fernando Mejía"/>
    <x v="2"/>
    <s v="DISCIPLINARIA Y ADMINISTRATIVA"/>
    <n v="3"/>
    <x v="1"/>
    <m/>
    <m/>
    <m/>
    <m/>
    <m/>
    <m/>
    <m/>
    <s v="_x000a__x000a_05/09/2018 Se informa por parte de la VEJE que con radicación No. 20185000131073 del 30 de agosto de 2018 se solicitó ajuste de la denominación de la UM 1 para cambiarlo a &quot;Contrato Estandar 4G&quot;. El PM se cumple. (LMSC)"/>
    <m/>
    <m/>
    <m/>
    <m/>
    <m/>
    <m/>
    <x v="16"/>
    <n v="2"/>
    <n v="1"/>
    <s v="CUMPLIDA"/>
    <x v="1"/>
    <x v="1"/>
    <m/>
    <m/>
    <m/>
    <m/>
    <x v="1"/>
    <x v="4"/>
    <s v="Demora en gestión predial"/>
    <s v="Carretero"/>
    <x v="1"/>
    <m/>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DISCIPLINARIA Y ADMINISTRATIVA"/>
    <n v="0"/>
    <x v="6"/>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1"/>
    <m/>
    <m/>
    <m/>
    <m/>
    <x v="1"/>
    <x v="3"/>
    <s v="Incumplimiento obligaciones"/>
    <s v="Carretero"/>
    <x v="0"/>
    <m/>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ADMINISTRATIVA"/>
    <n v="0"/>
    <x v="6"/>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0"/>
    <m/>
    <m/>
    <m/>
    <m/>
    <x v="1"/>
    <x v="0"/>
    <s v="Eximentes de responsabilidad"/>
    <s v="Carretero"/>
    <x v="0"/>
    <m/>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5"/>
    <s v="CR_Ruta del Sol - Sector 2"/>
    <x v="27"/>
    <s v="Vicepresidencia Ejecutiva"/>
    <s v="Vicepresidencia Ejecutiva"/>
    <s v="Fernando Mejía"/>
    <x v="2"/>
    <s v="ADMINISTRATIVA"/>
    <n v="1"/>
    <x v="0"/>
    <m/>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0"/>
    <m/>
    <m/>
    <m/>
    <m/>
    <x v="1"/>
    <x v="3"/>
    <s v="Claridad en obligaciones contractuales"/>
    <s v="Carretero"/>
    <x v="0"/>
    <m/>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29"/>
    <s v="CR_Ruta del Sol - Sector 2"/>
    <x v="27"/>
    <s v="Vicepresidencia Ejecutiva"/>
    <s v="Vicepresidencia Ejecutiva"/>
    <s v="Fernando Mejía"/>
    <x v="2"/>
    <s v="DISCIPLINARIA Y ADMINISTRATIVA"/>
    <n v="6"/>
    <x v="1"/>
    <m/>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x v="16"/>
    <n v="2"/>
    <n v="1"/>
    <s v="CUMPLIDA"/>
    <x v="1"/>
    <x v="1"/>
    <m/>
    <m/>
    <m/>
    <m/>
    <x v="1"/>
    <x v="0"/>
    <s v="Deficiencias en la supervisión contractual"/>
    <s v="Carretero"/>
    <x v="0"/>
    <m/>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eonidas Narváez"/>
    <x v="0"/>
    <s v="DISCIPLINARIA Y ADMINISTRATIVA"/>
    <n v="6"/>
    <x v="1"/>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x v="16"/>
    <n v="2"/>
    <n v="0"/>
    <s v="CUMPLIDA"/>
    <x v="1"/>
    <x v="1"/>
    <m/>
    <m/>
    <m/>
    <m/>
    <x v="1"/>
    <x v="10"/>
    <s v="Planeación contractual"/>
    <s v="Carretero"/>
    <x v="0"/>
    <m/>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30"/>
    <s v="Gestión de la Contratación Pública"/>
    <x v="57"/>
    <s v="Vicepresidencia Jurídica"/>
    <s v="Vicepresidencia Jurídica"/>
    <s v="Lina Quiroga Vergara"/>
    <x v="3"/>
    <s v="ADMINISTRATIVA"/>
    <n v="5"/>
    <x v="1"/>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x v="16"/>
    <n v="2"/>
    <n v="0"/>
    <s v="CUMPLIDA"/>
    <x v="1"/>
    <x v="0"/>
    <m/>
    <m/>
    <m/>
    <m/>
    <x v="1"/>
    <x v="0"/>
    <s v="Deficiencias liquidación contractual"/>
    <s v="Gestión de la Contratación Pública"/>
    <x v="0"/>
    <m/>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Lina Quiroga Vergara"/>
    <x v="3"/>
    <s v="ADMINISTRATIVA"/>
    <n v="6"/>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x v="16"/>
    <n v="2"/>
    <n v="0"/>
    <s v="CUMPLIDA"/>
    <x v="1"/>
    <x v="0"/>
    <m/>
    <m/>
    <m/>
    <m/>
    <x v="1"/>
    <x v="0"/>
    <s v="Deficiencias en la gestión interna judicial"/>
    <s v="Gestión Jurídica"/>
    <x v="0"/>
    <m/>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2"/>
    <s v="CR_Transversal de las Américas - Sector 1"/>
    <x v="35"/>
    <s v="Vicepresidencia de Gestión Contractual"/>
    <s v="Vicepresidencia de Gestión Contractual"/>
    <s v="Leonidas Narváez"/>
    <x v="0"/>
    <s v="FISCAL, DISCIPLINARIA Y ADMINISTRATIVA"/>
    <n v="8"/>
    <x v="1"/>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x v="16"/>
    <n v="2"/>
    <n v="0"/>
    <s v="CUMPLIDA"/>
    <x v="1"/>
    <x v="2"/>
    <m/>
    <m/>
    <m/>
    <m/>
    <x v="1"/>
    <x v="3"/>
    <s v="Intervención entidades territoriales"/>
    <s v="Carretero"/>
    <x v="0"/>
    <m/>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2"/>
    <s v="CR_Transversal de las Américas - Sector 1"/>
    <x v="35"/>
    <s v="Vicepresidencia de Gestión Contractual"/>
    <s v="Vicepresidencia de Gestión Contractual- Vicepresidencia de Planeación, Riesgos y Entorno_x000a_Vicepresidencia Estructuración "/>
    <s v="Leonidas Narváez"/>
    <x v="0"/>
    <s v="ADMINISTRATIVA"/>
    <n v="9"/>
    <x v="1"/>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1"/>
    <x v="0"/>
    <m/>
    <m/>
    <m/>
    <m/>
    <x v="1"/>
    <x v="10"/>
    <s v="Proyección deficiente adquisición de predios"/>
    <s v="Carretero"/>
    <x v="0"/>
    <m/>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5"/>
    <s v="CR_Transversal de las Américas - Sector 1"/>
    <x v="35"/>
    <s v="Vicepresidencia de Gestión Contractual"/>
    <s v="Vicepresidencia de Gestión Contractual- Vicepresidencia de Planeación, Riesgos y Entorno_x000a_"/>
    <s v="Leonidas Narváez"/>
    <x v="0"/>
    <s v="DISCIPLINARIA Y ADMINISTRATIVA"/>
    <n v="0"/>
    <x v="6"/>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m/>
    <m/>
    <m/>
    <m/>
    <m/>
    <x v="16"/>
    <n v="0"/>
    <n v="1"/>
    <s v="EN TERMINO"/>
    <x v="0"/>
    <x v="1"/>
    <m/>
    <m/>
    <m/>
    <m/>
    <x v="1"/>
    <x v="4"/>
    <s v="Retrasos en obras por predios"/>
    <s v="Carretero"/>
    <x v="1"/>
    <m/>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eonidas Narváez"/>
    <x v="0"/>
    <s v="DISCIPLINARIA Y ADMINISTRATIVA"/>
    <n v="7"/>
    <x v="1"/>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x v="16"/>
    <n v="2"/>
    <n v="0"/>
    <s v="CUMPLIDA"/>
    <x v="1"/>
    <x v="1"/>
    <m/>
    <m/>
    <m/>
    <m/>
    <x v="1"/>
    <x v="3"/>
    <s v="Incumplimiento obligaciones"/>
    <s v="Carretero"/>
    <x v="0"/>
    <m/>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6"/>
    <s v="Gestión Jurídica"/>
    <x v="4"/>
    <s v="Vicepresidencia Jurídica"/>
    <s v="Vicepresidencia Jurídica - Vicepresidencia Administrativa y Financiera"/>
    <s v="Lina Quiroga Vergara"/>
    <x v="3"/>
    <s v="ADMINISTRATIVA"/>
    <n v="3"/>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x v="16"/>
    <n v="2"/>
    <n v="0"/>
    <s v="CUMPLIDA"/>
    <x v="1"/>
    <x v="0"/>
    <m/>
    <m/>
    <m/>
    <m/>
    <x v="1"/>
    <x v="12"/>
    <s v="Falta de conciliación de cifras"/>
    <s v="Gestión Jurídica"/>
    <x v="0"/>
    <m/>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31"/>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eonidas Narváez - Fernando Mejía - Gina Astrid Salazar"/>
    <x v="5"/>
    <s v="ADMINISTRATIVA"/>
    <n v="5"/>
    <x v="1"/>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x v="16"/>
    <n v="2"/>
    <n v="0"/>
    <s v="CUMPLIDA"/>
    <x v="1"/>
    <x v="0"/>
    <m/>
    <m/>
    <m/>
    <m/>
    <x v="1"/>
    <x v="12"/>
    <s v="Problemas gestión financiera"/>
    <s v="Gestión Administrativa y Financiera"/>
    <x v="0"/>
    <m/>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30"/>
    <s v="Sistema Estratégico de Planeación y Gestión"/>
    <x v="2"/>
    <s v="Vicepresidencia de Planeación, Riesgos y Entorno"/>
    <s v="Vicepresidencia de Planeación, Riesgos y Entorno - Vicepresidencia Administrativa y Financiera"/>
    <s v="Fernando Iregui"/>
    <x v="1"/>
    <s v="DISCIPLINARIA Y ADMINISTRATIVA"/>
    <n v="4"/>
    <x v="1"/>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x v="16"/>
    <n v="2"/>
    <n v="0"/>
    <s v="CUMPLIDA"/>
    <x v="1"/>
    <x v="1"/>
    <m/>
    <m/>
    <m/>
    <m/>
    <x v="1"/>
    <x v="12"/>
    <s v="No asignación de recursos por MHCP"/>
    <s v="Sistema Estratégico de Planeación y Gestión"/>
    <x v="0"/>
    <m/>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Vicepresidencia Jurídica"/>
    <s v="Lina Quiroga Vergara"/>
    <x v="3"/>
    <s v="ADMINISTRATIVA"/>
    <n v="3"/>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x v="16"/>
    <n v="2"/>
    <n v="0"/>
    <s v="CUMPLIDA"/>
    <x v="1"/>
    <x v="0"/>
    <m/>
    <m/>
    <m/>
    <m/>
    <x v="1"/>
    <x v="0"/>
    <s v="Deficiencias en la gestión interna judicial"/>
    <s v="Gestión Jurídica"/>
    <x v="0"/>
    <m/>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31"/>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eonidas Narváez - Fernando Mejía - Gina Astrid Salazar"/>
    <x v="5"/>
    <s v="ADMINISTRATIVA"/>
    <n v="5"/>
    <x v="1"/>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x v="16"/>
    <n v="2"/>
    <n v="0"/>
    <s v="CUMPLIDA"/>
    <x v="1"/>
    <x v="0"/>
    <m/>
    <m/>
    <m/>
    <m/>
    <x v="1"/>
    <x v="12"/>
    <s v="Información incompleta para registro contable oportuno"/>
    <s v="Gestión Administrativa y Financiera"/>
    <x v="0"/>
    <m/>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3"/>
    <s v="Gestión Administrativa y Financiera"/>
    <x v="43"/>
    <s v="Vicepresidencia Administrativa y Financiera"/>
    <s v="Vicepresidencia Administrativa y Financiera"/>
    <s v="Gina Astrid Salazar"/>
    <x v="4"/>
    <s v="ADMINISTRATIVA"/>
    <n v="3"/>
    <x v="1"/>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x v="16"/>
    <n v="2"/>
    <n v="0"/>
    <s v="CUMPLIDA"/>
    <x v="1"/>
    <x v="0"/>
    <m/>
    <m/>
    <m/>
    <m/>
    <x v="1"/>
    <x v="12"/>
    <s v="Deficiencias reporte operaciones reciprocas"/>
    <s v="Gestión Administrativa y Financiera"/>
    <x v="0"/>
    <m/>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3"/>
    <s v="Gestión Administrativa y Financiera"/>
    <x v="43"/>
    <s v=" Vicepresidencia Administrativa y Financiera - Oficina de Control Interno"/>
    <s v=" Vicepresidencia Administrativa y Financiera - Oficina de Control Interno"/>
    <s v="Gloria Margoth Cabrera - Gina Astrid Salazar "/>
    <x v="5"/>
    <s v="ADMINISTRATIVA"/>
    <n v="3"/>
    <x v="1"/>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x v="16"/>
    <n v="2"/>
    <n v="0"/>
    <s v="CUMPLIDA"/>
    <x v="1"/>
    <x v="0"/>
    <m/>
    <m/>
    <m/>
    <m/>
    <x v="1"/>
    <x v="12"/>
    <s v="Problemas gestión financiera"/>
    <s v="Gestión Administrativa y Financiera"/>
    <x v="0"/>
    <m/>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3"/>
    <s v="Gestión Administrativa y Financiera"/>
    <x v="43"/>
    <s v="Vicepresidencia Administrativa y Financiera"/>
    <s v="Vicepresidencia Administrativa y Financiera"/>
    <s v="Gina Astrid Salazar"/>
    <x v="4"/>
    <s v="ADMINISTRATIVA"/>
    <n v="2"/>
    <x v="1"/>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x v="16"/>
    <n v="2"/>
    <n v="0"/>
    <s v="CUMPLIDA"/>
    <x v="1"/>
    <x v="0"/>
    <m/>
    <m/>
    <m/>
    <m/>
    <x v="1"/>
    <x v="12"/>
    <s v="Problemas gestión financiera"/>
    <s v="Gestión Administrativa y Financiera"/>
    <x v="0"/>
    <m/>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6"/>
    <s v="Gestión Administrativa y Financiera"/>
    <x v="43"/>
    <s v="Vicepresidencia Administrativa y Financiera - Vicepresidencia Ejecutiva - Oficina de Control Interno"/>
    <s v="Vicepresidencia Administrativa y Financiera - Vicepresidencia Ejecutiva - Oficina de Control Interno"/>
    <s v="Gina Astrid Salazar - Fernando Mejía - Gloria Margoth Cabrera"/>
    <x v="5"/>
    <s v="ADMINISTRATIVA"/>
    <n v="14"/>
    <x v="1"/>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x v="16"/>
    <n v="2"/>
    <n v="0"/>
    <s v="CUMPLIDA"/>
    <x v="1"/>
    <x v="0"/>
    <m/>
    <m/>
    <m/>
    <m/>
    <x v="1"/>
    <x v="0"/>
    <s v="Incumplimiento plan de mejoramiento áreas"/>
    <s v="Gestión Administrativa y Financiera"/>
    <x v="0"/>
    <s v="Consolidador"/>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25"/>
    <s v="CR_Ruta del Sol - Sector 2"/>
    <x v="27"/>
    <s v="Vicepresidencia Ejecutiva"/>
    <s v="Vicepresidencia Ejecutiva"/>
    <s v="Fernando Mejía"/>
    <x v="2"/>
    <s v="FISCAL, DISCIPLINARIA Y ADMINISTRATIVA"/>
    <n v="0"/>
    <x v="6"/>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0"/>
    <x v="2"/>
    <m/>
    <m/>
    <m/>
    <m/>
    <x v="1"/>
    <x v="3"/>
    <s v="Incumplimiento obligaciones"/>
    <s v="Carretero"/>
    <x v="0"/>
    <m/>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
    <s v="CR_Transversal de las Américas - Sector 1"/>
    <x v="35"/>
    <s v="Vicepresidencia de Gestión Contractual"/>
    <s v="Vicepresidencia de Gestión Contractual-Vicepresidencia de Estructuración- Vicepresidencia de Planeación Riesgo y Entorno"/>
    <s v="Leonidas Narváez"/>
    <x v="0"/>
    <s v="ADMINISTRATIVA"/>
    <n v="1"/>
    <x v="19"/>
    <m/>
    <m/>
    <m/>
    <m/>
    <m/>
    <m/>
    <m/>
    <s v="11/07/2018. Se verifica el FTP y se actualiza el avance al 11%. Faltan UM 1,2,3,4,6,7,8 y 9. SPC"/>
    <m/>
    <m/>
    <m/>
    <m/>
    <m/>
    <m/>
    <x v="18"/>
    <n v="0"/>
    <n v="1"/>
    <s v="EN TERMINO"/>
    <x v="0"/>
    <x v="0"/>
    <m/>
    <m/>
    <m/>
    <m/>
    <x v="1"/>
    <x v="10"/>
    <s v="Deficiencias estructuración del proyecto"/>
    <s v="Carretero"/>
    <x v="1"/>
    <m/>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2"/>
    <s v="CR_Transversal de las Américas - Sector 1"/>
    <x v="35"/>
    <s v="Vicepresidencia de Gestión Contractual"/>
    <s v="Vicepresidencia de Gestión Contractual"/>
    <s v="Leonidas Narváez"/>
    <x v="0"/>
    <s v="ADMINISTRATIVA"/>
    <n v="2"/>
    <x v="20"/>
    <m/>
    <m/>
    <m/>
    <m/>
    <m/>
    <m/>
    <m/>
    <s v="11/07/2018. Se verifica el FTP y se actualiza el avance al 22%. Faltan UM 1,2,3,4,5,8 y 9. SPC"/>
    <m/>
    <m/>
    <m/>
    <m/>
    <m/>
    <m/>
    <x v="18"/>
    <n v="0"/>
    <n v="1"/>
    <s v="EN TERMINO"/>
    <x v="0"/>
    <x v="0"/>
    <m/>
    <m/>
    <m/>
    <m/>
    <x v="1"/>
    <x v="7"/>
    <s v="Desplazamiento de cronograma"/>
    <s v="Carretero"/>
    <x v="0"/>
    <m/>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2"/>
    <s v="CR_Transversal de las Américas - Sector 1"/>
    <x v="35"/>
    <s v="Vicepresidencia de Gestión Contractual"/>
    <s v="Vicepresidencia de Gestión Contractual-Vicepresidencia de Planeación Riesgo y Entorno"/>
    <s v="Leonidas Narváez"/>
    <x v="0"/>
    <s v="ADMINISTRATIVA"/>
    <n v="0"/>
    <x v="6"/>
    <m/>
    <m/>
    <m/>
    <m/>
    <m/>
    <m/>
    <m/>
    <m/>
    <m/>
    <m/>
    <m/>
    <m/>
    <m/>
    <m/>
    <x v="18"/>
    <n v="0"/>
    <n v="1"/>
    <s v="EN TERMINO"/>
    <x v="0"/>
    <x v="0"/>
    <m/>
    <m/>
    <m/>
    <m/>
    <x v="1"/>
    <x v="7"/>
    <s v="Desplazamiento de cronograma"/>
    <s v="Carretero"/>
    <x v="1"/>
    <m/>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
    <s v="CR_Transversal de las Américas - Sector 1"/>
    <x v="35"/>
    <s v="Vicepresidencia de Gestión Contractual"/>
    <s v="Vicepresidencia de Gestión Contractual-Vicepresidencia de Planeación Riesgo y Entorno"/>
    <s v="Leonidas Narváez"/>
    <x v="0"/>
    <s v="DISCIPLINARIA Y ADMINISTRATIVA"/>
    <n v="1"/>
    <x v="0"/>
    <m/>
    <m/>
    <m/>
    <m/>
    <m/>
    <m/>
    <m/>
    <m/>
    <m/>
    <m/>
    <m/>
    <m/>
    <m/>
    <m/>
    <x v="18"/>
    <n v="0"/>
    <n v="1"/>
    <s v="EN TERMINO"/>
    <x v="0"/>
    <x v="1"/>
    <m/>
    <m/>
    <m/>
    <m/>
    <x v="1"/>
    <x v="8"/>
    <s v="Rendimientos Financieros"/>
    <s v="Carretero"/>
    <x v="3"/>
    <m/>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2"/>
    <s v="CR_Transversal de las Américas - Sector 1"/>
    <x v="35"/>
    <s v="Vicepresidencia de Gestión Contractual"/>
    <s v="Vicepresidencia de Gestión Contractual"/>
    <s v="Leonidas Narváez"/>
    <x v="0"/>
    <s v="ADMINISTRATIVA"/>
    <n v="0"/>
    <x v="6"/>
    <m/>
    <m/>
    <m/>
    <m/>
    <m/>
    <m/>
    <m/>
    <m/>
    <m/>
    <m/>
    <m/>
    <m/>
    <m/>
    <m/>
    <x v="18"/>
    <n v="0"/>
    <n v="1"/>
    <s v="EN TERMINO"/>
    <x v="0"/>
    <x v="0"/>
    <m/>
    <m/>
    <m/>
    <m/>
    <x v="1"/>
    <x v="10"/>
    <s v="Planeación contractual"/>
    <s v="Carretero"/>
    <x v="0"/>
    <m/>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2"/>
    <s v="CR_Transversal de las Américas - Sector 1"/>
    <x v="35"/>
    <s v="Vicepresidencia de Gestión Contractual"/>
    <s v="Vicepresidencia de Gestión Contractual-Vicepresidencia de Planeación Riesgo y Entorno"/>
    <s v="Leonidas Narváez"/>
    <x v="0"/>
    <s v="FISCAL, DISCIPLINARIA Y ADMINISTRATIVA"/>
    <n v="0"/>
    <x v="6"/>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m/>
    <m/>
    <m/>
    <m/>
    <m/>
    <x v="18"/>
    <n v="0"/>
    <n v="1"/>
    <s v="EN TERMINO"/>
    <x v="0"/>
    <x v="2"/>
    <m/>
    <m/>
    <m/>
    <m/>
    <x v="1"/>
    <x v="4"/>
    <s v="Predios no requeridos"/>
    <s v="Carretero"/>
    <x v="1"/>
    <m/>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2"/>
    <s v="CR_Transversal de las Américas - Sector 1"/>
    <x v="35"/>
    <s v="Vicepresidencia de Gestión Contractual"/>
    <s v="Vicepresidencia de Gestión Contractual"/>
    <s v="Leonidas Narváez"/>
    <x v="0"/>
    <s v="ADMINISTRATIVA"/>
    <n v="0"/>
    <x v="6"/>
    <m/>
    <m/>
    <m/>
    <m/>
    <m/>
    <m/>
    <m/>
    <m/>
    <m/>
    <m/>
    <m/>
    <m/>
    <m/>
    <m/>
    <x v="18"/>
    <n v="0"/>
    <n v="1"/>
    <s v="EN TERMINO"/>
    <x v="0"/>
    <x v="0"/>
    <m/>
    <m/>
    <m/>
    <m/>
    <x v="1"/>
    <x v="0"/>
    <s v="Deficiencia en la supervisión contractual"/>
    <s v="Carretero"/>
    <x v="0"/>
    <m/>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2"/>
    <s v="CR_Transversal de las Américas - Sector 1"/>
    <x v="35"/>
    <s v="Vicepresidencia de Gestión Contractual"/>
    <s v="Vicepresidencia de Gestión Contractual-Vicepresidencia de Planeación Riesgo y Entorno"/>
    <s v="Leonidas Narváez"/>
    <x v="0"/>
    <s v="DISCIPLINARIA Y ADMINISTRATIVA"/>
    <n v="0"/>
    <x v="6"/>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m/>
    <m/>
    <m/>
    <m/>
    <m/>
    <x v="18"/>
    <n v="0"/>
    <n v="1"/>
    <s v="EN TERMINO"/>
    <x v="0"/>
    <x v="1"/>
    <m/>
    <m/>
    <m/>
    <m/>
    <x v="1"/>
    <x v="12"/>
    <s v="No asignación de recursos por MHCP"/>
    <s v="Carretero"/>
    <x v="2"/>
    <m/>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
    <s v="CR_Transversal de las Américas - Sector 1"/>
    <x v="35"/>
    <s v="Vicepresidencia de Gestión Contractual"/>
    <s v="Vicepresidencia de Gestión Contractual_x000a_Vicepresidencia Jurídica"/>
    <s v="Leonidas Narváez"/>
    <x v="0"/>
    <s v="DISCIPLINARIA Y ADMINISTRATIVA"/>
    <n v="0"/>
    <x v="6"/>
    <m/>
    <m/>
    <m/>
    <m/>
    <m/>
    <m/>
    <m/>
    <m/>
    <m/>
    <m/>
    <m/>
    <m/>
    <m/>
    <m/>
    <x v="18"/>
    <n v="0"/>
    <n v="1"/>
    <s v="EN TERMINO"/>
    <x v="0"/>
    <x v="1"/>
    <m/>
    <m/>
    <m/>
    <m/>
    <x v="1"/>
    <x v="13"/>
    <s v="Claridad en obligaciones contractuales"/>
    <s v="Carretero"/>
    <x v="0"/>
    <m/>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
    <s v="CR_Transversal de las Américas - Sector 1"/>
    <x v="35"/>
    <s v="Vicepresidencia de Gestión Contractual"/>
    <s v="Vicepresidencia de Gestión Contractual_x000a_Vicepresidencia Jurídica"/>
    <s v="Leonidas Narváez"/>
    <x v="0"/>
    <s v="FISCAL, DISCIPLINARIA Y ADMINISTRATIVA"/>
    <n v="0"/>
    <x v="6"/>
    <m/>
    <m/>
    <m/>
    <m/>
    <m/>
    <m/>
    <m/>
    <m/>
    <m/>
    <m/>
    <m/>
    <m/>
    <m/>
    <m/>
    <x v="18"/>
    <n v="0"/>
    <n v="1"/>
    <s v="EN TERMINO"/>
    <x v="0"/>
    <x v="2"/>
    <m/>
    <m/>
    <m/>
    <m/>
    <x v="1"/>
    <x v="11"/>
    <s v="Panel de Expertos"/>
    <s v="Carretero"/>
    <x v="0"/>
    <m/>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
    <s v="CR_Transversal de las Américas - Sector 1"/>
    <x v="35"/>
    <s v="Vicepresidencia de Gestión Contractual"/>
    <s v="Vicepresidencia de Gestión Contractual_x000a_Vicepresidencia Jurídica"/>
    <s v="Leonidas Narváez"/>
    <x v="0"/>
    <s v="DISCIPLINARIA Y ADMINISTRATIVA"/>
    <n v="0"/>
    <x v="6"/>
    <m/>
    <m/>
    <m/>
    <m/>
    <m/>
    <m/>
    <m/>
    <m/>
    <m/>
    <m/>
    <m/>
    <m/>
    <m/>
    <m/>
    <x v="18"/>
    <n v="0"/>
    <n v="1"/>
    <s v="EN TERMINO"/>
    <x v="0"/>
    <x v="1"/>
    <m/>
    <m/>
    <m/>
    <m/>
    <x v="1"/>
    <x v="3"/>
    <s v="Adiciones"/>
    <s v="Carretero"/>
    <x v="0"/>
    <m/>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
    <s v="CR_Transversal de las Américas - Sector 1"/>
    <x v="35"/>
    <s v="Vicepresidencia de Gestión Contractual"/>
    <s v="Vicepresidencia de Gestión Contractual"/>
    <s v="Leonidas Narváez"/>
    <x v="0"/>
    <s v="DISCIPLINARIA Y ADMINISTRATIVA"/>
    <n v="0"/>
    <x v="6"/>
    <m/>
    <m/>
    <m/>
    <m/>
    <m/>
    <m/>
    <m/>
    <m/>
    <m/>
    <m/>
    <m/>
    <m/>
    <m/>
    <m/>
    <x v="18"/>
    <n v="0"/>
    <n v="1"/>
    <s v="EN TERMINO"/>
    <x v="0"/>
    <x v="1"/>
    <m/>
    <m/>
    <m/>
    <m/>
    <x v="1"/>
    <x v="3"/>
    <s v="Problemas en aprobación de licencia ambiental"/>
    <s v="Carretero"/>
    <x v="4"/>
    <m/>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m/>
    <m/>
    <m/>
    <m/>
    <m/>
    <x v="18"/>
    <n v="0"/>
    <n v="1"/>
    <s v="EN TERMINO"/>
    <x v="0"/>
    <x v="1"/>
    <m/>
    <m/>
    <m/>
    <m/>
    <x v="1"/>
    <x v="3"/>
    <s v="Incumplimiento obligaciones"/>
    <s v="Carretero"/>
    <x v="0"/>
    <m/>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2"/>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
    <m/>
    <m/>
    <m/>
    <m/>
    <m/>
    <m/>
    <m/>
    <x v="18"/>
    <n v="0"/>
    <n v="1"/>
    <s v="EN TERMINO"/>
    <x v="0"/>
    <x v="1"/>
    <m/>
    <m/>
    <m/>
    <m/>
    <x v="1"/>
    <x v="3"/>
    <s v="Incumplimiento obligaciones"/>
    <s v="Carretero"/>
    <x v="0"/>
    <m/>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10"/>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
    <m/>
    <m/>
    <m/>
    <m/>
    <m/>
    <m/>
    <m/>
    <x v="18"/>
    <n v="0"/>
    <n v="1"/>
    <s v="EN TERMINO"/>
    <x v="0"/>
    <x v="1"/>
    <m/>
    <m/>
    <m/>
    <m/>
    <x v="1"/>
    <x v="3"/>
    <s v="Incumplimiento obligaciones"/>
    <s v="Carretero"/>
    <x v="0"/>
    <m/>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2"/>
    <s v="CR_Transversal de las Américas - Sector 1"/>
    <x v="35"/>
    <s v="Vicepresidencia de Gestión Contractual"/>
    <s v="Vicepresidencia de Gestión Contractual - Vicepresidencia de Planeación, Riesgos y Entorno"/>
    <s v="Leonidas Narváez"/>
    <x v="0"/>
    <s v="DISCIPLINARIA Y ADMINISTRATIVA"/>
    <n v="0"/>
    <x v="6"/>
    <m/>
    <m/>
    <m/>
    <m/>
    <m/>
    <m/>
    <m/>
    <m/>
    <m/>
    <m/>
    <m/>
    <m/>
    <m/>
    <m/>
    <x v="18"/>
    <n v="0"/>
    <n v="1"/>
    <s v="EN TERMINO"/>
    <x v="0"/>
    <x v="1"/>
    <m/>
    <m/>
    <m/>
    <m/>
    <x v="1"/>
    <x v="0"/>
    <s v="Deficiencias en la supervisión contractual"/>
    <s v="Carretero"/>
    <x v="1"/>
    <m/>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2"/>
    <s v="CR_Transversal de las Américas - Sector 1"/>
    <x v="35"/>
    <s v="Vicepresidencia de Gestión Contractual"/>
    <s v="Vicepresidencia de Gestión Contractual - Vicepresidencia de Planeación, Riesgos y Entorno"/>
    <s v="Leonidas Narváez"/>
    <x v="0"/>
    <s v="DISCIPLINARIA Y ADMINISTRATIVA"/>
    <n v="0"/>
    <x v="6"/>
    <m/>
    <m/>
    <m/>
    <m/>
    <m/>
    <m/>
    <m/>
    <m/>
    <m/>
    <m/>
    <m/>
    <m/>
    <m/>
    <m/>
    <x v="18"/>
    <n v="0"/>
    <n v="1"/>
    <s v="EN TERMINO"/>
    <x v="0"/>
    <x v="1"/>
    <m/>
    <m/>
    <m/>
    <m/>
    <x v="1"/>
    <x v="0"/>
    <s v="Deficiencias en la supervisión contractual"/>
    <s v="Carretero"/>
    <x v="4"/>
    <m/>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2"/>
    <s v="CR_Transversal de las Américas - Sector 1"/>
    <x v="35"/>
    <s v="Vicepresidencia de Gestión Contractual"/>
    <s v="Vicepresidencia de Gestión Contractual"/>
    <s v="Leonidas Narváez"/>
    <x v="0"/>
    <s v="DISCIPLINARIA Y ADMINISTRATIVA"/>
    <n v="0"/>
    <x v="6"/>
    <m/>
    <m/>
    <m/>
    <m/>
    <m/>
    <m/>
    <m/>
    <m/>
    <m/>
    <m/>
    <m/>
    <m/>
    <m/>
    <m/>
    <x v="18"/>
    <n v="0"/>
    <n v="1"/>
    <s v="EN TERMINO"/>
    <x v="0"/>
    <x v="1"/>
    <m/>
    <m/>
    <m/>
    <m/>
    <x v="1"/>
    <x v="0"/>
    <s v="Deficiencias en la supervisión contractual"/>
    <s v="Carretero"/>
    <x v="0"/>
    <m/>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10"/>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
    <m/>
    <m/>
    <m/>
    <m/>
    <m/>
    <m/>
    <m/>
    <x v="18"/>
    <n v="0"/>
    <n v="1"/>
    <s v="EN TERMINO"/>
    <x v="0"/>
    <x v="1"/>
    <m/>
    <m/>
    <m/>
    <m/>
    <x v="1"/>
    <x v="3"/>
    <s v="Incumplimiento obligaciones"/>
    <s v="Carretero"/>
    <x v="0"/>
    <m/>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
    <s v="CR_Transversal de las Américas - Sector 1"/>
    <x v="35"/>
    <s v="Vicepresidencia de Gestión Contractual"/>
    <s v="Vicepresidencia de Gestión Contractual"/>
    <s v="Leonidas Narváez"/>
    <x v="0"/>
    <s v="DISCIPLINARIA Y ADMINISTRATIVA"/>
    <n v="0"/>
    <x v="6"/>
    <m/>
    <m/>
    <m/>
    <m/>
    <m/>
    <m/>
    <m/>
    <m/>
    <m/>
    <m/>
    <m/>
    <m/>
    <m/>
    <m/>
    <x v="18"/>
    <n v="0"/>
    <n v="1"/>
    <s v="EN TERMINO"/>
    <x v="0"/>
    <x v="1"/>
    <m/>
    <m/>
    <m/>
    <m/>
    <x v="1"/>
    <x v="0"/>
    <s v="Deficiencias en la supervisión contractual"/>
    <s v="Carretero"/>
    <x v="0"/>
    <m/>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2"/>
    <s v="CR_Transversal de las Américas - Sector 1"/>
    <x v="35"/>
    <s v="Vicepresidencia de Gestión Contractual"/>
    <s v="Vicepresidencia de Gestión Contractual"/>
    <s v="Leonidas Narváez"/>
    <x v="0"/>
    <s v="DISCIPLINARIA Y ADMINISTRATIVA"/>
    <n v="0"/>
    <x v="6"/>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m/>
    <m/>
    <m/>
    <m/>
    <m/>
    <x v="18"/>
    <n v="0"/>
    <n v="1"/>
    <s v="EN TERMINO"/>
    <x v="0"/>
    <x v="1"/>
    <m/>
    <m/>
    <m/>
    <m/>
    <x v="1"/>
    <x v="3"/>
    <s v="Incumplimiento obligaciones"/>
    <s v="Carretero"/>
    <x v="1"/>
    <m/>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2"/>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
    <m/>
    <m/>
    <m/>
    <m/>
    <m/>
    <m/>
    <m/>
    <x v="18"/>
    <n v="0"/>
    <n v="1"/>
    <s v="EN TERMINO"/>
    <x v="0"/>
    <x v="1"/>
    <m/>
    <m/>
    <m/>
    <m/>
    <x v="1"/>
    <x v="3"/>
    <s v="Incumplimiento obligaciones"/>
    <s v="Carretero"/>
    <x v="0"/>
    <m/>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
    <s v="CR_Transversal de las Américas - Sector 1"/>
    <x v="35"/>
    <s v="Vicepresidencia de Gestión Contractual"/>
    <s v="Vicepresidencia de Gestión Contractual"/>
    <s v="Leonidas Narváez"/>
    <x v="0"/>
    <s v="DISCIPLINARIA Y ADMINISTRATIVA"/>
    <n v="0"/>
    <x v="6"/>
    <m/>
    <m/>
    <m/>
    <m/>
    <m/>
    <m/>
    <s v="31/01/2018 JDT La CGR en el informe lo califica como un hallazgo con indagación preliminar. "/>
    <m/>
    <m/>
    <m/>
    <m/>
    <m/>
    <m/>
    <m/>
    <x v="18"/>
    <n v="0"/>
    <n v="1"/>
    <s v="EN TERMINO"/>
    <x v="0"/>
    <x v="1"/>
    <m/>
    <m/>
    <m/>
    <m/>
    <x v="1"/>
    <x v="3"/>
    <s v="Incumplimiento obligaciones"/>
    <s v="Carretero"/>
    <x v="0"/>
    <m/>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
    <s v="CR_Transversal de las Américas - Sector 1"/>
    <x v="35"/>
    <s v="Vicepresidencia de Gestión Contractual"/>
    <s v="Vicepresidencia de Gestión Contractual"/>
    <s v="Leonidas Narváez"/>
    <x v="0"/>
    <s v="ADMINISTRATIVA"/>
    <n v="0"/>
    <x v="6"/>
    <m/>
    <m/>
    <m/>
    <m/>
    <m/>
    <m/>
    <m/>
    <m/>
    <m/>
    <m/>
    <m/>
    <m/>
    <m/>
    <m/>
    <x v="18"/>
    <n v="0"/>
    <n v="1"/>
    <s v="EN TERMINO"/>
    <x v="0"/>
    <x v="0"/>
    <m/>
    <m/>
    <m/>
    <m/>
    <x v="1"/>
    <x v="0"/>
    <s v="Deficiencia en la supervisión contractual"/>
    <s v="Carretero"/>
    <x v="0"/>
    <m/>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Fernando Mejía"/>
    <x v="2"/>
    <s v="DISCIPLINARIA Y ADMINISTRATIVA"/>
    <n v="5"/>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1"/>
    <m/>
    <m/>
    <m/>
    <m/>
    <x v="1"/>
    <x v="3"/>
    <s v="Incumplimiento de obligaciones"/>
    <s v="Carretero"/>
    <x v="0"/>
    <m/>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Fernando Mejía"/>
    <x v="2"/>
    <s v="PENAL, FISCAL, DISCIPLINARIA Y ADMINISTRATIVA"/>
    <n v="3"/>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3"/>
    <m/>
    <m/>
    <m/>
    <m/>
    <x v="1"/>
    <x v="3"/>
    <s v="Modificaciones "/>
    <s v="Carretero"/>
    <x v="0"/>
    <m/>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Fernando Mejía"/>
    <x v="2"/>
    <s v="DISCIPLINARIA Y ADMINISTRATIVA"/>
    <n v="3"/>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1"/>
    <m/>
    <m/>
    <m/>
    <m/>
    <x v="1"/>
    <x v="3"/>
    <s v="Modificaciones en la estructura del proyecto inicial"/>
    <s v="Carretero"/>
    <x v="0"/>
    <m/>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Fernando Mejía"/>
    <x v="2"/>
    <s v="FISCAL, DISCIPLINARIA Y ADMINISTRATIVA"/>
    <n v="3"/>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2"/>
    <m/>
    <m/>
    <m/>
    <m/>
    <x v="1"/>
    <x v="0"/>
    <s v="Aportes ANI"/>
    <s v="Carretero"/>
    <x v="0"/>
    <m/>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Fernando Mejía"/>
    <x v="2"/>
    <s v="FISCAL, DISCIPLINARIA Y ADMINISTRATIVA"/>
    <n v="2"/>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2"/>
    <m/>
    <m/>
    <m/>
    <m/>
    <x v="1"/>
    <x v="0"/>
    <s v="Aportes ANI"/>
    <s v="Carretero"/>
    <x v="0"/>
    <m/>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Fernando Mejía"/>
    <x v="2"/>
    <s v="DISCIPLINARIA Y ADMINISTRATIVA"/>
    <n v="6"/>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1"/>
    <m/>
    <m/>
    <m/>
    <m/>
    <x v="1"/>
    <x v="8"/>
    <s v="Rendimientos Financieros"/>
    <s v="Carretero"/>
    <x v="0"/>
    <m/>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Fernando Mejía"/>
    <x v="2"/>
    <s v="ADMINISTRATIVA"/>
    <n v="2"/>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x v="18"/>
    <n v="2"/>
    <n v="0"/>
    <s v="CUMPLIDA"/>
    <x v="1"/>
    <x v="0"/>
    <m/>
    <m/>
    <m/>
    <m/>
    <x v="1"/>
    <x v="0"/>
    <s v="Depuración registros contables"/>
    <s v="Carretero"/>
    <x v="0"/>
    <m/>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Fernando Mejía"/>
    <x v="2"/>
    <s v="ADMINISTRATIVA"/>
    <n v="3"/>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0"/>
    <m/>
    <m/>
    <m/>
    <m/>
    <x v="1"/>
    <x v="11"/>
    <s v="Panel de expertos"/>
    <s v="Carretero"/>
    <x v="0"/>
    <m/>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15"/>
    <s v="CR_Ruta del Sol - Sector 3"/>
    <x v="41"/>
    <s v="Vicepresidencia Ejecutiva - Vicepresidencia de Planeación, Riesgos y Entorno - Vicepresidencia Jurídica - Vicepresidencia de Gestión Contractual"/>
    <s v="Vicepresidencia Ejecutiva - Vicepresidencia de Planeación, Riesgos y Entorno - Vicepresidencia Jurídica - Vicepresidencia de Gestión Contractual"/>
    <s v="Fernando Mejía - Fernando Iregui - Lina Quiroga - Leonidas Narvaez"/>
    <x v="5"/>
    <s v="ADMINISTRATIVA"/>
    <n v="1"/>
    <x v="18"/>
    <m/>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
    <m/>
    <m/>
    <m/>
    <m/>
    <m/>
    <x v="18"/>
    <n v="0"/>
    <n v="1"/>
    <s v="EN TERMINO"/>
    <x v="0"/>
    <x v="0"/>
    <m/>
    <m/>
    <m/>
    <m/>
    <x v="1"/>
    <x v="3"/>
    <s v="Indebidas justificaciones"/>
    <s v="Carretero"/>
    <x v="3"/>
    <m/>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Fernando Mejía"/>
    <x v="2"/>
    <s v="ADMINISTRATIVA"/>
    <n v="2"/>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1"/>
    <x v="0"/>
    <m/>
    <m/>
    <m/>
    <m/>
    <x v="1"/>
    <x v="0"/>
    <s v="Deficiencias en la supervisión contractual"/>
    <s v="Carretero"/>
    <x v="0"/>
    <m/>
    <m/>
    <m/>
    <m/>
  </r>
  <r>
    <n v="122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15"/>
    <s v="Gestión Administrativa y Financiera"/>
    <x v="43"/>
    <s v="Vicepresidencia Administrativa y Financiera"/>
    <s v="Vicepresidencia Administrativa y Financiera"/>
    <s v="Gina Astrid Salazar"/>
    <x v="4"/>
    <s v="DISCIPLINARIA Y ADMINISTRATIVA"/>
    <n v="0"/>
    <x v="6"/>
    <m/>
    <m/>
    <m/>
    <m/>
    <m/>
    <m/>
    <m/>
    <m/>
    <m/>
    <m/>
    <m/>
    <m/>
    <m/>
    <m/>
    <x v="19"/>
    <n v="0"/>
    <n v="1"/>
    <s v="EN TERMINO"/>
    <x v="0"/>
    <x v="1"/>
    <m/>
    <m/>
    <m/>
    <m/>
    <x v="1"/>
    <x v="12"/>
    <s v="Fallas en la planeación y ejecución del presupuesto de la ANI"/>
    <s v="Gestión Administrativa y Financiera"/>
    <x v="0"/>
    <m/>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29"/>
    <s v="Gestión Contractual y Seguimiento de Proyectos de Infraestructura de Transporte"/>
    <x v="1"/>
    <s v="Vicepresidencia de Gestión Contractual - Vicepresidencia Ejecutiva"/>
    <s v="Vicepresidencia de Gestión Contractual - Vicepresidencia Ejecutiva"/>
    <s v="Leonidas Narváez - Fernando Mejía"/>
    <x v="5"/>
    <s v="DISCIPLINARIA Y ADMINISTRATIVA"/>
    <n v="2"/>
    <x v="1"/>
    <m/>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x v="19"/>
    <n v="2"/>
    <n v="1"/>
    <s v="CUMPLIDA"/>
    <x v="1"/>
    <x v="1"/>
    <m/>
    <m/>
    <m/>
    <m/>
    <x v="1"/>
    <x v="8"/>
    <s v="Rendimientos financieros"/>
    <s v="Gestión Contractual y Seguimiento de Proyectos de Infraestructura de Transporte"/>
    <x v="0"/>
    <m/>
    <m/>
    <m/>
    <m/>
  </r>
  <r>
    <n v="122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2"/>
    <s v="Gestión Administrativa y Financiera"/>
    <x v="43"/>
    <s v="Vicepresidencia Administrativa y Financiera - Vicepresidencia Jurídica"/>
    <s v="Vicepresidencia Administrativa y Financiera - Vicepresidencia Jurídica"/>
    <s v="Gina Astrid Salazar - Lina Quiroga Vergara"/>
    <x v="5"/>
    <s v="DISCIPLINARIA Y ADMINISTRATIVA"/>
    <n v="0"/>
    <x v="6"/>
    <m/>
    <m/>
    <m/>
    <m/>
    <m/>
    <m/>
    <m/>
    <m/>
    <m/>
    <m/>
    <m/>
    <m/>
    <m/>
    <m/>
    <x v="19"/>
    <n v="0"/>
    <n v="1"/>
    <s v="EN TERMINO"/>
    <x v="0"/>
    <x v="1"/>
    <m/>
    <m/>
    <m/>
    <m/>
    <x v="1"/>
    <x v="12"/>
    <s v="Fallas en la planeación y ejecución del presupuesto de la ANI"/>
    <s v="Gestión Administrativa y Financiera"/>
    <x v="0"/>
    <m/>
    <m/>
    <m/>
    <m/>
  </r>
  <r>
    <n v="122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32"/>
    <s v="Gestión Jurídica"/>
    <x v="4"/>
    <s v="Vicepresidencia Jurídica"/>
    <s v="Vicepresidencia Jurídica"/>
    <s v="Lina Quiroga Vergara"/>
    <x v="3"/>
    <s v="DISCIPLINARIA Y ADMINISTRATIVA"/>
    <n v="0"/>
    <x v="6"/>
    <m/>
    <m/>
    <m/>
    <m/>
    <m/>
    <m/>
    <m/>
    <m/>
    <m/>
    <m/>
    <m/>
    <m/>
    <m/>
    <m/>
    <x v="19"/>
    <n v="0"/>
    <n v="1"/>
    <s v="EN TERMINO"/>
    <x v="0"/>
    <x v="1"/>
    <m/>
    <m/>
    <m/>
    <m/>
    <x v="1"/>
    <x v="12"/>
    <s v="Problemas en la gestión administrativa de la ANI"/>
    <s v="Gestión Jurídica"/>
    <x v="0"/>
    <m/>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15"/>
    <s v="CR_Bogotá-Villavicencio"/>
    <x v="14"/>
    <s v="Vicepresidencia Ejecutiva"/>
    <s v="Vicepresidencia Ejecutiva - Vicepresidencia de Gestión Contractual - Vicepresidencia de Planeación, Riesgos y Entorno "/>
    <s v="Fernando Mejía"/>
    <x v="2"/>
    <s v="DISCIPLINARIA Y ADMINISTRATIVA"/>
    <n v="0"/>
    <x v="6"/>
    <m/>
    <m/>
    <m/>
    <m/>
    <m/>
    <m/>
    <m/>
    <m/>
    <m/>
    <m/>
    <m/>
    <m/>
    <m/>
    <m/>
    <x v="19"/>
    <n v="0"/>
    <n v="1"/>
    <s v="EN TERMINO"/>
    <x v="0"/>
    <x v="1"/>
    <m/>
    <m/>
    <m/>
    <m/>
    <x v="1"/>
    <x v="12"/>
    <s v="Fallas en la planeación y ejecución del presupuesto de la ANI"/>
    <s v="Carretero"/>
    <x v="3"/>
    <m/>
    <m/>
    <m/>
    <m/>
  </r>
  <r>
    <n v="122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25"/>
    <s v="CR_Ruta del Sol - Sector 3 "/>
    <x v="41"/>
    <s v="Vicepresidencia Ejecutiva"/>
    <s v="Vicepresidencia Ejecutiva - Vicepresidencia Jurídica"/>
    <s v="Fernando Mejía"/>
    <x v="2"/>
    <s v="DISCIPLINARIA Y ADMINISTRATIVA"/>
    <n v="0"/>
    <x v="6"/>
    <m/>
    <m/>
    <m/>
    <m/>
    <m/>
    <m/>
    <m/>
    <m/>
    <m/>
    <m/>
    <m/>
    <m/>
    <m/>
    <m/>
    <x v="19"/>
    <n v="0"/>
    <n v="1"/>
    <s v="EN TERMINO"/>
    <x v="0"/>
    <x v="1"/>
    <m/>
    <m/>
    <m/>
    <m/>
    <x v="1"/>
    <x v="12"/>
    <s v="Fallas en la planeación y ejecución del presupuesto de la ANI"/>
    <s v="Carretero"/>
    <x v="0"/>
    <m/>
    <m/>
    <m/>
    <m/>
  </r>
  <r>
    <n v="122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15"/>
    <s v="Gestión Contractual y Seguimiento de Proyectos de Infraestructura de Transporte"/>
    <x v="1"/>
    <s v="Vicepresidencia de Gestión Contractual - Vicepresidencia Ejecutiva"/>
    <s v="Vicepresidencia de Gestión Contractual - Vicepresidencia Ejecutiva"/>
    <s v="Leonidas Narváez - Fernando Mejía"/>
    <x v="5"/>
    <s v="ADMINISTRATIVA"/>
    <n v="0"/>
    <x v="6"/>
    <m/>
    <m/>
    <m/>
    <m/>
    <m/>
    <m/>
    <m/>
    <m/>
    <m/>
    <m/>
    <m/>
    <m/>
    <m/>
    <m/>
    <x v="19"/>
    <n v="0"/>
    <n v="1"/>
    <s v="EN TERMINO"/>
    <x v="0"/>
    <x v="0"/>
    <m/>
    <m/>
    <m/>
    <m/>
    <x v="1"/>
    <x v="12"/>
    <s v="Fallas en la planeación y ejecución del presupuesto de la ANI"/>
    <s v="Gestión Contractual y Seguimiento de Proyectos de Infraestructura de Transporte"/>
    <x v="3"/>
    <m/>
    <m/>
    <m/>
    <m/>
  </r>
  <r>
    <n v="123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26"/>
    <s v="Gestión Administrativa y Financiera"/>
    <x v="43"/>
    <s v="Vicepresidencia Administrativa y Financiera - Vicepresidencia Ejecutiva"/>
    <s v="Vicepresidencia Administrativa y Financiera - Vicepresidencia Ejecutiva"/>
    <s v="Leonidas Narváez - Fernando Mejía"/>
    <x v="5"/>
    <s v="DISCIPLINARIA Y ADMINISTRATIVA"/>
    <n v="0"/>
    <x v="6"/>
    <m/>
    <m/>
    <m/>
    <m/>
    <m/>
    <m/>
    <m/>
    <m/>
    <m/>
    <m/>
    <m/>
    <m/>
    <m/>
    <m/>
    <x v="19"/>
    <n v="0"/>
    <n v="1"/>
    <s v="EN TERMINO"/>
    <x v="0"/>
    <x v="1"/>
    <m/>
    <m/>
    <m/>
    <m/>
    <x v="1"/>
    <x v="12"/>
    <s v="Fallas en la planeación y ejecución del presupuesto de la ANI"/>
    <s v="Gestión Administrativa y Financiera"/>
    <x v="0"/>
    <m/>
    <m/>
    <m/>
    <m/>
  </r>
  <r>
    <n v="123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26"/>
    <s v="Gestión Administrativa y Financiera"/>
    <x v="43"/>
    <s v="Vicepresidencia Administrativa y Financiera"/>
    <s v="Vicepresidencia Administrativa y Financiera"/>
    <s v="Gina Astrid Salazar"/>
    <x v="4"/>
    <s v="DISCIPLINARIA Y ADMINISTRATIVA"/>
    <n v="0"/>
    <x v="6"/>
    <m/>
    <m/>
    <m/>
    <m/>
    <m/>
    <m/>
    <m/>
    <m/>
    <m/>
    <m/>
    <m/>
    <m/>
    <m/>
    <m/>
    <x v="19"/>
    <n v="0"/>
    <n v="1"/>
    <s v="EN TERMINO"/>
    <x v="0"/>
    <x v="1"/>
    <m/>
    <m/>
    <m/>
    <m/>
    <x v="1"/>
    <x v="12"/>
    <s v="Fallas en la planeación y ejecución del presupuesto de la ANI"/>
    <s v="Gestión Administrativa y Financiera"/>
    <x v="0"/>
    <m/>
    <m/>
    <m/>
    <m/>
  </r>
  <r>
    <n v="123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26"/>
    <s v="Gestión Administrativa y Financiera"/>
    <x v="43"/>
    <s v="Vicepresidencia Administrativa y Financiera"/>
    <s v="Vicepresidencia Administrativa y Financiera"/>
    <s v="Gina Astrid Salazar"/>
    <x v="4"/>
    <s v="DISCIPLINARIA Y ADMINISTRATIVA"/>
    <n v="0"/>
    <x v="6"/>
    <m/>
    <m/>
    <m/>
    <m/>
    <m/>
    <m/>
    <m/>
    <m/>
    <m/>
    <m/>
    <m/>
    <m/>
    <m/>
    <m/>
    <x v="19"/>
    <n v="0"/>
    <n v="1"/>
    <s v="EN TERMINO"/>
    <x v="0"/>
    <x v="1"/>
    <m/>
    <m/>
    <m/>
    <m/>
    <x v="1"/>
    <x v="12"/>
    <s v="Fallas en la planeación y ejecución del presupuesto de la ANI"/>
    <s v="Gestión Administrativa y Financiera"/>
    <x v="0"/>
    <m/>
    <m/>
    <m/>
    <m/>
  </r>
  <r>
    <n v="123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33"/>
    <s v="Sistema Estratégico de Planeación y Gestión"/>
    <x v="2"/>
    <s v="Vicepresidencia de Planeación, Riesgos y Entorno"/>
    <s v="Vicepresidencia de Planeación, Riesgos y Entorno - Vicepresidencia Administrativa y Financiera - Vicepresidencia Ejecutiva"/>
    <s v="Fernando Iregui"/>
    <x v="1"/>
    <s v="ADMINISTRATIVA"/>
    <n v="0"/>
    <x v="6"/>
    <m/>
    <m/>
    <m/>
    <m/>
    <m/>
    <m/>
    <m/>
    <m/>
    <m/>
    <m/>
    <m/>
    <m/>
    <m/>
    <m/>
    <x v="19"/>
    <n v="0"/>
    <n v="1"/>
    <s v="EN TERMINO"/>
    <x v="0"/>
    <x v="0"/>
    <m/>
    <m/>
    <m/>
    <m/>
    <x v="1"/>
    <x v="12"/>
    <s v="Fallas en la planeación y ejecución del presupuesto de la ANI"/>
    <s v="Sistema Estratégico de Planeación y Gestión"/>
    <x v="3"/>
    <m/>
    <m/>
    <m/>
    <m/>
  </r>
  <r>
    <n v="123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6"/>
    <s v="Gestión Administrativa y Financiera"/>
    <x v="43"/>
    <s v="Vicepresidencia Administrativa y Financiera"/>
    <s v="Vicepresidencia Administrativa y Financiera"/>
    <s v="Gina Astrid Salazar"/>
    <x v="4"/>
    <s v="DISCIPLINARIA Y ADMINISTRATIVA"/>
    <n v="0"/>
    <x v="6"/>
    <m/>
    <m/>
    <m/>
    <m/>
    <m/>
    <m/>
    <m/>
    <m/>
    <m/>
    <m/>
    <m/>
    <m/>
    <m/>
    <m/>
    <x v="19"/>
    <n v="0"/>
    <n v="1"/>
    <s v="EN TERMINO"/>
    <x v="0"/>
    <x v="1"/>
    <m/>
    <m/>
    <m/>
    <m/>
    <x v="1"/>
    <x v="12"/>
    <s v="Fallas en la planeación y ejecución del presupuesto de la ANI"/>
    <s v="Gestión Administrativa y Financiera"/>
    <x v="0"/>
    <m/>
    <m/>
    <m/>
    <m/>
  </r>
  <r>
    <n v="123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26"/>
    <s v="Gestión Administrativa y Financiera"/>
    <x v="43"/>
    <s v="Vicepresidencia Administrativa y Financiera"/>
    <s v="Vicepresidencia Administrativa y Financiera"/>
    <s v="Gina Astrid Salazar"/>
    <x v="4"/>
    <s v="DISCIPLINARIA Y ADMINISTRATIVA"/>
    <n v="0"/>
    <x v="6"/>
    <m/>
    <m/>
    <m/>
    <m/>
    <m/>
    <m/>
    <m/>
    <m/>
    <m/>
    <m/>
    <m/>
    <m/>
    <m/>
    <m/>
    <x v="19"/>
    <n v="0"/>
    <n v="1"/>
    <s v="EN TERMINO"/>
    <x v="0"/>
    <x v="1"/>
    <m/>
    <m/>
    <m/>
    <m/>
    <x v="1"/>
    <x v="12"/>
    <s v="Fallas en la planeación y ejecución del presupuesto de la ANI"/>
    <s v="Gestión Administrativa y Financiera"/>
    <x v="0"/>
    <m/>
    <m/>
    <m/>
    <m/>
  </r>
  <r>
    <n v="123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15"/>
    <s v="Sistema Estratégico de Planeación y Gestión"/>
    <x v="2"/>
    <s v="Vicepresidencia de Planeación, Riesgos y Entorno"/>
    <s v="Vicepresidencia de Planeación, Riesgos y Entorno"/>
    <s v="Fernando Iregui"/>
    <x v="1"/>
    <s v="DISCIPLINARIA Y ADMINISTRATIVA"/>
    <n v="7"/>
    <x v="1"/>
    <m/>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m/>
    <m/>
    <m/>
    <m/>
    <m/>
    <x v="19"/>
    <n v="2"/>
    <n v="1"/>
    <s v="CUMPLIDA"/>
    <x v="1"/>
    <x v="1"/>
    <m/>
    <m/>
    <m/>
    <m/>
    <x v="1"/>
    <x v="12"/>
    <s v="Fallas en la planeación y ejecución del presupuesto de la ANI"/>
    <s v="Sistema Estratégico de Planeación y Gestión"/>
    <x v="2"/>
    <m/>
    <m/>
    <m/>
    <m/>
  </r>
  <r>
    <n v="123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26"/>
    <s v="Gestión Administrativa y Financiera"/>
    <x v="43"/>
    <s v="Vicepresidencia Administrativa y Financiera - Vicepresidencia de Planeación, Riesgos y Entorno"/>
    <s v="Vicepresidencia Administrativa y Financiera - Vicepresidencia de Planeación, Riesgos y Entorno"/>
    <s v="Gina Astrid Salazar - Fernando Iregui"/>
    <x v="5"/>
    <s v="ADMINISTRATIVA"/>
    <n v="0"/>
    <x v="6"/>
    <m/>
    <m/>
    <m/>
    <m/>
    <m/>
    <m/>
    <m/>
    <m/>
    <m/>
    <m/>
    <m/>
    <m/>
    <m/>
    <m/>
    <x v="19"/>
    <n v="0"/>
    <n v="1"/>
    <s v="EN TERMINO"/>
    <x v="0"/>
    <x v="0"/>
    <m/>
    <m/>
    <m/>
    <m/>
    <x v="1"/>
    <x v="12"/>
    <s v="Fallas en la planeación y ejecución del presupuesto de la ANI"/>
    <s v="Gestión Administrativa y Financiera"/>
    <x v="3"/>
    <m/>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2"/>
    <s v="Gestión Jurídica"/>
    <x v="4"/>
    <s v="Vicepresidencia Jurídica"/>
    <s v="Vicepresidencia Jurídica"/>
    <s v="Lina Quiroga Vergara"/>
    <x v="3"/>
    <s v="ADMINISTRATIVA"/>
    <n v="0"/>
    <x v="6"/>
    <m/>
    <m/>
    <m/>
    <m/>
    <m/>
    <m/>
    <m/>
    <m/>
    <m/>
    <m/>
    <m/>
    <m/>
    <m/>
    <m/>
    <x v="19"/>
    <n v="0"/>
    <n v="1"/>
    <s v="EN TERMINO"/>
    <x v="0"/>
    <x v="0"/>
    <m/>
    <m/>
    <m/>
    <m/>
    <x v="1"/>
    <x v="3"/>
    <s v="Incumplimiento obligaciones"/>
    <s v="Gestión Jurídica"/>
    <x v="0"/>
    <m/>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2"/>
    <s v="Gestión Jurídica"/>
    <x v="4"/>
    <s v="Vicepresidencia Jurídica"/>
    <s v="Vicepresidencia Jurídica"/>
    <s v="Lina Quiroga Vergara"/>
    <x v="3"/>
    <s v="DISCIPLINARIA Y ADMINISTRATIVA"/>
    <n v="0"/>
    <x v="6"/>
    <m/>
    <m/>
    <m/>
    <m/>
    <m/>
    <m/>
    <m/>
    <m/>
    <m/>
    <m/>
    <m/>
    <m/>
    <m/>
    <m/>
    <x v="19"/>
    <n v="0"/>
    <n v="1"/>
    <s v="EN TERMINO"/>
    <x v="0"/>
    <x v="1"/>
    <m/>
    <m/>
    <m/>
    <m/>
    <x v="1"/>
    <x v="3"/>
    <s v="Incumplimiento obligaciones"/>
    <s v="Gestión Jurídica"/>
    <x v="0"/>
    <m/>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CR_Cartagena - Barranquilla"/>
    <x v="13"/>
    <s v="Vicepresidencia Jurídica"/>
    <s v="Vicepresidencia Jurídica"/>
    <s v="Lina Quiroga Vergara"/>
    <x v="3"/>
    <s v="DISCIPLINARIA Y ADMINISTRATIVA"/>
    <n v="0"/>
    <x v="6"/>
    <m/>
    <m/>
    <m/>
    <m/>
    <m/>
    <m/>
    <m/>
    <m/>
    <m/>
    <m/>
    <m/>
    <m/>
    <m/>
    <m/>
    <x v="19"/>
    <n v="0"/>
    <n v="1"/>
    <s v="EN TERMINO"/>
    <x v="0"/>
    <x v="1"/>
    <m/>
    <m/>
    <m/>
    <m/>
    <x v="1"/>
    <x v="12"/>
    <s v="Fallas en la planeación y ejecución del presupuesto de la ANI"/>
    <s v="Carretero"/>
    <x v="0"/>
    <m/>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26"/>
    <s v="CR_Perimetral de Oriente de Cundinamarca"/>
    <x v="58"/>
    <s v="Vicepresidencia de Gestión Contractual"/>
    <s v="Vicepresidencia de Gestión Contractual - Vicepresidencia Jurídica"/>
    <s v="Leonidas Narváez"/>
    <x v="0"/>
    <s v="DISCIPLINARIA Y ADMINISTRATIVA"/>
    <n v="0"/>
    <x v="6"/>
    <m/>
    <m/>
    <m/>
    <m/>
    <m/>
    <m/>
    <m/>
    <m/>
    <m/>
    <m/>
    <m/>
    <m/>
    <m/>
    <m/>
    <x v="19"/>
    <n v="0"/>
    <n v="1"/>
    <s v="EN TERMINO"/>
    <x v="0"/>
    <x v="1"/>
    <m/>
    <m/>
    <m/>
    <m/>
    <x v="1"/>
    <x v="7"/>
    <s v="Desplazamiento del cronograma"/>
    <s v="Carretero"/>
    <x v="0"/>
    <m/>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7"/>
    <s v="Desplazamiento del cronograma"/>
    <s v="Carretero"/>
    <x v="0"/>
    <m/>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3"/>
    <s v="Incumplimiento obligaciones"/>
    <s v="Carretero"/>
    <x v="0"/>
    <m/>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0"/>
    <s v="Señalización"/>
    <s v="Carretero"/>
    <x v="0"/>
    <m/>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0"/>
    <s v="Señalización"/>
    <s v="Carretero"/>
    <x v="0"/>
    <m/>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15"/>
    <s v="CR_Cartagena - Barranquilla-4G"/>
    <x v="59"/>
    <s v="Vicepresidencia de Gestión Contractual - _x000a_Vicepresidencia de Planeación, Riesgos y Entorno"/>
    <s v="Vicepresidencia de Gestión Contractual - _x000a_Vicepresidencia de Planeación, Riesgos y Entorno"/>
    <s v="Leonidas Narváez - Fernando Iregui"/>
    <x v="5"/>
    <s v="DISCIPLINARIA Y ADMINISTRATIVA"/>
    <n v="0"/>
    <x v="6"/>
    <m/>
    <m/>
    <m/>
    <m/>
    <m/>
    <m/>
    <m/>
    <m/>
    <m/>
    <m/>
    <m/>
    <m/>
    <m/>
    <m/>
    <x v="19"/>
    <n v="0"/>
    <n v="1"/>
    <s v="EN TERMINO"/>
    <x v="0"/>
    <x v="1"/>
    <m/>
    <m/>
    <m/>
    <m/>
    <x v="1"/>
    <x v="0"/>
    <s v="Plan de manejo ambiental"/>
    <s v="Carretero"/>
    <x v="4"/>
    <m/>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15"/>
    <s v="CR_Cartagena - Barranquilla-4G"/>
    <x v="59"/>
    <s v="Vicepresidencia de Planeación, Riesgos y Entorno"/>
    <s v="Vicepresidencia de Planeación, Riesgos y Entorno"/>
    <s v="Fernando Iregui"/>
    <x v="1"/>
    <s v="DISCIPLINARIA Y ADMINISTRATIVA"/>
    <n v="0"/>
    <x v="6"/>
    <m/>
    <m/>
    <m/>
    <m/>
    <m/>
    <m/>
    <m/>
    <m/>
    <m/>
    <m/>
    <m/>
    <m/>
    <m/>
    <m/>
    <x v="19"/>
    <n v="0"/>
    <n v="1"/>
    <s v="EN TERMINO"/>
    <x v="0"/>
    <x v="1"/>
    <m/>
    <m/>
    <m/>
    <m/>
    <x v="1"/>
    <x v="4"/>
    <s v="Diferencia avalúo"/>
    <s v="Carretero"/>
    <x v="1"/>
    <m/>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0"/>
    <s v="Consevación de la vía"/>
    <s v="Carretero"/>
    <x v="0"/>
    <m/>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15"/>
    <s v="CR_Cartagena - Barranquilla-4G"/>
    <x v="59"/>
    <s v="Vicepresidencia de Gestión Contractual - _x000a_Vicepresidencia de Planeación, Riesgos y Entorno"/>
    <s v="Vicepresidencia de Gestión Contractual - _x000a_Vicepresidencia de Planeación, Riesgos y Entorno"/>
    <s v="Leonidas Narváez - Fernando Iregui"/>
    <x v="5"/>
    <s v="DISCIPLINARIA Y ADMINISTRATIVA"/>
    <n v="0"/>
    <x v="6"/>
    <m/>
    <m/>
    <m/>
    <m/>
    <m/>
    <m/>
    <m/>
    <m/>
    <m/>
    <m/>
    <m/>
    <m/>
    <m/>
    <m/>
    <x v="19"/>
    <n v="0"/>
    <n v="1"/>
    <s v="EN TERMINO"/>
    <x v="0"/>
    <x v="1"/>
    <m/>
    <m/>
    <m/>
    <m/>
    <x v="1"/>
    <x v="0"/>
    <s v="Plan de manejo ambiental"/>
    <s v="Carretero"/>
    <x v="4"/>
    <m/>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eonidas Narváez"/>
    <x v="0"/>
    <s v="DISCIPLINARIA Y ADMINISTRATIVA"/>
    <n v="0"/>
    <x v="6"/>
    <m/>
    <m/>
    <m/>
    <m/>
    <m/>
    <m/>
    <m/>
    <m/>
    <m/>
    <m/>
    <m/>
    <m/>
    <m/>
    <m/>
    <x v="19"/>
    <n v="0"/>
    <n v="1"/>
    <s v="EN TERMINO"/>
    <x v="0"/>
    <x v="1"/>
    <m/>
    <m/>
    <m/>
    <m/>
    <x v="1"/>
    <x v="3"/>
    <s v="Incumplimiento especificaciones"/>
    <s v="Carretero"/>
    <x v="0"/>
    <m/>
    <m/>
    <m/>
    <m/>
  </r>
  <r>
    <n v="125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29"/>
    <s v="Evaluación y Control Institucional"/>
    <x v="50"/>
    <s v="Vicepresidencia Administrativa y Financiera - Vicepresidencia de Planeación Riesgos y Entorno - Vicepresidencia Ejecutiva - Oficina de Control Interno"/>
    <s v="Vicepresidencia Administrativa y Financiera - Vicepresidencia de Planeación Riesgos y Entorno - Vicepresidencia Ejecutiva - Oficina de Control Interno"/>
    <s v="Gina Astrid Salazar - Fernando Iregui - Fernando Mejía - Gloria Margoth Cabrera"/>
    <x v="5"/>
    <s v="ADMINISTRATIVA"/>
    <n v="5"/>
    <x v="1"/>
    <m/>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m/>
    <m/>
    <m/>
    <m/>
    <m/>
    <x v="19"/>
    <n v="2"/>
    <n v="1"/>
    <s v="CUMPLIDA"/>
    <x v="1"/>
    <x v="0"/>
    <m/>
    <m/>
    <m/>
    <m/>
    <x v="1"/>
    <x v="0"/>
    <s v="incumplimiento plan de mejoramiento áreas"/>
    <s v="Evaluación y Control Institucional"/>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17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8">
        <item x="34"/>
        <item m="1" x="73"/>
        <item x="8"/>
        <item x="20"/>
        <item x="14"/>
        <item x="44"/>
        <item x="3"/>
        <item x="5"/>
        <item x="59"/>
        <item x="13"/>
        <item x="32"/>
        <item x="17"/>
        <item x="21"/>
        <item x="19"/>
        <item m="1" x="79"/>
        <item x="50"/>
        <item x="0"/>
        <item x="7"/>
        <item x="22"/>
        <item x="18"/>
        <item m="1" x="62"/>
        <item m="1" x="83"/>
        <item m="1" x="81"/>
        <item m="1" x="69"/>
        <item m="1" x="78"/>
        <item m="1" x="80"/>
        <item m="1" x="84"/>
        <item x="43"/>
        <item x="1"/>
        <item x="57"/>
        <item x="9"/>
        <item x="4"/>
        <item x="11"/>
        <item m="1" x="76"/>
        <item m="1" x="66"/>
        <item m="1" x="74"/>
        <item m="1" x="60"/>
        <item m="1" x="70"/>
        <item m="1" x="72"/>
        <item m="1" x="82"/>
        <item m="1" x="85"/>
        <item m="1" x="67"/>
        <item x="36"/>
        <item x="25"/>
        <item x="38"/>
        <item m="1" x="65"/>
        <item x="45"/>
        <item x="47"/>
        <item x="46"/>
        <item x="48"/>
        <item x="15"/>
        <item x="58"/>
        <item x="23"/>
        <item x="42"/>
        <item x="10"/>
        <item x="26"/>
        <item x="40"/>
        <item x="33"/>
        <item x="39"/>
        <item x="27"/>
        <item x="41"/>
        <item x="12"/>
        <item x="6"/>
        <item m="1" x="75"/>
        <item m="1" x="63"/>
        <item x="2"/>
        <item x="28"/>
        <item m="1" x="86"/>
        <item x="51"/>
        <item x="31"/>
        <item x="24"/>
        <item x="30"/>
        <item x="29"/>
        <item m="1" x="64"/>
        <item x="55"/>
        <item x="52"/>
        <item x="54"/>
        <item x="53"/>
        <item x="56"/>
        <item m="1" x="68"/>
        <item x="49"/>
        <item x="35"/>
        <item m="1" x="61"/>
        <item m="1" x="71"/>
        <item m="1" x="77"/>
        <item x="16"/>
        <item x="37"/>
        <item t="default"/>
      </items>
    </pivotField>
    <pivotField subtotalTop="0" showAll="0"/>
    <pivotField subtotalTop="0" showAll="0"/>
    <pivotField subtotalTop="0" showAll="0"/>
    <pivotField subtotalTop="0" showAll="0">
      <items count="13">
        <item x="5"/>
        <item x="6"/>
        <item x="4"/>
        <item x="2"/>
        <item x="0"/>
        <item m="1" x="7"/>
        <item m="1" x="9"/>
        <item m="1" x="11"/>
        <item m="1" x="10"/>
        <item m="1" x="8"/>
        <item x="3"/>
        <item x="1"/>
        <item t="default"/>
      </items>
    </pivotField>
    <pivotField subtotalTop="0" showAll="0"/>
    <pivotField subtotalTop="0" showAll="0"/>
    <pivotField numFmtId="9" subtotalTop="0" showAll="0">
      <items count="33">
        <item x="6"/>
        <item m="1" x="29"/>
        <item x="19"/>
        <item m="1" x="27"/>
        <item m="1" x="22"/>
        <item x="0"/>
        <item x="20"/>
        <item m="1" x="25"/>
        <item x="13"/>
        <item x="10"/>
        <item m="1" x="28"/>
        <item x="12"/>
        <item m="1" x="31"/>
        <item x="11"/>
        <item x="18"/>
        <item m="1" x="23"/>
        <item x="7"/>
        <item x="14"/>
        <item m="1" x="21"/>
        <item m="1" x="26"/>
        <item x="16"/>
        <item x="4"/>
        <item x="8"/>
        <item m="1" x="30"/>
        <item x="17"/>
        <item x="3"/>
        <item x="5"/>
        <item x="2"/>
        <item x="15"/>
        <item m="1" x="24"/>
        <item x="9"/>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axis="axisCol" subtotalTop="0" showAll="0">
      <items count="4">
        <item x="1"/>
        <item x="0"/>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4">
        <item m="1" x="2"/>
        <item x="0"/>
        <item x="1"/>
        <item t="default"/>
      </items>
    </pivotField>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axis="axisPage" subtotalTop="0" multipleItemSelectionAllowed="1" showAll="0">
      <items count="8">
        <item h="1" m="1" x="6"/>
        <item m="1" x="5"/>
        <item x="0"/>
        <item x="1"/>
        <item x="2"/>
        <item x="3"/>
        <item x="4"/>
        <item t="default"/>
      </items>
    </pivotField>
    <pivotField subtotalTop="0" showAll="0"/>
    <pivotField subtotalTop="0" showAll="0"/>
    <pivotField subtotalTop="0" showAll="0"/>
    <pivotField showAll="0"/>
    <pivotField showAll="0">
      <items count="7">
        <item x="1"/>
        <item x="2"/>
        <item x="3"/>
        <item x="4"/>
        <item x="5"/>
        <item x="0"/>
        <item t="default"/>
      </items>
    </pivotField>
    <pivotField showAll="0">
      <items count="8">
        <item x="1"/>
        <item x="2"/>
        <item x="3"/>
        <item x="4"/>
        <item x="5"/>
        <item x="6"/>
        <item x="0"/>
        <item t="default"/>
      </items>
    </pivotField>
  </pivotFields>
  <rowItems count="1">
    <i/>
  </rowItems>
  <colFields count="1">
    <field x="39"/>
  </colFields>
  <colItems count="3">
    <i>
      <x/>
    </i>
    <i>
      <x v="1"/>
    </i>
    <i t="grand">
      <x/>
    </i>
  </colItems>
  <pageFields count="2">
    <pageField fld="45" hier="-1"/>
    <pageField fld="49"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17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F18:I27"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8">
        <item x="34"/>
        <item m="1" x="73"/>
        <item x="8"/>
        <item x="20"/>
        <item x="14"/>
        <item x="44"/>
        <item x="3"/>
        <item x="5"/>
        <item x="59"/>
        <item x="13"/>
        <item x="32"/>
        <item x="17"/>
        <item x="21"/>
        <item x="19"/>
        <item m="1" x="79"/>
        <item x="50"/>
        <item x="0"/>
        <item x="7"/>
        <item x="22"/>
        <item x="18"/>
        <item m="1" x="62"/>
        <item m="1" x="83"/>
        <item m="1" x="81"/>
        <item m="1" x="69"/>
        <item m="1" x="78"/>
        <item m="1" x="80"/>
        <item m="1" x="84"/>
        <item x="43"/>
        <item x="1"/>
        <item x="57"/>
        <item x="9"/>
        <item x="4"/>
        <item x="11"/>
        <item m="1" x="76"/>
        <item m="1" x="66"/>
        <item m="1" x="74"/>
        <item m="1" x="60"/>
        <item m="1" x="70"/>
        <item m="1" x="72"/>
        <item m="1" x="82"/>
        <item m="1" x="85"/>
        <item m="1" x="67"/>
        <item x="36"/>
        <item x="25"/>
        <item x="38"/>
        <item m="1" x="65"/>
        <item x="45"/>
        <item x="47"/>
        <item x="46"/>
        <item x="48"/>
        <item x="15"/>
        <item x="58"/>
        <item x="23"/>
        <item x="42"/>
        <item x="10"/>
        <item x="26"/>
        <item x="40"/>
        <item x="33"/>
        <item x="39"/>
        <item x="27"/>
        <item x="41"/>
        <item x="12"/>
        <item x="6"/>
        <item m="1" x="75"/>
        <item m="1" x="63"/>
        <item x="2"/>
        <item x="28"/>
        <item m="1" x="86"/>
        <item x="51"/>
        <item x="31"/>
        <item x="24"/>
        <item x="30"/>
        <item x="29"/>
        <item m="1" x="64"/>
        <item x="55"/>
        <item x="52"/>
        <item x="54"/>
        <item x="53"/>
        <item x="56"/>
        <item m="1" x="68"/>
        <item x="49"/>
        <item x="35"/>
        <item m="1" x="61"/>
        <item m="1" x="71"/>
        <item m="1" x="77"/>
        <item x="16"/>
        <item x="37"/>
        <item t="default"/>
      </items>
    </pivotField>
    <pivotField subtotalTop="0" showAll="0"/>
    <pivotField subtotalTop="0" showAll="0"/>
    <pivotField subtotalTop="0" showAll="0"/>
    <pivotField axis="axisRow" subtotalTop="0" showAll="0">
      <items count="13">
        <item x="5"/>
        <item x="6"/>
        <item n="VAF" m="1" x="7"/>
        <item n="VGC" m="1" x="9"/>
        <item n="VPRE" m="1" x="11"/>
        <item n="VEJ" m="1" x="10"/>
        <item n="Vjur" m="1" x="8"/>
        <item n="VGC2" x="0"/>
        <item n="VPRE2" x="1"/>
        <item n="VEj2" x="2"/>
        <item n="VJur2" x="3"/>
        <item n="VAF2" x="4"/>
        <item t="default"/>
      </items>
    </pivotField>
    <pivotField subtotalTop="0" showAll="0"/>
    <pivotField subtotalTop="0" showAll="0"/>
    <pivotField numFmtId="9" subtotalTop="0" showAll="0">
      <items count="33">
        <item x="6"/>
        <item m="1" x="29"/>
        <item x="19"/>
        <item m="1" x="27"/>
        <item m="1" x="22"/>
        <item x="0"/>
        <item x="20"/>
        <item m="1" x="25"/>
        <item x="13"/>
        <item x="10"/>
        <item m="1" x="28"/>
        <item x="12"/>
        <item m="1" x="31"/>
        <item x="11"/>
        <item x="18"/>
        <item m="1" x="23"/>
        <item x="7"/>
        <item x="14"/>
        <item m="1" x="21"/>
        <item m="1" x="26"/>
        <item x="16"/>
        <item x="4"/>
        <item x="8"/>
        <item m="1" x="30"/>
        <item x="17"/>
        <item x="3"/>
        <item x="5"/>
        <item x="2"/>
        <item x="15"/>
        <item m="1" x="24"/>
        <item x="9"/>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axis="axisCol" subtotalTop="0" showAll="0">
      <items count="4">
        <item x="1"/>
        <item x="0"/>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subtotalTop="0" showAll="0"/>
    <pivotField subtotalTop="0" showAll="0"/>
    <pivotField subtotalTop="0" showAll="0"/>
    <pivotField subtotalTop="0" showAll="0"/>
    <pivotField showAll="0"/>
    <pivotField subtotalTop="0" showAll="0" defaultSubtotal="0"/>
    <pivotField subtotalTop="0" showAll="0" defaultSubtotal="0">
      <items count="7">
        <item x="0"/>
        <item x="1"/>
        <item x="2"/>
        <item x="3"/>
        <item x="4"/>
        <item x="5"/>
        <item x="6"/>
      </items>
    </pivotField>
  </pivotFields>
  <rowFields count="1">
    <field x="17"/>
  </rowFields>
  <rowItems count="8">
    <i>
      <x/>
    </i>
    <i>
      <x v="1"/>
    </i>
    <i>
      <x v="7"/>
    </i>
    <i>
      <x v="8"/>
    </i>
    <i>
      <x v="9"/>
    </i>
    <i>
      <x v="10"/>
    </i>
    <i>
      <x v="11"/>
    </i>
    <i t="grand">
      <x/>
    </i>
  </rowItems>
  <colFields count="1">
    <field x="39"/>
  </colFields>
  <colItems count="3">
    <i>
      <x/>
    </i>
    <i>
      <x v="1"/>
    </i>
    <i t="grand">
      <x/>
    </i>
  </colItems>
  <dataFields count="1">
    <dataField name="Cuenta de N h" fld="0" subtotal="count" baseField="19" baseItem="0"/>
  </dataFields>
  <chartFormats count="3">
    <chartFormat chart="6" format="4" series="1">
      <pivotArea type="data" outline="0" fieldPosition="0">
        <references count="2">
          <reference field="4294967294" count="1" selected="0">
            <x v="0"/>
          </reference>
          <reference field="39" count="1" selected="0">
            <x v="0"/>
          </reference>
        </references>
      </pivotArea>
    </chartFormat>
    <chartFormat chart="6" format="5" series="1">
      <pivotArea type="data" outline="0" fieldPosition="0">
        <references count="2">
          <reference field="4294967294" count="1" selected="0">
            <x v="0"/>
          </reference>
          <reference field="39" count="1" selected="0">
            <x v="1"/>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175"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6">
  <location ref="A18:D38"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87">
        <item x="34"/>
        <item m="1" x="73"/>
        <item x="8"/>
        <item x="20"/>
        <item x="14"/>
        <item x="44"/>
        <item x="3"/>
        <item x="5"/>
        <item x="59"/>
        <item x="13"/>
        <item x="32"/>
        <item x="17"/>
        <item x="21"/>
        <item x="19"/>
        <item m="1" x="79"/>
        <item x="50"/>
        <item x="0"/>
        <item x="7"/>
        <item x="22"/>
        <item x="18"/>
        <item m="1" x="62"/>
        <item m="1" x="83"/>
        <item m="1" x="81"/>
        <item m="1" x="69"/>
        <item m="1" x="78"/>
        <item m="1" x="80"/>
        <item m="1" x="84"/>
        <item x="43"/>
        <item x="1"/>
        <item x="57"/>
        <item x="9"/>
        <item x="4"/>
        <item x="11"/>
        <item m="1" x="76"/>
        <item m="1" x="66"/>
        <item m="1" x="74"/>
        <item m="1" x="60"/>
        <item m="1" x="70"/>
        <item m="1" x="72"/>
        <item m="1" x="82"/>
        <item m="1" x="85"/>
        <item m="1" x="67"/>
        <item x="36"/>
        <item x="25"/>
        <item x="38"/>
        <item m="1" x="65"/>
        <item x="45"/>
        <item x="47"/>
        <item x="46"/>
        <item x="48"/>
        <item x="15"/>
        <item x="58"/>
        <item x="23"/>
        <item x="42"/>
        <item x="10"/>
        <item x="26"/>
        <item x="40"/>
        <item x="33"/>
        <item x="39"/>
        <item x="27"/>
        <item x="41"/>
        <item x="12"/>
        <item x="6"/>
        <item m="1" x="75"/>
        <item m="1" x="63"/>
        <item x="2"/>
        <item x="28"/>
        <item m="1" x="86"/>
        <item x="51"/>
        <item x="31"/>
        <item x="24"/>
        <item x="30"/>
        <item x="29"/>
        <item m="1" x="64"/>
        <item x="55"/>
        <item x="52"/>
        <item x="54"/>
        <item x="53"/>
        <item x="56"/>
        <item m="1" x="68"/>
        <item x="49"/>
        <item x="35"/>
        <item m="1" x="61"/>
        <item m="1" x="71"/>
        <item m="1" x="77"/>
        <item x="16"/>
        <item x="37"/>
      </items>
    </pivotField>
    <pivotField subtotalTop="0" showAll="0" defaultSubtotal="0"/>
    <pivotField subtotalTop="0" showAll="0" defaultSubtotal="0"/>
    <pivotField subtotalTop="0" showAll="0" defaultSubtotal="0"/>
    <pivotField subtotalTop="0" showAll="0" defaultSubtotal="0">
      <items count="12">
        <item x="5"/>
        <item x="6"/>
        <item x="4"/>
        <item x="2"/>
        <item x="0"/>
        <item m="1" x="7"/>
        <item m="1" x="9"/>
        <item m="1" x="11"/>
        <item m="1" x="10"/>
        <item m="1" x="8"/>
        <item x="3"/>
        <item x="1"/>
      </items>
    </pivotField>
    <pivotField subtotalTop="0" showAll="0" defaultSubtotal="0"/>
    <pivotField subtotalTop="0" showAll="0" defaultSubtotal="0"/>
    <pivotField numFmtId="9" subtotalTop="0" showAll="0" defaultSubtotal="0">
      <items count="32">
        <item x="6"/>
        <item m="1" x="29"/>
        <item x="19"/>
        <item m="1" x="27"/>
        <item m="1" x="22"/>
        <item x="0"/>
        <item x="20"/>
        <item m="1" x="25"/>
        <item x="13"/>
        <item x="10"/>
        <item m="1" x="28"/>
        <item x="12"/>
        <item m="1" x="31"/>
        <item x="11"/>
        <item x="18"/>
        <item m="1" x="23"/>
        <item x="7"/>
        <item x="14"/>
        <item m="1" x="21"/>
        <item m="1" x="26"/>
        <item x="16"/>
        <item x="4"/>
        <item x="8"/>
        <item m="1" x="30"/>
        <item x="17"/>
        <item x="3"/>
        <item x="5"/>
        <item x="2"/>
        <item x="15"/>
        <item m="1" x="24"/>
        <item x="9"/>
        <item x="1"/>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0">
        <item x="1"/>
        <item x="2"/>
        <item x="3"/>
        <item x="4"/>
        <item x="5"/>
        <item x="6"/>
        <item x="7"/>
        <item x="8"/>
        <item x="9"/>
        <item x="0"/>
        <item x="10"/>
        <item x="11"/>
        <item x="12"/>
        <item x="13"/>
        <item x="18"/>
        <item x="14"/>
        <item x="16"/>
        <item x="15"/>
        <item x="17"/>
        <item x="19"/>
      </items>
    </pivotField>
    <pivotField subtotalTop="0" showAll="0" defaultSubtotal="0"/>
    <pivotField subtotalTop="0" showAll="0" defaultSubtotal="0"/>
    <pivotField subtotalTop="0" showAll="0" defaultSubtotal="0"/>
    <pivotField axis="axisCol" subtotalTop="0" showAll="0" defaultSubtotal="0">
      <items count="3">
        <item x="1"/>
        <item x="0"/>
        <item m="1" x="2"/>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3">
        <item m="1" x="2"/>
        <item x="0"/>
        <item x="1"/>
      </items>
    </pivotField>
    <pivotField subtotalTop="0" showAll="0" defaultSubtotal="0">
      <items count="16">
        <item x="2"/>
        <item x="13"/>
        <item x="7"/>
        <item m="1" x="14"/>
        <item x="0"/>
        <item x="1"/>
        <item x="9"/>
        <item x="11"/>
        <item x="4"/>
        <item x="10"/>
        <item x="3"/>
        <item x="12"/>
        <item m="1" x="15"/>
        <item x="5"/>
        <item x="6"/>
        <item x="8"/>
      </items>
    </pivotField>
    <pivotField subtotalTop="0" showAll="0" defaultSubtotal="0"/>
    <pivotField subtotalTop="0" showAll="0" defaultSubtotal="0"/>
    <pivotField axis="axisPage" subtotalTop="0" multipleItemSelectionAllowed="1" showAll="0" defaultSubtotal="0">
      <items count="7">
        <item h="1" m="1" x="6"/>
        <item m="1" x="5"/>
        <item x="0"/>
        <item x="1"/>
        <item x="2"/>
        <item x="3"/>
        <item x="4"/>
      </items>
    </pivotField>
    <pivotField subtotalTop="0" showAll="0" defaultSubtotal="0"/>
    <pivotField subtotalTop="0" showAll="0" defaultSubtotal="0"/>
    <pivotField subtotalTop="0" showAll="0" defaultSubtotal="0"/>
    <pivotField showAll="0" defaultSubtotal="0"/>
    <pivotField axis="axisRow" showAll="0" defaultSubtotal="0">
      <items count="6">
        <item sd="0" x="1"/>
        <item sd="0" x="2"/>
        <item sd="0" x="3"/>
        <item sd="0" x="4"/>
        <item sd="0" x="5"/>
        <item x="0"/>
      </items>
    </pivotField>
    <pivotField axis="axisRow" showAll="0" defaultSubtotal="0">
      <items count="7">
        <item x="1"/>
        <item x="2"/>
        <item x="3"/>
        <item x="4"/>
        <item x="5"/>
        <item x="6"/>
        <item x="0"/>
      </items>
    </pivotField>
  </pivotFields>
  <rowFields count="2">
    <field x="55"/>
    <field x="54"/>
  </rowFields>
  <rowItems count="19">
    <i>
      <x/>
    </i>
    <i r="1">
      <x v="2"/>
    </i>
    <i r="1">
      <x v="3"/>
    </i>
    <i>
      <x v="1"/>
    </i>
    <i r="1">
      <x/>
    </i>
    <i r="1">
      <x v="1"/>
    </i>
    <i r="1">
      <x v="2"/>
    </i>
    <i r="1">
      <x v="3"/>
    </i>
    <i>
      <x v="2"/>
    </i>
    <i r="1">
      <x/>
    </i>
    <i r="1">
      <x v="1"/>
    </i>
    <i r="1">
      <x v="2"/>
    </i>
    <i r="1">
      <x v="3"/>
    </i>
    <i>
      <x v="3"/>
    </i>
    <i r="1">
      <x/>
    </i>
    <i r="1">
      <x v="1"/>
    </i>
    <i r="1">
      <x v="2"/>
    </i>
    <i r="1">
      <x v="3"/>
    </i>
    <i t="grand">
      <x/>
    </i>
  </rowItems>
  <colFields count="1">
    <field x="39"/>
  </colFields>
  <colItems count="3">
    <i>
      <x/>
    </i>
    <i>
      <x v="1"/>
    </i>
    <i t="grand">
      <x/>
    </i>
  </colItems>
  <pageFields count="2">
    <pageField fld="45" hier="-1"/>
    <pageField fld="49" hier="-1"/>
  </pageFields>
  <dataFields count="1">
    <dataField name="Cuenta de N h" fld="0" subtotal="count" baseField="0" baseItem="0"/>
  </dataFields>
  <chartFormats count="2">
    <chartFormat chart="3" format="6" series="1">
      <pivotArea type="data" outline="0" fieldPosition="0">
        <references count="2">
          <reference field="4294967294" count="1" selected="0">
            <x v="0"/>
          </reference>
          <reference field="39" count="1" selected="0">
            <x v="0"/>
          </reference>
        </references>
      </pivotArea>
    </chartFormat>
    <chartFormat chart="3" format="7"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3" cacheId="175"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1"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88">
        <item x="34"/>
        <item m="1" x="73"/>
        <item x="8"/>
        <item x="20"/>
        <item x="14"/>
        <item x="44"/>
        <item x="3"/>
        <item x="5"/>
        <item x="13"/>
        <item x="32"/>
        <item x="17"/>
        <item x="21"/>
        <item x="19"/>
        <item m="1" x="79"/>
        <item x="50"/>
        <item x="0"/>
        <item x="7"/>
        <item x="22"/>
        <item x="18"/>
        <item m="1" x="62"/>
        <item m="1" x="83"/>
        <item m="1" x="81"/>
        <item m="1" x="69"/>
        <item m="1" x="78"/>
        <item m="1" x="80"/>
        <item m="1" x="84"/>
        <item x="43"/>
        <item x="1"/>
        <item x="57"/>
        <item x="9"/>
        <item x="4"/>
        <item x="11"/>
        <item m="1" x="76"/>
        <item m="1" x="66"/>
        <item m="1" x="74"/>
        <item m="1" x="60"/>
        <item m="1" x="70"/>
        <item m="1" x="72"/>
        <item m="1" x="82"/>
        <item m="1" x="85"/>
        <item m="1" x="67"/>
        <item x="36"/>
        <item x="25"/>
        <item x="38"/>
        <item m="1" x="65"/>
        <item x="45"/>
        <item x="47"/>
        <item x="46"/>
        <item x="48"/>
        <item x="15"/>
        <item x="23"/>
        <item x="42"/>
        <item x="10"/>
        <item x="26"/>
        <item x="40"/>
        <item x="33"/>
        <item x="39"/>
        <item x="27"/>
        <item x="41"/>
        <item x="12"/>
        <item x="6"/>
        <item m="1" x="75"/>
        <item m="1" x="63"/>
        <item x="2"/>
        <item x="28"/>
        <item m="1" x="86"/>
        <item x="51"/>
        <item x="31"/>
        <item x="24"/>
        <item x="30"/>
        <item x="29"/>
        <item m="1" x="64"/>
        <item x="55"/>
        <item x="52"/>
        <item x="54"/>
        <item x="53"/>
        <item x="56"/>
        <item m="1" x="68"/>
        <item x="49"/>
        <item x="35"/>
        <item m="1" x="61"/>
        <item m="1" x="71"/>
        <item m="1" x="77"/>
        <item x="16"/>
        <item x="37"/>
        <item x="59"/>
        <item x="58"/>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13">
        <item x="5"/>
        <item x="6"/>
        <item x="4"/>
        <item x="2"/>
        <item x="0"/>
        <item m="1" x="7"/>
        <item m="1" x="9"/>
        <item m="1" x="11"/>
        <item m="1" x="10"/>
        <item m="1" x="8"/>
        <item x="3"/>
        <item x="1"/>
        <item t="default"/>
      </items>
    </pivotField>
    <pivotField subtotalTop="0" showAll="0"/>
    <pivotField subtotalTop="0" showAll="0"/>
    <pivotField numFmtId="9" subtotalTop="0" showAll="0">
      <items count="33">
        <item x="6"/>
        <item m="1" x="29"/>
        <item x="19"/>
        <item m="1" x="27"/>
        <item m="1" x="22"/>
        <item x="0"/>
        <item x="20"/>
        <item m="1" x="25"/>
        <item x="13"/>
        <item x="10"/>
        <item m="1" x="28"/>
        <item x="12"/>
        <item m="1" x="31"/>
        <item x="11"/>
        <item x="18"/>
        <item m="1" x="23"/>
        <item x="7"/>
        <item x="14"/>
        <item m="1" x="21"/>
        <item m="1" x="26"/>
        <item x="16"/>
        <item x="4"/>
        <item x="8"/>
        <item m="1" x="30"/>
        <item x="17"/>
        <item x="3"/>
        <item x="5"/>
        <item x="2"/>
        <item x="15"/>
        <item m="1" x="24"/>
        <item x="9"/>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subtotalTop="0" showAll="0"/>
    <pivotField subtotalTop="0" showAll="0"/>
    <pivotField subtotalTop="0" showAll="0"/>
    <pivotField subtotalTop="0" showAll="0"/>
    <pivotField showAll="0"/>
    <pivotField subtotalTop="0" showAll="0" defaultSubtotal="0"/>
    <pivotField subtotalTop="0" showAll="0" defaultSubtotal="0">
      <items count="7">
        <item x="0"/>
        <item x="1"/>
        <item x="2"/>
        <item x="3"/>
        <item x="4"/>
        <item x="5"/>
        <item x="6"/>
      </items>
    </pivotField>
  </pivotFields>
  <rowFields count="1">
    <field x="13"/>
  </rowFields>
  <rowItems count="12">
    <i>
      <x v="79"/>
    </i>
    <i>
      <x/>
    </i>
    <i>
      <x v="6"/>
    </i>
    <i>
      <x v="57"/>
    </i>
    <i>
      <x v="63"/>
    </i>
    <i>
      <x v="15"/>
    </i>
    <i>
      <x v="30"/>
    </i>
    <i>
      <x v="3"/>
    </i>
    <i>
      <x v="26"/>
    </i>
    <i>
      <x v="58"/>
    </i>
    <i>
      <x v="4"/>
    </i>
    <i t="grand">
      <x/>
    </i>
  </rowItems>
  <colItems count="1">
    <i/>
  </colItems>
  <dataFields count="1">
    <dataField name="Cant. Hallazgos" fld="0" subtotal="count" baseField="15" baseItem="0"/>
  </dataFields>
  <formats count="29">
    <format dxfId="1063">
      <pivotArea field="13" type="button" dataOnly="0" labelOnly="1" outline="0" axis="axisRow" fieldPosition="0"/>
    </format>
    <format dxfId="1062">
      <pivotArea dataOnly="0" labelOnly="1" outline="0" axis="axisValues" fieldPosition="0"/>
    </format>
    <format dxfId="1061">
      <pivotArea dataOnly="0" labelOnly="1" outline="0" axis="axisValues" fieldPosition="0"/>
    </format>
    <format dxfId="1060">
      <pivotArea grandRow="1" outline="0" collapsedLevelsAreSubtotals="1" fieldPosition="0"/>
    </format>
    <format dxfId="1059">
      <pivotArea dataOnly="0" labelOnly="1" grandRow="1" outline="0" fieldPosition="0"/>
    </format>
    <format dxfId="1058">
      <pivotArea field="13" type="button" dataOnly="0" labelOnly="1" outline="0" axis="axisRow" fieldPosition="0"/>
    </format>
    <format dxfId="1057">
      <pivotArea dataOnly="0" labelOnly="1" outline="0" axis="axisValues" fieldPosition="0"/>
    </format>
    <format dxfId="1056">
      <pivotArea dataOnly="0" labelOnly="1" outline="0" axis="axisValues" fieldPosition="0"/>
    </format>
    <format dxfId="1055">
      <pivotArea field="13" type="button" dataOnly="0" labelOnly="1" outline="0" axis="axisRow" fieldPosition="0"/>
    </format>
    <format dxfId="1054">
      <pivotArea dataOnly="0" labelOnly="1" outline="0" axis="axisValues" fieldPosition="0"/>
    </format>
    <format dxfId="1053">
      <pivotArea dataOnly="0" labelOnly="1" outline="0" axis="axisValues" fieldPosition="0"/>
    </format>
    <format dxfId="1052">
      <pivotArea grandRow="1" outline="0" collapsedLevelsAreSubtotals="1" fieldPosition="0"/>
    </format>
    <format dxfId="1051">
      <pivotArea dataOnly="0" labelOnly="1" grandRow="1" outline="0" fieldPosition="0"/>
    </format>
    <format dxfId="1050">
      <pivotArea grandRow="1" outline="0" collapsedLevelsAreSubtotals="1" fieldPosition="0"/>
    </format>
    <format dxfId="1049">
      <pivotArea dataOnly="0" labelOnly="1" grandRow="1" outline="0" fieldPosition="0"/>
    </format>
    <format dxfId="1048">
      <pivotArea type="all" dataOnly="0" outline="0" fieldPosition="0"/>
    </format>
    <format dxfId="1047">
      <pivotArea outline="0" collapsedLevelsAreSubtotals="1" fieldPosition="0"/>
    </format>
    <format dxfId="1046">
      <pivotArea field="13" type="button" dataOnly="0" labelOnly="1" outline="0" axis="axisRow" fieldPosition="0"/>
    </format>
    <format dxfId="1045">
      <pivotArea dataOnly="0" labelOnly="1" outline="0" axis="axisValues" fieldPosition="0"/>
    </format>
    <format dxfId="1044">
      <pivotArea dataOnly="0" labelOnly="1" fieldPosition="0">
        <references count="1">
          <reference field="13" count="11">
            <x v="0"/>
            <x v="3"/>
            <x v="4"/>
            <x v="6"/>
            <x v="15"/>
            <x v="26"/>
            <x v="30"/>
            <x v="57"/>
            <x v="58"/>
            <x v="63"/>
            <x v="79"/>
          </reference>
        </references>
      </pivotArea>
    </format>
    <format dxfId="1043">
      <pivotArea dataOnly="0" labelOnly="1" grandRow="1" outline="0" fieldPosition="0"/>
    </format>
    <format dxfId="1042">
      <pivotArea dataOnly="0" labelOnly="1" outline="0" axis="axisValues" fieldPosition="0"/>
    </format>
    <format dxfId="1041">
      <pivotArea type="all" dataOnly="0" outline="0" fieldPosition="0"/>
    </format>
    <format dxfId="1040">
      <pivotArea outline="0" collapsedLevelsAreSubtotals="1" fieldPosition="0"/>
    </format>
    <format dxfId="1039">
      <pivotArea field="13" type="button" dataOnly="0" labelOnly="1" outline="0" axis="axisRow" fieldPosition="0"/>
    </format>
    <format dxfId="1038">
      <pivotArea dataOnly="0" labelOnly="1" outline="0" axis="axisValues" fieldPosition="0"/>
    </format>
    <format dxfId="1037">
      <pivotArea dataOnly="0" labelOnly="1" fieldPosition="0">
        <references count="1">
          <reference field="13" count="11">
            <x v="0"/>
            <x v="3"/>
            <x v="4"/>
            <x v="6"/>
            <x v="15"/>
            <x v="26"/>
            <x v="30"/>
            <x v="57"/>
            <x v="58"/>
            <x v="63"/>
            <x v="79"/>
          </reference>
        </references>
      </pivotArea>
    </format>
    <format dxfId="1036">
      <pivotArea dataOnly="0" labelOnly="1" grandRow="1" outline="0" fieldPosition="0"/>
    </format>
    <format dxfId="1035">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10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20"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x="1"/>
        <item x="2"/>
        <item x="3"/>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5">
        <item h="1" x="0"/>
        <item x="1"/>
        <item x="2"/>
        <item h="1" x="3"/>
        <item t="default"/>
      </items>
    </pivotField>
    <pivotField subtotalTop="0" showAll="0"/>
    <pivotField subtotalTop="0" showAll="0"/>
    <pivotField axis="axisRow" subtotalTop="0" showAll="0">
      <items count="16">
        <item x="10"/>
        <item x="0"/>
        <item x="6"/>
        <item x="7"/>
        <item x="11"/>
        <item x="1"/>
        <item x="9"/>
        <item x="5"/>
        <item x="4"/>
        <item x="3"/>
        <item x="8"/>
        <item x="12"/>
        <item x="2"/>
        <item x="13"/>
        <item x="14"/>
        <item t="default"/>
      </items>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5">
    <i>
      <x/>
    </i>
    <i>
      <x v="1"/>
    </i>
    <i>
      <x v="2"/>
    </i>
    <i>
      <x v="3"/>
    </i>
    <i>
      <x v="4"/>
    </i>
    <i>
      <x v="5"/>
    </i>
    <i>
      <x v="6"/>
    </i>
    <i>
      <x v="7"/>
    </i>
    <i>
      <x v="8"/>
    </i>
    <i>
      <x v="9"/>
    </i>
    <i>
      <x v="10"/>
    </i>
    <i>
      <x v="11"/>
    </i>
    <i>
      <x v="13"/>
    </i>
    <i>
      <x v="14"/>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formats count="1">
    <format dxfId="1034">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9" cacheId="4"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6">
        <item x="6"/>
        <item x="4"/>
        <item x="0"/>
        <item x="5"/>
        <item x="3"/>
        <item x="2"/>
        <item x="1"/>
        <item x="7"/>
        <item x="8"/>
        <item x="9"/>
        <item m="1" x="14"/>
        <item x="10"/>
        <item m="1" x="13"/>
        <item x="12"/>
        <item x="11"/>
        <item t="default"/>
      </items>
    </pivotField>
    <pivotField showAll="0"/>
    <pivotField showAll="0"/>
    <pivotField showAll="0"/>
    <pivotField showAll="0"/>
    <pivotField showAll="0"/>
    <pivotField numFmtId="9" showAll="0"/>
    <pivotField showAll="0"/>
    <pivotField showAll="0"/>
    <pivotField showAll="0"/>
    <pivotField showAll="0"/>
    <pivotField showAll="0" defaultSubtota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1"/>
        <item x="3"/>
        <item x="2"/>
        <item t="default"/>
      </items>
    </pivotField>
    <pivotField showAll="0"/>
    <pivotField axis="axisPage" multipleItemSelectionAllowed="1" showAll="0">
      <items count="171">
        <item x="35"/>
        <item x="16"/>
        <item h="1" x="0"/>
        <item x="12"/>
        <item x="15"/>
        <item x="26"/>
        <item x="27"/>
        <item x="29"/>
        <item x="36"/>
        <item x="53"/>
        <item x="54"/>
        <item x="83"/>
        <item x="132"/>
        <item x="145"/>
        <item x="1"/>
        <item x="2"/>
        <item x="3"/>
        <item x="4"/>
        <item x="5"/>
        <item x="6"/>
        <item x="7"/>
        <item x="8"/>
        <item x="9"/>
        <item x="10"/>
        <item x="13"/>
        <item x="14"/>
        <item x="17"/>
        <item x="18"/>
        <item x="19"/>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1"/>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49"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4"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2"/>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49"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290" name="TablaDinámica3"/>
    <pivotTable tabId="291" name="TablaDinámica1"/>
    <pivotTable tabId="291" name="TablaDinámica2"/>
    <pivotTable tabId="291" name="TablaDinámica4"/>
  </pivotTables>
  <data>
    <tabular pivotCacheId="1">
      <items count="20">
        <i x="1" s="1"/>
        <i x="2" s="1"/>
        <i x="3" s="1"/>
        <i x="4" s="1"/>
        <i x="5" s="1"/>
        <i x="6" s="1"/>
        <i x="7" s="1"/>
        <i x="8" s="1"/>
        <i x="9" s="1"/>
        <i x="0" s="1"/>
        <i x="10" s="1"/>
        <i x="11" s="1"/>
        <i x="12" s="1"/>
        <i x="13" s="1"/>
        <i x="18" s="1"/>
        <i x="14" s="1"/>
        <i x="16" s="1"/>
        <i x="15" s="1"/>
        <i x="17" s="1"/>
        <i x="19"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290" name="TablaDinámica3"/>
    <pivotTable tabId="291" name="TablaDinámica1"/>
    <pivotTable tabId="291" name="TablaDinámica2"/>
    <pivotTable tabId="291" name="TablaDinámica4"/>
  </pivotTables>
  <data>
    <tabular pivotCacheId="1">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290" name="TablaDinámica3"/>
    <pivotTable tabId="291" name="TablaDinámica1"/>
    <pivotTable tabId="291" name="TablaDinámica2"/>
    <pivotTable tabId="291" name="TablaDinámica4"/>
  </pivotTables>
  <data>
    <tabular pivotCacheId="1">
      <items count="16">
        <i x="2" s="1"/>
        <i x="13" s="1"/>
        <i x="7" s="1"/>
        <i x="0" s="1"/>
        <i x="1" s="1"/>
        <i x="9" s="1"/>
        <i x="11" s="1"/>
        <i x="4" s="1"/>
        <i x="10" s="1"/>
        <i x="3" s="1"/>
        <i x="12" s="1"/>
        <i x="5" s="1"/>
        <i x="6" s="1"/>
        <i x="8" s="1"/>
        <i x="14" s="1" nd="1"/>
        <i x="1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290" name="TablaDinámica3"/>
    <pivotTable tabId="291" name="TablaDinámica1"/>
    <pivotTable tabId="291" name="TablaDinámica2"/>
    <pivotTable tabId="291" name="TablaDinámica4"/>
  </pivotTables>
  <data>
    <tabular pivotCacheId="1">
      <items count="12">
        <i x="5" s="1"/>
        <i x="6" s="1"/>
        <i x="4" s="1"/>
        <i x="2" s="1"/>
        <i x="0" s="1"/>
        <i x="3" s="1"/>
        <i x="1" s="1"/>
        <i x="7" s="1" nd="1"/>
        <i x="10" s="1" nd="1"/>
        <i x="9" s="1" nd="1"/>
        <i x="8" s="1" nd="1"/>
        <i x="1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 xr10:uid="{00000000-0013-0000-FFFF-FFFF05000000}" sourceName="Fecha terminación Metas">
  <pivotTables>
    <pivotTable tabId="291" name="TablaDinámica2"/>
    <pivotTable tabId="291" name="TablaDinámica1"/>
    <pivotTable tabId="291" name="TablaDinámica4"/>
    <pivotTable tabId="290" name="TablaDinámica3"/>
  </pivotTables>
  <data>
    <tabular pivotCacheId="1">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6000000}" sourceName="% Cumplimiento">
  <pivotTables>
    <pivotTable tabId="290" name="TablaDinámica3"/>
    <pivotTable tabId="291" name="TablaDinámica1"/>
    <pivotTable tabId="291" name="TablaDinámica2"/>
    <pivotTable tabId="291" name="TablaDinámica4"/>
  </pivotTables>
  <data>
    <tabular pivotCacheId="1">
      <items count="32">
        <i x="6" s="1"/>
        <i x="19" s="1"/>
        <i x="0" s="1"/>
        <i x="20" s="1"/>
        <i x="13" s="1"/>
        <i x="10" s="1"/>
        <i x="12" s="1"/>
        <i x="11" s="1"/>
        <i x="18" s="1"/>
        <i x="7" s="1"/>
        <i x="14" s="1"/>
        <i x="16" s="1"/>
        <i x="4" s="1"/>
        <i x="8" s="1"/>
        <i x="17" s="1"/>
        <i x="3" s="1"/>
        <i x="5" s="1"/>
        <i x="2" s="1"/>
        <i x="15" s="1"/>
        <i x="9" s="1"/>
        <i x="1" s="1"/>
        <i x="29" s="1" nd="1"/>
        <i x="27" s="1" nd="1"/>
        <i x="22" s="1" nd="1"/>
        <i x="25" s="1" nd="1"/>
        <i x="28" s="1" nd="1"/>
        <i x="31" s="1" nd="1"/>
        <i x="23" s="1" nd="1"/>
        <i x="21" s="1" nd="1"/>
        <i x="26" s="1" nd="1"/>
        <i x="30" s="1" nd="1"/>
        <i x="24"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7000000}" sourceName="PROYECTO / PROCESO">
  <pivotTables>
    <pivotTable tabId="290" name="TablaDinámica3"/>
    <pivotTable tabId="291" name="TablaDinámica1"/>
    <pivotTable tabId="291" name="TablaDinámica2"/>
    <pivotTable tabId="291" name="TablaDinámica4"/>
  </pivotTables>
  <data>
    <tabular pivotCacheId="1">
      <items count="87">
        <i x="34" s="1"/>
        <i x="8" s="1"/>
        <i x="20" s="1"/>
        <i x="14" s="1"/>
        <i x="44" s="1"/>
        <i x="3" s="1"/>
        <i x="5" s="1"/>
        <i x="59" s="1"/>
        <i x="13" s="1"/>
        <i x="32" s="1"/>
        <i x="17" s="1"/>
        <i x="21" s="1"/>
        <i x="19" s="1"/>
        <i x="50" s="1"/>
        <i x="0" s="1"/>
        <i x="7" s="1"/>
        <i x="22" s="1"/>
        <i x="18" s="1"/>
        <i x="43" s="1"/>
        <i x="1" s="1"/>
        <i x="57" s="1"/>
        <i x="9" s="1"/>
        <i x="4" s="1"/>
        <i x="11" s="1"/>
        <i x="36" s="1"/>
        <i x="25" s="1"/>
        <i x="38" s="1"/>
        <i x="45" s="1"/>
        <i x="47" s="1"/>
        <i x="46" s="1"/>
        <i x="48" s="1"/>
        <i x="15" s="1"/>
        <i x="58" s="1"/>
        <i x="23" s="1"/>
        <i x="42" s="1"/>
        <i x="10" s="1"/>
        <i x="26" s="1"/>
        <i x="40" s="1"/>
        <i x="33" s="1"/>
        <i x="39" s="1"/>
        <i x="27" s="1"/>
        <i x="41" s="1"/>
        <i x="12" s="1"/>
        <i x="6" s="1"/>
        <i x="2" s="1"/>
        <i x="28" s="1"/>
        <i x="51" s="1"/>
        <i x="31" s="1"/>
        <i x="24" s="1"/>
        <i x="30" s="1"/>
        <i x="29" s="1"/>
        <i x="55" s="1"/>
        <i x="52" s="1"/>
        <i x="54" s="1"/>
        <i x="53" s="1"/>
        <i x="56" s="1"/>
        <i x="49" s="1"/>
        <i x="35" s="1"/>
        <i x="16" s="1"/>
        <i x="37" s="1"/>
        <i x="73" s="1" nd="1"/>
        <i x="79" s="1" nd="1"/>
        <i x="62" s="1" nd="1"/>
        <i x="83" s="1" nd="1"/>
        <i x="81" s="1" nd="1"/>
        <i x="69" s="1" nd="1"/>
        <i x="78" s="1" nd="1"/>
        <i x="80" s="1" nd="1"/>
        <i x="84" s="1" nd="1"/>
        <i x="76" s="1" nd="1"/>
        <i x="66" s="1" nd="1"/>
        <i x="74" s="1" nd="1"/>
        <i x="60" s="1" nd="1"/>
        <i x="70" s="1" nd="1"/>
        <i x="72" s="1" nd="1"/>
        <i x="82" s="1" nd="1"/>
        <i x="85" s="1" nd="1"/>
        <i x="67" s="1" nd="1"/>
        <i x="65" s="1" nd="1"/>
        <i x="75" s="1" nd="1"/>
        <i x="63" s="1" nd="1"/>
        <i x="86" s="1" nd="1"/>
        <i x="64" s="1" nd="1"/>
        <i x="68" s="1" nd="1"/>
        <i x="61" s="1" nd="1"/>
        <i x="71" s="1" nd="1"/>
        <i x="77"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 xr10:uid="{00000000-0013-0000-FFFF-FFFF08000000}" sourceName="Años">
  <pivotTables>
    <pivotTable tabId="291" name="TablaDinámica2"/>
    <pivotTable tabId="291" name="TablaDinámica1"/>
    <pivotTable tabId="291" name="TablaDinámica4"/>
    <pivotTable tabId="290" name="TablaDinámica3"/>
  </pivotTables>
  <data>
    <tabular pivotCacheId="1">
      <items count="7">
        <i x="1" s="1"/>
        <i x="2" s="1"/>
        <i x="3" s="1"/>
        <i x="4" s="1"/>
        <i x="0"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 caption="Fecha terminación Metas" rowHeight="241300"/>
  <slicer name="Años" xr10:uid="{00000000-0014-0000-FFFF-FFFF02000000}" cache="SegmentaciónDeDatos_Años"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2" xr10:uid="{00000000-0014-0000-FFFF-FFFF07000000}" cache="SegmentaciónDeDatos_Fecha_terminación_Metas" caption="Fecha terminación Metas" columnCount="6" style="SlicerStyleDark1" rowHeight="241300"/>
  <slicer name="% Cumplimiento" xr10:uid="{00000000-0014-0000-FFFF-FFFF08000000}" cache="SegmentaciónDeDatos___Cumplimiento" caption="% Cumplimiento" columnCount="2" style="SlicerStyleDark1" rowHeight="241300"/>
  <slicer name="PROYECTO / PROCESO" xr10:uid="{00000000-0014-0000-FFFF-FFFF09000000}" cache="SegmentaciónDeDatos_PROYECTO___PROCESO" caption="PROYECTO / PROCESO" style="SlicerStyleDark2" rowHeight="241300"/>
  <slicer name="Años 1" xr10:uid="{00000000-0014-0000-FFFF-FFFF0A000000}" cache="SegmentaciónDeDatos_Años" caption="Años" columnCount="4"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2:BB398" totalsRowShown="0" headerRowDxfId="1069" dataDxfId="984" tableBorderDxfId="1068" headerRowCellStyle="Normal 3 2">
  <autoFilter ref="A2:BB398" xr:uid="{00000000-0009-0000-0100-000001000000}">
    <filterColumn colId="38">
      <filters>
        <filter val="CUMPLIDA"/>
      </filters>
    </filterColumn>
  </autoFilter>
  <tableColumns count="54">
    <tableColumn id="1" xr3:uid="{00000000-0010-0000-0000-000001000000}" name="N h" dataDxfId="1033" dataCellStyle="Normal_Codificación Hallazgos 2007"/>
    <tableColumn id="2" xr3:uid="{00000000-0010-0000-0000-000002000000}" name="N_x000a_VIG" dataDxfId="1032" dataCellStyle="Normal_Codificación Hallazgos 2007"/>
    <tableColumn id="5" xr3:uid="{00000000-0010-0000-0000-000005000000}" name="Descripción hallazgo (No más de 50 palabras) " dataDxfId="1031"/>
    <tableColumn id="6" xr3:uid="{00000000-0010-0000-0000-000006000000}" name="Causa del hallazgo" dataDxfId="1067"/>
    <tableColumn id="7" xr3:uid="{00000000-0010-0000-0000-000007000000}" name="Efecto del hallazgo" dataDxfId="1066"/>
    <tableColumn id="8" xr3:uid="{00000000-0010-0000-0000-000008000000}" name="Acción de mejoramiento" dataDxfId="1065" dataCellStyle="Normal 4 2"/>
    <tableColumn id="9" xr3:uid="{00000000-0010-0000-0000-000009000000}" name="Objetivo" dataDxfId="1064" dataCellStyle="Normal 4 2"/>
    <tableColumn id="10" xr3:uid="{00000000-0010-0000-0000-00000A000000}" name="Descripción de las Metas" dataDxfId="1030" dataCellStyle="Normal 4 2"/>
    <tableColumn id="11" xr3:uid="{00000000-0010-0000-0000-00000B000000}" name="Denominación de la Unidad de medida de la Meta" dataDxfId="1029" dataCellStyle="Normal 4 2"/>
    <tableColumn id="12" xr3:uid="{00000000-0010-0000-0000-00000C000000}" name="Unidad de Medida de la Meta" dataDxfId="1028" dataCellStyle="Normal 4 2"/>
    <tableColumn id="13" xr3:uid="{00000000-0010-0000-0000-00000D000000}" name="Fecha iniciación Metas" dataDxfId="1027"/>
    <tableColumn id="14" xr3:uid="{00000000-0010-0000-0000-00000E000000}" name="Fecha terminación Metas" dataDxfId="1026"/>
    <tableColumn id="15" xr3:uid="{00000000-0010-0000-0000-00000F000000}" name="LLAVE PROYECTO" dataDxfId="1025"/>
    <tableColumn id="16" xr3:uid="{00000000-0010-0000-0000-000010000000}" name="PROYECTO / PROCESO" dataDxfId="1024"/>
    <tableColumn id="17" xr3:uid="{00000000-0010-0000-0000-000011000000}" name="AREA RESPONSABLE FINAL" dataDxfId="1023"/>
    <tableColumn id="18" xr3:uid="{00000000-0010-0000-0000-000012000000}" name="AREA RESPONSABLE FUNCIONAL" dataDxfId="1022"/>
    <tableColumn id="19" xr3:uid="{00000000-0010-0000-0000-000013000000}" name="FUNCIONARIO RESPONSABLE " dataDxfId="1021"/>
    <tableColumn id="20" xr3:uid="{00000000-0010-0000-0000-000014000000}" name="AREA RESPONSABLE -COMPARTIDOS" dataDxfId="1020" dataCellStyle="Normal 4 2 4"/>
    <tableColumn id="21" xr3:uid="{00000000-0010-0000-0000-000015000000}" name="INCIDENCIA" dataDxfId="1019"/>
    <tableColumn id="22" xr3:uid="{00000000-0010-0000-0000-000016000000}" name="AVANCE FISICO OCI" dataDxfId="1018"/>
    <tableColumn id="23" xr3:uid="{00000000-0010-0000-0000-000017000000}" name="% Cumplimiento" dataDxfId="1017" dataCellStyle="Porcentaje">
      <calculatedColumnFormula>+T3/J3</calculatedColumnFormula>
    </tableColumn>
    <tableColumn id="24" xr3:uid="{00000000-0010-0000-0000-000018000000}" name="SEGUIMIENTO PRIMER SEMESTRE 2015" dataDxfId="1016"/>
    <tableColumn id="25" xr3:uid="{00000000-0010-0000-0000-000019000000}" name="SEGUIMIENTO SEGUNDO SEMESTRE 2015" dataDxfId="1015"/>
    <tableColumn id="26" xr3:uid="{00000000-0010-0000-0000-00001A000000}" name="SEGUIMIENTO PRIMER SEMESTRE 2016" dataDxfId="1014"/>
    <tableColumn id="27" xr3:uid="{00000000-0010-0000-0000-00001B000000}" name="SEGUIMIENTO SEGUNDO SEMESTRE 2016" dataDxfId="1013"/>
    <tableColumn id="28" xr3:uid="{00000000-0010-0000-0000-00001C000000}" name="SEGUIMIENTO PRIMER SEMESTRE 2017" dataDxfId="1012"/>
    <tableColumn id="29" xr3:uid="{00000000-0010-0000-0000-00001D000000}" name="SEGUIMIENTO SEGUNDO SEMESTRE 2017" dataDxfId="1011"/>
    <tableColumn id="30" xr3:uid="{00000000-0010-0000-0000-00001E000000}" name="SEGUIMIENTO PRIMER SEMESTRE 2018" dataDxfId="1010"/>
    <tableColumn id="3" xr3:uid="{00000000-0010-0000-0000-000003000000}" name="SEGUIMIENTO SEGUNDO SEMESTRE 2018" dataDxfId="1009"/>
    <tableColumn id="31" xr3:uid="{00000000-0010-0000-0000-00001F000000}" name="TIPO DE PROCESO" dataDxfId="1008"/>
    <tableColumn id="32" xr3:uid="{00000000-0010-0000-0000-000020000000}" name="CUENTA CON FALLO" dataDxfId="1007"/>
    <tableColumn id="33" xr3:uid="{00000000-0010-0000-0000-000021000000}" name="DESCRIPCIÓN " dataDxfId="1006"/>
    <tableColumn id="34" xr3:uid="{00000000-0010-0000-0000-000022000000}" name="DOCUMENTO DE ARCHIVO O FALLO" dataDxfId="1005"/>
    <tableColumn id="35" xr3:uid="{00000000-0010-0000-0000-000023000000}" name="DESCRIPCIÓN DEL IMPACTO DEL FALLO" dataDxfId="1004"/>
    <tableColumn id="36" xr3:uid="{00000000-0010-0000-0000-000024000000}" name="TIPO DE IMPACTO" dataDxfId="1003"/>
    <tableColumn id="37" xr3:uid="{00000000-0010-0000-0000-000025000000}" name="AUDITORIA" dataDxfId="1002"/>
    <tableColumn id="38" xr3:uid="{00000000-0010-0000-0000-000026000000}" name="CERO" dataDxfId="1001" dataCellStyle="Normal 4 2 4">
      <calculatedColumnFormula>IF(U3=100%,2,0)</calculatedColumnFormula>
    </tableColumn>
    <tableColumn id="39" xr3:uid="{00000000-0010-0000-0000-000027000000}" name="UNO" dataDxfId="983" dataCellStyle="Normal 4 2 4">
      <calculatedColumnFormula>IF(L3&lt;$AM$1,0,1)</calculatedColumnFormula>
    </tableColumn>
    <tableColumn id="40" xr3:uid="{00000000-0010-0000-0000-000028000000}" name="ESTADO DE LA META DEL HALLAZGO" dataDxfId="1000" dataCellStyle="Normal 4 2 4">
      <calculatedColumnFormula>IF(AK3+AL3&gt;1,"CUMPLIDA",IF(AL3=1,"EN TERMINO","VENCIDA"))</calculatedColumnFormula>
    </tableColumn>
    <tableColumn id="41" xr3:uid="{00000000-0010-0000-0000-000029000000}" name="ESTADO DEL HALLAZGO" dataDxfId="999" dataCellStyle="Normal 4 2 4">
      <calculatedColumnFormula>IF(AM3="CUMPLIDA","CUMPLIDA",IF(AM3="EN TERMINO","EN TERMINO","VENCIDA"))</calculatedColumnFormula>
    </tableColumn>
    <tableColumn id="42" xr3:uid="{00000000-0010-0000-0000-00002A000000}" name="INCIDENCIA PRIORIZADA" dataDxfId="998" dataCellStyle="Normal 4 2 4"/>
    <tableColumn id="43" xr3:uid="{00000000-0010-0000-0000-00002B000000}" name="Documento de Efectividad de la CGR" dataDxfId="997"/>
    <tableColumn id="44" xr3:uid="{00000000-0010-0000-0000-00002C000000}" name="Para revisión Dr. Medellín" dataDxfId="996"/>
    <tableColumn id="45" xr3:uid="{00000000-0010-0000-0000-00002D000000}" name="Área acogió recomendación" dataDxfId="995"/>
    <tableColumn id="46" xr3:uid="{00000000-0010-0000-0000-00002E000000}" name="Impacto de la recomendación" dataDxfId="994"/>
    <tableColumn id="47" xr3:uid="{00000000-0010-0000-0000-00002F000000}" name="Efectividad " dataDxfId="993"/>
    <tableColumn id="50" xr3:uid="{00000000-0010-0000-0000-000032000000}" name="key concept" dataDxfId="992"/>
    <tableColumn id="51" xr3:uid="{00000000-0010-0000-0000-000033000000}" name="Subcategoria" dataDxfId="991"/>
    <tableColumn id="52" xr3:uid="{00000000-0010-0000-0000-000034000000}" name="Modo" dataDxfId="990"/>
    <tableColumn id="53" xr3:uid="{00000000-0010-0000-0000-000035000000}" name="Consolidación" dataDxfId="989"/>
    <tableColumn id="54" xr3:uid="{00000000-0010-0000-0000-000036000000}" name="Hallazgo bajo el cual se consolida" dataDxfId="988"/>
    <tableColumn id="55" xr3:uid="{00000000-0010-0000-0000-000037000000}" name="Hallazgos consolidados" dataDxfId="987"/>
    <tableColumn id="56" xr3:uid="{00000000-0010-0000-0000-000038000000}" name="Observaciones de la consolidación" dataDxfId="986"/>
    <tableColumn id="4" xr3:uid="{00000000-0010-0000-0000-000004000000}" name="Columna1" dataDxfId="98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07/relationships/slicer" Target="../slicers/slicer2.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4.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3.xml"/><Relationship Id="rId5" Type="http://schemas.openxmlformats.org/officeDocument/2006/relationships/image" Target="../media/image3.emf"/><Relationship Id="rId4" Type="http://schemas.openxmlformats.org/officeDocument/2006/relationships/control" Target="../activeX/activeX2.xml"/><Relationship Id="rId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AS774"/>
  <sheetViews>
    <sheetView tabSelected="1" topLeftCell="A8" zoomScaleNormal="100" workbookViewId="0">
      <pane xSplit="2" ySplit="5" topLeftCell="C771" activePane="bottomRight" state="frozen"/>
      <selection activeCell="A10" sqref="A10"/>
      <selection pane="topRight" activeCell="C10" sqref="C10"/>
      <selection pane="bottomLeft" activeCell="A13" sqref="A13"/>
      <selection pane="bottomRight" activeCell="A10" sqref="A10"/>
    </sheetView>
  </sheetViews>
  <sheetFormatPr baseColWidth="10" defaultColWidth="11.42578125" defaultRowHeight="15" x14ac:dyDescent="0.25"/>
  <cols>
    <col min="1" max="1" width="8.85546875" style="56" customWidth="1"/>
    <col min="2" max="2" width="7.5703125" style="56" customWidth="1"/>
    <col min="3" max="3" width="141.140625" style="56" customWidth="1"/>
    <col min="4" max="4" width="51.140625" style="56" customWidth="1"/>
    <col min="5" max="5" width="53.85546875" style="56" customWidth="1"/>
    <col min="6" max="6" width="51.5703125" style="56" customWidth="1"/>
    <col min="7" max="7" width="44.28515625" style="56" customWidth="1"/>
    <col min="8" max="8" width="87.140625" style="56" customWidth="1"/>
    <col min="9" max="9" width="88.85546875" style="56" customWidth="1"/>
    <col min="10" max="10" width="11.42578125" style="56" customWidth="1"/>
    <col min="11" max="11" width="14.140625" style="56" customWidth="1"/>
    <col min="12" max="13" width="15.85546875" style="56" customWidth="1"/>
    <col min="14" max="14" width="20.5703125" style="56" customWidth="1"/>
    <col min="15" max="16" width="30.85546875" style="56" customWidth="1"/>
    <col min="17" max="17" width="26.28515625" style="56" customWidth="1"/>
    <col min="18" max="19" width="20.5703125" style="56" customWidth="1"/>
    <col min="20" max="20" width="12.140625" style="56" customWidth="1"/>
    <col min="21" max="21" width="26.42578125" customWidth="1"/>
    <col min="22" max="22" width="26.140625" customWidth="1"/>
    <col min="23" max="23" width="99.85546875" customWidth="1"/>
    <col min="24" max="24" width="34.140625" customWidth="1"/>
    <col min="25" max="25" width="105.140625" customWidth="1"/>
    <col min="26" max="26" width="34.140625" customWidth="1"/>
    <col min="27" max="27" width="13.7109375" style="53" customWidth="1"/>
    <col min="28" max="29" width="11.42578125" style="53" hidden="1" customWidth="1"/>
    <col min="30" max="30" width="17.7109375" style="53" customWidth="1"/>
    <col min="31" max="31" width="16.140625" style="53" customWidth="1"/>
    <col min="32" max="32" width="21.85546875" style="50" customWidth="1"/>
    <col min="33" max="33" width="20.5703125" style="56" customWidth="1"/>
    <col min="34" max="34" width="21.42578125" style="52" customWidth="1"/>
    <col min="35" max="35" width="15.28515625" style="52" customWidth="1"/>
    <col min="36" max="36" width="14.42578125" style="52" customWidth="1"/>
    <col min="37" max="37" width="16.85546875" style="50" customWidth="1"/>
    <col min="38" max="38" width="18.140625" style="53" customWidth="1"/>
    <col min="39" max="39" width="18.5703125" style="53" customWidth="1"/>
    <col min="40" max="41" width="17.140625" style="53" customWidth="1"/>
    <col min="42" max="42" width="24.7109375" style="53" customWidth="1"/>
    <col min="43" max="43" width="20.7109375" style="53" customWidth="1"/>
    <col min="44" max="44" width="21.28515625" style="53" customWidth="1"/>
    <col min="45" max="45" width="58.7109375" style="53" customWidth="1"/>
    <col min="46" max="16384" width="11.42578125" style="53"/>
  </cols>
  <sheetData>
    <row r="1" spans="1:45" customFormat="1" ht="15.75" hidden="1" customHeight="1" x14ac:dyDescent="0.25">
      <c r="A1" s="37" t="s">
        <v>347</v>
      </c>
      <c r="B1" s="37"/>
      <c r="C1" s="37"/>
      <c r="D1" s="37"/>
      <c r="E1" s="37"/>
      <c r="F1" s="37"/>
      <c r="G1" s="37"/>
      <c r="H1" s="38"/>
      <c r="I1" s="38"/>
      <c r="J1" s="37"/>
      <c r="K1" s="37"/>
      <c r="L1" s="37"/>
      <c r="M1" s="37"/>
      <c r="N1" s="37"/>
      <c r="O1" s="37"/>
      <c r="P1" s="37"/>
      <c r="Q1" s="37"/>
      <c r="R1" s="37"/>
      <c r="S1" s="37"/>
      <c r="T1" s="37"/>
      <c r="U1" s="39"/>
      <c r="V1" s="39"/>
      <c r="X1" s="39"/>
      <c r="Y1" s="39"/>
      <c r="Z1" s="39"/>
      <c r="AA1" s="37"/>
      <c r="AB1" s="37"/>
      <c r="AC1" s="37"/>
      <c r="AD1" s="37"/>
      <c r="AE1" s="37"/>
      <c r="AF1" s="40"/>
      <c r="AG1" s="37"/>
      <c r="AH1" s="41"/>
      <c r="AI1" s="41"/>
      <c r="AJ1" s="41"/>
      <c r="AK1" s="40"/>
      <c r="AO1" s="416"/>
    </row>
    <row r="2" spans="1:45" customFormat="1" ht="15.75" hidden="1" customHeight="1" x14ac:dyDescent="0.25">
      <c r="A2" s="42" t="s">
        <v>348</v>
      </c>
      <c r="B2" s="42"/>
      <c r="C2" s="43"/>
      <c r="D2" s="43"/>
      <c r="E2" s="43"/>
      <c r="F2" s="43"/>
      <c r="G2" s="43"/>
      <c r="H2" s="44"/>
      <c r="I2" s="44"/>
      <c r="J2" s="37"/>
      <c r="K2" s="37"/>
      <c r="L2" s="37"/>
      <c r="M2" s="37"/>
      <c r="N2" s="37"/>
      <c r="O2" s="37"/>
      <c r="P2" s="37"/>
      <c r="Q2" s="37"/>
      <c r="R2" s="37"/>
      <c r="S2" s="37"/>
      <c r="T2" s="37"/>
      <c r="U2" s="39"/>
      <c r="V2" s="39"/>
      <c r="X2" s="39"/>
      <c r="Y2" s="39"/>
      <c r="Z2" s="39"/>
      <c r="AA2" s="37"/>
      <c r="AB2" s="37"/>
      <c r="AC2" s="37"/>
      <c r="AD2" s="37"/>
      <c r="AE2" s="37"/>
      <c r="AF2" s="40"/>
      <c r="AG2" s="37"/>
      <c r="AH2" s="41"/>
      <c r="AI2" s="41"/>
      <c r="AJ2" s="41"/>
      <c r="AK2" s="40"/>
      <c r="AO2" s="416"/>
    </row>
    <row r="3" spans="1:45" customFormat="1" ht="15.75" hidden="1" customHeight="1" x14ac:dyDescent="0.25">
      <c r="A3" s="42" t="s">
        <v>349</v>
      </c>
      <c r="B3" s="42"/>
      <c r="C3" s="43"/>
      <c r="D3" s="43"/>
      <c r="E3" s="43"/>
      <c r="F3" s="43"/>
      <c r="G3" s="43"/>
      <c r="H3" s="44"/>
      <c r="I3" s="44"/>
      <c r="J3" s="37"/>
      <c r="K3" s="37"/>
      <c r="L3" s="37"/>
      <c r="M3" s="37"/>
      <c r="N3" s="37"/>
      <c r="O3" s="37"/>
      <c r="P3" s="37"/>
      <c r="Q3" s="37"/>
      <c r="R3" s="37"/>
      <c r="S3" s="37"/>
      <c r="T3" s="37"/>
      <c r="U3" s="39"/>
      <c r="V3" s="39"/>
      <c r="X3" s="39"/>
      <c r="Y3" s="39"/>
      <c r="Z3" s="39"/>
      <c r="AA3" s="37"/>
      <c r="AB3" s="37"/>
      <c r="AC3" s="37"/>
      <c r="AD3" s="37"/>
      <c r="AE3" s="37"/>
      <c r="AF3" s="40"/>
      <c r="AG3" s="37"/>
      <c r="AH3" s="41"/>
      <c r="AI3" s="41"/>
      <c r="AJ3" s="41"/>
      <c r="AK3" s="40"/>
      <c r="AO3" s="416"/>
    </row>
    <row r="4" spans="1:45" customFormat="1" ht="64.5" hidden="1" customHeight="1" x14ac:dyDescent="0.25">
      <c r="A4" s="42" t="s">
        <v>350</v>
      </c>
      <c r="B4" s="42"/>
      <c r="C4" s="43"/>
      <c r="D4" s="43"/>
      <c r="E4" s="43"/>
      <c r="F4" s="43"/>
      <c r="G4" s="43"/>
      <c r="H4" s="44"/>
      <c r="I4" s="44"/>
      <c r="J4" s="37"/>
      <c r="K4" s="37"/>
      <c r="L4" s="37"/>
      <c r="M4" s="37"/>
      <c r="N4" s="37"/>
      <c r="O4" s="37"/>
      <c r="P4" s="37"/>
      <c r="Q4" s="37"/>
      <c r="R4" s="37"/>
      <c r="S4" s="37"/>
      <c r="T4" s="37"/>
      <c r="U4" s="39"/>
      <c r="V4" s="39"/>
      <c r="X4" s="39"/>
      <c r="Y4" s="39"/>
      <c r="Z4" s="39"/>
      <c r="AA4" s="37"/>
      <c r="AB4" s="37"/>
      <c r="AC4" s="37"/>
      <c r="AD4" s="37"/>
      <c r="AE4" s="37"/>
      <c r="AF4" s="40"/>
      <c r="AG4" s="37"/>
      <c r="AH4" s="41"/>
      <c r="AI4" s="41"/>
      <c r="AJ4" s="41"/>
      <c r="AK4" s="40"/>
      <c r="AO4" s="416"/>
    </row>
    <row r="5" spans="1:45" customFormat="1" ht="51.75" hidden="1" customHeight="1" x14ac:dyDescent="0.25">
      <c r="A5" s="42"/>
      <c r="B5" s="42"/>
      <c r="C5" s="43"/>
      <c r="D5" s="43"/>
      <c r="E5" s="43"/>
      <c r="F5" s="43"/>
      <c r="G5" s="43"/>
      <c r="H5" s="44"/>
      <c r="I5" s="44"/>
      <c r="J5" s="37"/>
      <c r="K5" s="37"/>
      <c r="L5" s="37"/>
      <c r="M5" s="37"/>
      <c r="N5" s="37"/>
      <c r="O5" s="37"/>
      <c r="P5" s="37"/>
      <c r="Q5" s="37"/>
      <c r="R5" s="37"/>
      <c r="S5" s="37"/>
      <c r="T5" s="37"/>
      <c r="U5" s="39"/>
      <c r="V5" s="39"/>
      <c r="X5" s="39"/>
      <c r="Y5" s="39"/>
      <c r="Z5" s="39"/>
      <c r="AA5" s="37"/>
      <c r="AB5" s="37"/>
      <c r="AC5" s="37"/>
      <c r="AD5" s="37"/>
      <c r="AE5" s="37"/>
      <c r="AF5" s="40"/>
      <c r="AG5" s="37"/>
      <c r="AH5" s="41"/>
      <c r="AI5" s="41"/>
      <c r="AJ5" s="41"/>
      <c r="AK5" s="40"/>
      <c r="AO5" s="416"/>
    </row>
    <row r="6" spans="1:45" customFormat="1" ht="93.75" hidden="1" customHeight="1" x14ac:dyDescent="0.25">
      <c r="A6" s="42"/>
      <c r="B6" s="42"/>
      <c r="C6" s="43"/>
      <c r="D6" s="43"/>
      <c r="E6" s="43"/>
      <c r="F6" s="43"/>
      <c r="G6" s="43"/>
      <c r="H6" s="44"/>
      <c r="I6" s="44"/>
      <c r="J6" s="37"/>
      <c r="K6" s="37"/>
      <c r="L6" s="37"/>
      <c r="M6" s="37"/>
      <c r="N6" s="37"/>
      <c r="O6" s="37"/>
      <c r="P6" s="37"/>
      <c r="Q6" s="37"/>
      <c r="R6" s="37"/>
      <c r="S6" s="37"/>
      <c r="T6" s="37"/>
      <c r="U6" s="39"/>
      <c r="V6" s="39"/>
      <c r="X6" s="39"/>
      <c r="Y6" s="39"/>
      <c r="Z6" s="39"/>
      <c r="AA6" s="37"/>
      <c r="AB6" s="37"/>
      <c r="AC6" s="37"/>
      <c r="AD6" s="37"/>
      <c r="AE6" s="37"/>
      <c r="AF6" s="40"/>
      <c r="AG6" s="37"/>
      <c r="AH6" s="41"/>
      <c r="AI6" s="41"/>
      <c r="AJ6" s="41"/>
      <c r="AK6" s="40"/>
      <c r="AO6" s="416"/>
    </row>
    <row r="7" spans="1:45" ht="18" hidden="1" customHeight="1" x14ac:dyDescent="0.25">
      <c r="A7" s="38" t="s">
        <v>351</v>
      </c>
      <c r="B7" s="45"/>
      <c r="C7" s="46"/>
      <c r="D7" s="47"/>
      <c r="E7" s="43"/>
      <c r="F7" s="43"/>
      <c r="G7" s="43"/>
      <c r="H7" s="44"/>
      <c r="I7" s="44"/>
      <c r="J7" s="37"/>
      <c r="K7" s="37"/>
      <c r="L7" s="37"/>
      <c r="M7" s="37"/>
      <c r="N7" s="37"/>
      <c r="O7" s="37"/>
      <c r="P7" s="37"/>
      <c r="Q7" s="37"/>
      <c r="R7" s="37"/>
      <c r="S7" s="37"/>
      <c r="T7" s="37"/>
      <c r="U7" s="48"/>
      <c r="V7" s="48"/>
      <c r="X7" s="48"/>
      <c r="Y7" s="48"/>
      <c r="Z7" s="48"/>
      <c r="AA7" s="37"/>
      <c r="AB7" s="37"/>
      <c r="AC7" s="37"/>
      <c r="AD7" s="49" t="s">
        <v>352</v>
      </c>
      <c r="AE7" s="37"/>
      <c r="AG7" s="37"/>
    </row>
    <row r="8" spans="1:45" ht="33.75" hidden="1" customHeight="1" x14ac:dyDescent="0.25">
      <c r="A8" s="37"/>
      <c r="B8" s="54"/>
      <c r="C8" s="43"/>
      <c r="D8" s="43"/>
      <c r="E8" s="43"/>
      <c r="F8" s="43"/>
      <c r="G8" s="55"/>
      <c r="H8" s="44"/>
      <c r="I8" s="44"/>
      <c r="J8" s="37"/>
      <c r="K8" s="37"/>
      <c r="L8" s="37"/>
      <c r="M8" s="37"/>
      <c r="Q8" s="37"/>
      <c r="R8" s="37"/>
      <c r="S8" s="37"/>
      <c r="T8" s="37"/>
      <c r="U8" s="39"/>
      <c r="V8" s="39"/>
      <c r="X8" s="39"/>
      <c r="Y8" s="39"/>
      <c r="Z8" s="39"/>
      <c r="AA8" s="37"/>
      <c r="AB8" s="37"/>
      <c r="AC8" s="37"/>
      <c r="AD8" s="57">
        <v>43373</v>
      </c>
      <c r="AE8" s="37"/>
      <c r="AG8" s="37"/>
    </row>
    <row r="9" spans="1:45" ht="45.75" hidden="1" customHeight="1" x14ac:dyDescent="0.25">
      <c r="A9" s="58" t="s">
        <v>353</v>
      </c>
      <c r="B9" s="59"/>
      <c r="C9" s="59" t="s">
        <v>354</v>
      </c>
      <c r="D9" s="59"/>
      <c r="E9" s="59"/>
      <c r="F9" s="59" t="s">
        <v>355</v>
      </c>
      <c r="G9" s="59"/>
      <c r="H9" s="59"/>
      <c r="I9" s="59"/>
      <c r="J9" s="59"/>
      <c r="K9" s="59"/>
      <c r="L9" s="59"/>
      <c r="M9" s="59"/>
      <c r="N9" s="59"/>
      <c r="O9" s="60"/>
      <c r="P9" s="583"/>
      <c r="Q9" s="584"/>
      <c r="R9" s="59" t="s">
        <v>356</v>
      </c>
      <c r="S9" s="59"/>
      <c r="T9" s="59"/>
      <c r="U9" s="39"/>
      <c r="V9" s="39"/>
      <c r="X9" s="39"/>
      <c r="Y9" s="39"/>
      <c r="Z9" s="39"/>
      <c r="AA9" s="61"/>
      <c r="AB9" s="61"/>
      <c r="AC9" s="61"/>
      <c r="AD9" s="61"/>
      <c r="AE9" s="61"/>
      <c r="AG9" s="59"/>
    </row>
    <row r="10" spans="1:45" s="69" customFormat="1" ht="66.75" customHeight="1" x14ac:dyDescent="0.25">
      <c r="A10" s="62" t="s">
        <v>0</v>
      </c>
      <c r="B10" s="62" t="s">
        <v>1</v>
      </c>
      <c r="C10" s="62" t="s">
        <v>104</v>
      </c>
      <c r="D10" s="62" t="s">
        <v>2</v>
      </c>
      <c r="E10" s="62" t="s">
        <v>3</v>
      </c>
      <c r="F10" s="62" t="s">
        <v>4</v>
      </c>
      <c r="G10" s="62" t="s">
        <v>5</v>
      </c>
      <c r="H10" s="62" t="s">
        <v>6</v>
      </c>
      <c r="I10" s="62" t="s">
        <v>7</v>
      </c>
      <c r="J10" s="62" t="s">
        <v>8</v>
      </c>
      <c r="K10" s="62" t="s">
        <v>9</v>
      </c>
      <c r="L10" s="62" t="s">
        <v>10</v>
      </c>
      <c r="M10" s="63" t="s">
        <v>109</v>
      </c>
      <c r="N10" s="62" t="s">
        <v>312</v>
      </c>
      <c r="O10" s="62" t="s">
        <v>101</v>
      </c>
      <c r="P10" s="62" t="s">
        <v>102</v>
      </c>
      <c r="Q10" s="62" t="s">
        <v>83</v>
      </c>
      <c r="R10" s="62" t="s">
        <v>87</v>
      </c>
      <c r="S10" s="62" t="s">
        <v>11</v>
      </c>
      <c r="T10" s="62" t="s">
        <v>82</v>
      </c>
      <c r="U10" s="63" t="s">
        <v>207</v>
      </c>
      <c r="V10" s="63" t="s">
        <v>91</v>
      </c>
      <c r="W10" s="65" t="s">
        <v>210</v>
      </c>
      <c r="X10" s="63" t="s">
        <v>208</v>
      </c>
      <c r="Y10" s="65" t="s">
        <v>211</v>
      </c>
      <c r="Z10" s="63" t="s">
        <v>209</v>
      </c>
      <c r="AA10" s="62" t="s">
        <v>13</v>
      </c>
      <c r="AB10" s="62" t="s">
        <v>14</v>
      </c>
      <c r="AC10" s="62" t="s">
        <v>15</v>
      </c>
      <c r="AD10" s="62" t="s">
        <v>16</v>
      </c>
      <c r="AE10" s="62" t="s">
        <v>17</v>
      </c>
      <c r="AF10" s="62" t="s">
        <v>18</v>
      </c>
      <c r="AG10" s="62" t="s">
        <v>85</v>
      </c>
      <c r="AH10" s="66" t="s">
        <v>105</v>
      </c>
      <c r="AI10" s="66" t="s">
        <v>225</v>
      </c>
      <c r="AJ10" s="66" t="s">
        <v>219</v>
      </c>
      <c r="AK10" s="67" t="s">
        <v>223</v>
      </c>
      <c r="AL10" s="67" t="s">
        <v>107</v>
      </c>
      <c r="AM10" s="67" t="s">
        <v>122</v>
      </c>
      <c r="AN10" s="67" t="s">
        <v>212</v>
      </c>
      <c r="AO10" s="67" t="s">
        <v>6233</v>
      </c>
      <c r="AP10" s="68" t="s">
        <v>341</v>
      </c>
      <c r="AQ10" s="68" t="s">
        <v>342</v>
      </c>
      <c r="AR10" s="68" t="s">
        <v>343</v>
      </c>
      <c r="AS10" s="68" t="s">
        <v>344</v>
      </c>
    </row>
    <row r="11" spans="1:45" s="56" customFormat="1" ht="132" hidden="1" customHeight="1" x14ac:dyDescent="0.25">
      <c r="A11" s="70">
        <v>3</v>
      </c>
      <c r="B11" s="70">
        <v>5</v>
      </c>
      <c r="C11" s="72" t="s">
        <v>357</v>
      </c>
      <c r="D11" s="73" t="s">
        <v>358</v>
      </c>
      <c r="E11" s="73" t="s">
        <v>358</v>
      </c>
      <c r="F11" s="74" t="s">
        <v>359</v>
      </c>
      <c r="G11" s="74" t="s">
        <v>360</v>
      </c>
      <c r="H11" s="75" t="s">
        <v>361</v>
      </c>
      <c r="I11" s="75" t="s">
        <v>361</v>
      </c>
      <c r="J11" s="76">
        <v>8</v>
      </c>
      <c r="K11" s="77">
        <v>41760</v>
      </c>
      <c r="L11" s="77">
        <v>42582</v>
      </c>
      <c r="M11" s="78" t="s">
        <v>362</v>
      </c>
      <c r="N11" s="79" t="s">
        <v>20</v>
      </c>
      <c r="O11" s="80" t="s">
        <v>22</v>
      </c>
      <c r="P11" s="80" t="s">
        <v>22</v>
      </c>
      <c r="Q11" s="80" t="s">
        <v>22</v>
      </c>
      <c r="R11" s="81" t="s">
        <v>88</v>
      </c>
      <c r="S11" s="82">
        <v>8</v>
      </c>
      <c r="T11" s="83">
        <f>+S11/J11</f>
        <v>1</v>
      </c>
      <c r="U11" s="85"/>
      <c r="V11" s="85"/>
      <c r="W11" s="86"/>
      <c r="X11" s="85"/>
      <c r="Y11" s="86"/>
      <c r="Z11" s="85"/>
      <c r="AA11" s="87" t="s">
        <v>21</v>
      </c>
      <c r="AB11" s="88">
        <f>IF(T11=100%,2,0)</f>
        <v>2</v>
      </c>
      <c r="AC11" s="88">
        <f>IF(L11&lt;$AD$8,0,1)</f>
        <v>0</v>
      </c>
      <c r="AD11" s="89" t="str">
        <f t="shared" ref="AD11:AD74" si="0">IF(AB11+AC11&gt;1,"CUMPLIDA",IF(AC11=1,"EN TERMINO","VENCIDA"))</f>
        <v>CUMPLIDA</v>
      </c>
      <c r="AE11" s="89" t="str">
        <f t="shared" ref="AE11:AE74" si="1">IF(AD11="CUMPLIDA","CUMPLIDA",IF(AD11="EN TERMINO","EN TERMINO","VENCIDA"))</f>
        <v>CUMPLIDA</v>
      </c>
      <c r="AF11" s="81" t="s">
        <v>88</v>
      </c>
      <c r="AG11" s="83" t="s">
        <v>363</v>
      </c>
      <c r="AH11" s="91"/>
      <c r="AI11" s="91"/>
      <c r="AJ11" s="91"/>
      <c r="AK11" s="92" t="s">
        <v>364</v>
      </c>
      <c r="AL11" s="93" t="s">
        <v>115</v>
      </c>
      <c r="AM11" s="93" t="s">
        <v>205</v>
      </c>
      <c r="AN11" s="94" t="s">
        <v>213</v>
      </c>
      <c r="AO11" s="449"/>
      <c r="AP11" s="94"/>
      <c r="AQ11" s="94"/>
      <c r="AR11" s="94"/>
      <c r="AS11" s="94"/>
    </row>
    <row r="12" spans="1:45" s="56" customFormat="1" ht="408.75" hidden="1" customHeight="1" x14ac:dyDescent="0.25">
      <c r="A12" s="96">
        <v>4</v>
      </c>
      <c r="B12" s="96">
        <v>6</v>
      </c>
      <c r="C12" s="97" t="s">
        <v>365</v>
      </c>
      <c r="D12" s="98" t="s">
        <v>358</v>
      </c>
      <c r="E12" s="98" t="s">
        <v>358</v>
      </c>
      <c r="F12" s="99" t="s">
        <v>366</v>
      </c>
      <c r="G12" s="99" t="s">
        <v>367</v>
      </c>
      <c r="H12" s="100" t="s">
        <v>368</v>
      </c>
      <c r="I12" s="100" t="s">
        <v>368</v>
      </c>
      <c r="J12" s="101">
        <v>8</v>
      </c>
      <c r="K12" s="102">
        <v>41699</v>
      </c>
      <c r="L12" s="102">
        <v>42916</v>
      </c>
      <c r="M12" s="103" t="s">
        <v>369</v>
      </c>
      <c r="N12" s="104" t="s">
        <v>23</v>
      </c>
      <c r="O12" s="104" t="s">
        <v>22</v>
      </c>
      <c r="P12" s="104" t="s">
        <v>370</v>
      </c>
      <c r="Q12" s="104" t="s">
        <v>22</v>
      </c>
      <c r="R12" s="105" t="s">
        <v>89</v>
      </c>
      <c r="S12" s="106">
        <v>8</v>
      </c>
      <c r="T12" s="107">
        <f>+S12/J12</f>
        <v>1</v>
      </c>
      <c r="U12" s="85"/>
      <c r="V12" s="85"/>
      <c r="W12" s="6" t="s">
        <v>371</v>
      </c>
      <c r="X12" s="85"/>
      <c r="Y12" s="86"/>
      <c r="Z12" s="85" t="s">
        <v>372</v>
      </c>
      <c r="AA12" s="110" t="s">
        <v>21</v>
      </c>
      <c r="AB12" s="111">
        <f>IF(T12=100%,2,0)</f>
        <v>2</v>
      </c>
      <c r="AC12" s="112">
        <f>IF(L12&lt;$AD$8,0,1)</f>
        <v>0</v>
      </c>
      <c r="AD12" s="89" t="str">
        <f t="shared" si="0"/>
        <v>CUMPLIDA</v>
      </c>
      <c r="AE12" s="89" t="str">
        <f t="shared" si="1"/>
        <v>CUMPLIDA</v>
      </c>
      <c r="AF12" s="105" t="s">
        <v>89</v>
      </c>
      <c r="AG12" s="113"/>
      <c r="AH12" s="114" t="s">
        <v>373</v>
      </c>
      <c r="AI12" s="91" t="s">
        <v>19</v>
      </c>
      <c r="AJ12" s="114" t="s">
        <v>222</v>
      </c>
      <c r="AK12" s="94" t="s">
        <v>108</v>
      </c>
      <c r="AL12" s="6" t="s">
        <v>116</v>
      </c>
      <c r="AM12" s="6" t="s">
        <v>374</v>
      </c>
      <c r="AN12" s="6" t="s">
        <v>214</v>
      </c>
      <c r="AO12" s="427"/>
      <c r="AP12" s="6" t="s">
        <v>375</v>
      </c>
      <c r="AQ12" s="115" t="s">
        <v>376</v>
      </c>
      <c r="AR12" s="6"/>
      <c r="AS12" s="6"/>
    </row>
    <row r="13" spans="1:45" s="56" customFormat="1" ht="369.75" customHeight="1" x14ac:dyDescent="0.25">
      <c r="A13" s="96">
        <v>7</v>
      </c>
      <c r="B13" s="96">
        <v>10</v>
      </c>
      <c r="C13" s="97" t="s">
        <v>377</v>
      </c>
      <c r="D13" s="98"/>
      <c r="E13" s="98"/>
      <c r="F13" s="116" t="s">
        <v>378</v>
      </c>
      <c r="G13" s="116" t="s">
        <v>379</v>
      </c>
      <c r="H13" s="450" t="s">
        <v>380</v>
      </c>
      <c r="I13" s="450" t="s">
        <v>381</v>
      </c>
      <c r="J13" s="427">
        <v>5</v>
      </c>
      <c r="K13" s="451">
        <v>41640</v>
      </c>
      <c r="L13" s="117">
        <v>43404</v>
      </c>
      <c r="M13" s="103" t="s">
        <v>382</v>
      </c>
      <c r="N13" s="452" t="s">
        <v>24</v>
      </c>
      <c r="O13" s="118" t="s">
        <v>22</v>
      </c>
      <c r="P13" s="118" t="s">
        <v>22</v>
      </c>
      <c r="Q13" s="118" t="s">
        <v>6164</v>
      </c>
      <c r="R13" s="105" t="s">
        <v>88</v>
      </c>
      <c r="S13" s="106">
        <v>1</v>
      </c>
      <c r="T13" s="107">
        <f>+S13/J13</f>
        <v>0.2</v>
      </c>
      <c r="U13" s="85"/>
      <c r="V13" s="85"/>
      <c r="W13" s="86"/>
      <c r="X13" s="85"/>
      <c r="Y13" s="86"/>
      <c r="Z13" s="85"/>
      <c r="AA13" s="110" t="s">
        <v>21</v>
      </c>
      <c r="AB13" s="410">
        <f>IF(T13=100%,2,0)</f>
        <v>0</v>
      </c>
      <c r="AC13" s="411">
        <f>IF(L13&lt;$AD$8,0,1)</f>
        <v>1</v>
      </c>
      <c r="AD13" s="89" t="str">
        <f t="shared" si="0"/>
        <v>EN TERMINO</v>
      </c>
      <c r="AE13" s="89" t="str">
        <f t="shared" si="1"/>
        <v>EN TERMINO</v>
      </c>
      <c r="AF13" s="105" t="s">
        <v>88</v>
      </c>
      <c r="AG13" s="113"/>
      <c r="AH13" s="114" t="s">
        <v>386</v>
      </c>
      <c r="AI13" s="91" t="s">
        <v>26</v>
      </c>
      <c r="AJ13" s="114" t="s">
        <v>222</v>
      </c>
      <c r="AK13" s="449" t="s">
        <v>108</v>
      </c>
      <c r="AL13" s="427" t="s">
        <v>111</v>
      </c>
      <c r="AM13" s="427" t="s">
        <v>156</v>
      </c>
      <c r="AN13" s="427" t="s">
        <v>214</v>
      </c>
      <c r="AO13" s="427"/>
      <c r="AP13" s="427"/>
      <c r="AQ13" s="427"/>
      <c r="AR13" s="427"/>
      <c r="AS13" s="119"/>
    </row>
    <row r="14" spans="1:45" s="142" customFormat="1" ht="187.15" hidden="1" customHeight="1" x14ac:dyDescent="0.25">
      <c r="A14" s="120">
        <v>9</v>
      </c>
      <c r="B14" s="120">
        <v>34</v>
      </c>
      <c r="C14" s="121" t="s">
        <v>387</v>
      </c>
      <c r="D14" s="122" t="s">
        <v>358</v>
      </c>
      <c r="E14" s="122" t="s">
        <v>358</v>
      </c>
      <c r="F14" s="123" t="s">
        <v>388</v>
      </c>
      <c r="G14" s="123" t="s">
        <v>389</v>
      </c>
      <c r="H14" s="124" t="s">
        <v>390</v>
      </c>
      <c r="I14" s="124" t="s">
        <v>390</v>
      </c>
      <c r="J14" s="125">
        <v>4</v>
      </c>
      <c r="K14" s="126">
        <v>41699</v>
      </c>
      <c r="L14" s="126">
        <v>42185</v>
      </c>
      <c r="M14" s="127" t="s">
        <v>369</v>
      </c>
      <c r="N14" s="128" t="s">
        <v>23</v>
      </c>
      <c r="O14" s="128" t="s">
        <v>22</v>
      </c>
      <c r="P14" s="128" t="s">
        <v>370</v>
      </c>
      <c r="Q14" s="128" t="s">
        <v>37</v>
      </c>
      <c r="R14" s="129" t="s">
        <v>88</v>
      </c>
      <c r="S14" s="130">
        <v>4</v>
      </c>
      <c r="T14" s="131">
        <f>+S14/J14</f>
        <v>1</v>
      </c>
      <c r="U14" s="132"/>
      <c r="V14" s="132"/>
      <c r="W14" s="133"/>
      <c r="X14" s="132"/>
      <c r="Y14" s="133"/>
      <c r="Z14" s="132"/>
      <c r="AA14" s="134" t="s">
        <v>21</v>
      </c>
      <c r="AB14" s="88">
        <f>IF(T14=100%,2,0)</f>
        <v>2</v>
      </c>
      <c r="AC14" s="88">
        <f>IF(L14&lt;$AD$8,0,1)</f>
        <v>0</v>
      </c>
      <c r="AD14" s="135" t="str">
        <f t="shared" si="0"/>
        <v>CUMPLIDA</v>
      </c>
      <c r="AE14" s="135" t="str">
        <f t="shared" si="1"/>
        <v>CUMPLIDA</v>
      </c>
      <c r="AF14" s="129" t="s">
        <v>88</v>
      </c>
      <c r="AG14" s="131" t="s">
        <v>391</v>
      </c>
      <c r="AH14" s="137"/>
      <c r="AI14" s="137"/>
      <c r="AJ14" s="137"/>
      <c r="AK14" s="138" t="s">
        <v>364</v>
      </c>
      <c r="AL14" s="139"/>
      <c r="AM14" s="138"/>
      <c r="AN14" s="140" t="s">
        <v>214</v>
      </c>
      <c r="AO14" s="140"/>
      <c r="AP14" s="140"/>
      <c r="AQ14" s="140"/>
      <c r="AR14" s="140"/>
      <c r="AS14" s="140"/>
    </row>
    <row r="15" spans="1:45" s="142" customFormat="1" ht="100.9" hidden="1" customHeight="1" x14ac:dyDescent="0.25">
      <c r="A15" s="70">
        <v>10</v>
      </c>
      <c r="B15" s="70">
        <v>16</v>
      </c>
      <c r="C15" s="72" t="s">
        <v>392</v>
      </c>
      <c r="D15" s="73" t="s">
        <v>358</v>
      </c>
      <c r="E15" s="73" t="s">
        <v>358</v>
      </c>
      <c r="F15" s="74" t="s">
        <v>393</v>
      </c>
      <c r="G15" s="74" t="s">
        <v>394</v>
      </c>
      <c r="H15" s="75" t="s">
        <v>395</v>
      </c>
      <c r="I15" s="75" t="s">
        <v>396</v>
      </c>
      <c r="J15" s="76">
        <v>2</v>
      </c>
      <c r="K15" s="77">
        <v>41640</v>
      </c>
      <c r="L15" s="77">
        <v>42004</v>
      </c>
      <c r="M15" s="78" t="s">
        <v>397</v>
      </c>
      <c r="N15" s="79" t="s">
        <v>397</v>
      </c>
      <c r="O15" s="143" t="s">
        <v>25</v>
      </c>
      <c r="P15" s="143" t="s">
        <v>25</v>
      </c>
      <c r="Q15" s="143" t="s">
        <v>25</v>
      </c>
      <c r="R15" s="81" t="s">
        <v>88</v>
      </c>
      <c r="S15" s="144">
        <v>2</v>
      </c>
      <c r="T15" s="83">
        <f>+S15/J15</f>
        <v>1</v>
      </c>
      <c r="U15" s="85"/>
      <c r="V15" s="85"/>
      <c r="W15" s="86"/>
      <c r="X15" s="85"/>
      <c r="Y15" s="86"/>
      <c r="Z15" s="85"/>
      <c r="AA15" s="87" t="s">
        <v>21</v>
      </c>
      <c r="AB15" s="88">
        <f>IF(T15=100%,2,0)</f>
        <v>2</v>
      </c>
      <c r="AC15" s="88">
        <f>IF(L15&lt;$AD$8,0,1)</f>
        <v>0</v>
      </c>
      <c r="AD15" s="89" t="str">
        <f t="shared" si="0"/>
        <v>CUMPLIDA</v>
      </c>
      <c r="AE15" s="89" t="str">
        <f t="shared" si="1"/>
        <v>CUMPLIDA</v>
      </c>
      <c r="AF15" s="81" t="s">
        <v>88</v>
      </c>
      <c r="AG15" s="83" t="s">
        <v>391</v>
      </c>
      <c r="AH15" s="91"/>
      <c r="AI15" s="91"/>
      <c r="AJ15" s="91"/>
      <c r="AK15" s="92" t="s">
        <v>364</v>
      </c>
      <c r="AL15" s="93"/>
      <c r="AM15" s="92"/>
      <c r="AN15" s="145"/>
      <c r="AO15" s="145"/>
      <c r="AP15" s="145"/>
      <c r="AQ15" s="145"/>
      <c r="AR15" s="145"/>
      <c r="AS15" s="145"/>
    </row>
    <row r="16" spans="1:45" s="142" customFormat="1" ht="129.6" hidden="1" customHeight="1" x14ac:dyDescent="0.25">
      <c r="A16" s="70">
        <v>13</v>
      </c>
      <c r="B16" s="70">
        <v>21</v>
      </c>
      <c r="C16" s="72" t="s">
        <v>400</v>
      </c>
      <c r="D16" s="73" t="s">
        <v>358</v>
      </c>
      <c r="E16" s="73" t="s">
        <v>358</v>
      </c>
      <c r="F16" s="75" t="s">
        <v>401</v>
      </c>
      <c r="G16" s="75"/>
      <c r="H16" s="146" t="s">
        <v>402</v>
      </c>
      <c r="I16" s="146" t="s">
        <v>402</v>
      </c>
      <c r="J16" s="76">
        <v>5</v>
      </c>
      <c r="K16" s="77">
        <v>41640</v>
      </c>
      <c r="L16" s="77">
        <v>42093</v>
      </c>
      <c r="M16" s="78" t="s">
        <v>382</v>
      </c>
      <c r="N16" s="79" t="s">
        <v>24</v>
      </c>
      <c r="O16" s="80" t="s">
        <v>22</v>
      </c>
      <c r="P16" s="80" t="s">
        <v>22</v>
      </c>
      <c r="Q16" s="80" t="s">
        <v>22</v>
      </c>
      <c r="R16" s="81" t="s">
        <v>403</v>
      </c>
      <c r="S16" s="144">
        <v>5</v>
      </c>
      <c r="T16" s="83">
        <f>+S16/J16</f>
        <v>1</v>
      </c>
      <c r="U16" s="85"/>
      <c r="V16" s="85"/>
      <c r="W16" s="86"/>
      <c r="X16" s="85"/>
      <c r="Y16" s="86"/>
      <c r="Z16" s="85"/>
      <c r="AA16" s="87" t="s">
        <v>21</v>
      </c>
      <c r="AB16" s="88">
        <f>IF(T16=100%,2,0)</f>
        <v>2</v>
      </c>
      <c r="AC16" s="88">
        <f>IF(L16&lt;$AD$8,0,1)</f>
        <v>0</v>
      </c>
      <c r="AD16" s="89" t="str">
        <f t="shared" si="0"/>
        <v>CUMPLIDA</v>
      </c>
      <c r="AE16" s="89" t="str">
        <f t="shared" si="1"/>
        <v>CUMPLIDA</v>
      </c>
      <c r="AF16" s="79" t="s">
        <v>27</v>
      </c>
      <c r="AG16" s="83" t="s">
        <v>391</v>
      </c>
      <c r="AH16" s="91"/>
      <c r="AI16" s="91"/>
      <c r="AJ16" s="91"/>
      <c r="AK16" s="92" t="s">
        <v>364</v>
      </c>
      <c r="AL16" s="93"/>
      <c r="AM16" s="92"/>
      <c r="AN16" s="94" t="s">
        <v>214</v>
      </c>
      <c r="AO16" s="449"/>
      <c r="AP16" s="94"/>
      <c r="AQ16" s="94"/>
      <c r="AR16" s="94"/>
      <c r="AS16" s="94"/>
    </row>
    <row r="17" spans="1:45" s="142" customFormat="1" ht="345.6" hidden="1" customHeight="1" x14ac:dyDescent="0.25">
      <c r="A17" s="70">
        <v>14</v>
      </c>
      <c r="B17" s="70">
        <v>23</v>
      </c>
      <c r="C17" s="72" t="s">
        <v>404</v>
      </c>
      <c r="D17" s="73" t="s">
        <v>358</v>
      </c>
      <c r="E17" s="73" t="s">
        <v>358</v>
      </c>
      <c r="F17" s="75" t="s">
        <v>405</v>
      </c>
      <c r="G17" s="75"/>
      <c r="H17" s="146" t="s">
        <v>406</v>
      </c>
      <c r="I17" s="146" t="s">
        <v>407</v>
      </c>
      <c r="J17" s="76">
        <v>8</v>
      </c>
      <c r="K17" s="77">
        <v>41640</v>
      </c>
      <c r="L17" s="77">
        <v>42613</v>
      </c>
      <c r="M17" s="103" t="s">
        <v>382</v>
      </c>
      <c r="N17" s="104" t="s">
        <v>24</v>
      </c>
      <c r="O17" s="118" t="s">
        <v>22</v>
      </c>
      <c r="P17" s="118" t="s">
        <v>22</v>
      </c>
      <c r="Q17" s="118" t="s">
        <v>22</v>
      </c>
      <c r="R17" s="105" t="s">
        <v>403</v>
      </c>
      <c r="S17" s="106">
        <v>8</v>
      </c>
      <c r="T17" s="113">
        <f>+S17/J17</f>
        <v>1</v>
      </c>
      <c r="U17" s="85"/>
      <c r="V17" s="85"/>
      <c r="W17" s="6" t="s">
        <v>371</v>
      </c>
      <c r="X17" s="85"/>
      <c r="Y17" s="86"/>
      <c r="Z17" s="85" t="s">
        <v>372</v>
      </c>
      <c r="AA17" s="110" t="s">
        <v>21</v>
      </c>
      <c r="AB17" s="88">
        <f>IF(T17=100%,2,0)</f>
        <v>2</v>
      </c>
      <c r="AC17" s="88">
        <f>IF(L17&lt;$AD$8,0,1)</f>
        <v>0</v>
      </c>
      <c r="AD17" s="89" t="str">
        <f t="shared" si="0"/>
        <v>CUMPLIDA</v>
      </c>
      <c r="AE17" s="89" t="str">
        <f t="shared" si="1"/>
        <v>CUMPLIDA</v>
      </c>
      <c r="AF17" s="104" t="s">
        <v>27</v>
      </c>
      <c r="AG17" s="113" t="s">
        <v>408</v>
      </c>
      <c r="AH17" s="114" t="s">
        <v>409</v>
      </c>
      <c r="AI17" s="91" t="s">
        <v>26</v>
      </c>
      <c r="AJ17" s="114" t="s">
        <v>222</v>
      </c>
      <c r="AK17" s="6" t="s">
        <v>364</v>
      </c>
      <c r="AL17" s="6" t="s">
        <v>116</v>
      </c>
      <c r="AM17" s="6" t="s">
        <v>374</v>
      </c>
      <c r="AN17" s="6" t="s">
        <v>214</v>
      </c>
      <c r="AO17" s="427"/>
      <c r="AP17" s="6"/>
      <c r="AQ17" s="6"/>
      <c r="AR17" s="6"/>
      <c r="AS17" s="6"/>
    </row>
    <row r="18" spans="1:45" s="142" customFormat="1" ht="294" customHeight="1" x14ac:dyDescent="0.25">
      <c r="A18" s="96">
        <v>15</v>
      </c>
      <c r="B18" s="96">
        <v>24</v>
      </c>
      <c r="C18" s="97" t="s">
        <v>410</v>
      </c>
      <c r="D18" s="98" t="s">
        <v>358</v>
      </c>
      <c r="E18" s="98" t="s">
        <v>358</v>
      </c>
      <c r="F18" s="147" t="s">
        <v>411</v>
      </c>
      <c r="G18" s="86"/>
      <c r="H18" s="450" t="s">
        <v>412</v>
      </c>
      <c r="I18" s="450" t="s">
        <v>413</v>
      </c>
      <c r="J18" s="427">
        <v>11</v>
      </c>
      <c r="K18" s="117">
        <v>41640</v>
      </c>
      <c r="L18" s="117">
        <v>43069</v>
      </c>
      <c r="M18" s="103" t="s">
        <v>382</v>
      </c>
      <c r="N18" s="452" t="s">
        <v>24</v>
      </c>
      <c r="O18" s="118" t="s">
        <v>22</v>
      </c>
      <c r="P18" s="118" t="s">
        <v>22</v>
      </c>
      <c r="Q18" s="118" t="s">
        <v>6164</v>
      </c>
      <c r="R18" s="105" t="s">
        <v>88</v>
      </c>
      <c r="S18" s="106">
        <v>11</v>
      </c>
      <c r="T18" s="107">
        <f>+S18/J18</f>
        <v>1</v>
      </c>
      <c r="U18" s="85"/>
      <c r="V18" s="85"/>
      <c r="W18" s="86"/>
      <c r="X18" s="85"/>
      <c r="Y18" s="86"/>
      <c r="Z18" s="85"/>
      <c r="AA18" s="110" t="s">
        <v>21</v>
      </c>
      <c r="AB18" s="410">
        <f>IF(T18=100%,2,0)</f>
        <v>2</v>
      </c>
      <c r="AC18" s="411">
        <f>IF(L18&lt;$AD$8,0,1)</f>
        <v>0</v>
      </c>
      <c r="AD18" s="89" t="str">
        <f t="shared" si="0"/>
        <v>CUMPLIDA</v>
      </c>
      <c r="AE18" s="89" t="str">
        <f t="shared" si="1"/>
        <v>CUMPLIDA</v>
      </c>
      <c r="AF18" s="105" t="s">
        <v>88</v>
      </c>
      <c r="AG18" s="113"/>
      <c r="AH18" s="91"/>
      <c r="AI18" s="91"/>
      <c r="AJ18" s="91"/>
      <c r="AK18" s="449" t="s">
        <v>108</v>
      </c>
      <c r="AL18" s="427" t="s">
        <v>112</v>
      </c>
      <c r="AM18" s="427" t="s">
        <v>164</v>
      </c>
      <c r="AN18" s="427" t="s">
        <v>214</v>
      </c>
      <c r="AO18" s="427"/>
      <c r="AP18" s="427"/>
      <c r="AQ18" s="427"/>
      <c r="AR18" s="427"/>
      <c r="AS18" s="119"/>
    </row>
    <row r="19" spans="1:45" s="142" customFormat="1" ht="244.9" hidden="1" customHeight="1" x14ac:dyDescent="0.25">
      <c r="A19" s="120">
        <v>17</v>
      </c>
      <c r="B19" s="120">
        <v>26</v>
      </c>
      <c r="C19" s="121" t="s">
        <v>417</v>
      </c>
      <c r="D19" s="122" t="s">
        <v>358</v>
      </c>
      <c r="E19" s="122" t="s">
        <v>358</v>
      </c>
      <c r="F19" s="148" t="s">
        <v>418</v>
      </c>
      <c r="G19" s="148"/>
      <c r="H19" s="149" t="s">
        <v>419</v>
      </c>
      <c r="I19" s="149" t="s">
        <v>419</v>
      </c>
      <c r="J19" s="139">
        <v>9</v>
      </c>
      <c r="K19" s="126">
        <v>41640</v>
      </c>
      <c r="L19" s="127">
        <v>42704</v>
      </c>
      <c r="M19" s="150" t="s">
        <v>382</v>
      </c>
      <c r="N19" s="151" t="s">
        <v>24</v>
      </c>
      <c r="O19" s="152" t="s">
        <v>22</v>
      </c>
      <c r="P19" s="152" t="s">
        <v>22</v>
      </c>
      <c r="Q19" s="152" t="s">
        <v>22</v>
      </c>
      <c r="R19" s="153" t="s">
        <v>88</v>
      </c>
      <c r="S19" s="154">
        <v>9</v>
      </c>
      <c r="T19" s="155">
        <f>+S19/J19</f>
        <v>1</v>
      </c>
      <c r="U19" s="132"/>
      <c r="V19" s="132"/>
      <c r="W19" s="133"/>
      <c r="X19" s="132"/>
      <c r="Y19" s="133"/>
      <c r="Z19" s="132"/>
      <c r="AA19" s="156" t="s">
        <v>21</v>
      </c>
      <c r="AB19" s="88">
        <f>IF(T19=100%,2,0)</f>
        <v>2</v>
      </c>
      <c r="AC19" s="88">
        <f>IF(L19&lt;$AD$8,0,1)</f>
        <v>0</v>
      </c>
      <c r="AD19" s="135" t="str">
        <f t="shared" si="0"/>
        <v>CUMPLIDA</v>
      </c>
      <c r="AE19" s="135" t="str">
        <f t="shared" si="1"/>
        <v>CUMPLIDA</v>
      </c>
      <c r="AF19" s="153" t="s">
        <v>88</v>
      </c>
      <c r="AG19" s="155" t="s">
        <v>408</v>
      </c>
      <c r="AH19" s="137"/>
      <c r="AI19" s="137"/>
      <c r="AJ19" s="137"/>
      <c r="AK19" s="9" t="s">
        <v>364</v>
      </c>
      <c r="AL19" s="9" t="s">
        <v>112</v>
      </c>
      <c r="AM19" s="9" t="s">
        <v>163</v>
      </c>
      <c r="AN19" s="9" t="s">
        <v>214</v>
      </c>
      <c r="AO19" s="9"/>
      <c r="AP19" s="9"/>
      <c r="AQ19" s="9"/>
      <c r="AR19" s="9"/>
      <c r="AS19" s="9"/>
    </row>
    <row r="20" spans="1:45" s="142" customFormat="1" ht="125.25" hidden="1" customHeight="1" x14ac:dyDescent="0.25">
      <c r="A20" s="70">
        <v>22</v>
      </c>
      <c r="B20" s="70">
        <v>32</v>
      </c>
      <c r="C20" s="72" t="s">
        <v>420</v>
      </c>
      <c r="D20" s="73" t="s">
        <v>358</v>
      </c>
      <c r="E20" s="73" t="s">
        <v>358</v>
      </c>
      <c r="F20" s="157" t="s">
        <v>421</v>
      </c>
      <c r="G20" s="157"/>
      <c r="H20" s="146" t="s">
        <v>422</v>
      </c>
      <c r="I20" s="146" t="s">
        <v>422</v>
      </c>
      <c r="J20" s="93">
        <v>4</v>
      </c>
      <c r="K20" s="77">
        <v>41640</v>
      </c>
      <c r="L20" s="78">
        <v>42704</v>
      </c>
      <c r="M20" s="103" t="s">
        <v>382</v>
      </c>
      <c r="N20" s="104" t="s">
        <v>24</v>
      </c>
      <c r="O20" s="118" t="s">
        <v>22</v>
      </c>
      <c r="P20" s="118" t="s">
        <v>22</v>
      </c>
      <c r="Q20" s="118" t="s">
        <v>22</v>
      </c>
      <c r="R20" s="105" t="s">
        <v>88</v>
      </c>
      <c r="S20" s="106">
        <v>4</v>
      </c>
      <c r="T20" s="113">
        <f>+S20/J20</f>
        <v>1</v>
      </c>
      <c r="U20" s="85"/>
      <c r="V20" s="85"/>
      <c r="W20" s="86"/>
      <c r="X20" s="85"/>
      <c r="Y20" s="86"/>
      <c r="Z20" s="85"/>
      <c r="AA20" s="110" t="s">
        <v>21</v>
      </c>
      <c r="AB20" s="88">
        <f>IF(T20=100%,2,0)</f>
        <v>2</v>
      </c>
      <c r="AC20" s="88">
        <f>IF(L20&lt;$AD$8,0,1)</f>
        <v>0</v>
      </c>
      <c r="AD20" s="89" t="str">
        <f t="shared" si="0"/>
        <v>CUMPLIDA</v>
      </c>
      <c r="AE20" s="89" t="str">
        <f t="shared" si="1"/>
        <v>CUMPLIDA</v>
      </c>
      <c r="AF20" s="105" t="s">
        <v>88</v>
      </c>
      <c r="AG20" s="113" t="s">
        <v>408</v>
      </c>
      <c r="AH20" s="91"/>
      <c r="AI20" s="91"/>
      <c r="AJ20" s="91"/>
      <c r="AK20" s="6" t="s">
        <v>364</v>
      </c>
      <c r="AL20" s="6" t="s">
        <v>115</v>
      </c>
      <c r="AM20" s="6" t="s">
        <v>423</v>
      </c>
      <c r="AN20" s="6" t="s">
        <v>214</v>
      </c>
      <c r="AO20" s="427"/>
      <c r="AP20" s="6"/>
      <c r="AQ20" s="6"/>
      <c r="AR20" s="6"/>
      <c r="AS20" s="6"/>
    </row>
    <row r="21" spans="1:45" s="142" customFormat="1" ht="254.25" hidden="1" customHeight="1" x14ac:dyDescent="0.25">
      <c r="A21" s="70">
        <v>36</v>
      </c>
      <c r="B21" s="70">
        <v>52</v>
      </c>
      <c r="C21" s="158" t="s">
        <v>424</v>
      </c>
      <c r="D21" s="159" t="s">
        <v>425</v>
      </c>
      <c r="E21" s="159" t="s">
        <v>426</v>
      </c>
      <c r="F21" s="74" t="s">
        <v>427</v>
      </c>
      <c r="G21" s="74" t="s">
        <v>428</v>
      </c>
      <c r="H21" s="160" t="s">
        <v>429</v>
      </c>
      <c r="I21" s="160" t="s">
        <v>429</v>
      </c>
      <c r="J21" s="161">
        <v>6</v>
      </c>
      <c r="K21" s="77">
        <v>41671</v>
      </c>
      <c r="L21" s="77">
        <v>42185</v>
      </c>
      <c r="M21" s="78" t="s">
        <v>430</v>
      </c>
      <c r="N21" s="79" t="s">
        <v>28</v>
      </c>
      <c r="O21" s="79" t="s">
        <v>29</v>
      </c>
      <c r="P21" s="79" t="s">
        <v>431</v>
      </c>
      <c r="Q21" s="79" t="s">
        <v>37</v>
      </c>
      <c r="R21" s="81" t="s">
        <v>89</v>
      </c>
      <c r="S21" s="144">
        <v>6</v>
      </c>
      <c r="T21" s="83">
        <f>+S21/J21</f>
        <v>1</v>
      </c>
      <c r="U21" s="85"/>
      <c r="V21" s="85"/>
      <c r="W21" s="86"/>
      <c r="X21" s="85"/>
      <c r="Y21" s="86"/>
      <c r="Z21" s="85"/>
      <c r="AA21" s="87" t="s">
        <v>21</v>
      </c>
      <c r="AB21" s="88">
        <f>IF(T21=100%,2,0)</f>
        <v>2</v>
      </c>
      <c r="AC21" s="88">
        <f>IF(L21&lt;$AD$8,0,1)</f>
        <v>0</v>
      </c>
      <c r="AD21" s="89" t="str">
        <f t="shared" si="0"/>
        <v>CUMPLIDA</v>
      </c>
      <c r="AE21" s="89" t="str">
        <f t="shared" si="1"/>
        <v>CUMPLIDA</v>
      </c>
      <c r="AF21" s="81" t="s">
        <v>89</v>
      </c>
      <c r="AG21" s="83" t="s">
        <v>363</v>
      </c>
      <c r="AH21" s="91"/>
      <c r="AI21" s="91"/>
      <c r="AJ21" s="91"/>
      <c r="AK21" s="92" t="s">
        <v>364</v>
      </c>
      <c r="AL21" s="93" t="s">
        <v>115</v>
      </c>
      <c r="AM21" s="93" t="s">
        <v>432</v>
      </c>
      <c r="AN21" s="94" t="s">
        <v>213</v>
      </c>
      <c r="AO21" s="449"/>
      <c r="AP21" s="94"/>
      <c r="AQ21" s="94"/>
      <c r="AR21" s="94"/>
      <c r="AS21" s="94"/>
    </row>
    <row r="22" spans="1:45" s="142" customFormat="1" ht="115.15" hidden="1" customHeight="1" x14ac:dyDescent="0.25">
      <c r="A22" s="70">
        <v>44</v>
      </c>
      <c r="B22" s="70">
        <v>63</v>
      </c>
      <c r="C22" s="162" t="s">
        <v>433</v>
      </c>
      <c r="D22" s="159" t="s">
        <v>434</v>
      </c>
      <c r="E22" s="159" t="s">
        <v>435</v>
      </c>
      <c r="F22" s="72" t="s">
        <v>436</v>
      </c>
      <c r="G22" s="72" t="s">
        <v>437</v>
      </c>
      <c r="H22" s="163" t="s">
        <v>438</v>
      </c>
      <c r="I22" s="163" t="s">
        <v>438</v>
      </c>
      <c r="J22" s="92">
        <v>4</v>
      </c>
      <c r="K22" s="77">
        <v>41791</v>
      </c>
      <c r="L22" s="77">
        <v>42185</v>
      </c>
      <c r="M22" s="78" t="s">
        <v>439</v>
      </c>
      <c r="N22" s="79" t="s">
        <v>30</v>
      </c>
      <c r="O22" s="79" t="s">
        <v>29</v>
      </c>
      <c r="P22" s="79" t="s">
        <v>431</v>
      </c>
      <c r="Q22" s="79" t="s">
        <v>37</v>
      </c>
      <c r="R22" s="81" t="s">
        <v>440</v>
      </c>
      <c r="S22" s="144">
        <v>4</v>
      </c>
      <c r="T22" s="83">
        <f>+S22/J22</f>
        <v>1</v>
      </c>
      <c r="U22" s="84" t="s">
        <v>441</v>
      </c>
      <c r="V22" s="88" t="s">
        <v>26</v>
      </c>
      <c r="W22" s="93" t="s">
        <v>442</v>
      </c>
      <c r="X22" s="93" t="s">
        <v>443</v>
      </c>
      <c r="Y22" s="164" t="s">
        <v>444</v>
      </c>
      <c r="Z22" s="84" t="s">
        <v>445</v>
      </c>
      <c r="AA22" s="87" t="s">
        <v>32</v>
      </c>
      <c r="AB22" s="88">
        <f>IF(T22=100%,2,0)</f>
        <v>2</v>
      </c>
      <c r="AC22" s="88">
        <f>IF(L22&lt;$AD$8,0,1)</f>
        <v>0</v>
      </c>
      <c r="AD22" s="89" t="str">
        <f t="shared" si="0"/>
        <v>CUMPLIDA</v>
      </c>
      <c r="AE22" s="89" t="str">
        <f t="shared" si="1"/>
        <v>CUMPLIDA</v>
      </c>
      <c r="AF22" s="81" t="s">
        <v>31</v>
      </c>
      <c r="AG22" s="83" t="s">
        <v>391</v>
      </c>
      <c r="AH22" s="91"/>
      <c r="AI22" s="91"/>
      <c r="AJ22" s="91"/>
      <c r="AK22" s="92" t="s">
        <v>364</v>
      </c>
      <c r="AL22" s="93"/>
      <c r="AM22" s="92"/>
      <c r="AN22" s="94" t="s">
        <v>213</v>
      </c>
      <c r="AO22" s="449"/>
      <c r="AP22" s="94"/>
      <c r="AQ22" s="94"/>
      <c r="AR22" s="94"/>
      <c r="AS22" s="94"/>
    </row>
    <row r="23" spans="1:45" s="56" customFormat="1" ht="318.75" hidden="1" customHeight="1" x14ac:dyDescent="0.25">
      <c r="A23" s="70">
        <v>47</v>
      </c>
      <c r="B23" s="70">
        <v>71</v>
      </c>
      <c r="C23" s="158" t="s">
        <v>446</v>
      </c>
      <c r="D23" s="73" t="s">
        <v>447</v>
      </c>
      <c r="E23" s="73" t="s">
        <v>448</v>
      </c>
      <c r="F23" s="74" t="s">
        <v>449</v>
      </c>
      <c r="G23" s="74" t="s">
        <v>450</v>
      </c>
      <c r="H23" s="75" t="s">
        <v>451</v>
      </c>
      <c r="I23" s="75" t="s">
        <v>451</v>
      </c>
      <c r="J23" s="76">
        <v>6</v>
      </c>
      <c r="K23" s="77">
        <v>41671</v>
      </c>
      <c r="L23" s="77">
        <v>42735</v>
      </c>
      <c r="M23" s="103" t="s">
        <v>362</v>
      </c>
      <c r="N23" s="104" t="s">
        <v>20</v>
      </c>
      <c r="O23" s="118" t="s">
        <v>22</v>
      </c>
      <c r="P23" s="118" t="s">
        <v>452</v>
      </c>
      <c r="Q23" s="118" t="s">
        <v>22</v>
      </c>
      <c r="R23" s="105" t="s">
        <v>88</v>
      </c>
      <c r="S23" s="106">
        <v>6</v>
      </c>
      <c r="T23" s="113">
        <f>+S23/J23</f>
        <v>1</v>
      </c>
      <c r="U23" s="85"/>
      <c r="V23" s="85"/>
      <c r="W23" s="86"/>
      <c r="X23" s="85"/>
      <c r="Y23" s="86"/>
      <c r="Z23" s="85"/>
      <c r="AA23" s="110" t="s">
        <v>32</v>
      </c>
      <c r="AB23" s="88">
        <f>IF(T23=100%,2,0)</f>
        <v>2</v>
      </c>
      <c r="AC23" s="88">
        <f>IF(L23&lt;$AD$8,0,1)</f>
        <v>0</v>
      </c>
      <c r="AD23" s="89" t="str">
        <f t="shared" si="0"/>
        <v>CUMPLIDA</v>
      </c>
      <c r="AE23" s="89" t="str">
        <f t="shared" si="1"/>
        <v>CUMPLIDA</v>
      </c>
      <c r="AF23" s="105" t="s">
        <v>88</v>
      </c>
      <c r="AG23" s="113" t="s">
        <v>408</v>
      </c>
      <c r="AH23" s="114" t="s">
        <v>453</v>
      </c>
      <c r="AI23" s="91" t="s">
        <v>26</v>
      </c>
      <c r="AJ23" s="114" t="s">
        <v>222</v>
      </c>
      <c r="AK23" s="6" t="s">
        <v>364</v>
      </c>
      <c r="AL23" s="6" t="s">
        <v>117</v>
      </c>
      <c r="AM23" s="6" t="s">
        <v>146</v>
      </c>
      <c r="AN23" s="6" t="s">
        <v>213</v>
      </c>
      <c r="AO23" s="427"/>
      <c r="AP23" s="6"/>
      <c r="AQ23" s="6"/>
      <c r="AR23" s="6"/>
      <c r="AS23" s="6"/>
    </row>
    <row r="24" spans="1:45" s="142" customFormat="1" ht="129.6" hidden="1" customHeight="1" x14ac:dyDescent="0.25">
      <c r="A24" s="70">
        <v>49</v>
      </c>
      <c r="B24" s="70">
        <v>76</v>
      </c>
      <c r="C24" s="159" t="s">
        <v>455</v>
      </c>
      <c r="D24" s="73" t="s">
        <v>358</v>
      </c>
      <c r="E24" s="73" t="s">
        <v>358</v>
      </c>
      <c r="F24" s="74" t="s">
        <v>456</v>
      </c>
      <c r="G24" s="74" t="s">
        <v>457</v>
      </c>
      <c r="H24" s="74" t="s">
        <v>458</v>
      </c>
      <c r="I24" s="74" t="s">
        <v>458</v>
      </c>
      <c r="J24" s="76">
        <v>7</v>
      </c>
      <c r="K24" s="77">
        <v>41640</v>
      </c>
      <c r="L24" s="77">
        <v>42004</v>
      </c>
      <c r="M24" s="78" t="s">
        <v>459</v>
      </c>
      <c r="N24" s="79" t="s">
        <v>33</v>
      </c>
      <c r="O24" s="79" t="s">
        <v>29</v>
      </c>
      <c r="P24" s="79" t="s">
        <v>431</v>
      </c>
      <c r="Q24" s="79" t="s">
        <v>37</v>
      </c>
      <c r="R24" s="81" t="s">
        <v>88</v>
      </c>
      <c r="S24" s="144">
        <v>7</v>
      </c>
      <c r="T24" s="83">
        <f>+S24/J24</f>
        <v>1</v>
      </c>
      <c r="U24" s="85"/>
      <c r="V24" s="85"/>
      <c r="W24" s="86"/>
      <c r="X24" s="85"/>
      <c r="Y24" s="86"/>
      <c r="Z24" s="85"/>
      <c r="AA24" s="87" t="s">
        <v>32</v>
      </c>
      <c r="AB24" s="88">
        <f>IF(T24=100%,2,0)</f>
        <v>2</v>
      </c>
      <c r="AC24" s="88">
        <f>IF(L24&lt;$AD$8,0,1)</f>
        <v>0</v>
      </c>
      <c r="AD24" s="89" t="str">
        <f t="shared" si="0"/>
        <v>CUMPLIDA</v>
      </c>
      <c r="AE24" s="89" t="str">
        <f t="shared" si="1"/>
        <v>CUMPLIDA</v>
      </c>
      <c r="AF24" s="81" t="s">
        <v>88</v>
      </c>
      <c r="AG24" s="83" t="s">
        <v>391</v>
      </c>
      <c r="AH24" s="91"/>
      <c r="AI24" s="91"/>
      <c r="AJ24" s="91"/>
      <c r="AK24" s="92" t="s">
        <v>364</v>
      </c>
      <c r="AL24" s="139"/>
      <c r="AM24" s="138"/>
      <c r="AN24" s="94" t="s">
        <v>213</v>
      </c>
      <c r="AO24" s="449"/>
      <c r="AP24" s="94"/>
      <c r="AQ24" s="94"/>
      <c r="AR24" s="94"/>
      <c r="AS24" s="94"/>
    </row>
    <row r="25" spans="1:45" s="56" customFormat="1" ht="239.25" hidden="1" customHeight="1" x14ac:dyDescent="0.25">
      <c r="A25" s="70">
        <v>51</v>
      </c>
      <c r="B25" s="70">
        <v>84</v>
      </c>
      <c r="C25" s="158" t="s">
        <v>460</v>
      </c>
      <c r="D25" s="159" t="s">
        <v>461</v>
      </c>
      <c r="E25" s="159" t="s">
        <v>462</v>
      </c>
      <c r="F25" s="90" t="s">
        <v>463</v>
      </c>
      <c r="G25" s="159" t="s">
        <v>464</v>
      </c>
      <c r="H25" s="160" t="s">
        <v>465</v>
      </c>
      <c r="I25" s="160" t="s">
        <v>465</v>
      </c>
      <c r="J25" s="165">
        <v>7</v>
      </c>
      <c r="K25" s="77">
        <v>41640</v>
      </c>
      <c r="L25" s="77">
        <v>42735</v>
      </c>
      <c r="M25" s="78" t="s">
        <v>466</v>
      </c>
      <c r="N25" s="79" t="s">
        <v>34</v>
      </c>
      <c r="O25" s="79" t="s">
        <v>29</v>
      </c>
      <c r="P25" s="79" t="s">
        <v>431</v>
      </c>
      <c r="Q25" s="79" t="s">
        <v>37</v>
      </c>
      <c r="R25" s="81" t="s">
        <v>89</v>
      </c>
      <c r="S25" s="144">
        <v>3</v>
      </c>
      <c r="T25" s="83">
        <f>+S25/J25</f>
        <v>0.42857142857142855</v>
      </c>
      <c r="U25" s="85"/>
      <c r="V25" s="85"/>
      <c r="W25" s="6" t="s">
        <v>371</v>
      </c>
      <c r="X25" s="85"/>
      <c r="Y25" s="86"/>
      <c r="Z25" s="85" t="s">
        <v>372</v>
      </c>
      <c r="AA25" s="87" t="s">
        <v>32</v>
      </c>
      <c r="AB25" s="88">
        <f>IF(T25=100%,2,0)</f>
        <v>0</v>
      </c>
      <c r="AC25" s="88">
        <f>IF(L25&lt;$AD$8,0,1)</f>
        <v>0</v>
      </c>
      <c r="AD25" s="89" t="str">
        <f t="shared" si="0"/>
        <v>VENCIDA</v>
      </c>
      <c r="AE25" s="89" t="str">
        <f t="shared" si="1"/>
        <v>VENCIDA</v>
      </c>
      <c r="AF25" s="81" t="s">
        <v>89</v>
      </c>
      <c r="AG25" s="83" t="s">
        <v>363</v>
      </c>
      <c r="AH25" s="91"/>
      <c r="AI25" s="91"/>
      <c r="AJ25" s="91"/>
      <c r="AK25" s="92" t="s">
        <v>364</v>
      </c>
      <c r="AL25" s="93" t="s">
        <v>116</v>
      </c>
      <c r="AM25" s="115" t="s">
        <v>467</v>
      </c>
      <c r="AN25" s="94" t="s">
        <v>213</v>
      </c>
      <c r="AO25" s="449"/>
      <c r="AP25" s="94"/>
      <c r="AQ25" s="94"/>
      <c r="AR25" s="94"/>
      <c r="AS25" s="94"/>
    </row>
    <row r="26" spans="1:45" s="56" customFormat="1" ht="373.5" hidden="1" customHeight="1" x14ac:dyDescent="0.25">
      <c r="A26" s="96">
        <v>62</v>
      </c>
      <c r="B26" s="96">
        <v>102</v>
      </c>
      <c r="C26" s="166" t="s">
        <v>468</v>
      </c>
      <c r="D26" s="166" t="s">
        <v>469</v>
      </c>
      <c r="E26" s="167" t="s">
        <v>470</v>
      </c>
      <c r="F26" s="168" t="s">
        <v>471</v>
      </c>
      <c r="G26" s="168" t="s">
        <v>472</v>
      </c>
      <c r="H26" s="100" t="s">
        <v>473</v>
      </c>
      <c r="I26" s="100" t="s">
        <v>473</v>
      </c>
      <c r="J26" s="6">
        <v>7</v>
      </c>
      <c r="K26" s="102">
        <v>41699</v>
      </c>
      <c r="L26" s="102">
        <v>43190</v>
      </c>
      <c r="M26" s="103" t="s">
        <v>369</v>
      </c>
      <c r="N26" s="104" t="s">
        <v>23</v>
      </c>
      <c r="O26" s="118" t="s">
        <v>22</v>
      </c>
      <c r="P26" s="118" t="s">
        <v>22</v>
      </c>
      <c r="Q26" s="118" t="s">
        <v>22</v>
      </c>
      <c r="R26" s="105" t="s">
        <v>88</v>
      </c>
      <c r="S26" s="106">
        <v>2</v>
      </c>
      <c r="T26" s="107">
        <f>+S26/J26</f>
        <v>0.2857142857142857</v>
      </c>
      <c r="U26" s="85"/>
      <c r="V26" s="85"/>
      <c r="W26" s="86"/>
      <c r="X26" s="85"/>
      <c r="Y26" s="86"/>
      <c r="Z26" s="85"/>
      <c r="AA26" s="110" t="s">
        <v>32</v>
      </c>
      <c r="AB26" s="111">
        <f>IF(T26=100%,2,0)</f>
        <v>0</v>
      </c>
      <c r="AC26" s="112">
        <f>IF(L26&lt;$AD$8,0,1)</f>
        <v>0</v>
      </c>
      <c r="AD26" s="89" t="str">
        <f t="shared" si="0"/>
        <v>VENCIDA</v>
      </c>
      <c r="AE26" s="89" t="str">
        <f t="shared" si="1"/>
        <v>VENCIDA</v>
      </c>
      <c r="AF26" s="105" t="s">
        <v>88</v>
      </c>
      <c r="AG26" s="113"/>
      <c r="AH26" s="114" t="s">
        <v>474</v>
      </c>
      <c r="AI26" s="91" t="s">
        <v>226</v>
      </c>
      <c r="AJ26" s="114" t="s">
        <v>220</v>
      </c>
      <c r="AK26" s="94" t="s">
        <v>108</v>
      </c>
      <c r="AL26" s="6" t="s">
        <v>115</v>
      </c>
      <c r="AM26" s="6" t="s">
        <v>205</v>
      </c>
      <c r="AN26" s="6" t="s">
        <v>214</v>
      </c>
      <c r="AO26" s="427"/>
      <c r="AP26" s="6" t="s">
        <v>375</v>
      </c>
      <c r="AQ26" s="6" t="s">
        <v>475</v>
      </c>
      <c r="AR26" s="6"/>
      <c r="AS26" s="6"/>
    </row>
    <row r="27" spans="1:45" s="142" customFormat="1" ht="144" hidden="1" customHeight="1" x14ac:dyDescent="0.25">
      <c r="A27" s="120">
        <v>64</v>
      </c>
      <c r="B27" s="120">
        <v>104</v>
      </c>
      <c r="C27" s="169" t="s">
        <v>476</v>
      </c>
      <c r="D27" s="169" t="s">
        <v>477</v>
      </c>
      <c r="E27" s="169" t="s">
        <v>478</v>
      </c>
      <c r="F27" s="123" t="s">
        <v>479</v>
      </c>
      <c r="G27" s="123" t="s">
        <v>479</v>
      </c>
      <c r="H27" s="124" t="s">
        <v>480</v>
      </c>
      <c r="I27" s="124" t="s">
        <v>480</v>
      </c>
      <c r="J27" s="125">
        <v>3</v>
      </c>
      <c r="K27" s="126">
        <v>41640</v>
      </c>
      <c r="L27" s="126">
        <v>42185</v>
      </c>
      <c r="M27" s="127" t="s">
        <v>369</v>
      </c>
      <c r="N27" s="128" t="s">
        <v>23</v>
      </c>
      <c r="O27" s="170" t="s">
        <v>22</v>
      </c>
      <c r="P27" s="170" t="s">
        <v>22</v>
      </c>
      <c r="Q27" s="170" t="s">
        <v>22</v>
      </c>
      <c r="R27" s="129" t="s">
        <v>88</v>
      </c>
      <c r="S27" s="130">
        <v>3</v>
      </c>
      <c r="T27" s="131">
        <f>+S27/J27</f>
        <v>1</v>
      </c>
      <c r="U27" s="132"/>
      <c r="V27" s="132"/>
      <c r="W27" s="133"/>
      <c r="X27" s="132"/>
      <c r="Y27" s="133"/>
      <c r="Z27" s="132"/>
      <c r="AA27" s="134" t="s">
        <v>32</v>
      </c>
      <c r="AB27" s="88">
        <f>IF(T27=100%,2,0)</f>
        <v>2</v>
      </c>
      <c r="AC27" s="88">
        <f>IF(L27&lt;$AD$8,0,1)</f>
        <v>0</v>
      </c>
      <c r="AD27" s="135" t="str">
        <f t="shared" si="0"/>
        <v>CUMPLIDA</v>
      </c>
      <c r="AE27" s="135" t="str">
        <f t="shared" si="1"/>
        <v>CUMPLIDA</v>
      </c>
      <c r="AF27" s="129" t="s">
        <v>88</v>
      </c>
      <c r="AG27" s="131" t="s">
        <v>391</v>
      </c>
      <c r="AH27" s="137"/>
      <c r="AI27" s="137"/>
      <c r="AJ27" s="137"/>
      <c r="AK27" s="138" t="s">
        <v>364</v>
      </c>
      <c r="AL27" s="139"/>
      <c r="AM27" s="138"/>
      <c r="AN27" s="140" t="s">
        <v>214</v>
      </c>
      <c r="AO27" s="140"/>
      <c r="AP27" s="140"/>
      <c r="AQ27" s="140"/>
      <c r="AR27" s="140"/>
      <c r="AS27" s="140"/>
    </row>
    <row r="28" spans="1:45" s="142" customFormat="1" ht="172.9" hidden="1" customHeight="1" x14ac:dyDescent="0.25">
      <c r="A28" s="70">
        <v>67</v>
      </c>
      <c r="B28" s="70">
        <v>107</v>
      </c>
      <c r="C28" s="158" t="s">
        <v>481</v>
      </c>
      <c r="D28" s="159" t="s">
        <v>469</v>
      </c>
      <c r="E28" s="159" t="s">
        <v>482</v>
      </c>
      <c r="F28" s="74" t="s">
        <v>483</v>
      </c>
      <c r="G28" s="74" t="s">
        <v>484</v>
      </c>
      <c r="H28" s="75" t="s">
        <v>485</v>
      </c>
      <c r="I28" s="75" t="s">
        <v>485</v>
      </c>
      <c r="J28" s="76">
        <v>3</v>
      </c>
      <c r="K28" s="77">
        <v>41699</v>
      </c>
      <c r="L28" s="77">
        <v>42185</v>
      </c>
      <c r="M28" s="78" t="s">
        <v>369</v>
      </c>
      <c r="N28" s="79" t="s">
        <v>23</v>
      </c>
      <c r="O28" s="80" t="s">
        <v>22</v>
      </c>
      <c r="P28" s="80" t="s">
        <v>22</v>
      </c>
      <c r="Q28" s="80" t="s">
        <v>22</v>
      </c>
      <c r="R28" s="81" t="s">
        <v>440</v>
      </c>
      <c r="S28" s="144">
        <v>3</v>
      </c>
      <c r="T28" s="83">
        <f>+S28/J28</f>
        <v>1</v>
      </c>
      <c r="U28" s="85"/>
      <c r="V28" s="85"/>
      <c r="W28" s="86"/>
      <c r="X28" s="85"/>
      <c r="Y28" s="86"/>
      <c r="Z28" s="85"/>
      <c r="AA28" s="87" t="s">
        <v>32</v>
      </c>
      <c r="AB28" s="88">
        <f>IF(T28=100%,2,0)</f>
        <v>2</v>
      </c>
      <c r="AC28" s="88">
        <f>IF(L28&lt;$AD$8,0,1)</f>
        <v>0</v>
      </c>
      <c r="AD28" s="89" t="str">
        <f t="shared" si="0"/>
        <v>CUMPLIDA</v>
      </c>
      <c r="AE28" s="89" t="str">
        <f t="shared" si="1"/>
        <v>CUMPLIDA</v>
      </c>
      <c r="AF28" s="81" t="s">
        <v>31</v>
      </c>
      <c r="AG28" s="83" t="s">
        <v>391</v>
      </c>
      <c r="AH28" s="91"/>
      <c r="AI28" s="91"/>
      <c r="AJ28" s="91"/>
      <c r="AK28" s="92" t="s">
        <v>364</v>
      </c>
      <c r="AL28" s="93"/>
      <c r="AM28" s="92"/>
      <c r="AN28" s="94" t="s">
        <v>214</v>
      </c>
      <c r="AO28" s="449"/>
      <c r="AP28" s="94"/>
      <c r="AQ28" s="94"/>
      <c r="AR28" s="94"/>
      <c r="AS28" s="94"/>
    </row>
    <row r="29" spans="1:45" s="142" customFormat="1" ht="216" hidden="1" customHeight="1" x14ac:dyDescent="0.25">
      <c r="A29" s="70">
        <v>73</v>
      </c>
      <c r="B29" s="70">
        <v>115</v>
      </c>
      <c r="C29" s="162" t="s">
        <v>486</v>
      </c>
      <c r="D29" s="73" t="s">
        <v>487</v>
      </c>
      <c r="E29" s="73" t="s">
        <v>488</v>
      </c>
      <c r="F29" s="74" t="s">
        <v>489</v>
      </c>
      <c r="G29" s="74" t="s">
        <v>490</v>
      </c>
      <c r="H29" s="75" t="s">
        <v>491</v>
      </c>
      <c r="I29" s="75" t="s">
        <v>491</v>
      </c>
      <c r="J29" s="171">
        <v>7</v>
      </c>
      <c r="K29" s="77">
        <v>41609</v>
      </c>
      <c r="L29" s="77">
        <v>42185</v>
      </c>
      <c r="M29" s="78" t="s">
        <v>492</v>
      </c>
      <c r="N29" s="79" t="s">
        <v>492</v>
      </c>
      <c r="O29" s="80" t="s">
        <v>22</v>
      </c>
      <c r="P29" s="80" t="s">
        <v>22</v>
      </c>
      <c r="Q29" s="80" t="s">
        <v>22</v>
      </c>
      <c r="R29" s="81" t="s">
        <v>88</v>
      </c>
      <c r="S29" s="144">
        <v>7</v>
      </c>
      <c r="T29" s="83">
        <f>+S29/J29</f>
        <v>1</v>
      </c>
      <c r="U29" s="85"/>
      <c r="V29" s="85"/>
      <c r="W29" s="86"/>
      <c r="X29" s="85"/>
      <c r="Y29" s="86"/>
      <c r="Z29" s="85"/>
      <c r="AA29" s="87" t="s">
        <v>32</v>
      </c>
      <c r="AB29" s="88">
        <f>IF(T29=100%,2,0)</f>
        <v>2</v>
      </c>
      <c r="AC29" s="88">
        <f>IF(L29&lt;$AD$8,0,1)</f>
        <v>0</v>
      </c>
      <c r="AD29" s="89" t="str">
        <f t="shared" si="0"/>
        <v>CUMPLIDA</v>
      </c>
      <c r="AE29" s="89" t="str">
        <f t="shared" si="1"/>
        <v>CUMPLIDA</v>
      </c>
      <c r="AF29" s="81" t="s">
        <v>88</v>
      </c>
      <c r="AG29" s="83" t="s">
        <v>363</v>
      </c>
      <c r="AH29" s="91"/>
      <c r="AI29" s="91"/>
      <c r="AJ29" s="91"/>
      <c r="AK29" s="92" t="s">
        <v>364</v>
      </c>
      <c r="AL29" s="93" t="s">
        <v>115</v>
      </c>
      <c r="AM29" s="93" t="s">
        <v>171</v>
      </c>
      <c r="AN29" s="145"/>
      <c r="AO29" s="145"/>
      <c r="AP29" s="145"/>
      <c r="AQ29" s="145"/>
      <c r="AR29" s="145"/>
      <c r="AS29" s="145"/>
    </row>
    <row r="30" spans="1:45" s="142" customFormat="1" ht="279.75" customHeight="1" x14ac:dyDescent="0.25">
      <c r="A30" s="96">
        <v>74</v>
      </c>
      <c r="B30" s="96">
        <v>116</v>
      </c>
      <c r="C30" s="172" t="s">
        <v>493</v>
      </c>
      <c r="D30" s="98" t="s">
        <v>336</v>
      </c>
      <c r="E30" s="98" t="s">
        <v>337</v>
      </c>
      <c r="F30" s="116" t="s">
        <v>332</v>
      </c>
      <c r="G30" s="116" t="s">
        <v>333</v>
      </c>
      <c r="H30" s="450" t="s">
        <v>334</v>
      </c>
      <c r="I30" s="450" t="s">
        <v>335</v>
      </c>
      <c r="J30" s="427">
        <v>7</v>
      </c>
      <c r="K30" s="117">
        <v>41699</v>
      </c>
      <c r="L30" s="117">
        <v>43434</v>
      </c>
      <c r="M30" s="103" t="s">
        <v>309</v>
      </c>
      <c r="N30" s="103" t="s">
        <v>309</v>
      </c>
      <c r="O30" s="118" t="s">
        <v>22</v>
      </c>
      <c r="P30" s="118" t="s">
        <v>22</v>
      </c>
      <c r="Q30" s="118" t="s">
        <v>6164</v>
      </c>
      <c r="R30" s="105" t="s">
        <v>88</v>
      </c>
      <c r="S30" s="106">
        <v>6</v>
      </c>
      <c r="T30" s="107">
        <f>+S30/J30</f>
        <v>0.8571428571428571</v>
      </c>
      <c r="U30" s="85"/>
      <c r="V30" s="85"/>
      <c r="W30" s="86"/>
      <c r="X30" s="85"/>
      <c r="Y30" s="86"/>
      <c r="Z30" s="85"/>
      <c r="AA30" s="110" t="s">
        <v>32</v>
      </c>
      <c r="AB30" s="410">
        <f>IF(T30=100%,2,0)</f>
        <v>0</v>
      </c>
      <c r="AC30" s="411">
        <f>IF(L30&lt;$AD$8,0,1)</f>
        <v>1</v>
      </c>
      <c r="AD30" s="89" t="str">
        <f t="shared" si="0"/>
        <v>EN TERMINO</v>
      </c>
      <c r="AE30" s="89" t="str">
        <f t="shared" si="1"/>
        <v>EN TERMINO</v>
      </c>
      <c r="AF30" s="105" t="s">
        <v>88</v>
      </c>
      <c r="AG30" s="113"/>
      <c r="AH30" s="114" t="s">
        <v>229</v>
      </c>
      <c r="AI30" s="91" t="s">
        <v>226</v>
      </c>
      <c r="AJ30" s="114" t="s">
        <v>220</v>
      </c>
      <c r="AK30" s="449" t="s">
        <v>108</v>
      </c>
      <c r="AL30" s="427" t="s">
        <v>111</v>
      </c>
      <c r="AM30" s="427" t="s">
        <v>179</v>
      </c>
      <c r="AN30" s="427" t="s">
        <v>215</v>
      </c>
      <c r="AO30" s="427"/>
      <c r="AP30" s="427"/>
      <c r="AQ30" s="427"/>
      <c r="AR30" s="427"/>
      <c r="AS30" s="119"/>
    </row>
    <row r="31" spans="1:45" s="142" customFormat="1" ht="109.5" hidden="1" customHeight="1" x14ac:dyDescent="0.25">
      <c r="A31" s="120">
        <v>81</v>
      </c>
      <c r="B31" s="120">
        <v>125</v>
      </c>
      <c r="C31" s="173" t="s">
        <v>495</v>
      </c>
      <c r="D31" s="122" t="s">
        <v>358</v>
      </c>
      <c r="E31" s="122" t="s">
        <v>358</v>
      </c>
      <c r="F31" s="174" t="s">
        <v>496</v>
      </c>
      <c r="G31" s="175"/>
      <c r="H31" s="175" t="s">
        <v>497</v>
      </c>
      <c r="I31" s="175" t="s">
        <v>497</v>
      </c>
      <c r="J31" s="176">
        <v>1</v>
      </c>
      <c r="K31" s="126">
        <v>41640</v>
      </c>
      <c r="L31" s="126">
        <v>41912</v>
      </c>
      <c r="M31" s="127" t="s">
        <v>498</v>
      </c>
      <c r="N31" s="177" t="s">
        <v>182</v>
      </c>
      <c r="O31" s="128" t="s">
        <v>22</v>
      </c>
      <c r="P31" s="128" t="s">
        <v>370</v>
      </c>
      <c r="Q31" s="128" t="s">
        <v>37</v>
      </c>
      <c r="R31" s="129" t="s">
        <v>89</v>
      </c>
      <c r="S31" s="130">
        <v>1</v>
      </c>
      <c r="T31" s="131">
        <f>+S31/J31</f>
        <v>1</v>
      </c>
      <c r="U31" s="132"/>
      <c r="V31" s="132"/>
      <c r="W31" s="133"/>
      <c r="X31" s="132"/>
      <c r="Y31" s="133"/>
      <c r="Z31" s="132"/>
      <c r="AA31" s="134" t="s">
        <v>499</v>
      </c>
      <c r="AB31" s="88">
        <f>IF(T31=100%,2,0)</f>
        <v>2</v>
      </c>
      <c r="AC31" s="88">
        <f>IF(L31&lt;$AD$8,0,1)</f>
        <v>0</v>
      </c>
      <c r="AD31" s="135" t="str">
        <f t="shared" si="0"/>
        <v>CUMPLIDA</v>
      </c>
      <c r="AE31" s="135" t="str">
        <f t="shared" si="1"/>
        <v>CUMPLIDA</v>
      </c>
      <c r="AF31" s="129" t="s">
        <v>89</v>
      </c>
      <c r="AG31" s="131" t="s">
        <v>391</v>
      </c>
      <c r="AH31" s="137"/>
      <c r="AI31" s="137"/>
      <c r="AJ31" s="137"/>
      <c r="AK31" s="138" t="s">
        <v>364</v>
      </c>
      <c r="AL31" s="139"/>
      <c r="AM31" s="138"/>
      <c r="AN31" s="140" t="s">
        <v>213</v>
      </c>
      <c r="AO31" s="140"/>
      <c r="AP31" s="140"/>
      <c r="AQ31" s="140"/>
      <c r="AR31" s="140"/>
      <c r="AS31" s="140"/>
    </row>
    <row r="32" spans="1:45" s="56" customFormat="1" ht="273.60000000000002" hidden="1" customHeight="1" x14ac:dyDescent="0.25">
      <c r="A32" s="70">
        <v>83</v>
      </c>
      <c r="B32" s="70">
        <v>128</v>
      </c>
      <c r="C32" s="178" t="s">
        <v>500</v>
      </c>
      <c r="D32" s="73" t="s">
        <v>358</v>
      </c>
      <c r="E32" s="73" t="s">
        <v>358</v>
      </c>
      <c r="F32" s="157" t="s">
        <v>501</v>
      </c>
      <c r="G32" s="179" t="s">
        <v>502</v>
      </c>
      <c r="H32" s="179" t="s">
        <v>503</v>
      </c>
      <c r="I32" s="179" t="s">
        <v>504</v>
      </c>
      <c r="J32" s="180">
        <v>8</v>
      </c>
      <c r="K32" s="77">
        <v>41640</v>
      </c>
      <c r="L32" s="77">
        <v>42735</v>
      </c>
      <c r="M32" s="103" t="s">
        <v>498</v>
      </c>
      <c r="N32" s="181" t="s">
        <v>182</v>
      </c>
      <c r="O32" s="104" t="s">
        <v>22</v>
      </c>
      <c r="P32" s="104" t="s">
        <v>370</v>
      </c>
      <c r="Q32" s="104" t="s">
        <v>22</v>
      </c>
      <c r="R32" s="105" t="s">
        <v>440</v>
      </c>
      <c r="S32" s="106">
        <v>8</v>
      </c>
      <c r="T32" s="113">
        <f>+S32/J32</f>
        <v>1</v>
      </c>
      <c r="U32" s="85" t="s">
        <v>31</v>
      </c>
      <c r="V32" s="85" t="s">
        <v>26</v>
      </c>
      <c r="W32" s="6" t="s">
        <v>505</v>
      </c>
      <c r="X32" s="85" t="s">
        <v>506</v>
      </c>
      <c r="Y32" s="6" t="s">
        <v>507</v>
      </c>
      <c r="Z32" s="85" t="s">
        <v>445</v>
      </c>
      <c r="AA32" s="110" t="s">
        <v>499</v>
      </c>
      <c r="AB32" s="88">
        <f>IF(T32=100%,2,0)</f>
        <v>2</v>
      </c>
      <c r="AC32" s="88">
        <f>IF(L32&lt;$AD$8,0,1)</f>
        <v>0</v>
      </c>
      <c r="AD32" s="89" t="str">
        <f t="shared" si="0"/>
        <v>CUMPLIDA</v>
      </c>
      <c r="AE32" s="89" t="str">
        <f t="shared" si="1"/>
        <v>CUMPLIDA</v>
      </c>
      <c r="AF32" s="105" t="s">
        <v>31</v>
      </c>
      <c r="AG32" s="113" t="s">
        <v>408</v>
      </c>
      <c r="AH32" s="114" t="s">
        <v>508</v>
      </c>
      <c r="AI32" s="91" t="s">
        <v>26</v>
      </c>
      <c r="AJ32" s="114" t="s">
        <v>222</v>
      </c>
      <c r="AK32" s="6" t="s">
        <v>364</v>
      </c>
      <c r="AL32" s="6" t="s">
        <v>115</v>
      </c>
      <c r="AM32" s="6" t="s">
        <v>165</v>
      </c>
      <c r="AN32" s="6" t="s">
        <v>213</v>
      </c>
      <c r="AO32" s="427"/>
      <c r="AP32" s="6"/>
      <c r="AQ32" s="6"/>
      <c r="AR32" s="6"/>
      <c r="AS32" s="6"/>
    </row>
    <row r="33" spans="1:45" s="142" customFormat="1" ht="129.6" hidden="1" customHeight="1" x14ac:dyDescent="0.25">
      <c r="A33" s="70">
        <v>86</v>
      </c>
      <c r="B33" s="70">
        <v>141</v>
      </c>
      <c r="C33" s="182" t="s">
        <v>509</v>
      </c>
      <c r="D33" s="179" t="s">
        <v>358</v>
      </c>
      <c r="E33" s="73" t="s">
        <v>358</v>
      </c>
      <c r="F33" s="183" t="s">
        <v>510</v>
      </c>
      <c r="G33" s="179"/>
      <c r="H33" s="179" t="s">
        <v>511</v>
      </c>
      <c r="I33" s="179" t="s">
        <v>511</v>
      </c>
      <c r="J33" s="180">
        <v>5</v>
      </c>
      <c r="K33" s="77">
        <v>41640</v>
      </c>
      <c r="L33" s="77">
        <v>42185</v>
      </c>
      <c r="M33" s="78" t="s">
        <v>498</v>
      </c>
      <c r="N33" s="184" t="s">
        <v>182</v>
      </c>
      <c r="O33" s="79" t="s">
        <v>22</v>
      </c>
      <c r="P33" s="79" t="s">
        <v>512</v>
      </c>
      <c r="Q33" s="79" t="s">
        <v>37</v>
      </c>
      <c r="R33" s="81" t="s">
        <v>88</v>
      </c>
      <c r="S33" s="144">
        <v>5</v>
      </c>
      <c r="T33" s="83">
        <f>+S33/J33</f>
        <v>1</v>
      </c>
      <c r="U33" s="85"/>
      <c r="V33" s="85"/>
      <c r="W33" s="86"/>
      <c r="X33" s="85"/>
      <c r="Y33" s="86"/>
      <c r="Z33" s="85"/>
      <c r="AA33" s="87" t="s">
        <v>499</v>
      </c>
      <c r="AB33" s="88">
        <f>IF(T33=100%,2,0)</f>
        <v>2</v>
      </c>
      <c r="AC33" s="88">
        <f>IF(L33&lt;$AD$8,0,1)</f>
        <v>0</v>
      </c>
      <c r="AD33" s="89" t="str">
        <f t="shared" si="0"/>
        <v>CUMPLIDA</v>
      </c>
      <c r="AE33" s="89" t="str">
        <f t="shared" si="1"/>
        <v>CUMPLIDA</v>
      </c>
      <c r="AF33" s="81" t="s">
        <v>88</v>
      </c>
      <c r="AG33" s="83" t="s">
        <v>391</v>
      </c>
      <c r="AH33" s="91"/>
      <c r="AI33" s="91"/>
      <c r="AJ33" s="91"/>
      <c r="AK33" s="92" t="s">
        <v>364</v>
      </c>
      <c r="AL33" s="139"/>
      <c r="AM33" s="138"/>
      <c r="AN33" s="94" t="s">
        <v>213</v>
      </c>
      <c r="AO33" s="449"/>
      <c r="AP33" s="94"/>
      <c r="AQ33" s="94"/>
      <c r="AR33" s="94"/>
      <c r="AS33" s="94"/>
    </row>
    <row r="34" spans="1:45" s="142" customFormat="1" ht="235.5" customHeight="1" x14ac:dyDescent="0.25">
      <c r="A34" s="96">
        <v>93</v>
      </c>
      <c r="B34" s="96">
        <v>150</v>
      </c>
      <c r="C34" s="185" t="s">
        <v>513</v>
      </c>
      <c r="D34" s="185" t="s">
        <v>514</v>
      </c>
      <c r="E34" s="185" t="s">
        <v>515</v>
      </c>
      <c r="F34" s="185" t="s">
        <v>516</v>
      </c>
      <c r="G34" s="185" t="s">
        <v>517</v>
      </c>
      <c r="H34" s="186" t="s">
        <v>518</v>
      </c>
      <c r="I34" s="186" t="s">
        <v>519</v>
      </c>
      <c r="J34" s="427">
        <v>2</v>
      </c>
      <c r="K34" s="117">
        <v>41699</v>
      </c>
      <c r="L34" s="117">
        <v>43190</v>
      </c>
      <c r="M34" s="103" t="s">
        <v>306</v>
      </c>
      <c r="N34" s="452" t="s">
        <v>306</v>
      </c>
      <c r="O34" s="118" t="s">
        <v>43</v>
      </c>
      <c r="P34" s="118" t="s">
        <v>43</v>
      </c>
      <c r="Q34" s="118" t="s">
        <v>6165</v>
      </c>
      <c r="R34" s="105" t="s">
        <v>89</v>
      </c>
      <c r="S34" s="106">
        <v>2</v>
      </c>
      <c r="T34" s="107">
        <f>+S34/J34</f>
        <v>1</v>
      </c>
      <c r="U34" s="85"/>
      <c r="V34" s="85"/>
      <c r="W34" s="86"/>
      <c r="X34" s="85"/>
      <c r="Y34" s="86"/>
      <c r="Z34" s="85"/>
      <c r="AA34" s="110" t="s">
        <v>36</v>
      </c>
      <c r="AB34" s="410">
        <f>IF(T34=100%,2,0)</f>
        <v>2</v>
      </c>
      <c r="AC34" s="411">
        <f>IF(L34&lt;$AD$8,0,1)</f>
        <v>0</v>
      </c>
      <c r="AD34" s="89" t="str">
        <f t="shared" si="0"/>
        <v>CUMPLIDA</v>
      </c>
      <c r="AE34" s="89" t="str">
        <f t="shared" si="1"/>
        <v>CUMPLIDA</v>
      </c>
      <c r="AF34" s="105" t="s">
        <v>89</v>
      </c>
      <c r="AG34" s="113"/>
      <c r="AH34" s="114" t="s">
        <v>523</v>
      </c>
      <c r="AI34" s="91" t="s">
        <v>226</v>
      </c>
      <c r="AJ34" s="114" t="s">
        <v>220</v>
      </c>
      <c r="AK34" s="449" t="s">
        <v>108</v>
      </c>
      <c r="AL34" s="427" t="s">
        <v>111</v>
      </c>
      <c r="AM34" s="427" t="s">
        <v>134</v>
      </c>
      <c r="AN34" s="427" t="s">
        <v>213</v>
      </c>
      <c r="AO34" s="427"/>
      <c r="AP34" s="427"/>
      <c r="AQ34" s="427"/>
      <c r="AR34" s="427"/>
      <c r="AS34" s="119"/>
    </row>
    <row r="35" spans="1:45" s="56" customFormat="1" ht="247.5" hidden="1" customHeight="1" x14ac:dyDescent="0.25">
      <c r="A35" s="120">
        <v>115</v>
      </c>
      <c r="B35" s="120">
        <v>185</v>
      </c>
      <c r="C35" s="187" t="s">
        <v>524</v>
      </c>
      <c r="D35" s="169" t="s">
        <v>525</v>
      </c>
      <c r="E35" s="169" t="s">
        <v>526</v>
      </c>
      <c r="F35" s="169" t="s">
        <v>527</v>
      </c>
      <c r="G35" s="169" t="s">
        <v>528</v>
      </c>
      <c r="H35" s="169" t="s">
        <v>529</v>
      </c>
      <c r="I35" s="169" t="s">
        <v>529</v>
      </c>
      <c r="J35" s="188">
        <v>3</v>
      </c>
      <c r="K35" s="126">
        <v>41456</v>
      </c>
      <c r="L35" s="126">
        <v>42735</v>
      </c>
      <c r="M35" s="150" t="s">
        <v>530</v>
      </c>
      <c r="N35" s="151" t="s">
        <v>38</v>
      </c>
      <c r="O35" s="189" t="s">
        <v>29</v>
      </c>
      <c r="P35" s="189" t="s">
        <v>29</v>
      </c>
      <c r="Q35" s="189" t="s">
        <v>29</v>
      </c>
      <c r="R35" s="153" t="s">
        <v>88</v>
      </c>
      <c r="S35" s="154">
        <v>3</v>
      </c>
      <c r="T35" s="155">
        <f>+S35/J35</f>
        <v>1</v>
      </c>
      <c r="U35" s="132"/>
      <c r="V35" s="132"/>
      <c r="W35" s="133"/>
      <c r="X35" s="132"/>
      <c r="Y35" s="133"/>
      <c r="Z35" s="132"/>
      <c r="AA35" s="156" t="s">
        <v>36</v>
      </c>
      <c r="AB35" s="88">
        <f>IF(T35=100%,2,0)</f>
        <v>2</v>
      </c>
      <c r="AC35" s="88">
        <f>IF(L35&lt;$AD$8,0,1)</f>
        <v>0</v>
      </c>
      <c r="AD35" s="135" t="str">
        <f t="shared" si="0"/>
        <v>CUMPLIDA</v>
      </c>
      <c r="AE35" s="135" t="str">
        <f t="shared" si="1"/>
        <v>CUMPLIDA</v>
      </c>
      <c r="AF35" s="153" t="s">
        <v>88</v>
      </c>
      <c r="AG35" s="155" t="s">
        <v>408</v>
      </c>
      <c r="AH35" s="190" t="s">
        <v>532</v>
      </c>
      <c r="AI35" s="137" t="s">
        <v>26</v>
      </c>
      <c r="AJ35" s="190" t="s">
        <v>222</v>
      </c>
      <c r="AK35" s="9" t="s">
        <v>364</v>
      </c>
      <c r="AL35" s="9" t="s">
        <v>111</v>
      </c>
      <c r="AM35" s="9" t="s">
        <v>157</v>
      </c>
      <c r="AN35" s="9" t="s">
        <v>213</v>
      </c>
      <c r="AO35" s="9"/>
      <c r="AP35" s="9"/>
      <c r="AQ35" s="9"/>
      <c r="AR35" s="9"/>
      <c r="AS35" s="9"/>
    </row>
    <row r="36" spans="1:45" s="142" customFormat="1" ht="408.75" hidden="1" customHeight="1" x14ac:dyDescent="0.25">
      <c r="A36" s="70">
        <v>122</v>
      </c>
      <c r="B36" s="70">
        <v>194</v>
      </c>
      <c r="C36" s="191" t="s">
        <v>533</v>
      </c>
      <c r="D36" s="191" t="s">
        <v>534</v>
      </c>
      <c r="E36" s="191" t="s">
        <v>535</v>
      </c>
      <c r="F36" s="192" t="s">
        <v>536</v>
      </c>
      <c r="G36" s="192" t="s">
        <v>537</v>
      </c>
      <c r="H36" s="193" t="s">
        <v>538</v>
      </c>
      <c r="I36" s="193" t="s">
        <v>538</v>
      </c>
      <c r="J36" s="194">
        <v>4</v>
      </c>
      <c r="K36" s="77">
        <v>41791</v>
      </c>
      <c r="L36" s="77">
        <v>42185</v>
      </c>
      <c r="M36" s="78" t="s">
        <v>539</v>
      </c>
      <c r="N36" s="93" t="s">
        <v>99</v>
      </c>
      <c r="O36" s="79" t="s">
        <v>29</v>
      </c>
      <c r="P36" s="143" t="s">
        <v>540</v>
      </c>
      <c r="Q36" s="79" t="s">
        <v>37</v>
      </c>
      <c r="R36" s="81" t="s">
        <v>440</v>
      </c>
      <c r="S36" s="144">
        <v>4</v>
      </c>
      <c r="T36" s="83">
        <f>+S36/J36</f>
        <v>1</v>
      </c>
      <c r="U36" s="85" t="s">
        <v>441</v>
      </c>
      <c r="V36" s="85" t="s">
        <v>19</v>
      </c>
      <c r="W36" s="195" t="s">
        <v>541</v>
      </c>
      <c r="X36" s="85" t="s">
        <v>542</v>
      </c>
      <c r="Y36" s="6" t="s">
        <v>543</v>
      </c>
      <c r="Z36" s="85" t="s">
        <v>445</v>
      </c>
      <c r="AA36" s="87" t="s">
        <v>36</v>
      </c>
      <c r="AB36" s="88">
        <f>IF(T36=100%,2,0)</f>
        <v>2</v>
      </c>
      <c r="AC36" s="88">
        <f>IF(L36&lt;$AD$8,0,1)</f>
        <v>0</v>
      </c>
      <c r="AD36" s="89" t="str">
        <f t="shared" si="0"/>
        <v>CUMPLIDA</v>
      </c>
      <c r="AE36" s="89" t="str">
        <f t="shared" si="1"/>
        <v>CUMPLIDA</v>
      </c>
      <c r="AF36" s="81" t="s">
        <v>31</v>
      </c>
      <c r="AG36" s="83" t="s">
        <v>391</v>
      </c>
      <c r="AH36" s="91"/>
      <c r="AI36" s="91"/>
      <c r="AJ36" s="91"/>
      <c r="AK36" s="92" t="s">
        <v>364</v>
      </c>
      <c r="AL36" s="139"/>
      <c r="AM36" s="138"/>
      <c r="AN36" s="94" t="s">
        <v>213</v>
      </c>
      <c r="AO36" s="449"/>
      <c r="AP36" s="94"/>
      <c r="AQ36" s="94"/>
      <c r="AR36" s="94"/>
      <c r="AS36" s="94"/>
    </row>
    <row r="37" spans="1:45" s="142" customFormat="1" ht="187.15" hidden="1" customHeight="1" x14ac:dyDescent="0.25">
      <c r="A37" s="70">
        <v>126</v>
      </c>
      <c r="B37" s="70">
        <v>198</v>
      </c>
      <c r="C37" s="191" t="s">
        <v>544</v>
      </c>
      <c r="D37" s="191" t="s">
        <v>545</v>
      </c>
      <c r="E37" s="191" t="s">
        <v>546</v>
      </c>
      <c r="F37" s="74" t="s">
        <v>547</v>
      </c>
      <c r="G37" s="183" t="s">
        <v>548</v>
      </c>
      <c r="H37" s="75" t="s">
        <v>549</v>
      </c>
      <c r="I37" s="75" t="s">
        <v>549</v>
      </c>
      <c r="J37" s="76">
        <v>7</v>
      </c>
      <c r="K37" s="77">
        <v>41671</v>
      </c>
      <c r="L37" s="77">
        <v>42185</v>
      </c>
      <c r="M37" s="78" t="s">
        <v>539</v>
      </c>
      <c r="N37" s="93" t="s">
        <v>99</v>
      </c>
      <c r="O37" s="79" t="s">
        <v>29</v>
      </c>
      <c r="P37" s="143" t="s">
        <v>540</v>
      </c>
      <c r="Q37" s="79" t="s">
        <v>37</v>
      </c>
      <c r="R37" s="81" t="s">
        <v>88</v>
      </c>
      <c r="S37" s="144">
        <v>7</v>
      </c>
      <c r="T37" s="83">
        <f>+S37/J37</f>
        <v>1</v>
      </c>
      <c r="U37" s="85"/>
      <c r="V37" s="85"/>
      <c r="W37" s="86"/>
      <c r="X37" s="85"/>
      <c r="Y37" s="86"/>
      <c r="Z37" s="85"/>
      <c r="AA37" s="87" t="s">
        <v>36</v>
      </c>
      <c r="AB37" s="88">
        <f>IF(T37=100%,2,0)</f>
        <v>2</v>
      </c>
      <c r="AC37" s="88">
        <f>IF(L37&lt;$AD$8,0,1)</f>
        <v>0</v>
      </c>
      <c r="AD37" s="89" t="str">
        <f t="shared" si="0"/>
        <v>CUMPLIDA</v>
      </c>
      <c r="AE37" s="89" t="str">
        <f t="shared" si="1"/>
        <v>CUMPLIDA</v>
      </c>
      <c r="AF37" s="81" t="s">
        <v>88</v>
      </c>
      <c r="AG37" s="83" t="s">
        <v>391</v>
      </c>
      <c r="AH37" s="91"/>
      <c r="AI37" s="91"/>
      <c r="AJ37" s="91"/>
      <c r="AK37" s="92" t="s">
        <v>364</v>
      </c>
      <c r="AL37" s="93"/>
      <c r="AM37" s="92"/>
      <c r="AN37" s="94" t="s">
        <v>213</v>
      </c>
      <c r="AO37" s="449"/>
      <c r="AP37" s="94"/>
      <c r="AQ37" s="94"/>
      <c r="AR37" s="94"/>
      <c r="AS37" s="94"/>
    </row>
    <row r="38" spans="1:45" s="142" customFormat="1" ht="100.9" hidden="1" customHeight="1" x14ac:dyDescent="0.25">
      <c r="A38" s="70">
        <v>134</v>
      </c>
      <c r="B38" s="70">
        <v>206</v>
      </c>
      <c r="C38" s="191" t="s">
        <v>550</v>
      </c>
      <c r="D38" s="191" t="s">
        <v>551</v>
      </c>
      <c r="E38" s="191" t="s">
        <v>552</v>
      </c>
      <c r="F38" s="74" t="s">
        <v>553</v>
      </c>
      <c r="G38" s="74" t="s">
        <v>554</v>
      </c>
      <c r="H38" s="75" t="s">
        <v>555</v>
      </c>
      <c r="I38" s="75" t="s">
        <v>555</v>
      </c>
      <c r="J38" s="76">
        <v>4</v>
      </c>
      <c r="K38" s="77">
        <v>41640</v>
      </c>
      <c r="L38" s="77">
        <v>42185</v>
      </c>
      <c r="M38" s="78" t="s">
        <v>539</v>
      </c>
      <c r="N38" s="93" t="s">
        <v>99</v>
      </c>
      <c r="O38" s="79" t="s">
        <v>29</v>
      </c>
      <c r="P38" s="143" t="s">
        <v>556</v>
      </c>
      <c r="Q38" s="79" t="s">
        <v>37</v>
      </c>
      <c r="R38" s="81" t="s">
        <v>89</v>
      </c>
      <c r="S38" s="144">
        <v>4</v>
      </c>
      <c r="T38" s="83">
        <f>+S38/J38</f>
        <v>1</v>
      </c>
      <c r="U38" s="85"/>
      <c r="V38" s="85"/>
      <c r="W38" s="86"/>
      <c r="X38" s="85"/>
      <c r="Y38" s="86"/>
      <c r="Z38" s="85"/>
      <c r="AA38" s="87" t="s">
        <v>36</v>
      </c>
      <c r="AB38" s="88">
        <f>IF(T38=100%,2,0)</f>
        <v>2</v>
      </c>
      <c r="AC38" s="88">
        <f>IF(L38&lt;$AD$8,0,1)</f>
        <v>0</v>
      </c>
      <c r="AD38" s="89" t="str">
        <f t="shared" si="0"/>
        <v>CUMPLIDA</v>
      </c>
      <c r="AE38" s="89" t="str">
        <f t="shared" si="1"/>
        <v>CUMPLIDA</v>
      </c>
      <c r="AF38" s="81" t="s">
        <v>89</v>
      </c>
      <c r="AG38" s="83" t="s">
        <v>391</v>
      </c>
      <c r="AH38" s="91"/>
      <c r="AI38" s="91"/>
      <c r="AJ38" s="91"/>
      <c r="AK38" s="92" t="s">
        <v>364</v>
      </c>
      <c r="AL38" s="93"/>
      <c r="AM38" s="92"/>
      <c r="AN38" s="94" t="s">
        <v>213</v>
      </c>
      <c r="AO38" s="449"/>
      <c r="AP38" s="94"/>
      <c r="AQ38" s="94"/>
      <c r="AR38" s="94"/>
      <c r="AS38" s="94"/>
    </row>
    <row r="39" spans="1:45" s="56" customFormat="1" ht="330.75" hidden="1" customHeight="1" x14ac:dyDescent="0.25">
      <c r="A39" s="70">
        <v>144</v>
      </c>
      <c r="B39" s="70">
        <v>220</v>
      </c>
      <c r="C39" s="191" t="s">
        <v>557</v>
      </c>
      <c r="D39" s="191" t="s">
        <v>558</v>
      </c>
      <c r="E39" s="191" t="s">
        <v>559</v>
      </c>
      <c r="F39" s="196" t="s">
        <v>560</v>
      </c>
      <c r="G39" s="196" t="s">
        <v>561</v>
      </c>
      <c r="H39" s="197" t="s">
        <v>562</v>
      </c>
      <c r="I39" s="197" t="s">
        <v>562</v>
      </c>
      <c r="J39" s="198">
        <v>6</v>
      </c>
      <c r="K39" s="77">
        <v>41640</v>
      </c>
      <c r="L39" s="77">
        <v>42735</v>
      </c>
      <c r="M39" s="103" t="s">
        <v>563</v>
      </c>
      <c r="N39" s="104" t="s">
        <v>55</v>
      </c>
      <c r="O39" s="199" t="s">
        <v>22</v>
      </c>
      <c r="P39" s="199" t="s">
        <v>452</v>
      </c>
      <c r="Q39" s="199" t="s">
        <v>22</v>
      </c>
      <c r="R39" s="105" t="s">
        <v>88</v>
      </c>
      <c r="S39" s="106">
        <v>6</v>
      </c>
      <c r="T39" s="113">
        <f>+S39/J39</f>
        <v>1</v>
      </c>
      <c r="U39" s="85"/>
      <c r="V39" s="85"/>
      <c r="W39" s="86"/>
      <c r="X39" s="85"/>
      <c r="Y39" s="86"/>
      <c r="Z39" s="85"/>
      <c r="AA39" s="110" t="s">
        <v>36</v>
      </c>
      <c r="AB39" s="88">
        <f>IF(T39=100%,2,0)</f>
        <v>2</v>
      </c>
      <c r="AC39" s="88">
        <f>IF(L39&lt;$AD$8,0,1)</f>
        <v>0</v>
      </c>
      <c r="AD39" s="89" t="str">
        <f t="shared" si="0"/>
        <v>CUMPLIDA</v>
      </c>
      <c r="AE39" s="89" t="str">
        <f t="shared" si="1"/>
        <v>CUMPLIDA</v>
      </c>
      <c r="AF39" s="105" t="s">
        <v>88</v>
      </c>
      <c r="AG39" s="113" t="s">
        <v>408</v>
      </c>
      <c r="AH39" s="114" t="s">
        <v>565</v>
      </c>
      <c r="AI39" s="91" t="s">
        <v>19</v>
      </c>
      <c r="AJ39" s="114" t="s">
        <v>222</v>
      </c>
      <c r="AK39" s="6" t="s">
        <v>364</v>
      </c>
      <c r="AL39" s="6" t="s">
        <v>117</v>
      </c>
      <c r="AM39" s="6" t="s">
        <v>135</v>
      </c>
      <c r="AN39" s="6" t="s">
        <v>213</v>
      </c>
      <c r="AO39" s="427"/>
      <c r="AP39" s="6"/>
      <c r="AQ39" s="6"/>
      <c r="AR39" s="6"/>
      <c r="AS39" s="6"/>
    </row>
    <row r="40" spans="1:45" s="142" customFormat="1" ht="115.15" hidden="1" customHeight="1" x14ac:dyDescent="0.25">
      <c r="A40" s="70">
        <v>160</v>
      </c>
      <c r="B40" s="70">
        <v>238</v>
      </c>
      <c r="C40" s="191" t="s">
        <v>566</v>
      </c>
      <c r="D40" s="191" t="s">
        <v>558</v>
      </c>
      <c r="E40" s="191" t="s">
        <v>567</v>
      </c>
      <c r="F40" s="73" t="s">
        <v>568</v>
      </c>
      <c r="G40" s="73"/>
      <c r="H40" s="160" t="s">
        <v>569</v>
      </c>
      <c r="I40" s="160" t="s">
        <v>569</v>
      </c>
      <c r="J40" s="198">
        <v>5</v>
      </c>
      <c r="K40" s="77">
        <v>41671</v>
      </c>
      <c r="L40" s="77">
        <v>41943</v>
      </c>
      <c r="M40" s="78" t="s">
        <v>570</v>
      </c>
      <c r="N40" s="79" t="s">
        <v>39</v>
      </c>
      <c r="O40" s="143" t="s">
        <v>22</v>
      </c>
      <c r="P40" s="79" t="s">
        <v>571</v>
      </c>
      <c r="Q40" s="79" t="s">
        <v>37</v>
      </c>
      <c r="R40" s="81" t="s">
        <v>88</v>
      </c>
      <c r="S40" s="144">
        <v>5</v>
      </c>
      <c r="T40" s="83">
        <f>+S40/J40</f>
        <v>1</v>
      </c>
      <c r="U40" s="85"/>
      <c r="V40" s="85"/>
      <c r="W40" s="86"/>
      <c r="X40" s="85"/>
      <c r="Y40" s="86"/>
      <c r="Z40" s="85"/>
      <c r="AA40" s="87" t="s">
        <v>36</v>
      </c>
      <c r="AB40" s="88">
        <f>IF(T40=100%,2,0)</f>
        <v>2</v>
      </c>
      <c r="AC40" s="88">
        <f>IF(L40&lt;$AD$8,0,1)</f>
        <v>0</v>
      </c>
      <c r="AD40" s="89" t="str">
        <f t="shared" si="0"/>
        <v>CUMPLIDA</v>
      </c>
      <c r="AE40" s="89" t="str">
        <f t="shared" si="1"/>
        <v>CUMPLIDA</v>
      </c>
      <c r="AF40" s="81" t="s">
        <v>88</v>
      </c>
      <c r="AG40" s="83" t="s">
        <v>391</v>
      </c>
      <c r="AH40" s="91"/>
      <c r="AI40" s="91"/>
      <c r="AJ40" s="91"/>
      <c r="AK40" s="92" t="s">
        <v>364</v>
      </c>
      <c r="AL40" s="139"/>
      <c r="AM40" s="138"/>
      <c r="AN40" s="94" t="s">
        <v>213</v>
      </c>
      <c r="AO40" s="449"/>
      <c r="AP40" s="94"/>
      <c r="AQ40" s="94"/>
      <c r="AR40" s="94"/>
      <c r="AS40" s="94"/>
    </row>
    <row r="41" spans="1:45" s="56" customFormat="1" ht="409.6" customHeight="1" x14ac:dyDescent="0.25">
      <c r="A41" s="96">
        <v>178</v>
      </c>
      <c r="B41" s="96">
        <v>269</v>
      </c>
      <c r="C41" s="168" t="s">
        <v>572</v>
      </c>
      <c r="D41" s="166" t="s">
        <v>573</v>
      </c>
      <c r="E41" s="166" t="s">
        <v>574</v>
      </c>
      <c r="F41" s="166" t="s">
        <v>575</v>
      </c>
      <c r="G41" s="166" t="s">
        <v>576</v>
      </c>
      <c r="H41" s="200" t="s">
        <v>577</v>
      </c>
      <c r="I41" s="200" t="s">
        <v>577</v>
      </c>
      <c r="J41" s="201">
        <v>7</v>
      </c>
      <c r="K41" s="202">
        <v>41791</v>
      </c>
      <c r="L41" s="202">
        <v>42916</v>
      </c>
      <c r="M41" s="103" t="s">
        <v>439</v>
      </c>
      <c r="N41" s="452" t="s">
        <v>30</v>
      </c>
      <c r="O41" s="452" t="s">
        <v>29</v>
      </c>
      <c r="P41" s="199" t="s">
        <v>540</v>
      </c>
      <c r="Q41" s="452" t="s">
        <v>6191</v>
      </c>
      <c r="R41" s="105" t="s">
        <v>440</v>
      </c>
      <c r="S41" s="106">
        <v>7</v>
      </c>
      <c r="T41" s="107">
        <f>+S41/J41</f>
        <v>1</v>
      </c>
      <c r="U41" s="85" t="s">
        <v>441</v>
      </c>
      <c r="V41" s="85" t="s">
        <v>26</v>
      </c>
      <c r="W41" s="427" t="s">
        <v>582</v>
      </c>
      <c r="X41" s="85" t="s">
        <v>583</v>
      </c>
      <c r="Y41" s="427" t="s">
        <v>584</v>
      </c>
      <c r="Z41" s="85" t="s">
        <v>445</v>
      </c>
      <c r="AA41" s="110" t="s">
        <v>40</v>
      </c>
      <c r="AB41" s="410">
        <f>IF(T41=100%,2,0)</f>
        <v>2</v>
      </c>
      <c r="AC41" s="411">
        <f>IF(L41&lt;$AD$8,0,1)</f>
        <v>0</v>
      </c>
      <c r="AD41" s="89" t="str">
        <f t="shared" si="0"/>
        <v>CUMPLIDA</v>
      </c>
      <c r="AE41" s="89" t="str">
        <f t="shared" si="1"/>
        <v>CUMPLIDA</v>
      </c>
      <c r="AF41" s="105" t="s">
        <v>31</v>
      </c>
      <c r="AG41" s="113"/>
      <c r="AH41" s="114" t="s">
        <v>585</v>
      </c>
      <c r="AI41" s="91" t="s">
        <v>26</v>
      </c>
      <c r="AJ41" s="114" t="s">
        <v>221</v>
      </c>
      <c r="AK41" s="449" t="s">
        <v>108</v>
      </c>
      <c r="AL41" s="427" t="s">
        <v>116</v>
      </c>
      <c r="AM41" s="427" t="s">
        <v>586</v>
      </c>
      <c r="AN41" s="427" t="s">
        <v>213</v>
      </c>
      <c r="AO41" s="427"/>
      <c r="AP41" s="427"/>
      <c r="AQ41" s="427"/>
      <c r="AR41" s="427"/>
      <c r="AS41" s="119"/>
    </row>
    <row r="42" spans="1:45" s="56" customFormat="1" ht="273.60000000000002" customHeight="1" x14ac:dyDescent="0.25">
      <c r="A42" s="96">
        <v>183</v>
      </c>
      <c r="B42" s="96">
        <v>274</v>
      </c>
      <c r="C42" s="168" t="s">
        <v>587</v>
      </c>
      <c r="D42" s="166" t="s">
        <v>358</v>
      </c>
      <c r="E42" s="166" t="s">
        <v>358</v>
      </c>
      <c r="F42" s="166" t="s">
        <v>588</v>
      </c>
      <c r="G42" s="166" t="s">
        <v>589</v>
      </c>
      <c r="H42" s="166" t="s">
        <v>590</v>
      </c>
      <c r="I42" s="166" t="s">
        <v>590</v>
      </c>
      <c r="J42" s="203">
        <v>7</v>
      </c>
      <c r="K42" s="451">
        <v>41791</v>
      </c>
      <c r="L42" s="451">
        <v>42916</v>
      </c>
      <c r="M42" s="103" t="s">
        <v>439</v>
      </c>
      <c r="N42" s="452" t="s">
        <v>30</v>
      </c>
      <c r="O42" s="452" t="s">
        <v>29</v>
      </c>
      <c r="P42" s="199" t="s">
        <v>540</v>
      </c>
      <c r="Q42" s="452" t="s">
        <v>6191</v>
      </c>
      <c r="R42" s="105" t="s">
        <v>440</v>
      </c>
      <c r="S42" s="106">
        <v>7</v>
      </c>
      <c r="T42" s="107">
        <f>+S42/J42</f>
        <v>1</v>
      </c>
      <c r="U42" s="85"/>
      <c r="V42" s="85"/>
      <c r="W42" s="427" t="s">
        <v>371</v>
      </c>
      <c r="X42" s="85"/>
      <c r="Y42" s="86"/>
      <c r="Z42" s="85" t="s">
        <v>372</v>
      </c>
      <c r="AA42" s="110" t="s">
        <v>40</v>
      </c>
      <c r="AB42" s="410">
        <f>IF(T42=100%,2,0)</f>
        <v>2</v>
      </c>
      <c r="AC42" s="411">
        <f>IF(L42&lt;$AD$8,0,1)</f>
        <v>0</v>
      </c>
      <c r="AD42" s="89" t="str">
        <f t="shared" si="0"/>
        <v>CUMPLIDA</v>
      </c>
      <c r="AE42" s="89" t="str">
        <f t="shared" si="1"/>
        <v>CUMPLIDA</v>
      </c>
      <c r="AF42" s="105" t="s">
        <v>31</v>
      </c>
      <c r="AG42" s="113"/>
      <c r="AH42" s="114" t="s">
        <v>595</v>
      </c>
      <c r="AI42" s="91" t="s">
        <v>226</v>
      </c>
      <c r="AJ42" s="114" t="s">
        <v>220</v>
      </c>
      <c r="AK42" s="449" t="s">
        <v>108</v>
      </c>
      <c r="AL42" s="427" t="s">
        <v>116</v>
      </c>
      <c r="AM42" s="427" t="s">
        <v>596</v>
      </c>
      <c r="AN42" s="427" t="s">
        <v>213</v>
      </c>
      <c r="AO42" s="427"/>
      <c r="AP42" s="427"/>
      <c r="AQ42" s="427"/>
      <c r="AR42" s="427"/>
      <c r="AS42" s="119"/>
    </row>
    <row r="43" spans="1:45" s="56" customFormat="1" ht="265.5" customHeight="1" x14ac:dyDescent="0.25">
      <c r="A43" s="96">
        <v>184</v>
      </c>
      <c r="B43" s="96">
        <v>275</v>
      </c>
      <c r="C43" s="204" t="s">
        <v>597</v>
      </c>
      <c r="D43" s="166" t="s">
        <v>598</v>
      </c>
      <c r="E43" s="166" t="s">
        <v>599</v>
      </c>
      <c r="F43" s="205" t="s">
        <v>600</v>
      </c>
      <c r="G43" s="206" t="s">
        <v>576</v>
      </c>
      <c r="H43" s="207" t="s">
        <v>601</v>
      </c>
      <c r="I43" s="207" t="s">
        <v>601</v>
      </c>
      <c r="J43" s="208">
        <v>9</v>
      </c>
      <c r="K43" s="202">
        <v>41640</v>
      </c>
      <c r="L43" s="202">
        <v>42916</v>
      </c>
      <c r="M43" s="103" t="s">
        <v>439</v>
      </c>
      <c r="N43" s="452" t="s">
        <v>30</v>
      </c>
      <c r="O43" s="199" t="s">
        <v>29</v>
      </c>
      <c r="P43" s="199" t="s">
        <v>29</v>
      </c>
      <c r="Q43" s="452" t="s">
        <v>6191</v>
      </c>
      <c r="R43" s="105" t="s">
        <v>88</v>
      </c>
      <c r="S43" s="106">
        <v>9</v>
      </c>
      <c r="T43" s="107">
        <f>+S43/J43</f>
        <v>1</v>
      </c>
      <c r="U43" s="85"/>
      <c r="V43" s="85"/>
      <c r="W43" s="427" t="s">
        <v>371</v>
      </c>
      <c r="X43" s="85"/>
      <c r="Y43" s="86"/>
      <c r="Z43" s="85" t="s">
        <v>372</v>
      </c>
      <c r="AA43" s="110" t="s">
        <v>40</v>
      </c>
      <c r="AB43" s="410">
        <f>IF(T43=100%,2,0)</f>
        <v>2</v>
      </c>
      <c r="AC43" s="411">
        <f>IF(L43&lt;$AD$8,0,1)</f>
        <v>0</v>
      </c>
      <c r="AD43" s="89" t="str">
        <f t="shared" si="0"/>
        <v>CUMPLIDA</v>
      </c>
      <c r="AE43" s="89" t="str">
        <f t="shared" si="1"/>
        <v>CUMPLIDA</v>
      </c>
      <c r="AF43" s="105" t="s">
        <v>88</v>
      </c>
      <c r="AG43" s="113"/>
      <c r="AH43" s="114" t="s">
        <v>605</v>
      </c>
      <c r="AI43" s="91" t="s">
        <v>26</v>
      </c>
      <c r="AJ43" s="114" t="s">
        <v>222</v>
      </c>
      <c r="AK43" s="449" t="s">
        <v>108</v>
      </c>
      <c r="AL43" s="427" t="s">
        <v>116</v>
      </c>
      <c r="AM43" s="427" t="s">
        <v>374</v>
      </c>
      <c r="AN43" s="427" t="s">
        <v>213</v>
      </c>
      <c r="AO43" s="427"/>
      <c r="AP43" s="427"/>
      <c r="AQ43" s="427"/>
      <c r="AR43" s="427"/>
      <c r="AS43" s="119"/>
    </row>
    <row r="44" spans="1:45" s="142" customFormat="1" ht="345.6" hidden="1" customHeight="1" x14ac:dyDescent="0.25">
      <c r="A44" s="120">
        <v>194</v>
      </c>
      <c r="B44" s="120">
        <v>285</v>
      </c>
      <c r="C44" s="209" t="s">
        <v>606</v>
      </c>
      <c r="D44" s="169" t="s">
        <v>607</v>
      </c>
      <c r="E44" s="169" t="s">
        <v>608</v>
      </c>
      <c r="F44" s="124" t="s">
        <v>436</v>
      </c>
      <c r="G44" s="121" t="s">
        <v>437</v>
      </c>
      <c r="H44" s="123" t="s">
        <v>609</v>
      </c>
      <c r="I44" s="123" t="s">
        <v>609</v>
      </c>
      <c r="J44" s="125">
        <v>4</v>
      </c>
      <c r="K44" s="126">
        <v>41791</v>
      </c>
      <c r="L44" s="126">
        <v>42124</v>
      </c>
      <c r="M44" s="127" t="s">
        <v>610</v>
      </c>
      <c r="N44" s="128" t="s">
        <v>41</v>
      </c>
      <c r="O44" s="128" t="s">
        <v>22</v>
      </c>
      <c r="P44" s="128" t="s">
        <v>370</v>
      </c>
      <c r="Q44" s="128" t="s">
        <v>37</v>
      </c>
      <c r="R44" s="129" t="s">
        <v>440</v>
      </c>
      <c r="S44" s="130">
        <v>4</v>
      </c>
      <c r="T44" s="131">
        <f>+S44/J44</f>
        <v>1</v>
      </c>
      <c r="U44" s="132" t="s">
        <v>31</v>
      </c>
      <c r="V44" s="132" t="s">
        <v>26</v>
      </c>
      <c r="W44" s="9" t="s">
        <v>611</v>
      </c>
      <c r="X44" s="132" t="s">
        <v>612</v>
      </c>
      <c r="Y44" s="139" t="s">
        <v>613</v>
      </c>
      <c r="Z44" s="132" t="s">
        <v>445</v>
      </c>
      <c r="AA44" s="134" t="s">
        <v>40</v>
      </c>
      <c r="AB44" s="88">
        <f>IF(T44=100%,2,0)</f>
        <v>2</v>
      </c>
      <c r="AC44" s="88">
        <f>IF(L44&lt;$AD$8,0,1)</f>
        <v>0</v>
      </c>
      <c r="AD44" s="135" t="str">
        <f t="shared" si="0"/>
        <v>CUMPLIDA</v>
      </c>
      <c r="AE44" s="135" t="str">
        <f t="shared" si="1"/>
        <v>CUMPLIDA</v>
      </c>
      <c r="AF44" s="129" t="s">
        <v>31</v>
      </c>
      <c r="AG44" s="131" t="s">
        <v>391</v>
      </c>
      <c r="AH44" s="137"/>
      <c r="AI44" s="137"/>
      <c r="AJ44" s="137"/>
      <c r="AK44" s="138" t="s">
        <v>364</v>
      </c>
      <c r="AL44" s="139"/>
      <c r="AM44" s="138"/>
      <c r="AN44" s="140" t="s">
        <v>213</v>
      </c>
      <c r="AO44" s="140"/>
      <c r="AP44" s="140"/>
      <c r="AQ44" s="140"/>
      <c r="AR44" s="140"/>
      <c r="AS44" s="140"/>
    </row>
    <row r="45" spans="1:45" s="142" customFormat="1" ht="201.6" hidden="1" customHeight="1" x14ac:dyDescent="0.25">
      <c r="A45" s="70">
        <v>202</v>
      </c>
      <c r="B45" s="70">
        <v>293</v>
      </c>
      <c r="C45" s="210" t="s">
        <v>614</v>
      </c>
      <c r="D45" s="159" t="s">
        <v>615</v>
      </c>
      <c r="E45" s="159" t="s">
        <v>616</v>
      </c>
      <c r="F45" s="159" t="s">
        <v>617</v>
      </c>
      <c r="G45" s="159"/>
      <c r="H45" s="211" t="s">
        <v>618</v>
      </c>
      <c r="I45" s="211" t="s">
        <v>618</v>
      </c>
      <c r="J45" s="165">
        <v>3</v>
      </c>
      <c r="K45" s="77">
        <v>41699</v>
      </c>
      <c r="L45" s="77">
        <v>42185</v>
      </c>
      <c r="M45" s="78" t="s">
        <v>610</v>
      </c>
      <c r="N45" s="79" t="s">
        <v>41</v>
      </c>
      <c r="O45" s="79" t="s">
        <v>22</v>
      </c>
      <c r="P45" s="79" t="s">
        <v>370</v>
      </c>
      <c r="Q45" s="79" t="s">
        <v>37</v>
      </c>
      <c r="R45" s="81" t="s">
        <v>89</v>
      </c>
      <c r="S45" s="144">
        <v>3</v>
      </c>
      <c r="T45" s="83">
        <f>+S45/J45</f>
        <v>1</v>
      </c>
      <c r="U45" s="85"/>
      <c r="V45" s="85"/>
      <c r="W45" s="86"/>
      <c r="X45" s="85"/>
      <c r="Y45" s="86"/>
      <c r="Z45" s="85"/>
      <c r="AA45" s="87" t="s">
        <v>40</v>
      </c>
      <c r="AB45" s="88">
        <f>IF(T45=100%,2,0)</f>
        <v>2</v>
      </c>
      <c r="AC45" s="88">
        <f>IF(L45&lt;$AD$8,0,1)</f>
        <v>0</v>
      </c>
      <c r="AD45" s="89" t="str">
        <f t="shared" si="0"/>
        <v>CUMPLIDA</v>
      </c>
      <c r="AE45" s="89" t="str">
        <f t="shared" si="1"/>
        <v>CUMPLIDA</v>
      </c>
      <c r="AF45" s="81" t="s">
        <v>89</v>
      </c>
      <c r="AG45" s="83" t="s">
        <v>391</v>
      </c>
      <c r="AH45" s="91"/>
      <c r="AI45" s="91"/>
      <c r="AJ45" s="91"/>
      <c r="AK45" s="92" t="s">
        <v>364</v>
      </c>
      <c r="AL45" s="93"/>
      <c r="AM45" s="92"/>
      <c r="AN45" s="94" t="s">
        <v>213</v>
      </c>
      <c r="AO45" s="449"/>
      <c r="AP45" s="94"/>
      <c r="AQ45" s="94"/>
      <c r="AR45" s="94"/>
      <c r="AS45" s="94"/>
    </row>
    <row r="46" spans="1:45" s="142" customFormat="1" ht="57.6" hidden="1" customHeight="1" x14ac:dyDescent="0.25">
      <c r="A46" s="70">
        <v>209</v>
      </c>
      <c r="B46" s="70">
        <v>2</v>
      </c>
      <c r="C46" s="183" t="s">
        <v>619</v>
      </c>
      <c r="D46" s="183" t="s">
        <v>620</v>
      </c>
      <c r="E46" s="183" t="s">
        <v>621</v>
      </c>
      <c r="F46" s="74" t="s">
        <v>622</v>
      </c>
      <c r="G46" s="74"/>
      <c r="H46" s="75" t="s">
        <v>623</v>
      </c>
      <c r="I46" s="75" t="s">
        <v>623</v>
      </c>
      <c r="J46" s="76">
        <v>2</v>
      </c>
      <c r="K46" s="77">
        <v>41673</v>
      </c>
      <c r="L46" s="77">
        <v>42004</v>
      </c>
      <c r="M46" s="78" t="s">
        <v>624</v>
      </c>
      <c r="N46" s="79" t="s">
        <v>624</v>
      </c>
      <c r="O46" s="80" t="s">
        <v>43</v>
      </c>
      <c r="P46" s="80" t="s">
        <v>43</v>
      </c>
      <c r="Q46" s="80" t="s">
        <v>43</v>
      </c>
      <c r="R46" s="81" t="s">
        <v>88</v>
      </c>
      <c r="S46" s="144">
        <v>2</v>
      </c>
      <c r="T46" s="83">
        <f>+S46/J46</f>
        <v>1</v>
      </c>
      <c r="U46" s="85"/>
      <c r="V46" s="85"/>
      <c r="W46" s="86"/>
      <c r="X46" s="85"/>
      <c r="Y46" s="86"/>
      <c r="Z46" s="85"/>
      <c r="AA46" s="87" t="s">
        <v>42</v>
      </c>
      <c r="AB46" s="88">
        <f>IF(T46=100%,2,0)</f>
        <v>2</v>
      </c>
      <c r="AC46" s="88">
        <f>IF(L46&lt;$AD$8,0,1)</f>
        <v>0</v>
      </c>
      <c r="AD46" s="89" t="str">
        <f t="shared" si="0"/>
        <v>CUMPLIDA</v>
      </c>
      <c r="AE46" s="89" t="str">
        <f t="shared" si="1"/>
        <v>CUMPLIDA</v>
      </c>
      <c r="AF46" s="81" t="s">
        <v>88</v>
      </c>
      <c r="AG46" s="83" t="s">
        <v>391</v>
      </c>
      <c r="AH46" s="91"/>
      <c r="AI46" s="91"/>
      <c r="AJ46" s="91"/>
      <c r="AK46" s="92" t="s">
        <v>364</v>
      </c>
      <c r="AL46" s="93"/>
      <c r="AM46" s="92"/>
      <c r="AN46" s="145"/>
      <c r="AO46" s="145"/>
      <c r="AP46" s="145"/>
      <c r="AQ46" s="145"/>
      <c r="AR46" s="145"/>
      <c r="AS46" s="145"/>
    </row>
    <row r="47" spans="1:45" s="142" customFormat="1" ht="144" hidden="1" customHeight="1" x14ac:dyDescent="0.25">
      <c r="A47" s="70">
        <v>215</v>
      </c>
      <c r="B47" s="70">
        <v>8</v>
      </c>
      <c r="C47" s="183" t="s">
        <v>625</v>
      </c>
      <c r="D47" s="183" t="s">
        <v>626</v>
      </c>
      <c r="E47" s="183" t="s">
        <v>627</v>
      </c>
      <c r="F47" s="74" t="s">
        <v>628</v>
      </c>
      <c r="G47" s="74"/>
      <c r="H47" s="75" t="s">
        <v>629</v>
      </c>
      <c r="I47" s="75" t="s">
        <v>629</v>
      </c>
      <c r="J47" s="76">
        <v>1</v>
      </c>
      <c r="K47" s="77">
        <v>41640</v>
      </c>
      <c r="L47" s="77">
        <v>41943</v>
      </c>
      <c r="M47" s="78" t="s">
        <v>630</v>
      </c>
      <c r="N47" s="79" t="s">
        <v>630</v>
      </c>
      <c r="O47" s="80" t="s">
        <v>25</v>
      </c>
      <c r="P47" s="80" t="s">
        <v>25</v>
      </c>
      <c r="Q47" s="143" t="s">
        <v>25</v>
      </c>
      <c r="R47" s="81" t="s">
        <v>88</v>
      </c>
      <c r="S47" s="144">
        <v>1</v>
      </c>
      <c r="T47" s="83">
        <f>+S47/J47</f>
        <v>1</v>
      </c>
      <c r="U47" s="85"/>
      <c r="V47" s="85"/>
      <c r="W47" s="86"/>
      <c r="X47" s="85"/>
      <c r="Y47" s="86"/>
      <c r="Z47" s="85"/>
      <c r="AA47" s="87" t="s">
        <v>42</v>
      </c>
      <c r="AB47" s="88">
        <f>IF(T47=100%,2,0)</f>
        <v>2</v>
      </c>
      <c r="AC47" s="88">
        <f>IF(L47&lt;$AD$8,0,1)</f>
        <v>0</v>
      </c>
      <c r="AD47" s="89" t="str">
        <f t="shared" si="0"/>
        <v>CUMPLIDA</v>
      </c>
      <c r="AE47" s="89" t="str">
        <f t="shared" si="1"/>
        <v>CUMPLIDA</v>
      </c>
      <c r="AF47" s="81" t="s">
        <v>88</v>
      </c>
      <c r="AG47" s="83" t="s">
        <v>391</v>
      </c>
      <c r="AH47" s="91"/>
      <c r="AI47" s="91"/>
      <c r="AJ47" s="91"/>
      <c r="AK47" s="92" t="s">
        <v>364</v>
      </c>
      <c r="AL47" s="93"/>
      <c r="AM47" s="92"/>
      <c r="AN47" s="145"/>
      <c r="AO47" s="145"/>
      <c r="AP47" s="145"/>
      <c r="AQ47" s="145"/>
      <c r="AR47" s="145"/>
      <c r="AS47" s="145"/>
    </row>
    <row r="48" spans="1:45" s="142" customFormat="1" ht="201" customHeight="1" x14ac:dyDescent="0.25">
      <c r="A48" s="96">
        <v>223</v>
      </c>
      <c r="B48" s="96">
        <v>16</v>
      </c>
      <c r="C48" s="168" t="s">
        <v>632</v>
      </c>
      <c r="D48" s="450" t="s">
        <v>633</v>
      </c>
      <c r="E48" s="450" t="s">
        <v>634</v>
      </c>
      <c r="F48" s="99" t="s">
        <v>635</v>
      </c>
      <c r="G48" s="99" t="s">
        <v>636</v>
      </c>
      <c r="H48" s="100" t="s">
        <v>637</v>
      </c>
      <c r="I48" s="100" t="s">
        <v>638</v>
      </c>
      <c r="J48" s="212">
        <v>4</v>
      </c>
      <c r="K48" s="451">
        <v>41640</v>
      </c>
      <c r="L48" s="451">
        <v>43008</v>
      </c>
      <c r="M48" s="103" t="s">
        <v>303</v>
      </c>
      <c r="N48" s="103" t="s">
        <v>303</v>
      </c>
      <c r="O48" s="118" t="s">
        <v>25</v>
      </c>
      <c r="P48" s="118" t="s">
        <v>25</v>
      </c>
      <c r="Q48" s="199" t="s">
        <v>6192</v>
      </c>
      <c r="R48" s="105" t="s">
        <v>89</v>
      </c>
      <c r="S48" s="106">
        <v>4</v>
      </c>
      <c r="T48" s="107">
        <f>+S48/J48</f>
        <v>1</v>
      </c>
      <c r="U48" s="85"/>
      <c r="V48" s="85"/>
      <c r="W48" s="86"/>
      <c r="X48" s="85"/>
      <c r="Y48" s="86"/>
      <c r="Z48" s="85"/>
      <c r="AA48" s="110" t="s">
        <v>42</v>
      </c>
      <c r="AB48" s="410">
        <f>IF(T48=100%,2,0)</f>
        <v>2</v>
      </c>
      <c r="AC48" s="411">
        <f>IF(L48&lt;$AD$8,0,1)</f>
        <v>0</v>
      </c>
      <c r="AD48" s="89" t="str">
        <f t="shared" si="0"/>
        <v>CUMPLIDA</v>
      </c>
      <c r="AE48" s="89" t="str">
        <f t="shared" si="1"/>
        <v>CUMPLIDA</v>
      </c>
      <c r="AF48" s="105" t="s">
        <v>89</v>
      </c>
      <c r="AG48" s="113"/>
      <c r="AH48" s="114" t="s">
        <v>643</v>
      </c>
      <c r="AI48" s="91" t="s">
        <v>226</v>
      </c>
      <c r="AJ48" s="114" t="s">
        <v>220</v>
      </c>
      <c r="AK48" s="427" t="s">
        <v>108</v>
      </c>
      <c r="AL48" s="427" t="s">
        <v>111</v>
      </c>
      <c r="AM48" s="427" t="s">
        <v>195</v>
      </c>
      <c r="AN48" s="427" t="s">
        <v>303</v>
      </c>
      <c r="AO48" s="427"/>
      <c r="AP48" s="427"/>
      <c r="AQ48" s="427"/>
      <c r="AR48" s="427"/>
      <c r="AS48" s="119"/>
    </row>
    <row r="49" spans="1:45" s="56" customFormat="1" ht="158.44999999999999" hidden="1" customHeight="1" x14ac:dyDescent="0.25">
      <c r="A49" s="120">
        <v>225</v>
      </c>
      <c r="B49" s="120">
        <v>18</v>
      </c>
      <c r="C49" s="174" t="s">
        <v>644</v>
      </c>
      <c r="D49" s="169" t="s">
        <v>645</v>
      </c>
      <c r="E49" s="169" t="s">
        <v>646</v>
      </c>
      <c r="F49" s="136" t="s">
        <v>647</v>
      </c>
      <c r="G49" s="121" t="s">
        <v>648</v>
      </c>
      <c r="H49" s="123" t="s">
        <v>649</v>
      </c>
      <c r="I49" s="123" t="s">
        <v>649</v>
      </c>
      <c r="J49" s="125">
        <v>7</v>
      </c>
      <c r="K49" s="126">
        <v>41791</v>
      </c>
      <c r="L49" s="126">
        <v>42735</v>
      </c>
      <c r="M49" s="127" t="s">
        <v>466</v>
      </c>
      <c r="N49" s="128" t="s">
        <v>34</v>
      </c>
      <c r="O49" s="128" t="s">
        <v>29</v>
      </c>
      <c r="P49" s="213" t="s">
        <v>540</v>
      </c>
      <c r="Q49" s="128" t="s">
        <v>37</v>
      </c>
      <c r="R49" s="129" t="s">
        <v>88</v>
      </c>
      <c r="S49" s="130">
        <v>3</v>
      </c>
      <c r="T49" s="131">
        <f>+S49/J49</f>
        <v>0.42857142857142855</v>
      </c>
      <c r="U49" s="85"/>
      <c r="V49" s="85"/>
      <c r="W49" s="6" t="s">
        <v>371</v>
      </c>
      <c r="X49" s="85"/>
      <c r="Y49" s="86"/>
      <c r="Z49" s="85" t="s">
        <v>372</v>
      </c>
      <c r="AA49" s="134" t="s">
        <v>42</v>
      </c>
      <c r="AB49" s="88">
        <f>IF(T49=100%,2,0)</f>
        <v>0</v>
      </c>
      <c r="AC49" s="88">
        <f>IF(L49&lt;$AD$8,0,1)</f>
        <v>0</v>
      </c>
      <c r="AD49" s="135" t="str">
        <f t="shared" si="0"/>
        <v>VENCIDA</v>
      </c>
      <c r="AE49" s="135" t="str">
        <f t="shared" si="1"/>
        <v>VENCIDA</v>
      </c>
      <c r="AF49" s="129" t="s">
        <v>88</v>
      </c>
      <c r="AG49" s="131" t="s">
        <v>363</v>
      </c>
      <c r="AH49" s="190" t="s">
        <v>650</v>
      </c>
      <c r="AI49" s="137" t="s">
        <v>19</v>
      </c>
      <c r="AJ49" s="190" t="s">
        <v>222</v>
      </c>
      <c r="AK49" s="138" t="s">
        <v>364</v>
      </c>
      <c r="AL49" s="139" t="s">
        <v>116</v>
      </c>
      <c r="AM49" s="214" t="s">
        <v>467</v>
      </c>
      <c r="AN49" s="140" t="s">
        <v>213</v>
      </c>
      <c r="AO49" s="140"/>
      <c r="AP49" s="140"/>
      <c r="AQ49" s="140"/>
      <c r="AR49" s="140"/>
      <c r="AS49" s="140"/>
    </row>
    <row r="50" spans="1:45" s="56" customFormat="1" ht="198" hidden="1" customHeight="1" x14ac:dyDescent="0.25">
      <c r="A50" s="70">
        <v>226</v>
      </c>
      <c r="B50" s="70">
        <v>19</v>
      </c>
      <c r="C50" s="183" t="s">
        <v>651</v>
      </c>
      <c r="D50" s="159" t="s">
        <v>652</v>
      </c>
      <c r="E50" s="159" t="s">
        <v>653</v>
      </c>
      <c r="F50" s="90" t="s">
        <v>654</v>
      </c>
      <c r="G50" s="159" t="s">
        <v>655</v>
      </c>
      <c r="H50" s="74" t="s">
        <v>656</v>
      </c>
      <c r="I50" s="74" t="s">
        <v>656</v>
      </c>
      <c r="J50" s="76">
        <v>5</v>
      </c>
      <c r="K50" s="77">
        <v>41791</v>
      </c>
      <c r="L50" s="77">
        <v>42735</v>
      </c>
      <c r="M50" s="78" t="s">
        <v>466</v>
      </c>
      <c r="N50" s="79" t="s">
        <v>34</v>
      </c>
      <c r="O50" s="79" t="s">
        <v>29</v>
      </c>
      <c r="P50" s="143" t="s">
        <v>540</v>
      </c>
      <c r="Q50" s="79" t="s">
        <v>37</v>
      </c>
      <c r="R50" s="81" t="s">
        <v>88</v>
      </c>
      <c r="S50" s="144">
        <v>1</v>
      </c>
      <c r="T50" s="83">
        <f>+S50/J50</f>
        <v>0.2</v>
      </c>
      <c r="U50" s="85" t="s">
        <v>441</v>
      </c>
      <c r="V50" s="85" t="s">
        <v>26</v>
      </c>
      <c r="W50" s="6" t="s">
        <v>5414</v>
      </c>
      <c r="X50" s="85" t="s">
        <v>5415</v>
      </c>
      <c r="Y50" s="6" t="s">
        <v>5416</v>
      </c>
      <c r="Z50" s="85" t="s">
        <v>5417</v>
      </c>
      <c r="AA50" s="87" t="s">
        <v>42</v>
      </c>
      <c r="AB50" s="88">
        <f>IF(T50=100%,2,0)</f>
        <v>0</v>
      </c>
      <c r="AC50" s="88">
        <f>IF(L50&lt;$AD$8,0,1)</f>
        <v>0</v>
      </c>
      <c r="AD50" s="89" t="str">
        <f t="shared" si="0"/>
        <v>VENCIDA</v>
      </c>
      <c r="AE50" s="89" t="str">
        <f t="shared" si="1"/>
        <v>VENCIDA</v>
      </c>
      <c r="AF50" s="81" t="s">
        <v>88</v>
      </c>
      <c r="AG50" s="83" t="s">
        <v>363</v>
      </c>
      <c r="AH50" s="91" t="s">
        <v>26</v>
      </c>
      <c r="AI50" s="91"/>
      <c r="AJ50" s="91"/>
      <c r="AK50" s="92" t="s">
        <v>364</v>
      </c>
      <c r="AL50" s="93" t="s">
        <v>116</v>
      </c>
      <c r="AM50" s="115" t="s">
        <v>467</v>
      </c>
      <c r="AN50" s="94" t="s">
        <v>213</v>
      </c>
      <c r="AO50" s="449"/>
      <c r="AP50" s="94"/>
      <c r="AQ50" s="94"/>
      <c r="AR50" s="94"/>
      <c r="AS50" s="94"/>
    </row>
    <row r="51" spans="1:45" s="56" customFormat="1" ht="192" hidden="1" customHeight="1" x14ac:dyDescent="0.25">
      <c r="A51" s="70">
        <v>238</v>
      </c>
      <c r="B51" s="70">
        <v>31</v>
      </c>
      <c r="C51" s="183" t="s">
        <v>658</v>
      </c>
      <c r="D51" s="159" t="s">
        <v>659</v>
      </c>
      <c r="E51" s="159" t="s">
        <v>660</v>
      </c>
      <c r="F51" s="90" t="s">
        <v>654</v>
      </c>
      <c r="G51" s="159" t="s">
        <v>655</v>
      </c>
      <c r="H51" s="159" t="s">
        <v>661</v>
      </c>
      <c r="I51" s="159" t="s">
        <v>661</v>
      </c>
      <c r="J51" s="165">
        <v>6</v>
      </c>
      <c r="K51" s="77">
        <v>41640</v>
      </c>
      <c r="L51" s="77">
        <v>42735</v>
      </c>
      <c r="M51" s="78" t="s">
        <v>466</v>
      </c>
      <c r="N51" s="79" t="s">
        <v>34</v>
      </c>
      <c r="O51" s="143" t="s">
        <v>29</v>
      </c>
      <c r="P51" s="143" t="s">
        <v>29</v>
      </c>
      <c r="Q51" s="143" t="s">
        <v>29</v>
      </c>
      <c r="R51" s="81" t="s">
        <v>88</v>
      </c>
      <c r="S51" s="144">
        <v>3</v>
      </c>
      <c r="T51" s="83">
        <f>+S51/J51</f>
        <v>0.5</v>
      </c>
      <c r="U51" s="85"/>
      <c r="V51" s="85"/>
      <c r="W51" s="6" t="s">
        <v>371</v>
      </c>
      <c r="X51" s="85"/>
      <c r="Y51" s="86"/>
      <c r="Z51" s="85" t="s">
        <v>372</v>
      </c>
      <c r="AA51" s="87" t="s">
        <v>42</v>
      </c>
      <c r="AB51" s="88">
        <f>IF(T51=100%,2,0)</f>
        <v>0</v>
      </c>
      <c r="AC51" s="88">
        <f>IF(L51&lt;$AD$8,0,1)</f>
        <v>0</v>
      </c>
      <c r="AD51" s="89" t="str">
        <f t="shared" si="0"/>
        <v>VENCIDA</v>
      </c>
      <c r="AE51" s="89" t="str">
        <f t="shared" si="1"/>
        <v>VENCIDA</v>
      </c>
      <c r="AF51" s="81" t="s">
        <v>88</v>
      </c>
      <c r="AG51" s="83" t="s">
        <v>363</v>
      </c>
      <c r="AH51" s="91"/>
      <c r="AI51" s="91"/>
      <c r="AJ51" s="91"/>
      <c r="AK51" s="92" t="s">
        <v>364</v>
      </c>
      <c r="AL51" s="93" t="s">
        <v>116</v>
      </c>
      <c r="AM51" s="115" t="s">
        <v>467</v>
      </c>
      <c r="AN51" s="94" t="s">
        <v>213</v>
      </c>
      <c r="AO51" s="449"/>
      <c r="AP51" s="94"/>
      <c r="AQ51" s="94"/>
      <c r="AR51" s="94"/>
      <c r="AS51" s="94"/>
    </row>
    <row r="52" spans="1:45" s="142" customFormat="1" ht="172.5" customHeight="1" x14ac:dyDescent="0.25">
      <c r="A52" s="96">
        <v>242</v>
      </c>
      <c r="B52" s="96">
        <v>35</v>
      </c>
      <c r="C52" s="215" t="s">
        <v>663</v>
      </c>
      <c r="D52" s="216" t="s">
        <v>664</v>
      </c>
      <c r="E52" s="166" t="s">
        <v>665</v>
      </c>
      <c r="F52" s="99" t="s">
        <v>666</v>
      </c>
      <c r="G52" s="99" t="s">
        <v>667</v>
      </c>
      <c r="H52" s="100" t="s">
        <v>668</v>
      </c>
      <c r="I52" s="100" t="s">
        <v>668</v>
      </c>
      <c r="J52" s="101">
        <v>4</v>
      </c>
      <c r="K52" s="451">
        <v>41671</v>
      </c>
      <c r="L52" s="451">
        <v>42916</v>
      </c>
      <c r="M52" s="103" t="s">
        <v>430</v>
      </c>
      <c r="N52" s="452" t="s">
        <v>28</v>
      </c>
      <c r="O52" s="452" t="s">
        <v>29</v>
      </c>
      <c r="P52" s="199" t="s">
        <v>540</v>
      </c>
      <c r="Q52" s="452" t="s">
        <v>6191</v>
      </c>
      <c r="R52" s="105" t="s">
        <v>88</v>
      </c>
      <c r="S52" s="106">
        <v>4</v>
      </c>
      <c r="T52" s="107">
        <f>+S52/J52</f>
        <v>1</v>
      </c>
      <c r="U52" s="85"/>
      <c r="V52" s="85"/>
      <c r="W52" s="86"/>
      <c r="X52" s="85"/>
      <c r="Y52" s="86"/>
      <c r="Z52" s="85"/>
      <c r="AA52" s="110" t="s">
        <v>42</v>
      </c>
      <c r="AB52" s="410">
        <f>IF(T52=100%,2,0)</f>
        <v>2</v>
      </c>
      <c r="AC52" s="411">
        <f>IF(L52&lt;$AD$8,0,1)</f>
        <v>0</v>
      </c>
      <c r="AD52" s="89" t="str">
        <f t="shared" si="0"/>
        <v>CUMPLIDA</v>
      </c>
      <c r="AE52" s="89" t="str">
        <f t="shared" si="1"/>
        <v>CUMPLIDA</v>
      </c>
      <c r="AF52" s="105" t="s">
        <v>88</v>
      </c>
      <c r="AG52" s="113"/>
      <c r="AH52" s="114" t="s">
        <v>672</v>
      </c>
      <c r="AI52" s="91" t="s">
        <v>26</v>
      </c>
      <c r="AJ52" s="114" t="s">
        <v>222</v>
      </c>
      <c r="AK52" s="449" t="s">
        <v>108</v>
      </c>
      <c r="AL52" s="427" t="s">
        <v>111</v>
      </c>
      <c r="AM52" s="427" t="s">
        <v>142</v>
      </c>
      <c r="AN52" s="427" t="s">
        <v>213</v>
      </c>
      <c r="AO52" s="427"/>
      <c r="AP52" s="427"/>
      <c r="AQ52" s="427"/>
      <c r="AR52" s="427"/>
      <c r="AS52" s="119"/>
    </row>
    <row r="53" spans="1:45" s="142" customFormat="1" ht="178.5" customHeight="1" x14ac:dyDescent="0.25">
      <c r="A53" s="96">
        <v>244</v>
      </c>
      <c r="B53" s="96">
        <v>37</v>
      </c>
      <c r="C53" s="168" t="s">
        <v>673</v>
      </c>
      <c r="D53" s="168" t="s">
        <v>674</v>
      </c>
      <c r="E53" s="168" t="s">
        <v>675</v>
      </c>
      <c r="F53" s="99" t="s">
        <v>676</v>
      </c>
      <c r="G53" s="99" t="s">
        <v>677</v>
      </c>
      <c r="H53" s="100" t="s">
        <v>678</v>
      </c>
      <c r="I53" s="100" t="s">
        <v>678</v>
      </c>
      <c r="J53" s="101">
        <v>4</v>
      </c>
      <c r="K53" s="451">
        <v>41671</v>
      </c>
      <c r="L53" s="451">
        <v>42916</v>
      </c>
      <c r="M53" s="103" t="s">
        <v>430</v>
      </c>
      <c r="N53" s="452" t="s">
        <v>28</v>
      </c>
      <c r="O53" s="452" t="s">
        <v>29</v>
      </c>
      <c r="P53" s="199" t="s">
        <v>540</v>
      </c>
      <c r="Q53" s="452" t="s">
        <v>6191</v>
      </c>
      <c r="R53" s="105" t="s">
        <v>88</v>
      </c>
      <c r="S53" s="106">
        <v>4</v>
      </c>
      <c r="T53" s="107">
        <f>+S53/J53</f>
        <v>1</v>
      </c>
      <c r="U53" s="85"/>
      <c r="V53" s="85"/>
      <c r="W53" s="86"/>
      <c r="X53" s="85"/>
      <c r="Y53" s="86"/>
      <c r="Z53" s="85"/>
      <c r="AA53" s="110" t="s">
        <v>42</v>
      </c>
      <c r="AB53" s="410">
        <f>IF(T53=100%,2,0)</f>
        <v>2</v>
      </c>
      <c r="AC53" s="411">
        <f>IF(L53&lt;$AD$8,0,1)</f>
        <v>0</v>
      </c>
      <c r="AD53" s="89" t="str">
        <f t="shared" si="0"/>
        <v>CUMPLIDA</v>
      </c>
      <c r="AE53" s="89" t="str">
        <f t="shared" si="1"/>
        <v>CUMPLIDA</v>
      </c>
      <c r="AF53" s="105" t="s">
        <v>88</v>
      </c>
      <c r="AG53" s="113"/>
      <c r="AH53" s="114" t="s">
        <v>682</v>
      </c>
      <c r="AI53" s="91" t="s">
        <v>19</v>
      </c>
      <c r="AJ53" s="114" t="s">
        <v>222</v>
      </c>
      <c r="AK53" s="449" t="s">
        <v>108</v>
      </c>
      <c r="AL53" s="427" t="s">
        <v>115</v>
      </c>
      <c r="AM53" s="427" t="s">
        <v>205</v>
      </c>
      <c r="AN53" s="427" t="s">
        <v>213</v>
      </c>
      <c r="AO53" s="427"/>
      <c r="AP53" s="427"/>
      <c r="AQ53" s="427"/>
      <c r="AR53" s="427"/>
      <c r="AS53" s="119"/>
    </row>
    <row r="54" spans="1:45" s="142" customFormat="1" ht="358.5" hidden="1" customHeight="1" x14ac:dyDescent="0.25">
      <c r="A54" s="120">
        <v>246</v>
      </c>
      <c r="B54" s="120">
        <v>39</v>
      </c>
      <c r="C54" s="174" t="s">
        <v>683</v>
      </c>
      <c r="D54" s="136" t="s">
        <v>684</v>
      </c>
      <c r="E54" s="136" t="s">
        <v>685</v>
      </c>
      <c r="F54" s="124" t="s">
        <v>686</v>
      </c>
      <c r="G54" s="124"/>
      <c r="H54" s="149" t="s">
        <v>687</v>
      </c>
      <c r="I54" s="149" t="s">
        <v>687</v>
      </c>
      <c r="J54" s="125">
        <v>8</v>
      </c>
      <c r="K54" s="126">
        <v>41640</v>
      </c>
      <c r="L54" s="126">
        <v>42704</v>
      </c>
      <c r="M54" s="150" t="s">
        <v>382</v>
      </c>
      <c r="N54" s="151" t="s">
        <v>24</v>
      </c>
      <c r="O54" s="152" t="s">
        <v>22</v>
      </c>
      <c r="P54" s="152" t="s">
        <v>22</v>
      </c>
      <c r="Q54" s="152" t="s">
        <v>22</v>
      </c>
      <c r="R54" s="153" t="s">
        <v>88</v>
      </c>
      <c r="S54" s="154">
        <v>8</v>
      </c>
      <c r="T54" s="155">
        <f>+S54/J54</f>
        <v>1</v>
      </c>
      <c r="U54" s="85"/>
      <c r="V54" s="85"/>
      <c r="W54" s="6" t="s">
        <v>371</v>
      </c>
      <c r="X54" s="85"/>
      <c r="Y54" s="86"/>
      <c r="Z54" s="85" t="s">
        <v>372</v>
      </c>
      <c r="AA54" s="156" t="s">
        <v>42</v>
      </c>
      <c r="AB54" s="88">
        <f>IF(T54=100%,2,0)</f>
        <v>2</v>
      </c>
      <c r="AC54" s="88">
        <f>IF(L54&lt;$AD$8,0,1)</f>
        <v>0</v>
      </c>
      <c r="AD54" s="135" t="str">
        <f t="shared" si="0"/>
        <v>CUMPLIDA</v>
      </c>
      <c r="AE54" s="135" t="str">
        <f t="shared" si="1"/>
        <v>CUMPLIDA</v>
      </c>
      <c r="AF54" s="153" t="s">
        <v>88</v>
      </c>
      <c r="AG54" s="155" t="s">
        <v>408</v>
      </c>
      <c r="AH54" s="137"/>
      <c r="AI54" s="137"/>
      <c r="AJ54" s="137"/>
      <c r="AK54" s="9" t="s">
        <v>364</v>
      </c>
      <c r="AL54" s="9" t="s">
        <v>116</v>
      </c>
      <c r="AM54" s="9" t="s">
        <v>374</v>
      </c>
      <c r="AN54" s="9" t="s">
        <v>214</v>
      </c>
      <c r="AO54" s="9"/>
      <c r="AP54" s="9"/>
      <c r="AQ54" s="9"/>
      <c r="AR54" s="9"/>
      <c r="AS54" s="9"/>
    </row>
    <row r="55" spans="1:45" s="142" customFormat="1" ht="135.75" hidden="1" customHeight="1" x14ac:dyDescent="0.25">
      <c r="A55" s="70">
        <v>251</v>
      </c>
      <c r="B55" s="70">
        <v>44</v>
      </c>
      <c r="C55" s="183" t="s">
        <v>688</v>
      </c>
      <c r="D55" s="183" t="s">
        <v>689</v>
      </c>
      <c r="E55" s="183" t="s">
        <v>690</v>
      </c>
      <c r="F55" s="157" t="s">
        <v>421</v>
      </c>
      <c r="G55" s="157"/>
      <c r="H55" s="146" t="s">
        <v>691</v>
      </c>
      <c r="I55" s="146" t="s">
        <v>691</v>
      </c>
      <c r="J55" s="93">
        <v>5</v>
      </c>
      <c r="K55" s="77">
        <v>41640</v>
      </c>
      <c r="L55" s="77">
        <v>42004</v>
      </c>
      <c r="M55" s="78" t="s">
        <v>382</v>
      </c>
      <c r="N55" s="79" t="s">
        <v>24</v>
      </c>
      <c r="O55" s="80" t="s">
        <v>22</v>
      </c>
      <c r="P55" s="80" t="s">
        <v>22</v>
      </c>
      <c r="Q55" s="80" t="s">
        <v>22</v>
      </c>
      <c r="R55" s="81" t="s">
        <v>88</v>
      </c>
      <c r="S55" s="144">
        <v>5</v>
      </c>
      <c r="T55" s="83">
        <f>+S55/J55</f>
        <v>1</v>
      </c>
      <c r="U55" s="85"/>
      <c r="V55" s="85"/>
      <c r="W55" s="86"/>
      <c r="X55" s="85"/>
      <c r="Y55" s="86"/>
      <c r="Z55" s="85"/>
      <c r="AA55" s="87" t="s">
        <v>42</v>
      </c>
      <c r="AB55" s="88">
        <f>IF(T55=100%,2,0)</f>
        <v>2</v>
      </c>
      <c r="AC55" s="88">
        <f>IF(L55&lt;$AD$8,0,1)</f>
        <v>0</v>
      </c>
      <c r="AD55" s="89" t="str">
        <f t="shared" si="0"/>
        <v>CUMPLIDA</v>
      </c>
      <c r="AE55" s="89" t="str">
        <f t="shared" si="1"/>
        <v>CUMPLIDA</v>
      </c>
      <c r="AF55" s="81" t="s">
        <v>88</v>
      </c>
      <c r="AG55" s="83" t="s">
        <v>391</v>
      </c>
      <c r="AH55" s="91"/>
      <c r="AI55" s="91"/>
      <c r="AJ55" s="91"/>
      <c r="AK55" s="92" t="s">
        <v>364</v>
      </c>
      <c r="AL55" s="139"/>
      <c r="AM55" s="138"/>
      <c r="AN55" s="94" t="s">
        <v>214</v>
      </c>
      <c r="AO55" s="449"/>
      <c r="AP55" s="94"/>
      <c r="AQ55" s="94"/>
      <c r="AR55" s="94"/>
      <c r="AS55" s="94"/>
    </row>
    <row r="56" spans="1:45" s="56" customFormat="1" ht="264.75" hidden="1" customHeight="1" x14ac:dyDescent="0.25">
      <c r="A56" s="70">
        <v>252</v>
      </c>
      <c r="B56" s="70">
        <v>45</v>
      </c>
      <c r="C56" s="183" t="s">
        <v>692</v>
      </c>
      <c r="D56" s="183" t="s">
        <v>693</v>
      </c>
      <c r="E56" s="183" t="s">
        <v>694</v>
      </c>
      <c r="F56" s="157" t="s">
        <v>695</v>
      </c>
      <c r="G56" s="157" t="s">
        <v>696</v>
      </c>
      <c r="H56" s="146" t="s">
        <v>697</v>
      </c>
      <c r="I56" s="146" t="s">
        <v>697</v>
      </c>
      <c r="J56" s="93">
        <v>5</v>
      </c>
      <c r="K56" s="77">
        <v>41640</v>
      </c>
      <c r="L56" s="77">
        <v>42735</v>
      </c>
      <c r="M56" s="103" t="s">
        <v>382</v>
      </c>
      <c r="N56" s="104" t="s">
        <v>24</v>
      </c>
      <c r="O56" s="118" t="s">
        <v>22</v>
      </c>
      <c r="P56" s="118" t="s">
        <v>22</v>
      </c>
      <c r="Q56" s="118" t="s">
        <v>22</v>
      </c>
      <c r="R56" s="105" t="s">
        <v>88</v>
      </c>
      <c r="S56" s="106">
        <v>5</v>
      </c>
      <c r="T56" s="113">
        <f>+S56/J56</f>
        <v>1</v>
      </c>
      <c r="U56" s="85"/>
      <c r="V56" s="85"/>
      <c r="W56" s="86"/>
      <c r="X56" s="85"/>
      <c r="Y56" s="86"/>
      <c r="Z56" s="85"/>
      <c r="AA56" s="110" t="s">
        <v>42</v>
      </c>
      <c r="AB56" s="88">
        <f>IF(T56=100%,2,0)</f>
        <v>2</v>
      </c>
      <c r="AC56" s="88">
        <f>IF(L56&lt;$AD$8,0,1)</f>
        <v>0</v>
      </c>
      <c r="AD56" s="89" t="str">
        <f t="shared" si="0"/>
        <v>CUMPLIDA</v>
      </c>
      <c r="AE56" s="89" t="str">
        <f t="shared" si="1"/>
        <v>CUMPLIDA</v>
      </c>
      <c r="AF56" s="105" t="s">
        <v>88</v>
      </c>
      <c r="AG56" s="113" t="s">
        <v>408</v>
      </c>
      <c r="AH56" s="114" t="s">
        <v>698</v>
      </c>
      <c r="AI56" s="91" t="s">
        <v>226</v>
      </c>
      <c r="AJ56" s="114" t="s">
        <v>220</v>
      </c>
      <c r="AK56" s="6" t="s">
        <v>364</v>
      </c>
      <c r="AL56" s="6" t="s">
        <v>115</v>
      </c>
      <c r="AM56" s="6" t="s">
        <v>423</v>
      </c>
      <c r="AN56" s="6" t="s">
        <v>214</v>
      </c>
      <c r="AO56" s="427"/>
      <c r="AP56" s="6"/>
      <c r="AQ56" s="6"/>
      <c r="AR56" s="6"/>
      <c r="AS56" s="6"/>
    </row>
    <row r="57" spans="1:45" s="56" customFormat="1" ht="201.6" customHeight="1" x14ac:dyDescent="0.25">
      <c r="A57" s="96">
        <v>254</v>
      </c>
      <c r="B57" s="96">
        <v>47</v>
      </c>
      <c r="C57" s="168" t="s">
        <v>699</v>
      </c>
      <c r="D57" s="450" t="s">
        <v>615</v>
      </c>
      <c r="E57" s="450" t="s">
        <v>700</v>
      </c>
      <c r="F57" s="450" t="s">
        <v>701</v>
      </c>
      <c r="G57" s="450" t="s">
        <v>702</v>
      </c>
      <c r="H57" s="450" t="s">
        <v>703</v>
      </c>
      <c r="I57" s="450" t="s">
        <v>703</v>
      </c>
      <c r="J57" s="449">
        <v>3</v>
      </c>
      <c r="K57" s="117">
        <v>41699</v>
      </c>
      <c r="L57" s="117">
        <v>43281</v>
      </c>
      <c r="M57" s="103" t="s">
        <v>704</v>
      </c>
      <c r="N57" s="452" t="s">
        <v>44</v>
      </c>
      <c r="O57" s="452" t="s">
        <v>29</v>
      </c>
      <c r="P57" s="452" t="s">
        <v>431</v>
      </c>
      <c r="Q57" s="452" t="s">
        <v>6191</v>
      </c>
      <c r="R57" s="105" t="s">
        <v>88</v>
      </c>
      <c r="S57" s="106">
        <v>3</v>
      </c>
      <c r="T57" s="107">
        <f>+S57/J57</f>
        <v>1</v>
      </c>
      <c r="U57" s="85"/>
      <c r="V57" s="85"/>
      <c r="W57" s="86"/>
      <c r="X57" s="85"/>
      <c r="Y57" s="86"/>
      <c r="Z57" s="85"/>
      <c r="AA57" s="110" t="s">
        <v>42</v>
      </c>
      <c r="AB57" s="410">
        <f>IF(T57=100%,2,0)</f>
        <v>2</v>
      </c>
      <c r="AC57" s="411">
        <f>IF(L57&lt;$AD$8,0,1)</f>
        <v>0</v>
      </c>
      <c r="AD57" s="89" t="str">
        <f t="shared" si="0"/>
        <v>CUMPLIDA</v>
      </c>
      <c r="AE57" s="89" t="str">
        <f t="shared" si="1"/>
        <v>CUMPLIDA</v>
      </c>
      <c r="AF57" s="105" t="s">
        <v>88</v>
      </c>
      <c r="AG57" s="113"/>
      <c r="AH57" s="91" t="s">
        <v>26</v>
      </c>
      <c r="AI57" s="91"/>
      <c r="AJ57" s="91"/>
      <c r="AK57" s="449" t="s">
        <v>108</v>
      </c>
      <c r="AL57" s="427" t="s">
        <v>111</v>
      </c>
      <c r="AM57" s="427" t="s">
        <v>142</v>
      </c>
      <c r="AN57" s="427" t="s">
        <v>213</v>
      </c>
      <c r="AO57" s="427"/>
      <c r="AP57" s="427"/>
      <c r="AQ57" s="427"/>
      <c r="AR57" s="427"/>
      <c r="AS57" s="119"/>
    </row>
    <row r="58" spans="1:45" s="142" customFormat="1" ht="318" customHeight="1" x14ac:dyDescent="0.25">
      <c r="A58" s="96">
        <v>256</v>
      </c>
      <c r="B58" s="96">
        <v>49</v>
      </c>
      <c r="C58" s="168" t="s">
        <v>708</v>
      </c>
      <c r="D58" s="168" t="s">
        <v>709</v>
      </c>
      <c r="E58" s="168" t="s">
        <v>710</v>
      </c>
      <c r="F58" s="450" t="s">
        <v>711</v>
      </c>
      <c r="G58" s="450" t="s">
        <v>712</v>
      </c>
      <c r="H58" s="450" t="s">
        <v>713</v>
      </c>
      <c r="I58" s="450" t="s">
        <v>714</v>
      </c>
      <c r="J58" s="427">
        <v>10</v>
      </c>
      <c r="K58" s="117">
        <v>41699</v>
      </c>
      <c r="L58" s="217">
        <v>43190</v>
      </c>
      <c r="M58" s="103" t="s">
        <v>704</v>
      </c>
      <c r="N58" s="452" t="s">
        <v>44</v>
      </c>
      <c r="O58" s="199" t="s">
        <v>22</v>
      </c>
      <c r="P58" s="199" t="s">
        <v>22</v>
      </c>
      <c r="Q58" s="118" t="s">
        <v>6164</v>
      </c>
      <c r="R58" s="105" t="s">
        <v>88</v>
      </c>
      <c r="S58" s="106">
        <v>10</v>
      </c>
      <c r="T58" s="107">
        <f>+S58/J58</f>
        <v>1</v>
      </c>
      <c r="U58" s="85"/>
      <c r="V58" s="85"/>
      <c r="W58" s="86"/>
      <c r="X58" s="85"/>
      <c r="Y58" s="86"/>
      <c r="Z58" s="85"/>
      <c r="AA58" s="110" t="s">
        <v>42</v>
      </c>
      <c r="AB58" s="410">
        <f>IF(T58=100%,2,0)</f>
        <v>2</v>
      </c>
      <c r="AC58" s="411">
        <f>IF(L58&lt;$AD$8,0,1)</f>
        <v>0</v>
      </c>
      <c r="AD58" s="89" t="str">
        <f t="shared" si="0"/>
        <v>CUMPLIDA</v>
      </c>
      <c r="AE58" s="89" t="str">
        <f t="shared" si="1"/>
        <v>CUMPLIDA</v>
      </c>
      <c r="AF58" s="105" t="s">
        <v>88</v>
      </c>
      <c r="AG58" s="113"/>
      <c r="AH58" s="91"/>
      <c r="AI58" s="91"/>
      <c r="AJ58" s="91"/>
      <c r="AK58" s="449" t="s">
        <v>108</v>
      </c>
      <c r="AL58" s="427" t="s">
        <v>111</v>
      </c>
      <c r="AM58" s="427" t="s">
        <v>168</v>
      </c>
      <c r="AN58" s="427" t="s">
        <v>213</v>
      </c>
      <c r="AO58" s="427"/>
      <c r="AP58" s="427"/>
      <c r="AQ58" s="427"/>
      <c r="AR58" s="427"/>
      <c r="AS58" s="119"/>
    </row>
    <row r="59" spans="1:45" s="142" customFormat="1" ht="115.15" hidden="1" customHeight="1" x14ac:dyDescent="0.25">
      <c r="A59" s="120">
        <v>257</v>
      </c>
      <c r="B59" s="120">
        <v>50</v>
      </c>
      <c r="C59" s="174" t="s">
        <v>716</v>
      </c>
      <c r="D59" s="136" t="s">
        <v>717</v>
      </c>
      <c r="E59" s="136" t="s">
        <v>718</v>
      </c>
      <c r="F59" s="139" t="s">
        <v>719</v>
      </c>
      <c r="G59" s="139" t="s">
        <v>720</v>
      </c>
      <c r="H59" s="136" t="s">
        <v>721</v>
      </c>
      <c r="I59" s="136" t="s">
        <v>721</v>
      </c>
      <c r="J59" s="125">
        <v>6</v>
      </c>
      <c r="K59" s="126">
        <v>41671</v>
      </c>
      <c r="L59" s="126">
        <v>42735</v>
      </c>
      <c r="M59" s="150" t="s">
        <v>704</v>
      </c>
      <c r="N59" s="151" t="s">
        <v>44</v>
      </c>
      <c r="O59" s="189" t="s">
        <v>22</v>
      </c>
      <c r="P59" s="189" t="s">
        <v>22</v>
      </c>
      <c r="Q59" s="152" t="s">
        <v>22</v>
      </c>
      <c r="R59" s="153" t="s">
        <v>88</v>
      </c>
      <c r="S59" s="154">
        <v>6</v>
      </c>
      <c r="T59" s="155">
        <f>+S59/J59</f>
        <v>1</v>
      </c>
      <c r="U59" s="132"/>
      <c r="V59" s="132"/>
      <c r="W59" s="133"/>
      <c r="X59" s="132"/>
      <c r="Y59" s="133"/>
      <c r="Z59" s="132"/>
      <c r="AA59" s="156" t="s">
        <v>42</v>
      </c>
      <c r="AB59" s="88">
        <f>IF(T59=100%,2,0)</f>
        <v>2</v>
      </c>
      <c r="AC59" s="88">
        <f>IF(L59&lt;$AD$8,0,1)</f>
        <v>0</v>
      </c>
      <c r="AD59" s="135" t="str">
        <f t="shared" si="0"/>
        <v>CUMPLIDA</v>
      </c>
      <c r="AE59" s="135" t="str">
        <f t="shared" si="1"/>
        <v>CUMPLIDA</v>
      </c>
      <c r="AF59" s="153" t="s">
        <v>88</v>
      </c>
      <c r="AG59" s="155" t="s">
        <v>408</v>
      </c>
      <c r="AH59" s="137"/>
      <c r="AI59" s="137"/>
      <c r="AJ59" s="137"/>
      <c r="AK59" s="9" t="s">
        <v>364</v>
      </c>
      <c r="AL59" s="9" t="s">
        <v>112</v>
      </c>
      <c r="AM59" s="9" t="s">
        <v>163</v>
      </c>
      <c r="AN59" s="9" t="s">
        <v>213</v>
      </c>
      <c r="AO59" s="9"/>
      <c r="AP59" s="9"/>
      <c r="AQ59" s="9"/>
      <c r="AR59" s="9"/>
      <c r="AS59" s="9"/>
    </row>
    <row r="60" spans="1:45" s="142" customFormat="1" ht="86.45" hidden="1" customHeight="1" x14ac:dyDescent="0.25">
      <c r="A60" s="70">
        <v>258</v>
      </c>
      <c r="B60" s="70">
        <v>51</v>
      </c>
      <c r="C60" s="183" t="s">
        <v>722</v>
      </c>
      <c r="D60" s="183" t="s">
        <v>723</v>
      </c>
      <c r="E60" s="183" t="s">
        <v>724</v>
      </c>
      <c r="F60" s="183" t="s">
        <v>725</v>
      </c>
      <c r="G60" s="183" t="s">
        <v>726</v>
      </c>
      <c r="H60" s="218" t="s">
        <v>727</v>
      </c>
      <c r="I60" s="218" t="s">
        <v>727</v>
      </c>
      <c r="J60" s="93">
        <v>4</v>
      </c>
      <c r="K60" s="77">
        <v>41640</v>
      </c>
      <c r="L60" s="77">
        <v>42124</v>
      </c>
      <c r="M60" s="78" t="s">
        <v>728</v>
      </c>
      <c r="N60" s="79" t="s">
        <v>45</v>
      </c>
      <c r="O60" s="143" t="s">
        <v>22</v>
      </c>
      <c r="P60" s="143" t="s">
        <v>22</v>
      </c>
      <c r="Q60" s="80" t="s">
        <v>22</v>
      </c>
      <c r="R60" s="81" t="s">
        <v>88</v>
      </c>
      <c r="S60" s="144">
        <v>4</v>
      </c>
      <c r="T60" s="83">
        <f>+S60/J60</f>
        <v>1</v>
      </c>
      <c r="U60" s="85" t="s">
        <v>729</v>
      </c>
      <c r="V60" s="85"/>
      <c r="W60" s="95" t="s">
        <v>730</v>
      </c>
      <c r="X60" s="85"/>
      <c r="Y60" s="95"/>
      <c r="Z60" s="85"/>
      <c r="AA60" s="87" t="s">
        <v>42</v>
      </c>
      <c r="AB60" s="88">
        <f>IF(T60=100%,2,0)</f>
        <v>2</v>
      </c>
      <c r="AC60" s="88">
        <f>IF(L60&lt;$AD$8,0,1)</f>
        <v>0</v>
      </c>
      <c r="AD60" s="89" t="str">
        <f t="shared" si="0"/>
        <v>CUMPLIDA</v>
      </c>
      <c r="AE60" s="89" t="str">
        <f t="shared" si="1"/>
        <v>CUMPLIDA</v>
      </c>
      <c r="AF60" s="81" t="s">
        <v>88</v>
      </c>
      <c r="AG60" s="83" t="s">
        <v>391</v>
      </c>
      <c r="AH60" s="91"/>
      <c r="AI60" s="91"/>
      <c r="AJ60" s="91"/>
      <c r="AK60" s="92" t="s">
        <v>364</v>
      </c>
      <c r="AL60" s="139"/>
      <c r="AM60" s="138"/>
      <c r="AN60" s="94" t="s">
        <v>213</v>
      </c>
      <c r="AO60" s="449"/>
      <c r="AP60" s="94"/>
      <c r="AQ60" s="94"/>
      <c r="AR60" s="94"/>
      <c r="AS60" s="94"/>
    </row>
    <row r="61" spans="1:45" s="142" customFormat="1" ht="86.45" hidden="1" customHeight="1" x14ac:dyDescent="0.25">
      <c r="A61" s="70">
        <v>266</v>
      </c>
      <c r="B61" s="70">
        <v>59</v>
      </c>
      <c r="C61" s="183" t="s">
        <v>731</v>
      </c>
      <c r="D61" s="183" t="s">
        <v>732</v>
      </c>
      <c r="E61" s="90" t="s">
        <v>733</v>
      </c>
      <c r="F61" s="74" t="s">
        <v>734</v>
      </c>
      <c r="G61" s="74" t="s">
        <v>735</v>
      </c>
      <c r="H61" s="75" t="s">
        <v>736</v>
      </c>
      <c r="I61" s="75" t="s">
        <v>736</v>
      </c>
      <c r="J61" s="76">
        <v>6</v>
      </c>
      <c r="K61" s="77">
        <v>41609</v>
      </c>
      <c r="L61" s="77">
        <v>41851</v>
      </c>
      <c r="M61" s="78" t="s">
        <v>459</v>
      </c>
      <c r="N61" s="79" t="s">
        <v>33</v>
      </c>
      <c r="O61" s="79" t="s">
        <v>29</v>
      </c>
      <c r="P61" s="143" t="s">
        <v>540</v>
      </c>
      <c r="Q61" s="79" t="s">
        <v>37</v>
      </c>
      <c r="R61" s="81" t="s">
        <v>88</v>
      </c>
      <c r="S61" s="144">
        <v>6</v>
      </c>
      <c r="T61" s="83">
        <f>+S61/J61</f>
        <v>1</v>
      </c>
      <c r="U61" s="85"/>
      <c r="V61" s="85"/>
      <c r="W61" s="86"/>
      <c r="X61" s="85"/>
      <c r="Y61" s="86"/>
      <c r="Z61" s="85"/>
      <c r="AA61" s="87" t="s">
        <v>42</v>
      </c>
      <c r="AB61" s="88">
        <f>IF(T61=100%,2,0)</f>
        <v>2</v>
      </c>
      <c r="AC61" s="88">
        <f>IF(L61&lt;$AD$8,0,1)</f>
        <v>0</v>
      </c>
      <c r="AD61" s="89" t="str">
        <f t="shared" si="0"/>
        <v>CUMPLIDA</v>
      </c>
      <c r="AE61" s="89" t="str">
        <f t="shared" si="1"/>
        <v>CUMPLIDA</v>
      </c>
      <c r="AF61" s="81" t="s">
        <v>88</v>
      </c>
      <c r="AG61" s="83" t="s">
        <v>391</v>
      </c>
      <c r="AH61" s="91"/>
      <c r="AI61" s="91"/>
      <c r="AJ61" s="91"/>
      <c r="AK61" s="92" t="s">
        <v>364</v>
      </c>
      <c r="AL61" s="93"/>
      <c r="AM61" s="92"/>
      <c r="AN61" s="94" t="s">
        <v>213</v>
      </c>
      <c r="AO61" s="449"/>
      <c r="AP61" s="94"/>
      <c r="AQ61" s="94"/>
      <c r="AR61" s="94"/>
      <c r="AS61" s="94"/>
    </row>
    <row r="62" spans="1:45" s="142" customFormat="1" ht="115.15" hidden="1" customHeight="1" x14ac:dyDescent="0.25">
      <c r="A62" s="70">
        <v>275</v>
      </c>
      <c r="B62" s="70">
        <v>68</v>
      </c>
      <c r="C62" s="183" t="s">
        <v>737</v>
      </c>
      <c r="D62" s="90" t="s">
        <v>738</v>
      </c>
      <c r="E62" s="90" t="s">
        <v>739</v>
      </c>
      <c r="F62" s="74" t="s">
        <v>740</v>
      </c>
      <c r="G62" s="74" t="s">
        <v>741</v>
      </c>
      <c r="H62" s="75" t="s">
        <v>742</v>
      </c>
      <c r="I62" s="75" t="s">
        <v>742</v>
      </c>
      <c r="J62" s="76">
        <v>4</v>
      </c>
      <c r="K62" s="77">
        <v>41640</v>
      </c>
      <c r="L62" s="77">
        <v>42185</v>
      </c>
      <c r="M62" s="78" t="s">
        <v>459</v>
      </c>
      <c r="N62" s="79" t="s">
        <v>33</v>
      </c>
      <c r="O62" s="79" t="s">
        <v>29</v>
      </c>
      <c r="P62" s="143" t="s">
        <v>540</v>
      </c>
      <c r="Q62" s="79" t="s">
        <v>37</v>
      </c>
      <c r="R62" s="81" t="s">
        <v>89</v>
      </c>
      <c r="S62" s="144">
        <v>4</v>
      </c>
      <c r="T62" s="83">
        <f>+S62/J62</f>
        <v>1</v>
      </c>
      <c r="U62" s="85"/>
      <c r="V62" s="85"/>
      <c r="W62" s="86"/>
      <c r="X62" s="85"/>
      <c r="Y62" s="86"/>
      <c r="Z62" s="85"/>
      <c r="AA62" s="87" t="s">
        <v>42</v>
      </c>
      <c r="AB62" s="88">
        <f>IF(T62=100%,2,0)</f>
        <v>2</v>
      </c>
      <c r="AC62" s="88">
        <f>IF(L62&lt;$AD$8,0,1)</f>
        <v>0</v>
      </c>
      <c r="AD62" s="89" t="str">
        <f t="shared" si="0"/>
        <v>CUMPLIDA</v>
      </c>
      <c r="AE62" s="89" t="str">
        <f t="shared" si="1"/>
        <v>CUMPLIDA</v>
      </c>
      <c r="AF62" s="81" t="s">
        <v>89</v>
      </c>
      <c r="AG62" s="83" t="s">
        <v>391</v>
      </c>
      <c r="AH62" s="91"/>
      <c r="AI62" s="91"/>
      <c r="AJ62" s="91"/>
      <c r="AK62" s="92" t="s">
        <v>364</v>
      </c>
      <c r="AL62" s="93"/>
      <c r="AM62" s="92"/>
      <c r="AN62" s="94" t="s">
        <v>213</v>
      </c>
      <c r="AO62" s="449"/>
      <c r="AP62" s="94"/>
      <c r="AQ62" s="94"/>
      <c r="AR62" s="94"/>
      <c r="AS62" s="94"/>
    </row>
    <row r="63" spans="1:45" s="142" customFormat="1" ht="409.5" customHeight="1" x14ac:dyDescent="0.25">
      <c r="A63" s="96">
        <v>276</v>
      </c>
      <c r="B63" s="96">
        <v>69</v>
      </c>
      <c r="C63" s="168" t="s">
        <v>743</v>
      </c>
      <c r="D63" s="168" t="s">
        <v>744</v>
      </c>
      <c r="E63" s="168" t="s">
        <v>745</v>
      </c>
      <c r="F63" s="99" t="s">
        <v>746</v>
      </c>
      <c r="G63" s="99" t="s">
        <v>747</v>
      </c>
      <c r="H63" s="119" t="s">
        <v>748</v>
      </c>
      <c r="I63" s="119" t="s">
        <v>748</v>
      </c>
      <c r="J63" s="427">
        <v>9</v>
      </c>
      <c r="K63" s="117">
        <v>41699</v>
      </c>
      <c r="L63" s="117">
        <v>43281</v>
      </c>
      <c r="M63" s="103" t="s">
        <v>369</v>
      </c>
      <c r="N63" s="452" t="s">
        <v>23</v>
      </c>
      <c r="O63" s="452" t="s">
        <v>22</v>
      </c>
      <c r="P63" s="452" t="s">
        <v>370</v>
      </c>
      <c r="Q63" s="118" t="s">
        <v>6164</v>
      </c>
      <c r="R63" s="105" t="s">
        <v>89</v>
      </c>
      <c r="S63" s="106">
        <v>9</v>
      </c>
      <c r="T63" s="107">
        <f>+S63/J63</f>
        <v>1</v>
      </c>
      <c r="U63" s="85"/>
      <c r="V63" s="85"/>
      <c r="W63" s="427" t="s">
        <v>371</v>
      </c>
      <c r="X63" s="85"/>
      <c r="Y63" s="86"/>
      <c r="Z63" s="85" t="s">
        <v>372</v>
      </c>
      <c r="AA63" s="110" t="s">
        <v>42</v>
      </c>
      <c r="AB63" s="410">
        <f>IF(T63=100%,2,0)</f>
        <v>2</v>
      </c>
      <c r="AC63" s="411">
        <f>IF(L63&lt;$AD$8,0,1)</f>
        <v>0</v>
      </c>
      <c r="AD63" s="89" t="str">
        <f t="shared" si="0"/>
        <v>CUMPLIDA</v>
      </c>
      <c r="AE63" s="89" t="str">
        <f t="shared" si="1"/>
        <v>CUMPLIDA</v>
      </c>
      <c r="AF63" s="105" t="s">
        <v>89</v>
      </c>
      <c r="AG63" s="113"/>
      <c r="AH63" s="114" t="s">
        <v>373</v>
      </c>
      <c r="AI63" s="91" t="s">
        <v>19</v>
      </c>
      <c r="AJ63" s="114" t="s">
        <v>222</v>
      </c>
      <c r="AK63" s="449" t="s">
        <v>108</v>
      </c>
      <c r="AL63" s="427" t="s">
        <v>115</v>
      </c>
      <c r="AM63" s="427" t="s">
        <v>205</v>
      </c>
      <c r="AN63" s="427" t="s">
        <v>214</v>
      </c>
      <c r="AO63" s="427"/>
      <c r="AP63" s="427" t="s">
        <v>754</v>
      </c>
      <c r="AQ63" s="219"/>
      <c r="AR63" s="220" t="s">
        <v>755</v>
      </c>
      <c r="AS63" s="119" t="s">
        <v>756</v>
      </c>
    </row>
    <row r="64" spans="1:45" s="142" customFormat="1" ht="129.6" hidden="1" customHeight="1" x14ac:dyDescent="0.25">
      <c r="A64" s="120">
        <v>277</v>
      </c>
      <c r="B64" s="120">
        <v>70</v>
      </c>
      <c r="C64" s="174" t="s">
        <v>757</v>
      </c>
      <c r="D64" s="174" t="s">
        <v>758</v>
      </c>
      <c r="E64" s="174" t="s">
        <v>759</v>
      </c>
      <c r="F64" s="187" t="s">
        <v>760</v>
      </c>
      <c r="G64" s="187"/>
      <c r="H64" s="221" t="s">
        <v>761</v>
      </c>
      <c r="I64" s="221" t="s">
        <v>761</v>
      </c>
      <c r="J64" s="222">
        <v>2</v>
      </c>
      <c r="K64" s="126">
        <v>41640</v>
      </c>
      <c r="L64" s="126">
        <v>42185</v>
      </c>
      <c r="M64" s="127" t="s">
        <v>369</v>
      </c>
      <c r="N64" s="128" t="s">
        <v>23</v>
      </c>
      <c r="O64" s="128" t="s">
        <v>22</v>
      </c>
      <c r="P64" s="128" t="s">
        <v>370</v>
      </c>
      <c r="Q64" s="128" t="s">
        <v>37</v>
      </c>
      <c r="R64" s="129" t="s">
        <v>88</v>
      </c>
      <c r="S64" s="130">
        <v>2</v>
      </c>
      <c r="T64" s="131">
        <f>+S64/J64</f>
        <v>1</v>
      </c>
      <c r="U64" s="132"/>
      <c r="V64" s="132"/>
      <c r="W64" s="133"/>
      <c r="X64" s="132"/>
      <c r="Y64" s="133"/>
      <c r="Z64" s="132"/>
      <c r="AA64" s="134" t="s">
        <v>42</v>
      </c>
      <c r="AB64" s="88">
        <f>IF(T64=100%,2,0)</f>
        <v>2</v>
      </c>
      <c r="AC64" s="88">
        <f>IF(L64&lt;$AD$8,0,1)</f>
        <v>0</v>
      </c>
      <c r="AD64" s="135" t="str">
        <f t="shared" si="0"/>
        <v>CUMPLIDA</v>
      </c>
      <c r="AE64" s="135" t="str">
        <f t="shared" si="1"/>
        <v>CUMPLIDA</v>
      </c>
      <c r="AF64" s="129" t="s">
        <v>88</v>
      </c>
      <c r="AG64" s="131" t="s">
        <v>391</v>
      </c>
      <c r="AH64" s="137"/>
      <c r="AI64" s="137"/>
      <c r="AJ64" s="137"/>
      <c r="AK64" s="138" t="s">
        <v>364</v>
      </c>
      <c r="AL64" s="139"/>
      <c r="AM64" s="138"/>
      <c r="AN64" s="140" t="s">
        <v>214</v>
      </c>
      <c r="AO64" s="140"/>
      <c r="AP64" s="140"/>
      <c r="AQ64" s="140"/>
      <c r="AR64" s="140"/>
      <c r="AS64" s="140"/>
    </row>
    <row r="65" spans="1:45" s="142" customFormat="1" ht="115.15" hidden="1" customHeight="1" x14ac:dyDescent="0.25">
      <c r="A65" s="70">
        <v>279</v>
      </c>
      <c r="B65" s="70">
        <v>72</v>
      </c>
      <c r="C65" s="183" t="s">
        <v>762</v>
      </c>
      <c r="D65" s="183" t="s">
        <v>763</v>
      </c>
      <c r="E65" s="183" t="s">
        <v>764</v>
      </c>
      <c r="F65" s="74" t="s">
        <v>765</v>
      </c>
      <c r="G65" s="74" t="s">
        <v>766</v>
      </c>
      <c r="H65" s="75" t="s">
        <v>767</v>
      </c>
      <c r="I65" s="75" t="s">
        <v>767</v>
      </c>
      <c r="J65" s="76">
        <v>4</v>
      </c>
      <c r="K65" s="77">
        <v>41699</v>
      </c>
      <c r="L65" s="77">
        <v>42185</v>
      </c>
      <c r="M65" s="78" t="s">
        <v>369</v>
      </c>
      <c r="N65" s="79" t="s">
        <v>23</v>
      </c>
      <c r="O65" s="143" t="s">
        <v>22</v>
      </c>
      <c r="P65" s="143" t="s">
        <v>22</v>
      </c>
      <c r="Q65" s="80" t="s">
        <v>22</v>
      </c>
      <c r="R65" s="81" t="s">
        <v>88</v>
      </c>
      <c r="S65" s="144">
        <v>4</v>
      </c>
      <c r="T65" s="83">
        <f>+S65/J65</f>
        <v>1</v>
      </c>
      <c r="U65" s="85"/>
      <c r="V65" s="85"/>
      <c r="W65" s="86"/>
      <c r="X65" s="85"/>
      <c r="Y65" s="86"/>
      <c r="Z65" s="85"/>
      <c r="AA65" s="87" t="s">
        <v>42</v>
      </c>
      <c r="AB65" s="88">
        <f>IF(T65=100%,2,0)</f>
        <v>2</v>
      </c>
      <c r="AC65" s="88">
        <f>IF(L65&lt;$AD$8,0,1)</f>
        <v>0</v>
      </c>
      <c r="AD65" s="89" t="str">
        <f t="shared" si="0"/>
        <v>CUMPLIDA</v>
      </c>
      <c r="AE65" s="89" t="str">
        <f t="shared" si="1"/>
        <v>CUMPLIDA</v>
      </c>
      <c r="AF65" s="81" t="s">
        <v>88</v>
      </c>
      <c r="AG65" s="83" t="s">
        <v>391</v>
      </c>
      <c r="AH65" s="91"/>
      <c r="AI65" s="91"/>
      <c r="AJ65" s="91"/>
      <c r="AK65" s="92" t="s">
        <v>364</v>
      </c>
      <c r="AL65" s="93"/>
      <c r="AM65" s="92"/>
      <c r="AN65" s="94" t="s">
        <v>214</v>
      </c>
      <c r="AO65" s="449"/>
      <c r="AP65" s="94"/>
      <c r="AQ65" s="94"/>
      <c r="AR65" s="94"/>
      <c r="AS65" s="94"/>
    </row>
    <row r="66" spans="1:45" s="142" customFormat="1" ht="288" hidden="1" customHeight="1" x14ac:dyDescent="0.25">
      <c r="A66" s="70">
        <v>304</v>
      </c>
      <c r="B66" s="70">
        <v>97</v>
      </c>
      <c r="C66" s="183" t="s">
        <v>768</v>
      </c>
      <c r="D66" s="90" t="s">
        <v>769</v>
      </c>
      <c r="E66" s="90" t="s">
        <v>770</v>
      </c>
      <c r="F66" s="74" t="s">
        <v>771</v>
      </c>
      <c r="G66" s="159" t="s">
        <v>772</v>
      </c>
      <c r="H66" s="75" t="s">
        <v>773</v>
      </c>
      <c r="I66" s="75" t="s">
        <v>773</v>
      </c>
      <c r="J66" s="76">
        <v>10</v>
      </c>
      <c r="K66" s="77">
        <v>41821</v>
      </c>
      <c r="L66" s="77">
        <v>42185</v>
      </c>
      <c r="M66" s="78" t="s">
        <v>774</v>
      </c>
      <c r="N66" s="79" t="s">
        <v>775</v>
      </c>
      <c r="O66" s="79" t="s">
        <v>22</v>
      </c>
      <c r="P66" s="79" t="s">
        <v>512</v>
      </c>
      <c r="Q66" s="79" t="s">
        <v>37</v>
      </c>
      <c r="R66" s="81" t="s">
        <v>89</v>
      </c>
      <c r="S66" s="144">
        <v>10</v>
      </c>
      <c r="T66" s="83">
        <f>+S66/J66</f>
        <v>1</v>
      </c>
      <c r="U66" s="85"/>
      <c r="V66" s="85"/>
      <c r="W66" s="86"/>
      <c r="X66" s="85"/>
      <c r="Y66" s="86"/>
      <c r="Z66" s="85"/>
      <c r="AA66" s="87" t="s">
        <v>42</v>
      </c>
      <c r="AB66" s="88">
        <f>IF(T66=100%,2,0)</f>
        <v>2</v>
      </c>
      <c r="AC66" s="88">
        <f>IF(L66&lt;$AD$8,0,1)</f>
        <v>0</v>
      </c>
      <c r="AD66" s="89" t="str">
        <f t="shared" si="0"/>
        <v>CUMPLIDA</v>
      </c>
      <c r="AE66" s="89" t="str">
        <f t="shared" si="1"/>
        <v>CUMPLIDA</v>
      </c>
      <c r="AF66" s="81" t="s">
        <v>89</v>
      </c>
      <c r="AG66" s="83" t="s">
        <v>363</v>
      </c>
      <c r="AH66" s="91"/>
      <c r="AI66" s="91"/>
      <c r="AJ66" s="91"/>
      <c r="AK66" s="92" t="s">
        <v>364</v>
      </c>
      <c r="AL66" s="6" t="s">
        <v>111</v>
      </c>
      <c r="AM66" s="6" t="s">
        <v>195</v>
      </c>
      <c r="AN66" s="145"/>
      <c r="AO66" s="145"/>
      <c r="AP66" s="145"/>
      <c r="AQ66" s="145"/>
      <c r="AR66" s="145"/>
      <c r="AS66" s="145"/>
    </row>
    <row r="67" spans="1:45" s="142" customFormat="1" ht="194.25" hidden="1" customHeight="1" x14ac:dyDescent="0.25">
      <c r="A67" s="70">
        <v>306</v>
      </c>
      <c r="B67" s="70">
        <v>99</v>
      </c>
      <c r="C67" s="183" t="s">
        <v>776</v>
      </c>
      <c r="D67" s="183" t="s">
        <v>777</v>
      </c>
      <c r="E67" s="183" t="s">
        <v>778</v>
      </c>
      <c r="F67" s="74" t="s">
        <v>779</v>
      </c>
      <c r="G67" s="74" t="s">
        <v>780</v>
      </c>
      <c r="H67" s="75" t="s">
        <v>781</v>
      </c>
      <c r="I67" s="75" t="s">
        <v>781</v>
      </c>
      <c r="J67" s="76">
        <v>3</v>
      </c>
      <c r="K67" s="77">
        <v>41671</v>
      </c>
      <c r="L67" s="77">
        <v>42735</v>
      </c>
      <c r="M67" s="103" t="s">
        <v>430</v>
      </c>
      <c r="N67" s="104" t="s">
        <v>28</v>
      </c>
      <c r="O67" s="199" t="s">
        <v>29</v>
      </c>
      <c r="P67" s="199" t="s">
        <v>540</v>
      </c>
      <c r="Q67" s="199" t="s">
        <v>29</v>
      </c>
      <c r="R67" s="105" t="s">
        <v>88</v>
      </c>
      <c r="S67" s="106">
        <v>3</v>
      </c>
      <c r="T67" s="113">
        <f>+S67/J67</f>
        <v>1</v>
      </c>
      <c r="U67" s="85"/>
      <c r="V67" s="85"/>
      <c r="W67" s="86"/>
      <c r="X67" s="85"/>
      <c r="Y67" s="86"/>
      <c r="Z67" s="85"/>
      <c r="AA67" s="110" t="s">
        <v>42</v>
      </c>
      <c r="AB67" s="88">
        <f>IF(T67=100%,2,0)</f>
        <v>2</v>
      </c>
      <c r="AC67" s="88">
        <f>IF(L67&lt;$AD$8,0,1)</f>
        <v>0</v>
      </c>
      <c r="AD67" s="89" t="str">
        <f t="shared" si="0"/>
        <v>CUMPLIDA</v>
      </c>
      <c r="AE67" s="89" t="str">
        <f t="shared" si="1"/>
        <v>CUMPLIDA</v>
      </c>
      <c r="AF67" s="105" t="s">
        <v>88</v>
      </c>
      <c r="AG67" s="113" t="s">
        <v>408</v>
      </c>
      <c r="AH67" s="114" t="s">
        <v>782</v>
      </c>
      <c r="AI67" s="91" t="s">
        <v>26</v>
      </c>
      <c r="AJ67" s="114" t="s">
        <v>222</v>
      </c>
      <c r="AK67" s="6" t="s">
        <v>364</v>
      </c>
      <c r="AL67" s="6" t="s">
        <v>111</v>
      </c>
      <c r="AM67" s="6" t="s">
        <v>143</v>
      </c>
      <c r="AN67" s="6" t="s">
        <v>213</v>
      </c>
      <c r="AO67" s="427"/>
      <c r="AP67" s="6"/>
      <c r="AQ67" s="6"/>
      <c r="AR67" s="6"/>
      <c r="AS67" s="6"/>
    </row>
    <row r="68" spans="1:45" s="142" customFormat="1" ht="409.6" hidden="1" customHeight="1" x14ac:dyDescent="0.25">
      <c r="A68" s="70">
        <v>342</v>
      </c>
      <c r="B68" s="70">
        <v>7</v>
      </c>
      <c r="C68" s="224" t="s">
        <v>783</v>
      </c>
      <c r="D68" s="74" t="s">
        <v>784</v>
      </c>
      <c r="E68" s="74" t="s">
        <v>785</v>
      </c>
      <c r="F68" s="72" t="s">
        <v>436</v>
      </c>
      <c r="G68" s="72" t="s">
        <v>437</v>
      </c>
      <c r="H68" s="163" t="s">
        <v>786</v>
      </c>
      <c r="I68" s="163" t="s">
        <v>786</v>
      </c>
      <c r="J68" s="92">
        <v>2</v>
      </c>
      <c r="K68" s="77">
        <v>41791</v>
      </c>
      <c r="L68" s="77">
        <v>42185</v>
      </c>
      <c r="M68" s="78" t="s">
        <v>439</v>
      </c>
      <c r="N68" s="79" t="s">
        <v>30</v>
      </c>
      <c r="O68" s="143" t="s">
        <v>29</v>
      </c>
      <c r="P68" s="143" t="s">
        <v>540</v>
      </c>
      <c r="Q68" s="79" t="s">
        <v>37</v>
      </c>
      <c r="R68" s="81" t="s">
        <v>88</v>
      </c>
      <c r="S68" s="144">
        <v>2</v>
      </c>
      <c r="T68" s="83">
        <f>+S68/J68</f>
        <v>1</v>
      </c>
      <c r="U68" s="85"/>
      <c r="V68" s="85"/>
      <c r="W68" s="86"/>
      <c r="X68" s="85"/>
      <c r="Y68" s="86"/>
      <c r="Z68" s="85"/>
      <c r="AA68" s="87" t="s">
        <v>46</v>
      </c>
      <c r="AB68" s="88">
        <f>IF(T68=100%,2,0)</f>
        <v>2</v>
      </c>
      <c r="AC68" s="88">
        <f>IF(L68&lt;$AD$8,0,1)</f>
        <v>0</v>
      </c>
      <c r="AD68" s="89" t="str">
        <f t="shared" si="0"/>
        <v>CUMPLIDA</v>
      </c>
      <c r="AE68" s="89" t="str">
        <f t="shared" si="1"/>
        <v>CUMPLIDA</v>
      </c>
      <c r="AF68" s="81" t="s">
        <v>88</v>
      </c>
      <c r="AG68" s="83" t="s">
        <v>391</v>
      </c>
      <c r="AH68" s="91"/>
      <c r="AI68" s="91"/>
      <c r="AJ68" s="91"/>
      <c r="AK68" s="92" t="s">
        <v>364</v>
      </c>
      <c r="AL68" s="139"/>
      <c r="AM68" s="138"/>
      <c r="AN68" s="94" t="s">
        <v>213</v>
      </c>
      <c r="AO68" s="449"/>
      <c r="AP68" s="94"/>
      <c r="AQ68" s="94"/>
      <c r="AR68" s="94"/>
      <c r="AS68" s="94"/>
    </row>
    <row r="69" spans="1:45" s="56" customFormat="1" ht="238.5" customHeight="1" x14ac:dyDescent="0.25">
      <c r="A69" s="96">
        <v>345</v>
      </c>
      <c r="B69" s="96">
        <v>10</v>
      </c>
      <c r="C69" s="168" t="s">
        <v>787</v>
      </c>
      <c r="D69" s="99" t="s">
        <v>788</v>
      </c>
      <c r="E69" s="99" t="s">
        <v>789</v>
      </c>
      <c r="F69" s="100" t="s">
        <v>790</v>
      </c>
      <c r="G69" s="225" t="s">
        <v>791</v>
      </c>
      <c r="H69" s="99" t="s">
        <v>792</v>
      </c>
      <c r="I69" s="99" t="s">
        <v>793</v>
      </c>
      <c r="J69" s="101">
        <v>6</v>
      </c>
      <c r="K69" s="451">
        <v>41699</v>
      </c>
      <c r="L69" s="451">
        <v>42916</v>
      </c>
      <c r="M69" s="103" t="s">
        <v>610</v>
      </c>
      <c r="N69" s="452" t="s">
        <v>41</v>
      </c>
      <c r="O69" s="452" t="s">
        <v>22</v>
      </c>
      <c r="P69" s="118" t="s">
        <v>452</v>
      </c>
      <c r="Q69" s="118" t="s">
        <v>6164</v>
      </c>
      <c r="R69" s="105" t="s">
        <v>88</v>
      </c>
      <c r="S69" s="106">
        <v>6</v>
      </c>
      <c r="T69" s="107">
        <f>+S69/J69</f>
        <v>1</v>
      </c>
      <c r="U69" s="85"/>
      <c r="V69" s="85"/>
      <c r="W69" s="86"/>
      <c r="X69" s="85"/>
      <c r="Y69" s="86"/>
      <c r="Z69" s="85"/>
      <c r="AA69" s="110" t="s">
        <v>46</v>
      </c>
      <c r="AB69" s="410">
        <f>IF(T69=100%,2,0)</f>
        <v>2</v>
      </c>
      <c r="AC69" s="411">
        <f>IF(L69&lt;$AD$8,0,1)</f>
        <v>0</v>
      </c>
      <c r="AD69" s="89" t="str">
        <f t="shared" si="0"/>
        <v>CUMPLIDA</v>
      </c>
      <c r="AE69" s="89" t="str">
        <f t="shared" si="1"/>
        <v>CUMPLIDA</v>
      </c>
      <c r="AF69" s="105" t="s">
        <v>88</v>
      </c>
      <c r="AG69" s="113"/>
      <c r="AH69" s="91"/>
      <c r="AI69" s="91"/>
      <c r="AJ69" s="91"/>
      <c r="AK69" s="449" t="s">
        <v>108</v>
      </c>
      <c r="AL69" s="427" t="s">
        <v>117</v>
      </c>
      <c r="AM69" s="119" t="s">
        <v>797</v>
      </c>
      <c r="AN69" s="427" t="s">
        <v>213</v>
      </c>
      <c r="AO69" s="427"/>
      <c r="AP69" s="427"/>
      <c r="AQ69" s="427"/>
      <c r="AR69" s="427"/>
      <c r="AS69" s="119"/>
    </row>
    <row r="70" spans="1:45" s="142" customFormat="1" ht="244.9" hidden="1" customHeight="1" x14ac:dyDescent="0.25">
      <c r="A70" s="120">
        <v>347</v>
      </c>
      <c r="B70" s="120">
        <v>12</v>
      </c>
      <c r="C70" s="174" t="s">
        <v>798</v>
      </c>
      <c r="D70" s="123" t="s">
        <v>788</v>
      </c>
      <c r="E70" s="123" t="s">
        <v>789</v>
      </c>
      <c r="F70" s="226" t="s">
        <v>799</v>
      </c>
      <c r="G70" s="226"/>
      <c r="H70" s="227" t="s">
        <v>800</v>
      </c>
      <c r="I70" s="227" t="s">
        <v>800</v>
      </c>
      <c r="J70" s="176">
        <v>12</v>
      </c>
      <c r="K70" s="126">
        <v>41671</v>
      </c>
      <c r="L70" s="126">
        <v>42185</v>
      </c>
      <c r="M70" s="127" t="s">
        <v>539</v>
      </c>
      <c r="N70" s="139" t="s">
        <v>99</v>
      </c>
      <c r="O70" s="213" t="s">
        <v>29</v>
      </c>
      <c r="P70" s="213" t="s">
        <v>801</v>
      </c>
      <c r="Q70" s="128" t="s">
        <v>37</v>
      </c>
      <c r="R70" s="129" t="s">
        <v>88</v>
      </c>
      <c r="S70" s="130">
        <v>12</v>
      </c>
      <c r="T70" s="131">
        <f>+S70/J70</f>
        <v>1</v>
      </c>
      <c r="U70" s="132"/>
      <c r="V70" s="132"/>
      <c r="W70" s="133"/>
      <c r="X70" s="132"/>
      <c r="Y70" s="133"/>
      <c r="Z70" s="132"/>
      <c r="AA70" s="134" t="s">
        <v>46</v>
      </c>
      <c r="AB70" s="88">
        <f>IF(T70=100%,2,0)</f>
        <v>2</v>
      </c>
      <c r="AC70" s="88">
        <f>IF(L70&lt;$AD$8,0,1)</f>
        <v>0</v>
      </c>
      <c r="AD70" s="135" t="str">
        <f t="shared" si="0"/>
        <v>CUMPLIDA</v>
      </c>
      <c r="AE70" s="135" t="str">
        <f t="shared" si="1"/>
        <v>CUMPLIDA</v>
      </c>
      <c r="AF70" s="129" t="s">
        <v>88</v>
      </c>
      <c r="AG70" s="131" t="s">
        <v>391</v>
      </c>
      <c r="AH70" s="137"/>
      <c r="AI70" s="137"/>
      <c r="AJ70" s="137"/>
      <c r="AK70" s="138" t="s">
        <v>364</v>
      </c>
      <c r="AL70" s="139"/>
      <c r="AM70" s="138"/>
      <c r="AN70" s="140" t="s">
        <v>213</v>
      </c>
      <c r="AO70" s="140"/>
      <c r="AP70" s="140"/>
      <c r="AQ70" s="140"/>
      <c r="AR70" s="140"/>
      <c r="AS70" s="140"/>
    </row>
    <row r="71" spans="1:45" s="142" customFormat="1" ht="172.9" hidden="1" customHeight="1" x14ac:dyDescent="0.25">
      <c r="A71" s="70">
        <v>360</v>
      </c>
      <c r="B71" s="70">
        <v>13</v>
      </c>
      <c r="C71" s="183" t="s">
        <v>802</v>
      </c>
      <c r="D71" s="183" t="s">
        <v>803</v>
      </c>
      <c r="E71" s="183" t="s">
        <v>804</v>
      </c>
      <c r="F71" s="74" t="s">
        <v>805</v>
      </c>
      <c r="G71" s="74" t="s">
        <v>806</v>
      </c>
      <c r="H71" s="179" t="s">
        <v>807</v>
      </c>
      <c r="I71" s="179" t="s">
        <v>807</v>
      </c>
      <c r="J71" s="180">
        <v>6</v>
      </c>
      <c r="K71" s="77">
        <v>41640</v>
      </c>
      <c r="L71" s="77">
        <v>42369</v>
      </c>
      <c r="M71" s="78" t="s">
        <v>808</v>
      </c>
      <c r="N71" s="79" t="s">
        <v>808</v>
      </c>
      <c r="O71" s="143" t="s">
        <v>43</v>
      </c>
      <c r="P71" s="143" t="s">
        <v>43</v>
      </c>
      <c r="Q71" s="80" t="s">
        <v>43</v>
      </c>
      <c r="R71" s="81" t="s">
        <v>88</v>
      </c>
      <c r="S71" s="144">
        <v>6</v>
      </c>
      <c r="T71" s="83">
        <f>+S71/J71</f>
        <v>1</v>
      </c>
      <c r="U71" s="85"/>
      <c r="V71" s="85"/>
      <c r="W71" s="86"/>
      <c r="X71" s="85"/>
      <c r="Y71" s="86"/>
      <c r="Z71" s="85"/>
      <c r="AA71" s="87" t="s">
        <v>32</v>
      </c>
      <c r="AB71" s="88">
        <f>IF(T71=100%,2,0)</f>
        <v>2</v>
      </c>
      <c r="AC71" s="88">
        <f>IF(L71&lt;$AD$8,0,1)</f>
        <v>0</v>
      </c>
      <c r="AD71" s="89" t="str">
        <f t="shared" si="0"/>
        <v>CUMPLIDA</v>
      </c>
      <c r="AE71" s="89" t="str">
        <f t="shared" si="1"/>
        <v>CUMPLIDA</v>
      </c>
      <c r="AF71" s="81" t="s">
        <v>88</v>
      </c>
      <c r="AG71" s="83" t="s">
        <v>363</v>
      </c>
      <c r="AH71" s="91"/>
      <c r="AI71" s="91"/>
      <c r="AJ71" s="91"/>
      <c r="AK71" s="92" t="s">
        <v>364</v>
      </c>
      <c r="AL71" s="93" t="s">
        <v>111</v>
      </c>
      <c r="AM71" s="93" t="s">
        <v>132</v>
      </c>
      <c r="AN71" s="145"/>
      <c r="AO71" s="145"/>
      <c r="AP71" s="145"/>
      <c r="AQ71" s="145"/>
      <c r="AR71" s="145"/>
      <c r="AS71" s="145"/>
    </row>
    <row r="72" spans="1:45" s="142" customFormat="1" ht="225" customHeight="1" x14ac:dyDescent="0.25">
      <c r="A72" s="96">
        <v>363</v>
      </c>
      <c r="B72" s="96">
        <v>16</v>
      </c>
      <c r="C72" s="168" t="s">
        <v>809</v>
      </c>
      <c r="D72" s="168" t="s">
        <v>810</v>
      </c>
      <c r="E72" s="168" t="s">
        <v>811</v>
      </c>
      <c r="F72" s="99" t="s">
        <v>812</v>
      </c>
      <c r="G72" s="99" t="s">
        <v>813</v>
      </c>
      <c r="H72" s="228" t="s">
        <v>814</v>
      </c>
      <c r="I72" s="228" t="s">
        <v>815</v>
      </c>
      <c r="J72" s="229">
        <v>1</v>
      </c>
      <c r="K72" s="451">
        <v>41640</v>
      </c>
      <c r="L72" s="451">
        <v>42825</v>
      </c>
      <c r="M72" s="103" t="s">
        <v>304</v>
      </c>
      <c r="N72" s="103" t="s">
        <v>304</v>
      </c>
      <c r="O72" s="118" t="s">
        <v>48</v>
      </c>
      <c r="P72" s="118" t="s">
        <v>48</v>
      </c>
      <c r="Q72" s="118" t="s">
        <v>6163</v>
      </c>
      <c r="R72" s="105" t="s">
        <v>88</v>
      </c>
      <c r="S72" s="106">
        <v>1</v>
      </c>
      <c r="T72" s="107">
        <f>+S72/J72</f>
        <v>1</v>
      </c>
      <c r="U72" s="85"/>
      <c r="V72" s="85"/>
      <c r="W72" s="86"/>
      <c r="X72" s="85"/>
      <c r="Y72" s="86"/>
      <c r="Z72" s="85"/>
      <c r="AA72" s="110" t="s">
        <v>47</v>
      </c>
      <c r="AB72" s="410">
        <f>IF(T72=100%,2,0)</f>
        <v>2</v>
      </c>
      <c r="AC72" s="411">
        <f>IF(L72&lt;$AD$8,0,1)</f>
        <v>0</v>
      </c>
      <c r="AD72" s="89" t="str">
        <f t="shared" si="0"/>
        <v>CUMPLIDA</v>
      </c>
      <c r="AE72" s="89" t="str">
        <f t="shared" si="1"/>
        <v>CUMPLIDA</v>
      </c>
      <c r="AF72" s="105" t="s">
        <v>88</v>
      </c>
      <c r="AG72" s="113"/>
      <c r="AH72" s="91"/>
      <c r="AI72" s="91"/>
      <c r="AJ72" s="91"/>
      <c r="AK72" s="449" t="s">
        <v>108</v>
      </c>
      <c r="AL72" s="427" t="s">
        <v>227</v>
      </c>
      <c r="AM72" s="427" t="s">
        <v>227</v>
      </c>
      <c r="AN72" s="427" t="s">
        <v>304</v>
      </c>
      <c r="AO72" s="427"/>
      <c r="AP72" s="427"/>
      <c r="AQ72" s="427"/>
      <c r="AR72" s="427"/>
      <c r="AS72" s="119"/>
    </row>
    <row r="73" spans="1:45" s="142" customFormat="1" ht="201.6" hidden="1" customHeight="1" x14ac:dyDescent="0.25">
      <c r="A73" s="120">
        <v>367</v>
      </c>
      <c r="B73" s="120">
        <v>20</v>
      </c>
      <c r="C73" s="174" t="s">
        <v>818</v>
      </c>
      <c r="D73" s="174" t="s">
        <v>819</v>
      </c>
      <c r="E73" s="174" t="s">
        <v>820</v>
      </c>
      <c r="F73" s="121" t="s">
        <v>436</v>
      </c>
      <c r="G73" s="121" t="s">
        <v>437</v>
      </c>
      <c r="H73" s="230" t="s">
        <v>821</v>
      </c>
      <c r="I73" s="230" t="s">
        <v>821</v>
      </c>
      <c r="J73" s="138">
        <v>4</v>
      </c>
      <c r="K73" s="126">
        <v>41791</v>
      </c>
      <c r="L73" s="126">
        <v>42185</v>
      </c>
      <c r="M73" s="127" t="s">
        <v>439</v>
      </c>
      <c r="N73" s="128" t="s">
        <v>30</v>
      </c>
      <c r="O73" s="213" t="s">
        <v>29</v>
      </c>
      <c r="P73" s="213" t="s">
        <v>540</v>
      </c>
      <c r="Q73" s="128" t="s">
        <v>37</v>
      </c>
      <c r="R73" s="129" t="s">
        <v>822</v>
      </c>
      <c r="S73" s="130">
        <v>4</v>
      </c>
      <c r="T73" s="131">
        <f>+S73/J73</f>
        <v>1</v>
      </c>
      <c r="U73" s="132"/>
      <c r="V73" s="132"/>
      <c r="W73" s="133"/>
      <c r="X73" s="132"/>
      <c r="Y73" s="133"/>
      <c r="Z73" s="132"/>
      <c r="AA73" s="134" t="s">
        <v>47</v>
      </c>
      <c r="AB73" s="88">
        <f>IF(T73=100%,2,0)</f>
        <v>2</v>
      </c>
      <c r="AC73" s="88">
        <f>IF(L73&lt;$AD$8,0,1)</f>
        <v>0</v>
      </c>
      <c r="AD73" s="135" t="str">
        <f t="shared" si="0"/>
        <v>CUMPLIDA</v>
      </c>
      <c r="AE73" s="135" t="str">
        <f t="shared" si="1"/>
        <v>CUMPLIDA</v>
      </c>
      <c r="AF73" s="128" t="s">
        <v>27</v>
      </c>
      <c r="AG73" s="131" t="s">
        <v>391</v>
      </c>
      <c r="AH73" s="137"/>
      <c r="AI73" s="137"/>
      <c r="AJ73" s="137"/>
      <c r="AK73" s="138" t="s">
        <v>364</v>
      </c>
      <c r="AL73" s="139"/>
      <c r="AM73" s="138"/>
      <c r="AN73" s="140" t="s">
        <v>213</v>
      </c>
      <c r="AO73" s="140"/>
      <c r="AP73" s="140"/>
      <c r="AQ73" s="140"/>
      <c r="AR73" s="140"/>
      <c r="AS73" s="140"/>
    </row>
    <row r="74" spans="1:45" s="142" customFormat="1" ht="409.6" hidden="1" customHeight="1" x14ac:dyDescent="0.25">
      <c r="A74" s="70">
        <v>368</v>
      </c>
      <c r="B74" s="70">
        <v>21</v>
      </c>
      <c r="C74" s="183" t="s">
        <v>823</v>
      </c>
      <c r="D74" s="183" t="s">
        <v>824</v>
      </c>
      <c r="E74" s="183" t="s">
        <v>825</v>
      </c>
      <c r="F74" s="72" t="s">
        <v>436</v>
      </c>
      <c r="G74" s="72" t="s">
        <v>437</v>
      </c>
      <c r="H74" s="163" t="s">
        <v>826</v>
      </c>
      <c r="I74" s="163" t="s">
        <v>826</v>
      </c>
      <c r="J74" s="92">
        <v>2</v>
      </c>
      <c r="K74" s="77">
        <v>41791</v>
      </c>
      <c r="L74" s="77">
        <v>42185</v>
      </c>
      <c r="M74" s="78" t="s">
        <v>439</v>
      </c>
      <c r="N74" s="79" t="s">
        <v>30</v>
      </c>
      <c r="O74" s="143" t="s">
        <v>29</v>
      </c>
      <c r="P74" s="143" t="s">
        <v>540</v>
      </c>
      <c r="Q74" s="79" t="s">
        <v>37</v>
      </c>
      <c r="R74" s="81" t="s">
        <v>440</v>
      </c>
      <c r="S74" s="144">
        <v>2</v>
      </c>
      <c r="T74" s="83">
        <f>+S74/J74</f>
        <v>1</v>
      </c>
      <c r="U74" s="84" t="s">
        <v>441</v>
      </c>
      <c r="V74" s="88" t="s">
        <v>26</v>
      </c>
      <c r="W74" s="93" t="s">
        <v>442</v>
      </c>
      <c r="X74" s="93" t="s">
        <v>443</v>
      </c>
      <c r="Y74" s="164" t="s">
        <v>444</v>
      </c>
      <c r="Z74" s="84" t="s">
        <v>445</v>
      </c>
      <c r="AA74" s="87" t="s">
        <v>47</v>
      </c>
      <c r="AB74" s="88">
        <f>IF(T74=100%,2,0)</f>
        <v>2</v>
      </c>
      <c r="AC74" s="88">
        <f>IF(L74&lt;$AD$8,0,1)</f>
        <v>0</v>
      </c>
      <c r="AD74" s="89" t="str">
        <f t="shared" si="0"/>
        <v>CUMPLIDA</v>
      </c>
      <c r="AE74" s="89" t="str">
        <f t="shared" si="1"/>
        <v>CUMPLIDA</v>
      </c>
      <c r="AF74" s="81" t="s">
        <v>31</v>
      </c>
      <c r="AG74" s="83" t="s">
        <v>391</v>
      </c>
      <c r="AH74" s="91"/>
      <c r="AI74" s="91"/>
      <c r="AJ74" s="91"/>
      <c r="AK74" s="92" t="s">
        <v>364</v>
      </c>
      <c r="AL74" s="93"/>
      <c r="AM74" s="92"/>
      <c r="AN74" s="94" t="s">
        <v>213</v>
      </c>
      <c r="AO74" s="449"/>
      <c r="AP74" s="94"/>
      <c r="AQ74" s="94"/>
      <c r="AR74" s="94"/>
      <c r="AS74" s="94"/>
    </row>
    <row r="75" spans="1:45" s="142" customFormat="1" ht="100.9" hidden="1" customHeight="1" x14ac:dyDescent="0.25">
      <c r="A75" s="70">
        <v>369</v>
      </c>
      <c r="B75" s="70">
        <v>22</v>
      </c>
      <c r="C75" s="183" t="s">
        <v>827</v>
      </c>
      <c r="D75" s="183" t="s">
        <v>828</v>
      </c>
      <c r="E75" s="183" t="s">
        <v>829</v>
      </c>
      <c r="F75" s="72" t="s">
        <v>436</v>
      </c>
      <c r="G75" s="72" t="s">
        <v>437</v>
      </c>
      <c r="H75" s="163" t="s">
        <v>830</v>
      </c>
      <c r="I75" s="163" t="s">
        <v>830</v>
      </c>
      <c r="J75" s="92">
        <v>2</v>
      </c>
      <c r="K75" s="77">
        <v>41791</v>
      </c>
      <c r="L75" s="77">
        <v>42185</v>
      </c>
      <c r="M75" s="78" t="s">
        <v>439</v>
      </c>
      <c r="N75" s="79" t="s">
        <v>30</v>
      </c>
      <c r="O75" s="143" t="s">
        <v>29</v>
      </c>
      <c r="P75" s="143" t="s">
        <v>540</v>
      </c>
      <c r="Q75" s="79" t="s">
        <v>37</v>
      </c>
      <c r="R75" s="81" t="s">
        <v>88</v>
      </c>
      <c r="S75" s="144">
        <v>2</v>
      </c>
      <c r="T75" s="83">
        <f>+S75/J75</f>
        <v>1</v>
      </c>
      <c r="U75" s="85"/>
      <c r="V75" s="85"/>
      <c r="W75" s="86"/>
      <c r="X75" s="85"/>
      <c r="Y75" s="86"/>
      <c r="Z75" s="85"/>
      <c r="AA75" s="87" t="s">
        <v>47</v>
      </c>
      <c r="AB75" s="88">
        <f>IF(T75=100%,2,0)</f>
        <v>2</v>
      </c>
      <c r="AC75" s="88">
        <f>IF(L75&lt;$AD$8,0,1)</f>
        <v>0</v>
      </c>
      <c r="AD75" s="89" t="str">
        <f t="shared" ref="AD75:AD138" si="2">IF(AB75+AC75&gt;1,"CUMPLIDA",IF(AC75=1,"EN TERMINO","VENCIDA"))</f>
        <v>CUMPLIDA</v>
      </c>
      <c r="AE75" s="89" t="str">
        <f t="shared" ref="AE75:AE138" si="3">IF(AD75="CUMPLIDA","CUMPLIDA",IF(AD75="EN TERMINO","EN TERMINO","VENCIDA"))</f>
        <v>CUMPLIDA</v>
      </c>
      <c r="AF75" s="81" t="s">
        <v>88</v>
      </c>
      <c r="AG75" s="83" t="s">
        <v>391</v>
      </c>
      <c r="AH75" s="91"/>
      <c r="AI75" s="91"/>
      <c r="AJ75" s="91"/>
      <c r="AK75" s="92" t="s">
        <v>364</v>
      </c>
      <c r="AL75" s="93"/>
      <c r="AM75" s="92"/>
      <c r="AN75" s="94" t="s">
        <v>213</v>
      </c>
      <c r="AO75" s="449"/>
      <c r="AP75" s="94"/>
      <c r="AQ75" s="94"/>
      <c r="AR75" s="94"/>
      <c r="AS75" s="94"/>
    </row>
    <row r="76" spans="1:45" s="142" customFormat="1" ht="158.44999999999999" hidden="1" customHeight="1" x14ac:dyDescent="0.25">
      <c r="A76" s="70">
        <v>370</v>
      </c>
      <c r="B76" s="70">
        <v>23</v>
      </c>
      <c r="C76" s="183" t="s">
        <v>831</v>
      </c>
      <c r="D76" s="183" t="s">
        <v>832</v>
      </c>
      <c r="E76" s="183" t="s">
        <v>833</v>
      </c>
      <c r="F76" s="72" t="s">
        <v>436</v>
      </c>
      <c r="G76" s="72" t="s">
        <v>437</v>
      </c>
      <c r="H76" s="163" t="s">
        <v>834</v>
      </c>
      <c r="I76" s="163" t="s">
        <v>834</v>
      </c>
      <c r="J76" s="92">
        <v>3</v>
      </c>
      <c r="K76" s="77">
        <v>41791</v>
      </c>
      <c r="L76" s="77">
        <v>42185</v>
      </c>
      <c r="M76" s="78" t="s">
        <v>439</v>
      </c>
      <c r="N76" s="79" t="s">
        <v>30</v>
      </c>
      <c r="O76" s="143" t="s">
        <v>29</v>
      </c>
      <c r="P76" s="143" t="s">
        <v>540</v>
      </c>
      <c r="Q76" s="79" t="s">
        <v>37</v>
      </c>
      <c r="R76" s="81" t="s">
        <v>88</v>
      </c>
      <c r="S76" s="144">
        <v>3</v>
      </c>
      <c r="T76" s="83">
        <f>+S76/J76</f>
        <v>1</v>
      </c>
      <c r="U76" s="85"/>
      <c r="V76" s="85"/>
      <c r="W76" s="86"/>
      <c r="X76" s="85"/>
      <c r="Y76" s="86"/>
      <c r="Z76" s="85"/>
      <c r="AA76" s="87" t="s">
        <v>47</v>
      </c>
      <c r="AB76" s="88">
        <f>IF(T76=100%,2,0)</f>
        <v>2</v>
      </c>
      <c r="AC76" s="88">
        <f>IF(L76&lt;$AD$8,0,1)</f>
        <v>0</v>
      </c>
      <c r="AD76" s="89" t="str">
        <f t="shared" si="2"/>
        <v>CUMPLIDA</v>
      </c>
      <c r="AE76" s="89" t="str">
        <f t="shared" si="3"/>
        <v>CUMPLIDA</v>
      </c>
      <c r="AF76" s="81" t="s">
        <v>88</v>
      </c>
      <c r="AG76" s="83" t="s">
        <v>391</v>
      </c>
      <c r="AH76" s="91"/>
      <c r="AI76" s="91"/>
      <c r="AJ76" s="91"/>
      <c r="AK76" s="92" t="s">
        <v>364</v>
      </c>
      <c r="AL76" s="93"/>
      <c r="AM76" s="92"/>
      <c r="AN76" s="94" t="s">
        <v>213</v>
      </c>
      <c r="AO76" s="449"/>
      <c r="AP76" s="94"/>
      <c r="AQ76" s="94"/>
      <c r="AR76" s="94"/>
      <c r="AS76" s="94"/>
    </row>
    <row r="77" spans="1:45" s="142" customFormat="1" ht="409.6" hidden="1" customHeight="1" x14ac:dyDescent="0.25">
      <c r="A77" s="70">
        <v>371</v>
      </c>
      <c r="B77" s="70">
        <v>24</v>
      </c>
      <c r="C77" s="183" t="s">
        <v>835</v>
      </c>
      <c r="D77" s="183" t="s">
        <v>836</v>
      </c>
      <c r="E77" s="183" t="s">
        <v>837</v>
      </c>
      <c r="F77" s="75" t="s">
        <v>436</v>
      </c>
      <c r="G77" s="72" t="s">
        <v>437</v>
      </c>
      <c r="H77" s="163" t="s">
        <v>838</v>
      </c>
      <c r="I77" s="163" t="s">
        <v>838</v>
      </c>
      <c r="J77" s="92">
        <v>3</v>
      </c>
      <c r="K77" s="77">
        <v>41791</v>
      </c>
      <c r="L77" s="77">
        <v>42185</v>
      </c>
      <c r="M77" s="78" t="s">
        <v>439</v>
      </c>
      <c r="N77" s="79" t="s">
        <v>30</v>
      </c>
      <c r="O77" s="143" t="s">
        <v>29</v>
      </c>
      <c r="P77" s="143" t="s">
        <v>540</v>
      </c>
      <c r="Q77" s="79" t="s">
        <v>37</v>
      </c>
      <c r="R77" s="81" t="s">
        <v>88</v>
      </c>
      <c r="S77" s="144">
        <v>3</v>
      </c>
      <c r="T77" s="83">
        <f>+S77/J77</f>
        <v>1</v>
      </c>
      <c r="U77" s="85"/>
      <c r="V77" s="85"/>
      <c r="W77" s="86"/>
      <c r="X77" s="85"/>
      <c r="Y77" s="86"/>
      <c r="Z77" s="85"/>
      <c r="AA77" s="87" t="s">
        <v>47</v>
      </c>
      <c r="AB77" s="88">
        <f>IF(T77=100%,2,0)</f>
        <v>2</v>
      </c>
      <c r="AC77" s="88">
        <f>IF(L77&lt;$AD$8,0,1)</f>
        <v>0</v>
      </c>
      <c r="AD77" s="89" t="str">
        <f t="shared" si="2"/>
        <v>CUMPLIDA</v>
      </c>
      <c r="AE77" s="89" t="str">
        <f t="shared" si="3"/>
        <v>CUMPLIDA</v>
      </c>
      <c r="AF77" s="81" t="s">
        <v>88</v>
      </c>
      <c r="AG77" s="83" t="s">
        <v>391</v>
      </c>
      <c r="AH77" s="91"/>
      <c r="AI77" s="91"/>
      <c r="AJ77" s="91"/>
      <c r="AK77" s="92" t="s">
        <v>364</v>
      </c>
      <c r="AL77" s="93"/>
      <c r="AM77" s="92"/>
      <c r="AN77" s="94" t="s">
        <v>213</v>
      </c>
      <c r="AO77" s="449"/>
      <c r="AP77" s="94"/>
      <c r="AQ77" s="94"/>
      <c r="AR77" s="94"/>
      <c r="AS77" s="94"/>
    </row>
    <row r="78" spans="1:45" s="142" customFormat="1" ht="227.25" hidden="1" customHeight="1" x14ac:dyDescent="0.25">
      <c r="A78" s="70">
        <v>372</v>
      </c>
      <c r="B78" s="70">
        <v>25</v>
      </c>
      <c r="C78" s="183" t="s">
        <v>839</v>
      </c>
      <c r="D78" s="183" t="s">
        <v>840</v>
      </c>
      <c r="E78" s="183" t="s">
        <v>841</v>
      </c>
      <c r="F78" s="72" t="s">
        <v>436</v>
      </c>
      <c r="G78" s="72" t="s">
        <v>437</v>
      </c>
      <c r="H78" s="163" t="s">
        <v>842</v>
      </c>
      <c r="I78" s="163" t="s">
        <v>842</v>
      </c>
      <c r="J78" s="92">
        <v>3</v>
      </c>
      <c r="K78" s="77">
        <v>41791</v>
      </c>
      <c r="L78" s="77">
        <v>42185</v>
      </c>
      <c r="M78" s="78" t="s">
        <v>439</v>
      </c>
      <c r="N78" s="79" t="s">
        <v>30</v>
      </c>
      <c r="O78" s="143" t="s">
        <v>29</v>
      </c>
      <c r="P78" s="143" t="s">
        <v>540</v>
      </c>
      <c r="Q78" s="79" t="s">
        <v>37</v>
      </c>
      <c r="R78" s="81" t="s">
        <v>88</v>
      </c>
      <c r="S78" s="144">
        <v>3</v>
      </c>
      <c r="T78" s="83">
        <f>+S78/J78</f>
        <v>1</v>
      </c>
      <c r="U78" s="85"/>
      <c r="V78" s="85"/>
      <c r="W78" s="86"/>
      <c r="X78" s="85"/>
      <c r="Y78" s="86"/>
      <c r="Z78" s="85"/>
      <c r="AA78" s="87" t="s">
        <v>47</v>
      </c>
      <c r="AB78" s="88">
        <f>IF(T78=100%,2,0)</f>
        <v>2</v>
      </c>
      <c r="AC78" s="88">
        <f>IF(L78&lt;$AD$8,0,1)</f>
        <v>0</v>
      </c>
      <c r="AD78" s="89" t="str">
        <f t="shared" si="2"/>
        <v>CUMPLIDA</v>
      </c>
      <c r="AE78" s="89" t="str">
        <f t="shared" si="3"/>
        <v>CUMPLIDA</v>
      </c>
      <c r="AF78" s="81" t="s">
        <v>88</v>
      </c>
      <c r="AG78" s="83" t="s">
        <v>391</v>
      </c>
      <c r="AH78" s="91"/>
      <c r="AI78" s="91"/>
      <c r="AJ78" s="91"/>
      <c r="AK78" s="92" t="s">
        <v>364</v>
      </c>
      <c r="AL78" s="93"/>
      <c r="AM78" s="92"/>
      <c r="AN78" s="94" t="s">
        <v>213</v>
      </c>
      <c r="AO78" s="449"/>
      <c r="AP78" s="94"/>
      <c r="AQ78" s="94"/>
      <c r="AR78" s="94"/>
      <c r="AS78" s="94"/>
    </row>
    <row r="79" spans="1:45" s="56" customFormat="1" ht="337.5" customHeight="1" x14ac:dyDescent="0.25">
      <c r="A79" s="96">
        <v>373</v>
      </c>
      <c r="B79" s="96">
        <v>26</v>
      </c>
      <c r="C79" s="168" t="s">
        <v>843</v>
      </c>
      <c r="D79" s="166" t="s">
        <v>844</v>
      </c>
      <c r="E79" s="166" t="s">
        <v>845</v>
      </c>
      <c r="F79" s="205" t="s">
        <v>846</v>
      </c>
      <c r="G79" s="206" t="s">
        <v>576</v>
      </c>
      <c r="H79" s="206" t="s">
        <v>847</v>
      </c>
      <c r="I79" s="206" t="s">
        <v>848</v>
      </c>
      <c r="J79" s="231">
        <v>10</v>
      </c>
      <c r="K79" s="202">
        <v>41640</v>
      </c>
      <c r="L79" s="202">
        <v>42916</v>
      </c>
      <c r="M79" s="103" t="s">
        <v>439</v>
      </c>
      <c r="N79" s="452" t="s">
        <v>30</v>
      </c>
      <c r="O79" s="199" t="s">
        <v>29</v>
      </c>
      <c r="P79" s="199" t="s">
        <v>29</v>
      </c>
      <c r="Q79" s="452" t="s">
        <v>6191</v>
      </c>
      <c r="R79" s="105" t="s">
        <v>88</v>
      </c>
      <c r="S79" s="106">
        <v>10</v>
      </c>
      <c r="T79" s="107">
        <f>+S79/J79</f>
        <v>1</v>
      </c>
      <c r="U79" s="85"/>
      <c r="V79" s="85"/>
      <c r="W79" s="427" t="s">
        <v>371</v>
      </c>
      <c r="X79" s="85"/>
      <c r="Y79" s="86"/>
      <c r="Z79" s="85" t="s">
        <v>372</v>
      </c>
      <c r="AA79" s="110" t="s">
        <v>47</v>
      </c>
      <c r="AB79" s="410">
        <f>IF(T79=100%,2,0)</f>
        <v>2</v>
      </c>
      <c r="AC79" s="411">
        <f>IF(L79&lt;$AD$8,0,1)</f>
        <v>0</v>
      </c>
      <c r="AD79" s="89" t="str">
        <f t="shared" si="2"/>
        <v>CUMPLIDA</v>
      </c>
      <c r="AE79" s="89" t="str">
        <f t="shared" si="3"/>
        <v>CUMPLIDA</v>
      </c>
      <c r="AF79" s="105" t="s">
        <v>88</v>
      </c>
      <c r="AG79" s="113"/>
      <c r="AH79" s="114" t="s">
        <v>853</v>
      </c>
      <c r="AI79" s="91" t="s">
        <v>26</v>
      </c>
      <c r="AJ79" s="114" t="s">
        <v>222</v>
      </c>
      <c r="AK79" s="449" t="s">
        <v>108</v>
      </c>
      <c r="AL79" s="427" t="s">
        <v>116</v>
      </c>
      <c r="AM79" s="427" t="s">
        <v>374</v>
      </c>
      <c r="AN79" s="427" t="s">
        <v>213</v>
      </c>
      <c r="AO79" s="427"/>
      <c r="AP79" s="427"/>
      <c r="AQ79" s="427"/>
      <c r="AR79" s="427"/>
      <c r="AS79" s="119"/>
    </row>
    <row r="80" spans="1:45" s="142" customFormat="1" ht="274.5" customHeight="1" x14ac:dyDescent="0.25">
      <c r="A80" s="96">
        <v>374</v>
      </c>
      <c r="B80" s="96">
        <v>27</v>
      </c>
      <c r="C80" s="168" t="s">
        <v>854</v>
      </c>
      <c r="D80" s="168" t="s">
        <v>855</v>
      </c>
      <c r="E80" s="168" t="s">
        <v>856</v>
      </c>
      <c r="F80" s="232" t="s">
        <v>857</v>
      </c>
      <c r="G80" s="97" t="s">
        <v>858</v>
      </c>
      <c r="H80" s="232" t="s">
        <v>859</v>
      </c>
      <c r="I80" s="232" t="s">
        <v>859</v>
      </c>
      <c r="J80" s="229">
        <v>9</v>
      </c>
      <c r="K80" s="451">
        <v>41640</v>
      </c>
      <c r="L80" s="451">
        <v>42916</v>
      </c>
      <c r="M80" s="103" t="s">
        <v>439</v>
      </c>
      <c r="N80" s="452" t="s">
        <v>30</v>
      </c>
      <c r="O80" s="199" t="s">
        <v>29</v>
      </c>
      <c r="P80" s="199" t="s">
        <v>29</v>
      </c>
      <c r="Q80" s="452" t="s">
        <v>6191</v>
      </c>
      <c r="R80" s="105" t="s">
        <v>88</v>
      </c>
      <c r="S80" s="106">
        <v>9</v>
      </c>
      <c r="T80" s="107">
        <f>+S80/J80</f>
        <v>1</v>
      </c>
      <c r="U80" s="85"/>
      <c r="V80" s="85"/>
      <c r="W80" s="427" t="s">
        <v>371</v>
      </c>
      <c r="X80" s="85"/>
      <c r="Y80" s="86"/>
      <c r="Z80" s="85" t="s">
        <v>372</v>
      </c>
      <c r="AA80" s="110" t="s">
        <v>47</v>
      </c>
      <c r="AB80" s="410">
        <f>IF(T80=100%,2,0)</f>
        <v>2</v>
      </c>
      <c r="AC80" s="411">
        <f>IF(L80&lt;$AD$8,0,1)</f>
        <v>0</v>
      </c>
      <c r="AD80" s="89" t="str">
        <f t="shared" si="2"/>
        <v>CUMPLIDA</v>
      </c>
      <c r="AE80" s="89" t="str">
        <f t="shared" si="3"/>
        <v>CUMPLIDA</v>
      </c>
      <c r="AF80" s="105" t="s">
        <v>88</v>
      </c>
      <c r="AG80" s="113"/>
      <c r="AH80" s="114" t="s">
        <v>863</v>
      </c>
      <c r="AI80" s="91" t="s">
        <v>26</v>
      </c>
      <c r="AJ80" s="114" t="s">
        <v>222</v>
      </c>
      <c r="AK80" s="449" t="s">
        <v>108</v>
      </c>
      <c r="AL80" s="427" t="s">
        <v>116</v>
      </c>
      <c r="AM80" s="427" t="s">
        <v>374</v>
      </c>
      <c r="AN80" s="427" t="s">
        <v>213</v>
      </c>
      <c r="AO80" s="427"/>
      <c r="AP80" s="427"/>
      <c r="AQ80" s="427"/>
      <c r="AR80" s="427"/>
      <c r="AS80" s="119"/>
    </row>
    <row r="81" spans="1:45" s="142" customFormat="1" ht="163.5" customHeight="1" x14ac:dyDescent="0.25">
      <c r="A81" s="96">
        <v>376</v>
      </c>
      <c r="B81" s="96">
        <v>29</v>
      </c>
      <c r="C81" s="168" t="s">
        <v>864</v>
      </c>
      <c r="D81" s="168" t="s">
        <v>865</v>
      </c>
      <c r="E81" s="168" t="s">
        <v>866</v>
      </c>
      <c r="F81" s="99" t="s">
        <v>427</v>
      </c>
      <c r="G81" s="99" t="s">
        <v>428</v>
      </c>
      <c r="H81" s="233" t="s">
        <v>867</v>
      </c>
      <c r="I81" s="233" t="s">
        <v>868</v>
      </c>
      <c r="J81" s="229">
        <v>7</v>
      </c>
      <c r="K81" s="451">
        <v>41671</v>
      </c>
      <c r="L81" s="451">
        <v>42825</v>
      </c>
      <c r="M81" s="103" t="s">
        <v>430</v>
      </c>
      <c r="N81" s="452" t="s">
        <v>28</v>
      </c>
      <c r="O81" s="199" t="s">
        <v>29</v>
      </c>
      <c r="P81" s="199" t="s">
        <v>29</v>
      </c>
      <c r="Q81" s="452" t="s">
        <v>6191</v>
      </c>
      <c r="R81" s="105" t="s">
        <v>440</v>
      </c>
      <c r="S81" s="106">
        <v>7</v>
      </c>
      <c r="T81" s="107">
        <f>+S81/J81</f>
        <v>1</v>
      </c>
      <c r="U81" s="85"/>
      <c r="V81" s="85"/>
      <c r="W81" s="86"/>
      <c r="X81" s="85"/>
      <c r="Y81" s="86"/>
      <c r="Z81" s="85"/>
      <c r="AA81" s="110" t="s">
        <v>47</v>
      </c>
      <c r="AB81" s="410">
        <f>IF(T81=100%,2,0)</f>
        <v>2</v>
      </c>
      <c r="AC81" s="411">
        <f>IF(L81&lt;$AD$8,0,1)</f>
        <v>0</v>
      </c>
      <c r="AD81" s="89" t="str">
        <f t="shared" si="2"/>
        <v>CUMPLIDA</v>
      </c>
      <c r="AE81" s="89" t="str">
        <f t="shared" si="3"/>
        <v>CUMPLIDA</v>
      </c>
      <c r="AF81" s="105" t="s">
        <v>31</v>
      </c>
      <c r="AG81" s="113"/>
      <c r="AH81" s="114" t="s">
        <v>872</v>
      </c>
      <c r="AI81" s="91" t="s">
        <v>26</v>
      </c>
      <c r="AJ81" s="114" t="s">
        <v>222</v>
      </c>
      <c r="AK81" s="449" t="s">
        <v>108</v>
      </c>
      <c r="AL81" s="427" t="s">
        <v>115</v>
      </c>
      <c r="AM81" s="427" t="s">
        <v>218</v>
      </c>
      <c r="AN81" s="427" t="s">
        <v>213</v>
      </c>
      <c r="AO81" s="427"/>
      <c r="AP81" s="427"/>
      <c r="AQ81" s="427"/>
      <c r="AR81" s="427"/>
      <c r="AS81" s="119"/>
    </row>
    <row r="82" spans="1:45" s="142" customFormat="1" ht="310.5" customHeight="1" x14ac:dyDescent="0.25">
      <c r="A82" s="96">
        <v>377</v>
      </c>
      <c r="B82" s="96">
        <v>30</v>
      </c>
      <c r="C82" s="168" t="s">
        <v>873</v>
      </c>
      <c r="D82" s="168" t="s">
        <v>865</v>
      </c>
      <c r="E82" s="168" t="s">
        <v>874</v>
      </c>
      <c r="F82" s="99" t="s">
        <v>427</v>
      </c>
      <c r="G82" s="99" t="s">
        <v>428</v>
      </c>
      <c r="H82" s="233" t="s">
        <v>5351</v>
      </c>
      <c r="I82" s="233" t="s">
        <v>5351</v>
      </c>
      <c r="J82" s="229">
        <v>7</v>
      </c>
      <c r="K82" s="451">
        <v>41671</v>
      </c>
      <c r="L82" s="451">
        <v>43100</v>
      </c>
      <c r="M82" s="103" t="s">
        <v>430</v>
      </c>
      <c r="N82" s="452" t="s">
        <v>28</v>
      </c>
      <c r="O82" s="199" t="s">
        <v>29</v>
      </c>
      <c r="P82" s="199" t="s">
        <v>540</v>
      </c>
      <c r="Q82" s="452" t="s">
        <v>6191</v>
      </c>
      <c r="R82" s="105" t="s">
        <v>822</v>
      </c>
      <c r="S82" s="106">
        <v>7</v>
      </c>
      <c r="T82" s="107">
        <f>+S82/J82</f>
        <v>1</v>
      </c>
      <c r="U82" s="449" t="s">
        <v>31</v>
      </c>
      <c r="V82" s="85" t="s">
        <v>26</v>
      </c>
      <c r="W82" s="427" t="s">
        <v>878</v>
      </c>
      <c r="X82" s="85" t="s">
        <v>5406</v>
      </c>
      <c r="Y82" s="427" t="s">
        <v>5407</v>
      </c>
      <c r="Z82" s="85" t="s">
        <v>5408</v>
      </c>
      <c r="AA82" s="110" t="s">
        <v>47</v>
      </c>
      <c r="AB82" s="410">
        <f>IF(T82=100%,2,0)</f>
        <v>2</v>
      </c>
      <c r="AC82" s="411">
        <f>IF(L82&lt;$AD$8,0,1)</f>
        <v>0</v>
      </c>
      <c r="AD82" s="89" t="str">
        <f t="shared" si="2"/>
        <v>CUMPLIDA</v>
      </c>
      <c r="AE82" s="89" t="str">
        <f t="shared" si="3"/>
        <v>CUMPLIDA</v>
      </c>
      <c r="AF82" s="452" t="s">
        <v>27</v>
      </c>
      <c r="AG82" s="113"/>
      <c r="AH82" s="114" t="s">
        <v>879</v>
      </c>
      <c r="AI82" s="91" t="s">
        <v>26</v>
      </c>
      <c r="AJ82" s="114" t="s">
        <v>221</v>
      </c>
      <c r="AK82" s="427" t="s">
        <v>108</v>
      </c>
      <c r="AL82" s="427" t="s">
        <v>115</v>
      </c>
      <c r="AM82" s="427" t="s">
        <v>218</v>
      </c>
      <c r="AN82" s="427" t="s">
        <v>213</v>
      </c>
      <c r="AO82" s="427"/>
      <c r="AP82" s="427"/>
      <c r="AQ82" s="427"/>
      <c r="AR82" s="427"/>
      <c r="AS82" s="119"/>
    </row>
    <row r="83" spans="1:45" s="142" customFormat="1" ht="119.25" hidden="1" customHeight="1" x14ac:dyDescent="0.25">
      <c r="A83" s="120">
        <v>378</v>
      </c>
      <c r="B83" s="120">
        <v>31</v>
      </c>
      <c r="C83" s="174" t="s">
        <v>880</v>
      </c>
      <c r="D83" s="174" t="s">
        <v>881</v>
      </c>
      <c r="E83" s="174" t="s">
        <v>882</v>
      </c>
      <c r="F83" s="174" t="s">
        <v>883</v>
      </c>
      <c r="G83" s="174"/>
      <c r="H83" s="175" t="s">
        <v>884</v>
      </c>
      <c r="I83" s="175" t="s">
        <v>884</v>
      </c>
      <c r="J83" s="176">
        <v>4</v>
      </c>
      <c r="K83" s="126">
        <v>41671</v>
      </c>
      <c r="L83" s="126">
        <v>42185</v>
      </c>
      <c r="M83" s="127" t="s">
        <v>430</v>
      </c>
      <c r="N83" s="128" t="s">
        <v>28</v>
      </c>
      <c r="O83" s="213" t="s">
        <v>29</v>
      </c>
      <c r="P83" s="213" t="s">
        <v>885</v>
      </c>
      <c r="Q83" s="128" t="s">
        <v>37</v>
      </c>
      <c r="R83" s="129" t="s">
        <v>822</v>
      </c>
      <c r="S83" s="130">
        <v>4</v>
      </c>
      <c r="T83" s="131">
        <f>+S83/J83</f>
        <v>1</v>
      </c>
      <c r="U83" s="132" t="s">
        <v>441</v>
      </c>
      <c r="V83" s="132" t="s">
        <v>26</v>
      </c>
      <c r="W83" s="9" t="s">
        <v>886</v>
      </c>
      <c r="X83" s="132" t="s">
        <v>887</v>
      </c>
      <c r="Y83" s="9" t="s">
        <v>888</v>
      </c>
      <c r="Z83" s="132" t="s">
        <v>445</v>
      </c>
      <c r="AA83" s="134" t="s">
        <v>47</v>
      </c>
      <c r="AB83" s="88">
        <f>IF(T83=100%,2,0)</f>
        <v>2</v>
      </c>
      <c r="AC83" s="88">
        <f>IF(L83&lt;$AD$8,0,1)</f>
        <v>0</v>
      </c>
      <c r="AD83" s="135" t="str">
        <f t="shared" si="2"/>
        <v>CUMPLIDA</v>
      </c>
      <c r="AE83" s="135" t="str">
        <f t="shared" si="3"/>
        <v>CUMPLIDA</v>
      </c>
      <c r="AF83" s="128" t="s">
        <v>27</v>
      </c>
      <c r="AG83" s="131" t="s">
        <v>391</v>
      </c>
      <c r="AH83" s="137"/>
      <c r="AI83" s="137"/>
      <c r="AJ83" s="137"/>
      <c r="AK83" s="138" t="s">
        <v>364</v>
      </c>
      <c r="AL83" s="139"/>
      <c r="AM83" s="138"/>
      <c r="AN83" s="140" t="s">
        <v>213</v>
      </c>
      <c r="AO83" s="140"/>
      <c r="AP83" s="140"/>
      <c r="AQ83" s="140"/>
      <c r="AR83" s="140"/>
      <c r="AS83" s="140"/>
    </row>
    <row r="84" spans="1:45" s="142" customFormat="1" ht="319.5" customHeight="1" x14ac:dyDescent="0.25">
      <c r="A84" s="96">
        <v>379</v>
      </c>
      <c r="B84" s="96">
        <v>32</v>
      </c>
      <c r="C84" s="168" t="s">
        <v>889</v>
      </c>
      <c r="D84" s="168" t="s">
        <v>881</v>
      </c>
      <c r="E84" s="168" t="s">
        <v>890</v>
      </c>
      <c r="F84" s="168" t="s">
        <v>891</v>
      </c>
      <c r="G84" s="168" t="s">
        <v>892</v>
      </c>
      <c r="H84" s="233" t="s">
        <v>893</v>
      </c>
      <c r="I84" s="233" t="s">
        <v>894</v>
      </c>
      <c r="J84" s="229">
        <v>8</v>
      </c>
      <c r="K84" s="451">
        <v>41671</v>
      </c>
      <c r="L84" s="451">
        <v>43069</v>
      </c>
      <c r="M84" s="103" t="s">
        <v>430</v>
      </c>
      <c r="N84" s="452" t="s">
        <v>28</v>
      </c>
      <c r="O84" s="452" t="s">
        <v>29</v>
      </c>
      <c r="P84" s="452" t="s">
        <v>895</v>
      </c>
      <c r="Q84" s="452" t="s">
        <v>6191</v>
      </c>
      <c r="R84" s="105" t="s">
        <v>822</v>
      </c>
      <c r="S84" s="106">
        <v>8</v>
      </c>
      <c r="T84" s="107">
        <f>+S84/J84</f>
        <v>1</v>
      </c>
      <c r="U84" s="85" t="s">
        <v>441</v>
      </c>
      <c r="V84" s="85" t="s">
        <v>26</v>
      </c>
      <c r="W84" s="427" t="s">
        <v>902</v>
      </c>
      <c r="X84" s="85" t="s">
        <v>903</v>
      </c>
      <c r="Y84" s="427" t="s">
        <v>904</v>
      </c>
      <c r="Z84" s="85" t="s">
        <v>445</v>
      </c>
      <c r="AA84" s="110" t="s">
        <v>47</v>
      </c>
      <c r="AB84" s="410">
        <f>IF(T84=100%,2,0)</f>
        <v>2</v>
      </c>
      <c r="AC84" s="411">
        <f>IF(L84&lt;$AD$8,0,1)</f>
        <v>0</v>
      </c>
      <c r="AD84" s="89" t="str">
        <f t="shared" si="2"/>
        <v>CUMPLIDA</v>
      </c>
      <c r="AE84" s="89" t="str">
        <f t="shared" si="3"/>
        <v>CUMPLIDA</v>
      </c>
      <c r="AF84" s="452" t="s">
        <v>27</v>
      </c>
      <c r="AG84" s="113"/>
      <c r="AH84" s="114" t="s">
        <v>905</v>
      </c>
      <c r="AI84" s="91" t="s">
        <v>226</v>
      </c>
      <c r="AJ84" s="114" t="s">
        <v>220</v>
      </c>
      <c r="AK84" s="427" t="s">
        <v>224</v>
      </c>
      <c r="AL84" s="427" t="s">
        <v>117</v>
      </c>
      <c r="AM84" s="427" t="s">
        <v>133</v>
      </c>
      <c r="AN84" s="427" t="s">
        <v>213</v>
      </c>
      <c r="AO84" s="427"/>
      <c r="AP84" s="427"/>
      <c r="AQ84" s="427"/>
      <c r="AR84" s="427"/>
      <c r="AS84" s="119"/>
    </row>
    <row r="85" spans="1:45" s="56" customFormat="1" ht="144" hidden="1" customHeight="1" x14ac:dyDescent="0.25">
      <c r="A85" s="120">
        <v>380</v>
      </c>
      <c r="B85" s="120">
        <v>33</v>
      </c>
      <c r="C85" s="174" t="s">
        <v>906</v>
      </c>
      <c r="D85" s="169" t="s">
        <v>881</v>
      </c>
      <c r="E85" s="169" t="s">
        <v>907</v>
      </c>
      <c r="F85" s="169" t="s">
        <v>908</v>
      </c>
      <c r="G85" s="169" t="s">
        <v>909</v>
      </c>
      <c r="H85" s="169" t="s">
        <v>910</v>
      </c>
      <c r="I85" s="169" t="s">
        <v>911</v>
      </c>
      <c r="J85" s="188">
        <v>4</v>
      </c>
      <c r="K85" s="126">
        <v>41671</v>
      </c>
      <c r="L85" s="126">
        <v>42185</v>
      </c>
      <c r="M85" s="127" t="s">
        <v>430</v>
      </c>
      <c r="N85" s="128" t="s">
        <v>28</v>
      </c>
      <c r="O85" s="213" t="s">
        <v>29</v>
      </c>
      <c r="P85" s="213" t="s">
        <v>540</v>
      </c>
      <c r="Q85" s="128" t="s">
        <v>37</v>
      </c>
      <c r="R85" s="129" t="s">
        <v>403</v>
      </c>
      <c r="S85" s="130">
        <v>4</v>
      </c>
      <c r="T85" s="131">
        <f>+S85/J85</f>
        <v>1</v>
      </c>
      <c r="U85" s="132"/>
      <c r="V85" s="132"/>
      <c r="W85" s="133"/>
      <c r="X85" s="132"/>
      <c r="Y85" s="133"/>
      <c r="Z85" s="132"/>
      <c r="AA85" s="134" t="s">
        <v>47</v>
      </c>
      <c r="AB85" s="88">
        <f>IF(T85=100%,2,0)</f>
        <v>2</v>
      </c>
      <c r="AC85" s="88">
        <f>IF(L85&lt;$AD$8,0,1)</f>
        <v>0</v>
      </c>
      <c r="AD85" s="135" t="str">
        <f t="shared" si="2"/>
        <v>CUMPLIDA</v>
      </c>
      <c r="AE85" s="135" t="str">
        <f t="shared" si="3"/>
        <v>CUMPLIDA</v>
      </c>
      <c r="AF85" s="128" t="s">
        <v>27</v>
      </c>
      <c r="AG85" s="131" t="s">
        <v>363</v>
      </c>
      <c r="AH85" s="190" t="s">
        <v>912</v>
      </c>
      <c r="AI85" s="137" t="s">
        <v>19</v>
      </c>
      <c r="AJ85" s="190" t="s">
        <v>222</v>
      </c>
      <c r="AK85" s="138" t="s">
        <v>364</v>
      </c>
      <c r="AL85" s="139" t="s">
        <v>115</v>
      </c>
      <c r="AM85" s="139" t="s">
        <v>154</v>
      </c>
      <c r="AN85" s="140" t="s">
        <v>213</v>
      </c>
      <c r="AO85" s="140"/>
      <c r="AP85" s="140"/>
      <c r="AQ85" s="140"/>
      <c r="AR85" s="140"/>
      <c r="AS85" s="140"/>
    </row>
    <row r="86" spans="1:45" s="142" customFormat="1" ht="129.6" hidden="1" customHeight="1" x14ac:dyDescent="0.25">
      <c r="A86" s="70">
        <v>381</v>
      </c>
      <c r="B86" s="70">
        <v>34</v>
      </c>
      <c r="C86" s="183" t="s">
        <v>913</v>
      </c>
      <c r="D86" s="183" t="s">
        <v>914</v>
      </c>
      <c r="E86" s="183" t="s">
        <v>915</v>
      </c>
      <c r="F86" s="74" t="s">
        <v>427</v>
      </c>
      <c r="G86" s="74" t="s">
        <v>428</v>
      </c>
      <c r="H86" s="179" t="s">
        <v>916</v>
      </c>
      <c r="I86" s="179" t="s">
        <v>916</v>
      </c>
      <c r="J86" s="180">
        <v>9</v>
      </c>
      <c r="K86" s="77">
        <v>41671</v>
      </c>
      <c r="L86" s="77">
        <v>42185</v>
      </c>
      <c r="M86" s="78" t="s">
        <v>430</v>
      </c>
      <c r="N86" s="79" t="s">
        <v>28</v>
      </c>
      <c r="O86" s="143" t="s">
        <v>29</v>
      </c>
      <c r="P86" s="143" t="s">
        <v>540</v>
      </c>
      <c r="Q86" s="79" t="s">
        <v>37</v>
      </c>
      <c r="R86" s="81" t="s">
        <v>822</v>
      </c>
      <c r="S86" s="144">
        <v>9</v>
      </c>
      <c r="T86" s="83">
        <f>+S86/J86</f>
        <v>1</v>
      </c>
      <c r="U86" s="85" t="s">
        <v>441</v>
      </c>
      <c r="V86" s="85" t="s">
        <v>26</v>
      </c>
      <c r="W86" s="6" t="s">
        <v>917</v>
      </c>
      <c r="X86" s="85" t="s">
        <v>918</v>
      </c>
      <c r="Y86" s="6"/>
      <c r="Z86" s="85"/>
      <c r="AA86" s="87" t="s">
        <v>47</v>
      </c>
      <c r="AB86" s="88">
        <f>IF(T86=100%,2,0)</f>
        <v>2</v>
      </c>
      <c r="AC86" s="88">
        <f>IF(L86&lt;$AD$8,0,1)</f>
        <v>0</v>
      </c>
      <c r="AD86" s="89" t="str">
        <f t="shared" si="2"/>
        <v>CUMPLIDA</v>
      </c>
      <c r="AE86" s="89" t="str">
        <f t="shared" si="3"/>
        <v>CUMPLIDA</v>
      </c>
      <c r="AF86" s="79" t="s">
        <v>27</v>
      </c>
      <c r="AG86" s="83" t="s">
        <v>363</v>
      </c>
      <c r="AH86" s="91"/>
      <c r="AI86" s="91"/>
      <c r="AJ86" s="91"/>
      <c r="AK86" s="92" t="s">
        <v>364</v>
      </c>
      <c r="AL86" s="93" t="s">
        <v>115</v>
      </c>
      <c r="AM86" s="93" t="s">
        <v>155</v>
      </c>
      <c r="AN86" s="94" t="s">
        <v>213</v>
      </c>
      <c r="AO86" s="449"/>
      <c r="AP86" s="94"/>
      <c r="AQ86" s="94"/>
      <c r="AR86" s="94"/>
      <c r="AS86" s="94"/>
    </row>
    <row r="87" spans="1:45" s="142" customFormat="1" ht="270" customHeight="1" x14ac:dyDescent="0.25">
      <c r="A87" s="96">
        <v>382</v>
      </c>
      <c r="B87" s="96">
        <v>35</v>
      </c>
      <c r="C87" s="168" t="s">
        <v>919</v>
      </c>
      <c r="D87" s="168" t="s">
        <v>920</v>
      </c>
      <c r="E87" s="168" t="s">
        <v>921</v>
      </c>
      <c r="F87" s="168" t="s">
        <v>922</v>
      </c>
      <c r="G87" s="168" t="s">
        <v>922</v>
      </c>
      <c r="H87" s="233" t="s">
        <v>923</v>
      </c>
      <c r="I87" s="233" t="s">
        <v>923</v>
      </c>
      <c r="J87" s="449">
        <v>11</v>
      </c>
      <c r="K87" s="117">
        <v>41671</v>
      </c>
      <c r="L87" s="117">
        <v>43069</v>
      </c>
      <c r="M87" s="103" t="s">
        <v>430</v>
      </c>
      <c r="N87" s="452" t="s">
        <v>28</v>
      </c>
      <c r="O87" s="452" t="s">
        <v>29</v>
      </c>
      <c r="P87" s="452" t="s">
        <v>29</v>
      </c>
      <c r="Q87" s="452" t="s">
        <v>6191</v>
      </c>
      <c r="R87" s="105" t="s">
        <v>403</v>
      </c>
      <c r="S87" s="106">
        <v>11</v>
      </c>
      <c r="T87" s="107">
        <f>+S87/J87</f>
        <v>1</v>
      </c>
      <c r="U87" s="85"/>
      <c r="V87" s="85"/>
      <c r="W87" s="86"/>
      <c r="X87" s="85"/>
      <c r="Y87" s="86"/>
      <c r="Z87" s="85"/>
      <c r="AA87" s="110" t="s">
        <v>47</v>
      </c>
      <c r="AB87" s="410">
        <f>IF(T87=100%,2,0)</f>
        <v>2</v>
      </c>
      <c r="AC87" s="411">
        <f>IF(L87&lt;$AD$8,0,1)</f>
        <v>0</v>
      </c>
      <c r="AD87" s="89" t="str">
        <f t="shared" si="2"/>
        <v>CUMPLIDA</v>
      </c>
      <c r="AE87" s="89" t="str">
        <f t="shared" si="3"/>
        <v>CUMPLIDA</v>
      </c>
      <c r="AF87" s="452" t="s">
        <v>27</v>
      </c>
      <c r="AG87" s="113"/>
      <c r="AH87" s="114" t="s">
        <v>930</v>
      </c>
      <c r="AI87" s="91" t="s">
        <v>26</v>
      </c>
      <c r="AJ87" s="114" t="s">
        <v>222</v>
      </c>
      <c r="AK87" s="449" t="s">
        <v>108</v>
      </c>
      <c r="AL87" s="427" t="s">
        <v>115</v>
      </c>
      <c r="AM87" s="427" t="s">
        <v>155</v>
      </c>
      <c r="AN87" s="427" t="s">
        <v>213</v>
      </c>
      <c r="AO87" s="427"/>
      <c r="AP87" s="427"/>
      <c r="AQ87" s="427"/>
      <c r="AR87" s="427"/>
      <c r="AS87" s="119"/>
    </row>
    <row r="88" spans="1:45" s="56" customFormat="1" ht="264.75" customHeight="1" x14ac:dyDescent="0.25">
      <c r="A88" s="96">
        <v>383</v>
      </c>
      <c r="B88" s="96">
        <v>36</v>
      </c>
      <c r="C88" s="168" t="s">
        <v>931</v>
      </c>
      <c r="D88" s="166" t="s">
        <v>932</v>
      </c>
      <c r="E88" s="166" t="s">
        <v>933</v>
      </c>
      <c r="F88" s="166" t="s">
        <v>934</v>
      </c>
      <c r="G88" s="166" t="s">
        <v>935</v>
      </c>
      <c r="H88" s="166" t="s">
        <v>936</v>
      </c>
      <c r="I88" s="166" t="s">
        <v>936</v>
      </c>
      <c r="J88" s="203">
        <v>5</v>
      </c>
      <c r="K88" s="451">
        <v>41671</v>
      </c>
      <c r="L88" s="451">
        <v>42794</v>
      </c>
      <c r="M88" s="103" t="s">
        <v>430</v>
      </c>
      <c r="N88" s="452" t="s">
        <v>28</v>
      </c>
      <c r="O88" s="199" t="s">
        <v>29</v>
      </c>
      <c r="P88" s="199" t="s">
        <v>885</v>
      </c>
      <c r="Q88" s="452" t="s">
        <v>6191</v>
      </c>
      <c r="R88" s="105" t="s">
        <v>89</v>
      </c>
      <c r="S88" s="106">
        <v>5</v>
      </c>
      <c r="T88" s="107">
        <f>+S88/J88</f>
        <v>1</v>
      </c>
      <c r="U88" s="85"/>
      <c r="V88" s="85"/>
      <c r="W88" s="86"/>
      <c r="X88" s="85"/>
      <c r="Y88" s="86"/>
      <c r="Z88" s="85"/>
      <c r="AA88" s="110" t="s">
        <v>47</v>
      </c>
      <c r="AB88" s="410">
        <f>IF(T88=100%,2,0)</f>
        <v>2</v>
      </c>
      <c r="AC88" s="411">
        <f>IF(L88&lt;$AD$8,0,1)</f>
        <v>0</v>
      </c>
      <c r="AD88" s="89" t="str">
        <f t="shared" si="2"/>
        <v>CUMPLIDA</v>
      </c>
      <c r="AE88" s="89" t="str">
        <f t="shared" si="3"/>
        <v>CUMPLIDA</v>
      </c>
      <c r="AF88" s="105" t="s">
        <v>89</v>
      </c>
      <c r="AG88" s="113"/>
      <c r="AH88" s="114" t="s">
        <v>940</v>
      </c>
      <c r="AI88" s="91" t="s">
        <v>226</v>
      </c>
      <c r="AJ88" s="114" t="s">
        <v>220</v>
      </c>
      <c r="AK88" s="449" t="s">
        <v>108</v>
      </c>
      <c r="AL88" s="427" t="s">
        <v>115</v>
      </c>
      <c r="AM88" s="427" t="s">
        <v>218</v>
      </c>
      <c r="AN88" s="427" t="s">
        <v>213</v>
      </c>
      <c r="AO88" s="427"/>
      <c r="AP88" s="427"/>
      <c r="AQ88" s="427"/>
      <c r="AR88" s="427"/>
      <c r="AS88" s="119"/>
    </row>
    <row r="89" spans="1:45" s="142" customFormat="1" ht="100.9" hidden="1" customHeight="1" x14ac:dyDescent="0.25">
      <c r="A89" s="120">
        <v>384</v>
      </c>
      <c r="B89" s="120">
        <v>37</v>
      </c>
      <c r="C89" s="174" t="s">
        <v>941</v>
      </c>
      <c r="D89" s="174" t="s">
        <v>942</v>
      </c>
      <c r="E89" s="174" t="s">
        <v>943</v>
      </c>
      <c r="F89" s="174" t="s">
        <v>944</v>
      </c>
      <c r="G89" s="174" t="s">
        <v>945</v>
      </c>
      <c r="H89" s="148" t="s">
        <v>946</v>
      </c>
      <c r="I89" s="148" t="s">
        <v>946</v>
      </c>
      <c r="J89" s="139">
        <v>4</v>
      </c>
      <c r="K89" s="126">
        <v>41791</v>
      </c>
      <c r="L89" s="126">
        <v>42185</v>
      </c>
      <c r="M89" s="127" t="s">
        <v>947</v>
      </c>
      <c r="N89" s="128" t="s">
        <v>49</v>
      </c>
      <c r="O89" s="213" t="s">
        <v>29</v>
      </c>
      <c r="P89" s="213" t="s">
        <v>540</v>
      </c>
      <c r="Q89" s="128" t="s">
        <v>37</v>
      </c>
      <c r="R89" s="129" t="s">
        <v>822</v>
      </c>
      <c r="S89" s="130">
        <v>4</v>
      </c>
      <c r="T89" s="131">
        <f>+S89/J89</f>
        <v>1</v>
      </c>
      <c r="U89" s="132" t="s">
        <v>441</v>
      </c>
      <c r="V89" s="132" t="s">
        <v>26</v>
      </c>
      <c r="W89" s="9" t="s">
        <v>948</v>
      </c>
      <c r="X89" s="132" t="s">
        <v>949</v>
      </c>
      <c r="Y89" s="9" t="s">
        <v>950</v>
      </c>
      <c r="Z89" s="132" t="s">
        <v>445</v>
      </c>
      <c r="AA89" s="134" t="s">
        <v>47</v>
      </c>
      <c r="AB89" s="88">
        <f>IF(T89=100%,2,0)</f>
        <v>2</v>
      </c>
      <c r="AC89" s="88">
        <f>IF(L89&lt;$AD$8,0,1)</f>
        <v>0</v>
      </c>
      <c r="AD89" s="135" t="str">
        <f t="shared" si="2"/>
        <v>CUMPLIDA</v>
      </c>
      <c r="AE89" s="135" t="str">
        <f t="shared" si="3"/>
        <v>CUMPLIDA</v>
      </c>
      <c r="AF89" s="128" t="s">
        <v>27</v>
      </c>
      <c r="AG89" s="131" t="s">
        <v>391</v>
      </c>
      <c r="AH89" s="137"/>
      <c r="AI89" s="137"/>
      <c r="AJ89" s="137"/>
      <c r="AK89" s="138" t="s">
        <v>364</v>
      </c>
      <c r="AL89" s="139"/>
      <c r="AM89" s="138"/>
      <c r="AN89" s="140" t="s">
        <v>213</v>
      </c>
      <c r="AO89" s="140"/>
      <c r="AP89" s="140"/>
      <c r="AQ89" s="140"/>
      <c r="AR89" s="140"/>
      <c r="AS89" s="140"/>
    </row>
    <row r="90" spans="1:45" s="142" customFormat="1" ht="187.15" hidden="1" customHeight="1" x14ac:dyDescent="0.25">
      <c r="A90" s="70">
        <v>385</v>
      </c>
      <c r="B90" s="70">
        <v>38</v>
      </c>
      <c r="C90" s="183" t="s">
        <v>951</v>
      </c>
      <c r="D90" s="183" t="s">
        <v>952</v>
      </c>
      <c r="E90" s="183" t="s">
        <v>953</v>
      </c>
      <c r="F90" s="74" t="s">
        <v>954</v>
      </c>
      <c r="G90" s="179" t="s">
        <v>955</v>
      </c>
      <c r="H90" s="179" t="s">
        <v>956</v>
      </c>
      <c r="I90" s="179" t="s">
        <v>956</v>
      </c>
      <c r="J90" s="180">
        <v>6</v>
      </c>
      <c r="K90" s="77">
        <v>41699</v>
      </c>
      <c r="L90" s="77">
        <v>42185</v>
      </c>
      <c r="M90" s="78" t="s">
        <v>947</v>
      </c>
      <c r="N90" s="79" t="s">
        <v>49</v>
      </c>
      <c r="O90" s="143" t="s">
        <v>29</v>
      </c>
      <c r="P90" s="143" t="s">
        <v>556</v>
      </c>
      <c r="Q90" s="79" t="s">
        <v>37</v>
      </c>
      <c r="R90" s="81" t="s">
        <v>822</v>
      </c>
      <c r="S90" s="144">
        <v>6</v>
      </c>
      <c r="T90" s="83">
        <f>+S90/J90</f>
        <v>1</v>
      </c>
      <c r="U90" s="85"/>
      <c r="V90" s="85"/>
      <c r="W90" s="86"/>
      <c r="X90" s="85"/>
      <c r="Y90" s="86"/>
      <c r="Z90" s="85"/>
      <c r="AA90" s="87" t="s">
        <v>47</v>
      </c>
      <c r="AB90" s="88">
        <f>IF(T90=100%,2,0)</f>
        <v>2</v>
      </c>
      <c r="AC90" s="88">
        <f>IF(L90&lt;$AD$8,0,1)</f>
        <v>0</v>
      </c>
      <c r="AD90" s="89" t="str">
        <f t="shared" si="2"/>
        <v>CUMPLIDA</v>
      </c>
      <c r="AE90" s="89" t="str">
        <f t="shared" si="3"/>
        <v>CUMPLIDA</v>
      </c>
      <c r="AF90" s="79" t="s">
        <v>27</v>
      </c>
      <c r="AG90" s="83" t="s">
        <v>391</v>
      </c>
      <c r="AH90" s="91"/>
      <c r="AI90" s="91"/>
      <c r="AJ90" s="91"/>
      <c r="AK90" s="92" t="s">
        <v>364</v>
      </c>
      <c r="AL90" s="93"/>
      <c r="AM90" s="92"/>
      <c r="AN90" s="94" t="s">
        <v>213</v>
      </c>
      <c r="AO90" s="449"/>
      <c r="AP90" s="94"/>
      <c r="AQ90" s="94"/>
      <c r="AR90" s="94"/>
      <c r="AS90" s="94"/>
    </row>
    <row r="91" spans="1:45" s="56" customFormat="1" ht="334.5" customHeight="1" x14ac:dyDescent="0.25">
      <c r="A91" s="96">
        <v>388</v>
      </c>
      <c r="B91" s="96">
        <v>41</v>
      </c>
      <c r="C91" s="168" t="s">
        <v>957</v>
      </c>
      <c r="D91" s="166" t="s">
        <v>958</v>
      </c>
      <c r="E91" s="166" t="s">
        <v>959</v>
      </c>
      <c r="F91" s="166" t="s">
        <v>960</v>
      </c>
      <c r="G91" s="166" t="s">
        <v>961</v>
      </c>
      <c r="H91" s="119" t="s">
        <v>962</v>
      </c>
      <c r="I91" s="450" t="s">
        <v>963</v>
      </c>
      <c r="J91" s="427">
        <v>9</v>
      </c>
      <c r="K91" s="117">
        <v>41640</v>
      </c>
      <c r="L91" s="217">
        <v>43100</v>
      </c>
      <c r="M91" s="103" t="s">
        <v>947</v>
      </c>
      <c r="N91" s="452" t="s">
        <v>49</v>
      </c>
      <c r="O91" s="118" t="s">
        <v>22</v>
      </c>
      <c r="P91" s="118" t="s">
        <v>22</v>
      </c>
      <c r="Q91" s="118" t="s">
        <v>6164</v>
      </c>
      <c r="R91" s="105" t="s">
        <v>403</v>
      </c>
      <c r="S91" s="106">
        <v>9</v>
      </c>
      <c r="T91" s="107">
        <f>+S91/J91</f>
        <v>1</v>
      </c>
      <c r="U91" s="85"/>
      <c r="V91" s="85"/>
      <c r="W91" s="86"/>
      <c r="X91" s="85"/>
      <c r="Y91" s="86"/>
      <c r="Z91" s="85"/>
      <c r="AA91" s="110" t="s">
        <v>47</v>
      </c>
      <c r="AB91" s="410">
        <f>IF(T91=100%,2,0)</f>
        <v>2</v>
      </c>
      <c r="AC91" s="411">
        <f>IF(L91&lt;$AD$8,0,1)</f>
        <v>0</v>
      </c>
      <c r="AD91" s="89" t="str">
        <f t="shared" si="2"/>
        <v>CUMPLIDA</v>
      </c>
      <c r="AE91" s="89" t="str">
        <f t="shared" si="3"/>
        <v>CUMPLIDA</v>
      </c>
      <c r="AF91" s="452" t="s">
        <v>27</v>
      </c>
      <c r="AG91" s="113"/>
      <c r="AH91" s="114" t="s">
        <v>967</v>
      </c>
      <c r="AI91" s="91" t="s">
        <v>226</v>
      </c>
      <c r="AJ91" s="114" t="s">
        <v>220</v>
      </c>
      <c r="AK91" s="449" t="s">
        <v>108</v>
      </c>
      <c r="AL91" s="427" t="s">
        <v>115</v>
      </c>
      <c r="AM91" s="427" t="s">
        <v>154</v>
      </c>
      <c r="AN91" s="427" t="s">
        <v>213</v>
      </c>
      <c r="AO91" s="427"/>
      <c r="AP91" s="427"/>
      <c r="AQ91" s="427"/>
      <c r="AR91" s="427"/>
      <c r="AS91" s="119"/>
    </row>
    <row r="92" spans="1:45" s="142" customFormat="1" ht="129.6" hidden="1" customHeight="1" x14ac:dyDescent="0.25">
      <c r="A92" s="120">
        <v>389</v>
      </c>
      <c r="B92" s="120">
        <v>42</v>
      </c>
      <c r="C92" s="174" t="s">
        <v>968</v>
      </c>
      <c r="D92" s="174" t="s">
        <v>969</v>
      </c>
      <c r="E92" s="174" t="s">
        <v>970</v>
      </c>
      <c r="F92" s="123" t="s">
        <v>971</v>
      </c>
      <c r="G92" s="175"/>
      <c r="H92" s="175" t="s">
        <v>972</v>
      </c>
      <c r="I92" s="175" t="s">
        <v>972</v>
      </c>
      <c r="J92" s="176">
        <v>5</v>
      </c>
      <c r="K92" s="126">
        <v>41699</v>
      </c>
      <c r="L92" s="126">
        <v>42185</v>
      </c>
      <c r="M92" s="127" t="s">
        <v>947</v>
      </c>
      <c r="N92" s="128" t="s">
        <v>49</v>
      </c>
      <c r="O92" s="213" t="s">
        <v>29</v>
      </c>
      <c r="P92" s="213" t="s">
        <v>801</v>
      </c>
      <c r="Q92" s="128" t="s">
        <v>37</v>
      </c>
      <c r="R92" s="129" t="s">
        <v>88</v>
      </c>
      <c r="S92" s="130">
        <v>5</v>
      </c>
      <c r="T92" s="131">
        <f>+S92/J92</f>
        <v>1</v>
      </c>
      <c r="U92" s="132"/>
      <c r="V92" s="132"/>
      <c r="W92" s="133"/>
      <c r="X92" s="132"/>
      <c r="Y92" s="133"/>
      <c r="Z92" s="132"/>
      <c r="AA92" s="134" t="s">
        <v>47</v>
      </c>
      <c r="AB92" s="88">
        <f>IF(T92=100%,2,0)</f>
        <v>2</v>
      </c>
      <c r="AC92" s="88">
        <f>IF(L92&lt;$AD$8,0,1)</f>
        <v>0</v>
      </c>
      <c r="AD92" s="135" t="str">
        <f t="shared" si="2"/>
        <v>CUMPLIDA</v>
      </c>
      <c r="AE92" s="135" t="str">
        <f t="shared" si="3"/>
        <v>CUMPLIDA</v>
      </c>
      <c r="AF92" s="129" t="s">
        <v>88</v>
      </c>
      <c r="AG92" s="131" t="s">
        <v>391</v>
      </c>
      <c r="AH92" s="137"/>
      <c r="AI92" s="137"/>
      <c r="AJ92" s="137"/>
      <c r="AK92" s="138" t="s">
        <v>364</v>
      </c>
      <c r="AL92" s="139"/>
      <c r="AM92" s="138"/>
      <c r="AN92" s="140" t="s">
        <v>213</v>
      </c>
      <c r="AO92" s="140"/>
      <c r="AP92" s="140"/>
      <c r="AQ92" s="140"/>
      <c r="AR92" s="140"/>
      <c r="AS92" s="140"/>
    </row>
    <row r="93" spans="1:45" s="56" customFormat="1" ht="180.75" customHeight="1" x14ac:dyDescent="0.25">
      <c r="A93" s="96">
        <v>390</v>
      </c>
      <c r="B93" s="96">
        <v>43</v>
      </c>
      <c r="C93" s="168" t="s">
        <v>973</v>
      </c>
      <c r="D93" s="166" t="s">
        <v>974</v>
      </c>
      <c r="E93" s="166" t="s">
        <v>943</v>
      </c>
      <c r="F93" s="166" t="s">
        <v>975</v>
      </c>
      <c r="G93" s="166" t="s">
        <v>976</v>
      </c>
      <c r="H93" s="450" t="s">
        <v>977</v>
      </c>
      <c r="I93" s="450" t="s">
        <v>978</v>
      </c>
      <c r="J93" s="427">
        <v>4</v>
      </c>
      <c r="K93" s="117">
        <v>41640</v>
      </c>
      <c r="L93" s="217">
        <v>43100</v>
      </c>
      <c r="M93" s="103" t="s">
        <v>947</v>
      </c>
      <c r="N93" s="452" t="s">
        <v>49</v>
      </c>
      <c r="O93" s="118" t="s">
        <v>22</v>
      </c>
      <c r="P93" s="199" t="s">
        <v>979</v>
      </c>
      <c r="Q93" s="118" t="s">
        <v>6164</v>
      </c>
      <c r="R93" s="105" t="s">
        <v>822</v>
      </c>
      <c r="S93" s="106">
        <v>4</v>
      </c>
      <c r="T93" s="107">
        <f>+S93/J93</f>
        <v>1</v>
      </c>
      <c r="U93" s="449" t="s">
        <v>31</v>
      </c>
      <c r="V93" s="85" t="s">
        <v>26</v>
      </c>
      <c r="W93" s="427" t="s">
        <v>5409</v>
      </c>
      <c r="X93" s="85" t="s">
        <v>983</v>
      </c>
      <c r="Y93" s="427" t="s">
        <v>5410</v>
      </c>
      <c r="Z93" s="85" t="s">
        <v>445</v>
      </c>
      <c r="AA93" s="110" t="s">
        <v>47</v>
      </c>
      <c r="AB93" s="410">
        <f>IF(T93=100%,2,0)</f>
        <v>2</v>
      </c>
      <c r="AC93" s="411">
        <f>IF(L93&lt;$AD$8,0,1)</f>
        <v>0</v>
      </c>
      <c r="AD93" s="89" t="str">
        <f t="shared" si="2"/>
        <v>CUMPLIDA</v>
      </c>
      <c r="AE93" s="89" t="str">
        <f t="shared" si="3"/>
        <v>CUMPLIDA</v>
      </c>
      <c r="AF93" s="452" t="s">
        <v>27</v>
      </c>
      <c r="AG93" s="113"/>
      <c r="AH93" s="114" t="s">
        <v>984</v>
      </c>
      <c r="AI93" s="91" t="s">
        <v>226</v>
      </c>
      <c r="AJ93" s="114" t="s">
        <v>220</v>
      </c>
      <c r="AK93" s="449" t="s">
        <v>108</v>
      </c>
      <c r="AL93" s="427" t="s">
        <v>116</v>
      </c>
      <c r="AM93" s="427" t="s">
        <v>374</v>
      </c>
      <c r="AN93" s="427" t="s">
        <v>213</v>
      </c>
      <c r="AO93" s="427"/>
      <c r="AP93" s="427"/>
      <c r="AQ93" s="427"/>
      <c r="AR93" s="427"/>
      <c r="AS93" s="119"/>
    </row>
    <row r="94" spans="1:45" s="142" customFormat="1" ht="129.6" hidden="1" customHeight="1" x14ac:dyDescent="0.25">
      <c r="A94" s="120">
        <v>391</v>
      </c>
      <c r="B94" s="120">
        <v>44</v>
      </c>
      <c r="C94" s="174" t="s">
        <v>985</v>
      </c>
      <c r="D94" s="174" t="s">
        <v>986</v>
      </c>
      <c r="E94" s="174" t="s">
        <v>987</v>
      </c>
      <c r="F94" s="123" t="s">
        <v>988</v>
      </c>
      <c r="G94" s="174" t="s">
        <v>989</v>
      </c>
      <c r="H94" s="148" t="s">
        <v>990</v>
      </c>
      <c r="I94" s="148" t="s">
        <v>990</v>
      </c>
      <c r="J94" s="139">
        <v>4</v>
      </c>
      <c r="K94" s="126">
        <v>41640</v>
      </c>
      <c r="L94" s="126">
        <v>42185</v>
      </c>
      <c r="M94" s="127" t="s">
        <v>947</v>
      </c>
      <c r="N94" s="128" t="s">
        <v>49</v>
      </c>
      <c r="O94" s="213" t="s">
        <v>29</v>
      </c>
      <c r="P94" s="213" t="s">
        <v>540</v>
      </c>
      <c r="Q94" s="128" t="s">
        <v>37</v>
      </c>
      <c r="R94" s="129" t="s">
        <v>440</v>
      </c>
      <c r="S94" s="130">
        <v>4</v>
      </c>
      <c r="T94" s="131">
        <f>+S94/J94</f>
        <v>1</v>
      </c>
      <c r="U94" s="132"/>
      <c r="V94" s="132"/>
      <c r="W94" s="133"/>
      <c r="X94" s="132"/>
      <c r="Y94" s="133"/>
      <c r="Z94" s="132"/>
      <c r="AA94" s="134" t="s">
        <v>47</v>
      </c>
      <c r="AB94" s="88">
        <f>IF(T94=100%,2,0)</f>
        <v>2</v>
      </c>
      <c r="AC94" s="88">
        <f>IF(L94&lt;$AD$8,0,1)</f>
        <v>0</v>
      </c>
      <c r="AD94" s="135" t="str">
        <f t="shared" si="2"/>
        <v>CUMPLIDA</v>
      </c>
      <c r="AE94" s="135" t="str">
        <f t="shared" si="3"/>
        <v>CUMPLIDA</v>
      </c>
      <c r="AF94" s="129" t="s">
        <v>31</v>
      </c>
      <c r="AG94" s="131" t="s">
        <v>391</v>
      </c>
      <c r="AH94" s="137"/>
      <c r="AI94" s="137"/>
      <c r="AJ94" s="137"/>
      <c r="AK94" s="138" t="s">
        <v>364</v>
      </c>
      <c r="AL94" s="139"/>
      <c r="AM94" s="138"/>
      <c r="AN94" s="140" t="s">
        <v>213</v>
      </c>
      <c r="AO94" s="140"/>
      <c r="AP94" s="140"/>
      <c r="AQ94" s="140"/>
      <c r="AR94" s="140"/>
      <c r="AS94" s="140"/>
    </row>
    <row r="95" spans="1:45" s="142" customFormat="1" ht="291" hidden="1" customHeight="1" x14ac:dyDescent="0.25">
      <c r="A95" s="70">
        <v>392</v>
      </c>
      <c r="B95" s="70">
        <v>45</v>
      </c>
      <c r="C95" s="183" t="s">
        <v>991</v>
      </c>
      <c r="D95" s="183" t="s">
        <v>992</v>
      </c>
      <c r="E95" s="183" t="s">
        <v>993</v>
      </c>
      <c r="F95" s="74" t="s">
        <v>994</v>
      </c>
      <c r="G95" s="179"/>
      <c r="H95" s="179" t="s">
        <v>995</v>
      </c>
      <c r="I95" s="179" t="s">
        <v>995</v>
      </c>
      <c r="J95" s="180">
        <v>5</v>
      </c>
      <c r="K95" s="77">
        <v>41699</v>
      </c>
      <c r="L95" s="77">
        <v>42185</v>
      </c>
      <c r="M95" s="78" t="s">
        <v>947</v>
      </c>
      <c r="N95" s="79" t="s">
        <v>49</v>
      </c>
      <c r="O95" s="143" t="s">
        <v>29</v>
      </c>
      <c r="P95" s="143" t="s">
        <v>801</v>
      </c>
      <c r="Q95" s="79" t="s">
        <v>37</v>
      </c>
      <c r="R95" s="81" t="s">
        <v>440</v>
      </c>
      <c r="S95" s="144">
        <v>5</v>
      </c>
      <c r="T95" s="83">
        <f>+S95/J95</f>
        <v>1</v>
      </c>
      <c r="U95" s="85" t="s">
        <v>31</v>
      </c>
      <c r="V95" s="85" t="s">
        <v>26</v>
      </c>
      <c r="W95" s="6" t="s">
        <v>996</v>
      </c>
      <c r="X95" s="85" t="s">
        <v>997</v>
      </c>
      <c r="Y95" s="6" t="s">
        <v>998</v>
      </c>
      <c r="Z95" s="85" t="s">
        <v>445</v>
      </c>
      <c r="AA95" s="87" t="s">
        <v>47</v>
      </c>
      <c r="AB95" s="88">
        <f>IF(T95=100%,2,0)</f>
        <v>2</v>
      </c>
      <c r="AC95" s="88">
        <f>IF(L95&lt;$AD$8,0,1)</f>
        <v>0</v>
      </c>
      <c r="AD95" s="89" t="str">
        <f t="shared" si="2"/>
        <v>CUMPLIDA</v>
      </c>
      <c r="AE95" s="89" t="str">
        <f t="shared" si="3"/>
        <v>CUMPLIDA</v>
      </c>
      <c r="AF95" s="81" t="s">
        <v>31</v>
      </c>
      <c r="AG95" s="83" t="s">
        <v>391</v>
      </c>
      <c r="AH95" s="91"/>
      <c r="AI95" s="91"/>
      <c r="AJ95" s="91"/>
      <c r="AK95" s="92" t="s">
        <v>364</v>
      </c>
      <c r="AL95" s="93"/>
      <c r="AM95" s="92"/>
      <c r="AN95" s="94" t="s">
        <v>213</v>
      </c>
      <c r="AO95" s="449"/>
      <c r="AP95" s="94"/>
      <c r="AQ95" s="94"/>
      <c r="AR95" s="94"/>
      <c r="AS95" s="94"/>
    </row>
    <row r="96" spans="1:45" s="142" customFormat="1" ht="157.5" hidden="1" customHeight="1" x14ac:dyDescent="0.25">
      <c r="A96" s="70">
        <v>394</v>
      </c>
      <c r="B96" s="70">
        <v>47</v>
      </c>
      <c r="C96" s="183" t="s">
        <v>999</v>
      </c>
      <c r="D96" s="183" t="s">
        <v>1000</v>
      </c>
      <c r="E96" s="183" t="s">
        <v>1001</v>
      </c>
      <c r="F96" s="183" t="s">
        <v>1002</v>
      </c>
      <c r="G96" s="183" t="s">
        <v>1003</v>
      </c>
      <c r="H96" s="157" t="s">
        <v>990</v>
      </c>
      <c r="I96" s="157" t="s">
        <v>990</v>
      </c>
      <c r="J96" s="93">
        <v>4</v>
      </c>
      <c r="K96" s="77">
        <v>41640</v>
      </c>
      <c r="L96" s="77">
        <v>42185</v>
      </c>
      <c r="M96" s="78" t="s">
        <v>947</v>
      </c>
      <c r="N96" s="79" t="s">
        <v>49</v>
      </c>
      <c r="O96" s="143" t="s">
        <v>29</v>
      </c>
      <c r="P96" s="143" t="s">
        <v>540</v>
      </c>
      <c r="Q96" s="79" t="s">
        <v>37</v>
      </c>
      <c r="R96" s="81" t="s">
        <v>88</v>
      </c>
      <c r="S96" s="144">
        <v>4</v>
      </c>
      <c r="T96" s="83">
        <f>+S96/J96</f>
        <v>1</v>
      </c>
      <c r="U96" s="85"/>
      <c r="V96" s="85"/>
      <c r="W96" s="86"/>
      <c r="X96" s="85"/>
      <c r="Y96" s="86"/>
      <c r="Z96" s="85"/>
      <c r="AA96" s="87" t="s">
        <v>47</v>
      </c>
      <c r="AB96" s="88">
        <f>IF(T96=100%,2,0)</f>
        <v>2</v>
      </c>
      <c r="AC96" s="88">
        <f>IF(L96&lt;$AD$8,0,1)</f>
        <v>0</v>
      </c>
      <c r="AD96" s="89" t="str">
        <f t="shared" si="2"/>
        <v>CUMPLIDA</v>
      </c>
      <c r="AE96" s="89" t="str">
        <f t="shared" si="3"/>
        <v>CUMPLIDA</v>
      </c>
      <c r="AF96" s="81" t="s">
        <v>88</v>
      </c>
      <c r="AG96" s="83" t="s">
        <v>391</v>
      </c>
      <c r="AH96" s="91"/>
      <c r="AI96" s="91"/>
      <c r="AJ96" s="91"/>
      <c r="AK96" s="92" t="s">
        <v>364</v>
      </c>
      <c r="AL96" s="93"/>
      <c r="AM96" s="92"/>
      <c r="AN96" s="94" t="s">
        <v>213</v>
      </c>
      <c r="AO96" s="449"/>
      <c r="AP96" s="94"/>
      <c r="AQ96" s="94"/>
      <c r="AR96" s="94"/>
      <c r="AS96" s="94"/>
    </row>
    <row r="97" spans="1:45" s="142" customFormat="1" ht="115.15" hidden="1" customHeight="1" x14ac:dyDescent="0.25">
      <c r="A97" s="70">
        <v>397</v>
      </c>
      <c r="B97" s="70">
        <v>50</v>
      </c>
      <c r="C97" s="183" t="s">
        <v>1004</v>
      </c>
      <c r="D97" s="183" t="s">
        <v>1005</v>
      </c>
      <c r="E97" s="183" t="s">
        <v>1006</v>
      </c>
      <c r="F97" s="74" t="s">
        <v>527</v>
      </c>
      <c r="G97" s="74"/>
      <c r="H97" s="179" t="s">
        <v>1007</v>
      </c>
      <c r="I97" s="179" t="s">
        <v>1007</v>
      </c>
      <c r="J97" s="180">
        <v>5</v>
      </c>
      <c r="K97" s="77">
        <v>41699</v>
      </c>
      <c r="L97" s="77">
        <v>42124</v>
      </c>
      <c r="M97" s="78" t="s">
        <v>610</v>
      </c>
      <c r="N97" s="79" t="s">
        <v>41</v>
      </c>
      <c r="O97" s="143" t="s">
        <v>29</v>
      </c>
      <c r="P97" s="143" t="s">
        <v>540</v>
      </c>
      <c r="Q97" s="79" t="s">
        <v>37</v>
      </c>
      <c r="R97" s="81" t="s">
        <v>89</v>
      </c>
      <c r="S97" s="144">
        <v>5</v>
      </c>
      <c r="T97" s="83">
        <f>+S97/J97</f>
        <v>1</v>
      </c>
      <c r="U97" s="85"/>
      <c r="V97" s="85"/>
      <c r="W97" s="86"/>
      <c r="X97" s="85"/>
      <c r="Y97" s="86"/>
      <c r="Z97" s="85"/>
      <c r="AA97" s="87" t="s">
        <v>47</v>
      </c>
      <c r="AB97" s="88">
        <f>IF(T97=100%,2,0)</f>
        <v>2</v>
      </c>
      <c r="AC97" s="88">
        <f>IF(L97&lt;$AD$8,0,1)</f>
        <v>0</v>
      </c>
      <c r="AD97" s="89" t="str">
        <f t="shared" si="2"/>
        <v>CUMPLIDA</v>
      </c>
      <c r="AE97" s="89" t="str">
        <f t="shared" si="3"/>
        <v>CUMPLIDA</v>
      </c>
      <c r="AF97" s="81" t="s">
        <v>89</v>
      </c>
      <c r="AG97" s="83" t="s">
        <v>391</v>
      </c>
      <c r="AH97" s="91"/>
      <c r="AI97" s="91"/>
      <c r="AJ97" s="91"/>
      <c r="AK97" s="92" t="s">
        <v>364</v>
      </c>
      <c r="AL97" s="93"/>
      <c r="AM97" s="92"/>
      <c r="AN97" s="94" t="s">
        <v>213</v>
      </c>
      <c r="AO97" s="449"/>
      <c r="AP97" s="94"/>
      <c r="AQ97" s="94"/>
      <c r="AR97" s="94"/>
      <c r="AS97" s="94"/>
    </row>
    <row r="98" spans="1:45" s="142" customFormat="1" ht="116.25" hidden="1" customHeight="1" x14ac:dyDescent="0.25">
      <c r="A98" s="70">
        <v>399</v>
      </c>
      <c r="B98" s="70">
        <v>52</v>
      </c>
      <c r="C98" s="183" t="s">
        <v>1008</v>
      </c>
      <c r="D98" s="183" t="s">
        <v>1009</v>
      </c>
      <c r="E98" s="183" t="s">
        <v>1010</v>
      </c>
      <c r="F98" s="74" t="s">
        <v>1011</v>
      </c>
      <c r="G98" s="74"/>
      <c r="H98" s="179" t="s">
        <v>1012</v>
      </c>
      <c r="I98" s="179" t="s">
        <v>1012</v>
      </c>
      <c r="J98" s="180">
        <v>7</v>
      </c>
      <c r="K98" s="77">
        <v>41699</v>
      </c>
      <c r="L98" s="77">
        <v>42124</v>
      </c>
      <c r="M98" s="78" t="s">
        <v>610</v>
      </c>
      <c r="N98" s="79" t="s">
        <v>41</v>
      </c>
      <c r="O98" s="143" t="s">
        <v>29</v>
      </c>
      <c r="P98" s="143" t="s">
        <v>540</v>
      </c>
      <c r="Q98" s="79" t="s">
        <v>37</v>
      </c>
      <c r="R98" s="81" t="s">
        <v>88</v>
      </c>
      <c r="S98" s="144">
        <v>7</v>
      </c>
      <c r="T98" s="83">
        <f>+S98/J98</f>
        <v>1</v>
      </c>
      <c r="U98" s="85"/>
      <c r="V98" s="85"/>
      <c r="W98" s="86"/>
      <c r="X98" s="85"/>
      <c r="Y98" s="86"/>
      <c r="Z98" s="85"/>
      <c r="AA98" s="87" t="s">
        <v>47</v>
      </c>
      <c r="AB98" s="88">
        <f>IF(T98=100%,2,0)</f>
        <v>2</v>
      </c>
      <c r="AC98" s="88">
        <f>IF(L98&lt;$AD$8,0,1)</f>
        <v>0</v>
      </c>
      <c r="AD98" s="89" t="str">
        <f t="shared" si="2"/>
        <v>CUMPLIDA</v>
      </c>
      <c r="AE98" s="89" t="str">
        <f t="shared" si="3"/>
        <v>CUMPLIDA</v>
      </c>
      <c r="AF98" s="81" t="s">
        <v>88</v>
      </c>
      <c r="AG98" s="83" t="s">
        <v>391</v>
      </c>
      <c r="AH98" s="91"/>
      <c r="AI98" s="91"/>
      <c r="AJ98" s="91"/>
      <c r="AK98" s="92" t="s">
        <v>364</v>
      </c>
      <c r="AL98" s="93"/>
      <c r="AM98" s="92"/>
      <c r="AN98" s="94" t="s">
        <v>213</v>
      </c>
      <c r="AO98" s="449"/>
      <c r="AP98" s="94"/>
      <c r="AQ98" s="94"/>
      <c r="AR98" s="94"/>
      <c r="AS98" s="94"/>
    </row>
    <row r="99" spans="1:45" s="142" customFormat="1" ht="72" hidden="1" customHeight="1" x14ac:dyDescent="0.25">
      <c r="A99" s="70">
        <v>400</v>
      </c>
      <c r="B99" s="70">
        <v>53</v>
      </c>
      <c r="C99" s="183" t="s">
        <v>1013</v>
      </c>
      <c r="D99" s="183" t="s">
        <v>1014</v>
      </c>
      <c r="E99" s="183" t="s">
        <v>1015</v>
      </c>
      <c r="F99" s="74" t="s">
        <v>1016</v>
      </c>
      <c r="G99" s="74" t="s">
        <v>1017</v>
      </c>
      <c r="H99" s="75" t="s">
        <v>1018</v>
      </c>
      <c r="I99" s="75" t="s">
        <v>1018</v>
      </c>
      <c r="J99" s="180">
        <v>3</v>
      </c>
      <c r="K99" s="77">
        <v>41699</v>
      </c>
      <c r="L99" s="77">
        <v>41820</v>
      </c>
      <c r="M99" s="78" t="s">
        <v>610</v>
      </c>
      <c r="N99" s="79" t="s">
        <v>41</v>
      </c>
      <c r="O99" s="80" t="s">
        <v>29</v>
      </c>
      <c r="P99" s="80" t="s">
        <v>29</v>
      </c>
      <c r="Q99" s="143" t="s">
        <v>29</v>
      </c>
      <c r="R99" s="81" t="s">
        <v>89</v>
      </c>
      <c r="S99" s="144">
        <v>3</v>
      </c>
      <c r="T99" s="83">
        <f>+S99/J99</f>
        <v>1</v>
      </c>
      <c r="U99" s="85"/>
      <c r="V99" s="85"/>
      <c r="W99" s="86"/>
      <c r="X99" s="85"/>
      <c r="Y99" s="86"/>
      <c r="Z99" s="85"/>
      <c r="AA99" s="87" t="s">
        <v>47</v>
      </c>
      <c r="AB99" s="88">
        <f>IF(T99=100%,2,0)</f>
        <v>2</v>
      </c>
      <c r="AC99" s="88">
        <f>IF(L99&lt;$AD$8,0,1)</f>
        <v>0</v>
      </c>
      <c r="AD99" s="89" t="str">
        <f t="shared" si="2"/>
        <v>CUMPLIDA</v>
      </c>
      <c r="AE99" s="89" t="str">
        <f t="shared" si="3"/>
        <v>CUMPLIDA</v>
      </c>
      <c r="AF99" s="81" t="s">
        <v>89</v>
      </c>
      <c r="AG99" s="83" t="s">
        <v>391</v>
      </c>
      <c r="AH99" s="91"/>
      <c r="AI99" s="91"/>
      <c r="AJ99" s="91"/>
      <c r="AK99" s="92" t="s">
        <v>364</v>
      </c>
      <c r="AL99" s="93"/>
      <c r="AM99" s="92"/>
      <c r="AN99" s="94" t="s">
        <v>213</v>
      </c>
      <c r="AO99" s="449"/>
      <c r="AP99" s="94"/>
      <c r="AQ99" s="94"/>
      <c r="AR99" s="94"/>
      <c r="AS99" s="94"/>
    </row>
    <row r="100" spans="1:45" s="142" customFormat="1" ht="187.15" hidden="1" customHeight="1" x14ac:dyDescent="0.25">
      <c r="A100" s="70">
        <v>404</v>
      </c>
      <c r="B100" s="70">
        <v>57</v>
      </c>
      <c r="C100" s="183" t="s">
        <v>1019</v>
      </c>
      <c r="D100" s="183" t="s">
        <v>1020</v>
      </c>
      <c r="E100" s="183" t="s">
        <v>1021</v>
      </c>
      <c r="F100" s="74" t="s">
        <v>1022</v>
      </c>
      <c r="G100" s="74" t="s">
        <v>1023</v>
      </c>
      <c r="H100" s="75" t="s">
        <v>1024</v>
      </c>
      <c r="I100" s="75" t="s">
        <v>1024</v>
      </c>
      <c r="J100" s="180">
        <v>5</v>
      </c>
      <c r="K100" s="77">
        <v>41699</v>
      </c>
      <c r="L100" s="77">
        <v>42185</v>
      </c>
      <c r="M100" s="78" t="s">
        <v>610</v>
      </c>
      <c r="N100" s="79" t="s">
        <v>41</v>
      </c>
      <c r="O100" s="80" t="s">
        <v>22</v>
      </c>
      <c r="P100" s="80" t="s">
        <v>22</v>
      </c>
      <c r="Q100" s="80" t="s">
        <v>22</v>
      </c>
      <c r="R100" s="81" t="s">
        <v>88</v>
      </c>
      <c r="S100" s="144">
        <v>5</v>
      </c>
      <c r="T100" s="83">
        <f>+S100/J100</f>
        <v>1</v>
      </c>
      <c r="U100" s="85"/>
      <c r="V100" s="85"/>
      <c r="W100" s="86"/>
      <c r="X100" s="85"/>
      <c r="Y100" s="86"/>
      <c r="Z100" s="85"/>
      <c r="AA100" s="87" t="s">
        <v>47</v>
      </c>
      <c r="AB100" s="88">
        <f>IF(T100=100%,2,0)</f>
        <v>2</v>
      </c>
      <c r="AC100" s="88">
        <f>IF(L100&lt;$AD$8,0,1)</f>
        <v>0</v>
      </c>
      <c r="AD100" s="89" t="str">
        <f t="shared" si="2"/>
        <v>CUMPLIDA</v>
      </c>
      <c r="AE100" s="89" t="str">
        <f t="shared" si="3"/>
        <v>CUMPLIDA</v>
      </c>
      <c r="AF100" s="81" t="s">
        <v>88</v>
      </c>
      <c r="AG100" s="83" t="s">
        <v>391</v>
      </c>
      <c r="AH100" s="91"/>
      <c r="AI100" s="91"/>
      <c r="AJ100" s="91"/>
      <c r="AK100" s="92" t="s">
        <v>364</v>
      </c>
      <c r="AL100" s="93"/>
      <c r="AM100" s="92"/>
      <c r="AN100" s="94" t="s">
        <v>213</v>
      </c>
      <c r="AO100" s="449"/>
      <c r="AP100" s="94"/>
      <c r="AQ100" s="94"/>
      <c r="AR100" s="94"/>
      <c r="AS100" s="94"/>
    </row>
    <row r="101" spans="1:45" s="142" customFormat="1" ht="100.9" hidden="1" customHeight="1" x14ac:dyDescent="0.25">
      <c r="A101" s="70">
        <v>408</v>
      </c>
      <c r="B101" s="70">
        <v>61</v>
      </c>
      <c r="C101" s="183" t="s">
        <v>1025</v>
      </c>
      <c r="D101" s="183" t="s">
        <v>1026</v>
      </c>
      <c r="E101" s="183" t="s">
        <v>1027</v>
      </c>
      <c r="F101" s="74" t="s">
        <v>1028</v>
      </c>
      <c r="G101" s="74" t="s">
        <v>1029</v>
      </c>
      <c r="H101" s="75" t="s">
        <v>1030</v>
      </c>
      <c r="I101" s="75" t="s">
        <v>1030</v>
      </c>
      <c r="J101" s="76">
        <v>5</v>
      </c>
      <c r="K101" s="77">
        <v>41699</v>
      </c>
      <c r="L101" s="77">
        <v>41851</v>
      </c>
      <c r="M101" s="78" t="s">
        <v>610</v>
      </c>
      <c r="N101" s="79" t="s">
        <v>41</v>
      </c>
      <c r="O101" s="80" t="s">
        <v>22</v>
      </c>
      <c r="P101" s="80" t="s">
        <v>22</v>
      </c>
      <c r="Q101" s="80" t="s">
        <v>22</v>
      </c>
      <c r="R101" s="81" t="s">
        <v>89</v>
      </c>
      <c r="S101" s="144">
        <v>5</v>
      </c>
      <c r="T101" s="83">
        <f>+S101/J101</f>
        <v>1</v>
      </c>
      <c r="U101" s="85"/>
      <c r="V101" s="85"/>
      <c r="W101" s="86"/>
      <c r="X101" s="85"/>
      <c r="Y101" s="86"/>
      <c r="Z101" s="85"/>
      <c r="AA101" s="87" t="s">
        <v>47</v>
      </c>
      <c r="AB101" s="88">
        <f>IF(T101=100%,2,0)</f>
        <v>2</v>
      </c>
      <c r="AC101" s="88">
        <f>IF(L101&lt;$AD$8,0,1)</f>
        <v>0</v>
      </c>
      <c r="AD101" s="89" t="str">
        <f t="shared" si="2"/>
        <v>CUMPLIDA</v>
      </c>
      <c r="AE101" s="89" t="str">
        <f t="shared" si="3"/>
        <v>CUMPLIDA</v>
      </c>
      <c r="AF101" s="81" t="s">
        <v>89</v>
      </c>
      <c r="AG101" s="83" t="s">
        <v>391</v>
      </c>
      <c r="AH101" s="91"/>
      <c r="AI101" s="91"/>
      <c r="AJ101" s="91"/>
      <c r="AK101" s="92" t="s">
        <v>364</v>
      </c>
      <c r="AL101" s="93"/>
      <c r="AM101" s="92"/>
      <c r="AN101" s="94" t="s">
        <v>213</v>
      </c>
      <c r="AO101" s="449"/>
      <c r="AP101" s="94"/>
      <c r="AQ101" s="94"/>
      <c r="AR101" s="94"/>
      <c r="AS101" s="94"/>
    </row>
    <row r="102" spans="1:45" s="142" customFormat="1" ht="129.6" hidden="1" customHeight="1" x14ac:dyDescent="0.25">
      <c r="A102" s="70">
        <v>409</v>
      </c>
      <c r="B102" s="70">
        <v>62</v>
      </c>
      <c r="C102" s="183" t="s">
        <v>1031</v>
      </c>
      <c r="D102" s="183" t="s">
        <v>1032</v>
      </c>
      <c r="E102" s="183" t="s">
        <v>1033</v>
      </c>
      <c r="F102" s="183" t="s">
        <v>1034</v>
      </c>
      <c r="G102" s="183" t="s">
        <v>1035</v>
      </c>
      <c r="H102" s="183" t="s">
        <v>1036</v>
      </c>
      <c r="I102" s="183" t="s">
        <v>1036</v>
      </c>
      <c r="J102" s="161">
        <v>7</v>
      </c>
      <c r="K102" s="77">
        <v>41699</v>
      </c>
      <c r="L102" s="77">
        <v>42094</v>
      </c>
      <c r="M102" s="78" t="s">
        <v>1037</v>
      </c>
      <c r="N102" s="79" t="s">
        <v>50</v>
      </c>
      <c r="O102" s="80" t="s">
        <v>22</v>
      </c>
      <c r="P102" s="80" t="s">
        <v>22</v>
      </c>
      <c r="Q102" s="80" t="s">
        <v>22</v>
      </c>
      <c r="R102" s="81" t="s">
        <v>88</v>
      </c>
      <c r="S102" s="144">
        <v>7</v>
      </c>
      <c r="T102" s="83">
        <f>+S102/J102</f>
        <v>1</v>
      </c>
      <c r="U102" s="85"/>
      <c r="V102" s="85"/>
      <c r="W102" s="86"/>
      <c r="X102" s="85"/>
      <c r="Y102" s="86"/>
      <c r="Z102" s="85"/>
      <c r="AA102" s="87" t="s">
        <v>47</v>
      </c>
      <c r="AB102" s="88">
        <f>IF(T102=100%,2,0)</f>
        <v>2</v>
      </c>
      <c r="AC102" s="88">
        <f>IF(L102&lt;$AD$8,0,1)</f>
        <v>0</v>
      </c>
      <c r="AD102" s="89" t="str">
        <f t="shared" si="2"/>
        <v>CUMPLIDA</v>
      </c>
      <c r="AE102" s="89" t="str">
        <f t="shared" si="3"/>
        <v>CUMPLIDA</v>
      </c>
      <c r="AF102" s="81" t="s">
        <v>88</v>
      </c>
      <c r="AG102" s="83" t="s">
        <v>391</v>
      </c>
      <c r="AH102" s="91"/>
      <c r="AI102" s="91"/>
      <c r="AJ102" s="91"/>
      <c r="AK102" s="92" t="s">
        <v>364</v>
      </c>
      <c r="AL102" s="93"/>
      <c r="AM102" s="92"/>
      <c r="AN102" s="94" t="s">
        <v>213</v>
      </c>
      <c r="AO102" s="449"/>
      <c r="AP102" s="94"/>
      <c r="AQ102" s="94"/>
      <c r="AR102" s="94"/>
      <c r="AS102" s="94"/>
    </row>
    <row r="103" spans="1:45" s="142" customFormat="1" ht="162" hidden="1" customHeight="1" x14ac:dyDescent="0.25">
      <c r="A103" s="70">
        <v>410</v>
      </c>
      <c r="B103" s="70">
        <v>63</v>
      </c>
      <c r="C103" s="183" t="s">
        <v>1038</v>
      </c>
      <c r="D103" s="183" t="s">
        <v>1039</v>
      </c>
      <c r="E103" s="183" t="s">
        <v>1040</v>
      </c>
      <c r="F103" s="183" t="s">
        <v>1041</v>
      </c>
      <c r="G103" s="183" t="s">
        <v>1035</v>
      </c>
      <c r="H103" s="183" t="s">
        <v>1042</v>
      </c>
      <c r="I103" s="183" t="s">
        <v>1042</v>
      </c>
      <c r="J103" s="76">
        <v>7</v>
      </c>
      <c r="K103" s="77">
        <v>41699</v>
      </c>
      <c r="L103" s="77">
        <v>42094</v>
      </c>
      <c r="M103" s="78" t="s">
        <v>1037</v>
      </c>
      <c r="N103" s="79" t="s">
        <v>50</v>
      </c>
      <c r="O103" s="80" t="s">
        <v>22</v>
      </c>
      <c r="P103" s="80" t="s">
        <v>22</v>
      </c>
      <c r="Q103" s="80" t="s">
        <v>22</v>
      </c>
      <c r="R103" s="81" t="s">
        <v>440</v>
      </c>
      <c r="S103" s="144">
        <v>7</v>
      </c>
      <c r="T103" s="83">
        <f>+S103/J103</f>
        <v>1</v>
      </c>
      <c r="U103" s="85"/>
      <c r="V103" s="85"/>
      <c r="W103" s="86"/>
      <c r="X103" s="85"/>
      <c r="Y103" s="86"/>
      <c r="Z103" s="85"/>
      <c r="AA103" s="235" t="s">
        <v>47</v>
      </c>
      <c r="AB103" s="88">
        <f>IF(T103=100%,2,0)</f>
        <v>2</v>
      </c>
      <c r="AC103" s="88">
        <f>IF(L103&lt;$AD$8,0,1)</f>
        <v>0</v>
      </c>
      <c r="AD103" s="89" t="str">
        <f t="shared" si="2"/>
        <v>CUMPLIDA</v>
      </c>
      <c r="AE103" s="89" t="str">
        <f t="shared" si="3"/>
        <v>CUMPLIDA</v>
      </c>
      <c r="AF103" s="81" t="s">
        <v>31</v>
      </c>
      <c r="AG103" s="83" t="s">
        <v>391</v>
      </c>
      <c r="AH103" s="91"/>
      <c r="AI103" s="91"/>
      <c r="AJ103" s="91"/>
      <c r="AK103" s="92" t="s">
        <v>364</v>
      </c>
      <c r="AL103" s="93"/>
      <c r="AM103" s="92"/>
      <c r="AN103" s="94" t="s">
        <v>213</v>
      </c>
      <c r="AO103" s="449"/>
      <c r="AP103" s="94"/>
      <c r="AQ103" s="94"/>
      <c r="AR103" s="94"/>
      <c r="AS103" s="94"/>
    </row>
    <row r="104" spans="1:45" s="142" customFormat="1" ht="45" hidden="1" customHeight="1" x14ac:dyDescent="0.25">
      <c r="A104" s="70">
        <v>411</v>
      </c>
      <c r="B104" s="70">
        <v>64</v>
      </c>
      <c r="C104" s="183" t="s">
        <v>1043</v>
      </c>
      <c r="D104" s="183" t="s">
        <v>1044</v>
      </c>
      <c r="E104" s="183" t="s">
        <v>1045</v>
      </c>
      <c r="F104" s="183" t="s">
        <v>1046</v>
      </c>
      <c r="G104" s="183" t="s">
        <v>1047</v>
      </c>
      <c r="H104" s="183" t="s">
        <v>1048</v>
      </c>
      <c r="I104" s="183" t="s">
        <v>1048</v>
      </c>
      <c r="J104" s="180">
        <v>5</v>
      </c>
      <c r="K104" s="77">
        <v>41699</v>
      </c>
      <c r="L104" s="77">
        <v>41820</v>
      </c>
      <c r="M104" s="78" t="s">
        <v>1037</v>
      </c>
      <c r="N104" s="79" t="s">
        <v>50</v>
      </c>
      <c r="O104" s="80" t="s">
        <v>22</v>
      </c>
      <c r="P104" s="80" t="s">
        <v>22</v>
      </c>
      <c r="Q104" s="80" t="s">
        <v>22</v>
      </c>
      <c r="R104" s="81" t="s">
        <v>88</v>
      </c>
      <c r="S104" s="144">
        <v>5</v>
      </c>
      <c r="T104" s="83">
        <f>+S104/J104</f>
        <v>1</v>
      </c>
      <c r="U104" s="85"/>
      <c r="V104" s="85"/>
      <c r="W104" s="86"/>
      <c r="X104" s="85"/>
      <c r="Y104" s="86"/>
      <c r="Z104" s="85"/>
      <c r="AA104" s="87" t="s">
        <v>47</v>
      </c>
      <c r="AB104" s="88">
        <f>IF(T104=100%,2,0)</f>
        <v>2</v>
      </c>
      <c r="AC104" s="88">
        <f>IF(L104&lt;$AD$8,0,1)</f>
        <v>0</v>
      </c>
      <c r="AD104" s="89" t="str">
        <f t="shared" si="2"/>
        <v>CUMPLIDA</v>
      </c>
      <c r="AE104" s="89" t="str">
        <f t="shared" si="3"/>
        <v>CUMPLIDA</v>
      </c>
      <c r="AF104" s="81" t="s">
        <v>88</v>
      </c>
      <c r="AG104" s="83" t="s">
        <v>391</v>
      </c>
      <c r="AH104" s="91"/>
      <c r="AI104" s="91"/>
      <c r="AJ104" s="91"/>
      <c r="AK104" s="92" t="s">
        <v>364</v>
      </c>
      <c r="AL104" s="93"/>
      <c r="AM104" s="92"/>
      <c r="AN104" s="94" t="s">
        <v>213</v>
      </c>
      <c r="AO104" s="449"/>
      <c r="AP104" s="94"/>
      <c r="AQ104" s="94"/>
      <c r="AR104" s="94"/>
      <c r="AS104" s="94"/>
    </row>
    <row r="105" spans="1:45" s="56" customFormat="1" ht="187.15" customHeight="1" x14ac:dyDescent="0.25">
      <c r="A105" s="96">
        <v>412</v>
      </c>
      <c r="B105" s="96">
        <v>65</v>
      </c>
      <c r="C105" s="168" t="s">
        <v>1049</v>
      </c>
      <c r="D105" s="168" t="s">
        <v>1050</v>
      </c>
      <c r="E105" s="168" t="s">
        <v>1051</v>
      </c>
      <c r="F105" s="99" t="s">
        <v>1052</v>
      </c>
      <c r="G105" s="450" t="s">
        <v>1053</v>
      </c>
      <c r="H105" s="100" t="s">
        <v>1054</v>
      </c>
      <c r="I105" s="100" t="s">
        <v>1055</v>
      </c>
      <c r="J105" s="427">
        <v>10</v>
      </c>
      <c r="K105" s="451">
        <v>41699</v>
      </c>
      <c r="L105" s="451">
        <v>42916</v>
      </c>
      <c r="M105" s="103" t="s">
        <v>1037</v>
      </c>
      <c r="N105" s="452" t="s">
        <v>50</v>
      </c>
      <c r="O105" s="118" t="s">
        <v>22</v>
      </c>
      <c r="P105" s="118" t="s">
        <v>22</v>
      </c>
      <c r="Q105" s="118" t="s">
        <v>6164</v>
      </c>
      <c r="R105" s="105" t="s">
        <v>89</v>
      </c>
      <c r="S105" s="106">
        <v>10</v>
      </c>
      <c r="T105" s="107">
        <f>+S105/J105</f>
        <v>1</v>
      </c>
      <c r="U105" s="85"/>
      <c r="V105" s="85"/>
      <c r="W105" s="86"/>
      <c r="X105" s="85"/>
      <c r="Y105" s="86"/>
      <c r="Z105" s="85"/>
      <c r="AA105" s="110" t="s">
        <v>47</v>
      </c>
      <c r="AB105" s="410">
        <f>IF(T105=100%,2,0)</f>
        <v>2</v>
      </c>
      <c r="AC105" s="411">
        <f>IF(L105&lt;$AD$8,0,1)</f>
        <v>0</v>
      </c>
      <c r="AD105" s="89" t="str">
        <f t="shared" si="2"/>
        <v>CUMPLIDA</v>
      </c>
      <c r="AE105" s="89" t="str">
        <f t="shared" si="3"/>
        <v>CUMPLIDA</v>
      </c>
      <c r="AF105" s="105" t="s">
        <v>89</v>
      </c>
      <c r="AG105" s="113"/>
      <c r="AH105" s="91"/>
      <c r="AI105" s="91"/>
      <c r="AJ105" s="91"/>
      <c r="AK105" s="449" t="s">
        <v>108</v>
      </c>
      <c r="AL105" s="427" t="s">
        <v>118</v>
      </c>
      <c r="AM105" s="427" t="s">
        <v>204</v>
      </c>
      <c r="AN105" s="427" t="s">
        <v>213</v>
      </c>
      <c r="AO105" s="427"/>
      <c r="AP105" s="427"/>
      <c r="AQ105" s="427"/>
      <c r="AR105" s="427"/>
      <c r="AS105" s="119"/>
    </row>
    <row r="106" spans="1:45" s="142" customFormat="1" ht="86.45" hidden="1" customHeight="1" x14ac:dyDescent="0.25">
      <c r="A106" s="120">
        <v>413</v>
      </c>
      <c r="B106" s="120">
        <v>66</v>
      </c>
      <c r="C106" s="174" t="s">
        <v>1059</v>
      </c>
      <c r="D106" s="174" t="s">
        <v>1060</v>
      </c>
      <c r="E106" s="174" t="s">
        <v>1061</v>
      </c>
      <c r="F106" s="174" t="s">
        <v>1062</v>
      </c>
      <c r="G106" s="174" t="s">
        <v>1063</v>
      </c>
      <c r="H106" s="174" t="s">
        <v>1064</v>
      </c>
      <c r="I106" s="174" t="s">
        <v>1064</v>
      </c>
      <c r="J106" s="139">
        <v>5</v>
      </c>
      <c r="K106" s="126">
        <v>41699</v>
      </c>
      <c r="L106" s="126">
        <v>42094</v>
      </c>
      <c r="M106" s="127" t="s">
        <v>1037</v>
      </c>
      <c r="N106" s="128" t="s">
        <v>50</v>
      </c>
      <c r="O106" s="170" t="s">
        <v>22</v>
      </c>
      <c r="P106" s="170" t="s">
        <v>22</v>
      </c>
      <c r="Q106" s="170" t="s">
        <v>22</v>
      </c>
      <c r="R106" s="129" t="s">
        <v>88</v>
      </c>
      <c r="S106" s="130">
        <v>5</v>
      </c>
      <c r="T106" s="131">
        <f>+S106/J106</f>
        <v>1</v>
      </c>
      <c r="U106" s="132"/>
      <c r="V106" s="132"/>
      <c r="W106" s="133"/>
      <c r="X106" s="132"/>
      <c r="Y106" s="133"/>
      <c r="Z106" s="132"/>
      <c r="AA106" s="134" t="s">
        <v>47</v>
      </c>
      <c r="AB106" s="88">
        <f>IF(T106=100%,2,0)</f>
        <v>2</v>
      </c>
      <c r="AC106" s="88">
        <f>IF(L106&lt;$AD$8,0,1)</f>
        <v>0</v>
      </c>
      <c r="AD106" s="135" t="str">
        <f t="shared" si="2"/>
        <v>CUMPLIDA</v>
      </c>
      <c r="AE106" s="135" t="str">
        <f t="shared" si="3"/>
        <v>CUMPLIDA</v>
      </c>
      <c r="AF106" s="129" t="s">
        <v>88</v>
      </c>
      <c r="AG106" s="131" t="s">
        <v>391</v>
      </c>
      <c r="AH106" s="137"/>
      <c r="AI106" s="137"/>
      <c r="AJ106" s="137"/>
      <c r="AK106" s="138" t="s">
        <v>364</v>
      </c>
      <c r="AL106" s="139"/>
      <c r="AM106" s="138"/>
      <c r="AN106" s="140" t="s">
        <v>213</v>
      </c>
      <c r="AO106" s="140"/>
      <c r="AP106" s="140"/>
      <c r="AQ106" s="140"/>
      <c r="AR106" s="140"/>
      <c r="AS106" s="140"/>
    </row>
    <row r="107" spans="1:45" s="142" customFormat="1" ht="108.75" hidden="1" customHeight="1" x14ac:dyDescent="0.25">
      <c r="A107" s="70">
        <v>414</v>
      </c>
      <c r="B107" s="70">
        <v>67</v>
      </c>
      <c r="C107" s="183" t="s">
        <v>1065</v>
      </c>
      <c r="D107" s="183" t="s">
        <v>1066</v>
      </c>
      <c r="E107" s="183" t="s">
        <v>1067</v>
      </c>
      <c r="F107" s="72" t="s">
        <v>1068</v>
      </c>
      <c r="G107" s="72"/>
      <c r="H107" s="163" t="s">
        <v>1069</v>
      </c>
      <c r="I107" s="163" t="s">
        <v>1069</v>
      </c>
      <c r="J107" s="93">
        <v>5</v>
      </c>
      <c r="K107" s="77">
        <v>41640</v>
      </c>
      <c r="L107" s="77">
        <v>42185</v>
      </c>
      <c r="M107" s="78" t="s">
        <v>630</v>
      </c>
      <c r="N107" s="79" t="s">
        <v>630</v>
      </c>
      <c r="O107" s="143" t="s">
        <v>25</v>
      </c>
      <c r="P107" s="143" t="s">
        <v>25</v>
      </c>
      <c r="Q107" s="143" t="s">
        <v>25</v>
      </c>
      <c r="R107" s="81" t="s">
        <v>88</v>
      </c>
      <c r="S107" s="144">
        <v>5</v>
      </c>
      <c r="T107" s="83">
        <v>1</v>
      </c>
      <c r="U107" s="85"/>
      <c r="V107" s="85"/>
      <c r="W107" s="86"/>
      <c r="X107" s="85"/>
      <c r="Y107" s="86"/>
      <c r="Z107" s="85"/>
      <c r="AA107" s="87" t="s">
        <v>47</v>
      </c>
      <c r="AB107" s="88">
        <f>IF(T107=100%,2,0)</f>
        <v>2</v>
      </c>
      <c r="AC107" s="88">
        <f>IF(L107&lt;$AD$8,0,1)</f>
        <v>0</v>
      </c>
      <c r="AD107" s="89" t="str">
        <f t="shared" si="2"/>
        <v>CUMPLIDA</v>
      </c>
      <c r="AE107" s="89" t="str">
        <f t="shared" si="3"/>
        <v>CUMPLIDA</v>
      </c>
      <c r="AF107" s="81" t="s">
        <v>88</v>
      </c>
      <c r="AG107" s="83" t="s">
        <v>391</v>
      </c>
      <c r="AH107" s="91"/>
      <c r="AI107" s="91"/>
      <c r="AJ107" s="91"/>
      <c r="AK107" s="92" t="s">
        <v>364</v>
      </c>
      <c r="AL107" s="93"/>
      <c r="AM107" s="92"/>
      <c r="AN107" s="145"/>
      <c r="AO107" s="145"/>
      <c r="AP107" s="145"/>
      <c r="AQ107" s="145"/>
      <c r="AR107" s="145"/>
      <c r="AS107" s="145"/>
    </row>
    <row r="108" spans="1:45" s="142" customFormat="1" ht="273.60000000000002" hidden="1" customHeight="1" x14ac:dyDescent="0.25">
      <c r="A108" s="70">
        <v>418</v>
      </c>
      <c r="B108" s="70">
        <v>71</v>
      </c>
      <c r="C108" s="183" t="s">
        <v>1070</v>
      </c>
      <c r="D108" s="183" t="s">
        <v>1071</v>
      </c>
      <c r="E108" s="183" t="s">
        <v>1072</v>
      </c>
      <c r="F108" s="72" t="s">
        <v>436</v>
      </c>
      <c r="G108" s="72" t="s">
        <v>437</v>
      </c>
      <c r="H108" s="163" t="s">
        <v>1073</v>
      </c>
      <c r="I108" s="163" t="s">
        <v>1074</v>
      </c>
      <c r="J108" s="92">
        <v>4</v>
      </c>
      <c r="K108" s="77">
        <v>41791</v>
      </c>
      <c r="L108" s="77">
        <v>42185</v>
      </c>
      <c r="M108" s="78" t="s">
        <v>439</v>
      </c>
      <c r="N108" s="79" t="s">
        <v>30</v>
      </c>
      <c r="O108" s="143" t="s">
        <v>29</v>
      </c>
      <c r="P108" s="143" t="s">
        <v>540</v>
      </c>
      <c r="Q108" s="79" t="s">
        <v>37</v>
      </c>
      <c r="R108" s="81" t="s">
        <v>88</v>
      </c>
      <c r="S108" s="144">
        <v>4</v>
      </c>
      <c r="T108" s="83">
        <f>+S108/J108</f>
        <v>1</v>
      </c>
      <c r="U108" s="85"/>
      <c r="V108" s="85"/>
      <c r="W108" s="86"/>
      <c r="X108" s="85"/>
      <c r="Y108" s="86"/>
      <c r="Z108" s="85"/>
      <c r="AA108" s="87" t="s">
        <v>47</v>
      </c>
      <c r="AB108" s="88">
        <f>IF(T108=100%,2,0)</f>
        <v>2</v>
      </c>
      <c r="AC108" s="88">
        <f>IF(L108&lt;$AD$8,0,1)</f>
        <v>0</v>
      </c>
      <c r="AD108" s="89" t="str">
        <f t="shared" si="2"/>
        <v>CUMPLIDA</v>
      </c>
      <c r="AE108" s="89" t="str">
        <f t="shared" si="3"/>
        <v>CUMPLIDA</v>
      </c>
      <c r="AF108" s="81" t="s">
        <v>88</v>
      </c>
      <c r="AG108" s="83" t="s">
        <v>391</v>
      </c>
      <c r="AH108" s="91"/>
      <c r="AI108" s="91"/>
      <c r="AJ108" s="91"/>
      <c r="AK108" s="92" t="s">
        <v>364</v>
      </c>
      <c r="AL108" s="93"/>
      <c r="AM108" s="92"/>
      <c r="AN108" s="94" t="s">
        <v>213</v>
      </c>
      <c r="AO108" s="449"/>
      <c r="AP108" s="94"/>
      <c r="AQ108" s="94"/>
      <c r="AR108" s="94"/>
      <c r="AS108" s="94"/>
    </row>
    <row r="109" spans="1:45" s="142" customFormat="1" ht="234" customHeight="1" x14ac:dyDescent="0.25">
      <c r="A109" s="96">
        <v>425</v>
      </c>
      <c r="B109" s="96">
        <v>1</v>
      </c>
      <c r="C109" s="168" t="s">
        <v>1075</v>
      </c>
      <c r="D109" s="236" t="s">
        <v>1076</v>
      </c>
      <c r="E109" s="236" t="s">
        <v>1077</v>
      </c>
      <c r="F109" s="99" t="s">
        <v>427</v>
      </c>
      <c r="G109" s="99" t="s">
        <v>428</v>
      </c>
      <c r="H109" s="450" t="s">
        <v>1078</v>
      </c>
      <c r="I109" s="450" t="s">
        <v>1078</v>
      </c>
      <c r="J109" s="427">
        <v>13</v>
      </c>
      <c r="K109" s="451">
        <v>41791</v>
      </c>
      <c r="L109" s="451">
        <v>42794</v>
      </c>
      <c r="M109" s="103" t="s">
        <v>728</v>
      </c>
      <c r="N109" s="452" t="s">
        <v>45</v>
      </c>
      <c r="O109" s="199" t="s">
        <v>22</v>
      </c>
      <c r="P109" s="452" t="s">
        <v>370</v>
      </c>
      <c r="Q109" s="118" t="s">
        <v>6164</v>
      </c>
      <c r="R109" s="105" t="s">
        <v>440</v>
      </c>
      <c r="S109" s="237">
        <v>13</v>
      </c>
      <c r="T109" s="107">
        <f>+S109/J109</f>
        <v>1</v>
      </c>
      <c r="U109" s="85" t="s">
        <v>729</v>
      </c>
      <c r="V109" s="85"/>
      <c r="W109" s="427" t="s">
        <v>1082</v>
      </c>
      <c r="X109" s="85"/>
      <c r="Y109" s="450"/>
      <c r="Z109" s="85"/>
      <c r="AA109" s="110" t="s">
        <v>51</v>
      </c>
      <c r="AB109" s="410">
        <f>IF(T109=100%,2,0)</f>
        <v>2</v>
      </c>
      <c r="AC109" s="411">
        <f>IF(L109&lt;$AD$8,0,1)</f>
        <v>0</v>
      </c>
      <c r="AD109" s="89" t="str">
        <f t="shared" si="2"/>
        <v>CUMPLIDA</v>
      </c>
      <c r="AE109" s="89" t="str">
        <f t="shared" si="3"/>
        <v>CUMPLIDA</v>
      </c>
      <c r="AF109" s="105" t="s">
        <v>31</v>
      </c>
      <c r="AG109" s="113"/>
      <c r="AH109" s="114" t="s">
        <v>1083</v>
      </c>
      <c r="AI109" s="91"/>
      <c r="AJ109" s="114" t="s">
        <v>221</v>
      </c>
      <c r="AK109" s="449" t="s">
        <v>108</v>
      </c>
      <c r="AL109" s="427" t="s">
        <v>116</v>
      </c>
      <c r="AM109" s="427" t="s">
        <v>596</v>
      </c>
      <c r="AN109" s="427" t="s">
        <v>213</v>
      </c>
      <c r="AO109" s="427"/>
      <c r="AP109" s="427"/>
      <c r="AQ109" s="427"/>
      <c r="AR109" s="427"/>
      <c r="AS109" s="119"/>
    </row>
    <row r="110" spans="1:45" s="142" customFormat="1" ht="279.75" customHeight="1" x14ac:dyDescent="0.25">
      <c r="A110" s="96">
        <v>426</v>
      </c>
      <c r="B110" s="96">
        <v>2</v>
      </c>
      <c r="C110" s="168" t="s">
        <v>1084</v>
      </c>
      <c r="D110" s="236" t="s">
        <v>1085</v>
      </c>
      <c r="E110" s="236" t="s">
        <v>1086</v>
      </c>
      <c r="F110" s="168" t="s">
        <v>1087</v>
      </c>
      <c r="G110" s="168" t="s">
        <v>1088</v>
      </c>
      <c r="H110" s="450" t="s">
        <v>1089</v>
      </c>
      <c r="I110" s="450" t="s">
        <v>1090</v>
      </c>
      <c r="J110" s="449">
        <v>14</v>
      </c>
      <c r="K110" s="117">
        <v>41730</v>
      </c>
      <c r="L110" s="117">
        <v>43190</v>
      </c>
      <c r="M110" s="103" t="s">
        <v>728</v>
      </c>
      <c r="N110" s="452" t="s">
        <v>45</v>
      </c>
      <c r="O110" s="199" t="s">
        <v>22</v>
      </c>
      <c r="P110" s="452" t="s">
        <v>370</v>
      </c>
      <c r="Q110" s="118" t="s">
        <v>6164</v>
      </c>
      <c r="R110" s="105" t="s">
        <v>440</v>
      </c>
      <c r="S110" s="106">
        <v>14</v>
      </c>
      <c r="T110" s="107">
        <f>+S110/J110</f>
        <v>1</v>
      </c>
      <c r="U110" s="85" t="s">
        <v>729</v>
      </c>
      <c r="V110" s="85"/>
      <c r="W110" s="450" t="s">
        <v>1093</v>
      </c>
      <c r="X110" s="85"/>
      <c r="Y110" s="450"/>
      <c r="Z110" s="85"/>
      <c r="AA110" s="110" t="s">
        <v>51</v>
      </c>
      <c r="AB110" s="410">
        <f>IF(T110=100%,2,0)</f>
        <v>2</v>
      </c>
      <c r="AC110" s="411">
        <f>IF(L110&lt;$AD$8,0,1)</f>
        <v>0</v>
      </c>
      <c r="AD110" s="89" t="str">
        <f t="shared" si="2"/>
        <v>CUMPLIDA</v>
      </c>
      <c r="AE110" s="89" t="str">
        <f t="shared" si="3"/>
        <v>CUMPLIDA</v>
      </c>
      <c r="AF110" s="105" t="s">
        <v>31</v>
      </c>
      <c r="AG110" s="113"/>
      <c r="AH110" s="91"/>
      <c r="AI110" s="91"/>
      <c r="AJ110" s="91"/>
      <c r="AK110" s="449" t="s">
        <v>108</v>
      </c>
      <c r="AL110" s="427" t="s">
        <v>115</v>
      </c>
      <c r="AM110" s="427" t="s">
        <v>174</v>
      </c>
      <c r="AN110" s="427" t="s">
        <v>213</v>
      </c>
      <c r="AO110" s="427"/>
      <c r="AP110" s="427"/>
      <c r="AQ110" s="427"/>
      <c r="AR110" s="427"/>
      <c r="AS110" s="119"/>
    </row>
    <row r="111" spans="1:45" s="142" customFormat="1" ht="72" hidden="1" customHeight="1" x14ac:dyDescent="0.25">
      <c r="A111" s="120">
        <v>428</v>
      </c>
      <c r="B111" s="120">
        <v>4</v>
      </c>
      <c r="C111" s="174" t="s">
        <v>1094</v>
      </c>
      <c r="D111" s="226" t="s">
        <v>1095</v>
      </c>
      <c r="E111" s="226" t="s">
        <v>1096</v>
      </c>
      <c r="F111" s="238" t="s">
        <v>1097</v>
      </c>
      <c r="G111" s="238"/>
      <c r="H111" s="239" t="s">
        <v>1098</v>
      </c>
      <c r="I111" s="239" t="s">
        <v>1098</v>
      </c>
      <c r="J111" s="139">
        <v>3</v>
      </c>
      <c r="K111" s="126">
        <v>41728</v>
      </c>
      <c r="L111" s="126">
        <v>41943</v>
      </c>
      <c r="M111" s="127" t="s">
        <v>728</v>
      </c>
      <c r="N111" s="128" t="s">
        <v>45</v>
      </c>
      <c r="O111" s="170" t="s">
        <v>22</v>
      </c>
      <c r="P111" s="170" t="s">
        <v>22</v>
      </c>
      <c r="Q111" s="170" t="s">
        <v>22</v>
      </c>
      <c r="R111" s="129" t="s">
        <v>88</v>
      </c>
      <c r="S111" s="130">
        <v>3</v>
      </c>
      <c r="T111" s="131">
        <f>+S111/J111</f>
        <v>1</v>
      </c>
      <c r="U111" s="132"/>
      <c r="V111" s="132"/>
      <c r="W111" s="133"/>
      <c r="X111" s="132"/>
      <c r="Y111" s="133"/>
      <c r="Z111" s="132"/>
      <c r="AA111" s="134" t="s">
        <v>52</v>
      </c>
      <c r="AB111" s="88">
        <f>IF(T111=100%,2,0)</f>
        <v>2</v>
      </c>
      <c r="AC111" s="88">
        <f>IF(L111&lt;$AD$8,0,1)</f>
        <v>0</v>
      </c>
      <c r="AD111" s="135" t="str">
        <f t="shared" si="2"/>
        <v>CUMPLIDA</v>
      </c>
      <c r="AE111" s="135" t="str">
        <f t="shared" si="3"/>
        <v>CUMPLIDA</v>
      </c>
      <c r="AF111" s="129" t="s">
        <v>88</v>
      </c>
      <c r="AG111" s="131" t="s">
        <v>391</v>
      </c>
      <c r="AH111" s="137"/>
      <c r="AI111" s="137"/>
      <c r="AJ111" s="137"/>
      <c r="AK111" s="138" t="s">
        <v>364</v>
      </c>
      <c r="AL111" s="139"/>
      <c r="AM111" s="138"/>
      <c r="AN111" s="140" t="s">
        <v>213</v>
      </c>
      <c r="AO111" s="140"/>
      <c r="AP111" s="140"/>
      <c r="AQ111" s="140"/>
      <c r="AR111" s="140"/>
      <c r="AS111" s="140"/>
    </row>
    <row r="112" spans="1:45" s="142" customFormat="1" ht="158.44999999999999" hidden="1" customHeight="1" x14ac:dyDescent="0.25">
      <c r="A112" s="70">
        <v>430</v>
      </c>
      <c r="B112" s="70">
        <v>6</v>
      </c>
      <c r="C112" s="183" t="s">
        <v>1099</v>
      </c>
      <c r="D112" s="192" t="s">
        <v>1100</v>
      </c>
      <c r="E112" s="192" t="s">
        <v>1101</v>
      </c>
      <c r="F112" s="74" t="s">
        <v>427</v>
      </c>
      <c r="G112" s="74" t="s">
        <v>428</v>
      </c>
      <c r="H112" s="90" t="s">
        <v>1102</v>
      </c>
      <c r="I112" s="90" t="s">
        <v>1102</v>
      </c>
      <c r="J112" s="93">
        <v>6</v>
      </c>
      <c r="K112" s="77">
        <v>41730</v>
      </c>
      <c r="L112" s="77">
        <v>42185</v>
      </c>
      <c r="M112" s="78" t="s">
        <v>728</v>
      </c>
      <c r="N112" s="79" t="s">
        <v>45</v>
      </c>
      <c r="O112" s="80" t="s">
        <v>22</v>
      </c>
      <c r="P112" s="80" t="s">
        <v>22</v>
      </c>
      <c r="Q112" s="80" t="s">
        <v>22</v>
      </c>
      <c r="R112" s="81" t="s">
        <v>89</v>
      </c>
      <c r="S112" s="144">
        <v>6</v>
      </c>
      <c r="T112" s="83">
        <f>+S112/J112</f>
        <v>1</v>
      </c>
      <c r="U112" s="85" t="s">
        <v>729</v>
      </c>
      <c r="V112" s="85"/>
      <c r="W112" s="95" t="s">
        <v>1093</v>
      </c>
      <c r="X112" s="85"/>
      <c r="Y112" s="95"/>
      <c r="Z112" s="85"/>
      <c r="AA112" s="87" t="s">
        <v>51</v>
      </c>
      <c r="AB112" s="88">
        <f>IF(T112=100%,2,0)</f>
        <v>2</v>
      </c>
      <c r="AC112" s="88">
        <f>IF(L112&lt;$AD$8,0,1)</f>
        <v>0</v>
      </c>
      <c r="AD112" s="89" t="str">
        <f t="shared" si="2"/>
        <v>CUMPLIDA</v>
      </c>
      <c r="AE112" s="89" t="str">
        <f t="shared" si="3"/>
        <v>CUMPLIDA</v>
      </c>
      <c r="AF112" s="81" t="s">
        <v>89</v>
      </c>
      <c r="AG112" s="83" t="s">
        <v>363</v>
      </c>
      <c r="AH112" s="91"/>
      <c r="AI112" s="91"/>
      <c r="AJ112" s="91"/>
      <c r="AK112" s="92" t="s">
        <v>364</v>
      </c>
      <c r="AL112" s="93" t="s">
        <v>115</v>
      </c>
      <c r="AM112" s="93" t="s">
        <v>155</v>
      </c>
      <c r="AN112" s="94" t="s">
        <v>213</v>
      </c>
      <c r="AO112" s="449"/>
      <c r="AP112" s="94"/>
      <c r="AQ112" s="94"/>
      <c r="AR112" s="94"/>
      <c r="AS112" s="94"/>
    </row>
    <row r="113" spans="1:45" s="142" customFormat="1" ht="100.9" hidden="1" customHeight="1" x14ac:dyDescent="0.25">
      <c r="A113" s="70">
        <v>432</v>
      </c>
      <c r="B113" s="70">
        <v>8</v>
      </c>
      <c r="C113" s="183" t="s">
        <v>1103</v>
      </c>
      <c r="D113" s="192" t="s">
        <v>1100</v>
      </c>
      <c r="E113" s="183" t="s">
        <v>1104</v>
      </c>
      <c r="F113" s="183" t="s">
        <v>1105</v>
      </c>
      <c r="G113" s="183" t="s">
        <v>677</v>
      </c>
      <c r="H113" s="90" t="s">
        <v>1106</v>
      </c>
      <c r="I113" s="90" t="s">
        <v>1106</v>
      </c>
      <c r="J113" s="93">
        <v>4</v>
      </c>
      <c r="K113" s="77">
        <v>41699</v>
      </c>
      <c r="L113" s="77">
        <v>42124</v>
      </c>
      <c r="M113" s="78" t="s">
        <v>728</v>
      </c>
      <c r="N113" s="79" t="s">
        <v>45</v>
      </c>
      <c r="O113" s="80" t="s">
        <v>22</v>
      </c>
      <c r="P113" s="80" t="s">
        <v>22</v>
      </c>
      <c r="Q113" s="80" t="s">
        <v>22</v>
      </c>
      <c r="R113" s="81" t="s">
        <v>89</v>
      </c>
      <c r="S113" s="144">
        <v>4</v>
      </c>
      <c r="T113" s="83">
        <f>+S113/J113</f>
        <v>1</v>
      </c>
      <c r="U113" s="85" t="s">
        <v>729</v>
      </c>
      <c r="V113" s="85"/>
      <c r="W113" s="95" t="s">
        <v>1093</v>
      </c>
      <c r="X113" s="85"/>
      <c r="Y113" s="95"/>
      <c r="Z113" s="85"/>
      <c r="AA113" s="87" t="s">
        <v>51</v>
      </c>
      <c r="AB113" s="88">
        <f>IF(T113=100%,2,0)</f>
        <v>2</v>
      </c>
      <c r="AC113" s="88">
        <f>IF(L113&lt;$AD$8,0,1)</f>
        <v>0</v>
      </c>
      <c r="AD113" s="89" t="str">
        <f t="shared" si="2"/>
        <v>CUMPLIDA</v>
      </c>
      <c r="AE113" s="89" t="str">
        <f t="shared" si="3"/>
        <v>CUMPLIDA</v>
      </c>
      <c r="AF113" s="81" t="s">
        <v>89</v>
      </c>
      <c r="AG113" s="83" t="s">
        <v>391</v>
      </c>
      <c r="AH113" s="91"/>
      <c r="AI113" s="91"/>
      <c r="AJ113" s="91"/>
      <c r="AK113" s="92" t="s">
        <v>364</v>
      </c>
      <c r="AL113" s="93"/>
      <c r="AM113" s="92"/>
      <c r="AN113" s="94" t="s">
        <v>213</v>
      </c>
      <c r="AO113" s="449"/>
      <c r="AP113" s="94"/>
      <c r="AQ113" s="94"/>
      <c r="AR113" s="94"/>
      <c r="AS113" s="94"/>
    </row>
    <row r="114" spans="1:45" s="142" customFormat="1" ht="105" hidden="1" customHeight="1" x14ac:dyDescent="0.25">
      <c r="A114" s="70">
        <v>433</v>
      </c>
      <c r="B114" s="70">
        <v>9</v>
      </c>
      <c r="C114" s="183" t="s">
        <v>1107</v>
      </c>
      <c r="D114" s="183" t="s">
        <v>1108</v>
      </c>
      <c r="E114" s="183" t="s">
        <v>1109</v>
      </c>
      <c r="F114" s="183" t="s">
        <v>1110</v>
      </c>
      <c r="G114" s="183" t="s">
        <v>1111</v>
      </c>
      <c r="H114" s="193" t="s">
        <v>1112</v>
      </c>
      <c r="I114" s="193" t="s">
        <v>1112</v>
      </c>
      <c r="J114" s="93">
        <v>8</v>
      </c>
      <c r="K114" s="77">
        <v>41673</v>
      </c>
      <c r="L114" s="77">
        <v>42185</v>
      </c>
      <c r="M114" s="78" t="s">
        <v>728</v>
      </c>
      <c r="N114" s="79" t="s">
        <v>45</v>
      </c>
      <c r="O114" s="143" t="s">
        <v>22</v>
      </c>
      <c r="P114" s="80" t="s">
        <v>452</v>
      </c>
      <c r="Q114" s="79" t="s">
        <v>37</v>
      </c>
      <c r="R114" s="81" t="s">
        <v>88</v>
      </c>
      <c r="S114" s="144">
        <v>8</v>
      </c>
      <c r="T114" s="83">
        <f>+S114/J114</f>
        <v>1</v>
      </c>
      <c r="U114" s="85"/>
      <c r="V114" s="85"/>
      <c r="W114" s="86"/>
      <c r="X114" s="85"/>
      <c r="Y114" s="86"/>
      <c r="Z114" s="85"/>
      <c r="AA114" s="87" t="s">
        <v>51</v>
      </c>
      <c r="AB114" s="88">
        <f>IF(T114=100%,2,0)</f>
        <v>2</v>
      </c>
      <c r="AC114" s="88">
        <f>IF(L114&lt;$AD$8,0,1)</f>
        <v>0</v>
      </c>
      <c r="AD114" s="89" t="str">
        <f t="shared" si="2"/>
        <v>CUMPLIDA</v>
      </c>
      <c r="AE114" s="89" t="str">
        <f t="shared" si="3"/>
        <v>CUMPLIDA</v>
      </c>
      <c r="AF114" s="81" t="s">
        <v>88</v>
      </c>
      <c r="AG114" s="83" t="s">
        <v>363</v>
      </c>
      <c r="AH114" s="91"/>
      <c r="AI114" s="91"/>
      <c r="AJ114" s="91"/>
      <c r="AK114" s="92" t="s">
        <v>364</v>
      </c>
      <c r="AL114" s="93" t="s">
        <v>119</v>
      </c>
      <c r="AM114" s="93" t="s">
        <v>596</v>
      </c>
      <c r="AN114" s="94" t="s">
        <v>213</v>
      </c>
      <c r="AO114" s="449"/>
      <c r="AP114" s="94"/>
      <c r="AQ114" s="94"/>
      <c r="AR114" s="94"/>
      <c r="AS114" s="94"/>
    </row>
    <row r="115" spans="1:45" s="56" customFormat="1" ht="243" hidden="1" customHeight="1" x14ac:dyDescent="0.25">
      <c r="A115" s="70">
        <v>439</v>
      </c>
      <c r="B115" s="70">
        <v>15</v>
      </c>
      <c r="C115" s="240" t="s">
        <v>1113</v>
      </c>
      <c r="D115" s="192" t="s">
        <v>1100</v>
      </c>
      <c r="E115" s="192" t="s">
        <v>1114</v>
      </c>
      <c r="F115" s="194" t="s">
        <v>1115</v>
      </c>
      <c r="G115" s="194"/>
      <c r="H115" s="241" t="s">
        <v>1116</v>
      </c>
      <c r="I115" s="241" t="s">
        <v>1116</v>
      </c>
      <c r="J115" s="93">
        <v>7</v>
      </c>
      <c r="K115" s="77">
        <v>41640</v>
      </c>
      <c r="L115" s="77">
        <v>42735</v>
      </c>
      <c r="M115" s="103" t="s">
        <v>728</v>
      </c>
      <c r="N115" s="104" t="s">
        <v>45</v>
      </c>
      <c r="O115" s="199" t="s">
        <v>22</v>
      </c>
      <c r="P115" s="104" t="s">
        <v>370</v>
      </c>
      <c r="Q115" s="199" t="s">
        <v>22</v>
      </c>
      <c r="R115" s="105" t="s">
        <v>88</v>
      </c>
      <c r="S115" s="106">
        <v>7</v>
      </c>
      <c r="T115" s="113">
        <f>+S115/J115</f>
        <v>1</v>
      </c>
      <c r="U115" s="85"/>
      <c r="V115" s="85"/>
      <c r="W115" s="86"/>
      <c r="X115" s="85"/>
      <c r="Y115" s="86"/>
      <c r="Z115" s="85"/>
      <c r="AA115" s="110" t="s">
        <v>51</v>
      </c>
      <c r="AB115" s="88">
        <f>IF(T115=100%,2,0)</f>
        <v>2</v>
      </c>
      <c r="AC115" s="88">
        <f>IF(L115&lt;$AD$8,0,1)</f>
        <v>0</v>
      </c>
      <c r="AD115" s="89" t="str">
        <f t="shared" si="2"/>
        <v>CUMPLIDA</v>
      </c>
      <c r="AE115" s="89" t="str">
        <f t="shared" si="3"/>
        <v>CUMPLIDA</v>
      </c>
      <c r="AF115" s="105" t="s">
        <v>88</v>
      </c>
      <c r="AG115" s="113" t="s">
        <v>408</v>
      </c>
      <c r="AH115" s="91"/>
      <c r="AI115" s="91"/>
      <c r="AJ115" s="91"/>
      <c r="AK115" s="6" t="s">
        <v>364</v>
      </c>
      <c r="AL115" s="6" t="s">
        <v>111</v>
      </c>
      <c r="AM115" s="6" t="s">
        <v>144</v>
      </c>
      <c r="AN115" s="6" t="s">
        <v>213</v>
      </c>
      <c r="AO115" s="427"/>
      <c r="AP115" s="6"/>
      <c r="AQ115" s="6"/>
      <c r="AR115" s="6"/>
      <c r="AS115" s="6"/>
    </row>
    <row r="116" spans="1:45" s="56" customFormat="1" ht="322.5" customHeight="1" x14ac:dyDescent="0.25">
      <c r="A116" s="96">
        <v>440</v>
      </c>
      <c r="B116" s="96">
        <v>16</v>
      </c>
      <c r="C116" s="168" t="s">
        <v>1117</v>
      </c>
      <c r="D116" s="168" t="s">
        <v>1118</v>
      </c>
      <c r="E116" s="168" t="s">
        <v>1119</v>
      </c>
      <c r="F116" s="236" t="s">
        <v>1120</v>
      </c>
      <c r="G116" s="168" t="s">
        <v>1121</v>
      </c>
      <c r="H116" s="119" t="s">
        <v>1122</v>
      </c>
      <c r="I116" s="119" t="s">
        <v>1122</v>
      </c>
      <c r="J116" s="427">
        <v>11</v>
      </c>
      <c r="K116" s="451">
        <v>41699</v>
      </c>
      <c r="L116" s="451">
        <v>43830</v>
      </c>
      <c r="M116" s="103" t="s">
        <v>1123</v>
      </c>
      <c r="N116" s="452" t="s">
        <v>53</v>
      </c>
      <c r="O116" s="199" t="s">
        <v>22</v>
      </c>
      <c r="P116" s="452" t="s">
        <v>370</v>
      </c>
      <c r="Q116" s="118" t="s">
        <v>6164</v>
      </c>
      <c r="R116" s="105" t="s">
        <v>440</v>
      </c>
      <c r="S116" s="106">
        <v>9</v>
      </c>
      <c r="T116" s="107">
        <f>+S116/J116</f>
        <v>0.81818181818181823</v>
      </c>
      <c r="U116" s="85" t="s">
        <v>2463</v>
      </c>
      <c r="V116" s="85" t="s">
        <v>26</v>
      </c>
      <c r="W116" s="427" t="s">
        <v>5946</v>
      </c>
      <c r="X116" s="85" t="s">
        <v>5945</v>
      </c>
      <c r="Y116" s="427" t="s">
        <v>5948</v>
      </c>
      <c r="Z116" s="85" t="s">
        <v>5947</v>
      </c>
      <c r="AA116" s="110" t="s">
        <v>51</v>
      </c>
      <c r="AB116" s="410">
        <f>IF(T116=100%,2,0)</f>
        <v>0</v>
      </c>
      <c r="AC116" s="411">
        <f>IF(L116&lt;$AD$8,0,1)</f>
        <v>1</v>
      </c>
      <c r="AD116" s="89" t="str">
        <f t="shared" si="2"/>
        <v>EN TERMINO</v>
      </c>
      <c r="AE116" s="89" t="str">
        <f t="shared" si="3"/>
        <v>EN TERMINO</v>
      </c>
      <c r="AF116" s="105" t="s">
        <v>31</v>
      </c>
      <c r="AG116" s="113"/>
      <c r="AH116" s="114" t="s">
        <v>1129</v>
      </c>
      <c r="AI116" s="91" t="s">
        <v>26</v>
      </c>
      <c r="AJ116" s="114" t="s">
        <v>222</v>
      </c>
      <c r="AK116" s="449" t="s">
        <v>108</v>
      </c>
      <c r="AL116" s="427" t="s">
        <v>116</v>
      </c>
      <c r="AM116" s="427" t="s">
        <v>1130</v>
      </c>
      <c r="AN116" s="427" t="s">
        <v>213</v>
      </c>
      <c r="AO116" s="427"/>
      <c r="AP116" s="427"/>
      <c r="AQ116" s="427"/>
      <c r="AR116" s="427"/>
      <c r="AS116" s="119"/>
    </row>
    <row r="117" spans="1:45" s="142" customFormat="1" ht="158.44999999999999" hidden="1" customHeight="1" x14ac:dyDescent="0.25">
      <c r="A117" s="120">
        <v>443</v>
      </c>
      <c r="B117" s="120">
        <v>19</v>
      </c>
      <c r="C117" s="174" t="s">
        <v>1131</v>
      </c>
      <c r="D117" s="226" t="s">
        <v>1132</v>
      </c>
      <c r="E117" s="226" t="s">
        <v>1133</v>
      </c>
      <c r="F117" s="174" t="s">
        <v>1134</v>
      </c>
      <c r="G117" s="174"/>
      <c r="H117" s="227" t="s">
        <v>1112</v>
      </c>
      <c r="I117" s="227" t="s">
        <v>1112</v>
      </c>
      <c r="J117" s="139">
        <v>8</v>
      </c>
      <c r="K117" s="126">
        <v>41673</v>
      </c>
      <c r="L117" s="126">
        <v>42185</v>
      </c>
      <c r="M117" s="127" t="s">
        <v>1123</v>
      </c>
      <c r="N117" s="128" t="s">
        <v>53</v>
      </c>
      <c r="O117" s="213" t="s">
        <v>22</v>
      </c>
      <c r="P117" s="170" t="s">
        <v>452</v>
      </c>
      <c r="Q117" s="128" t="s">
        <v>37</v>
      </c>
      <c r="R117" s="129" t="s">
        <v>440</v>
      </c>
      <c r="S117" s="130">
        <v>8</v>
      </c>
      <c r="T117" s="131">
        <f>+S117/J117</f>
        <v>1</v>
      </c>
      <c r="U117" s="132" t="s">
        <v>441</v>
      </c>
      <c r="V117" s="132" t="s">
        <v>26</v>
      </c>
      <c r="W117" s="9" t="s">
        <v>1135</v>
      </c>
      <c r="X117" s="132" t="s">
        <v>1136</v>
      </c>
      <c r="Y117" s="9" t="s">
        <v>1137</v>
      </c>
      <c r="Z117" s="132" t="s">
        <v>445</v>
      </c>
      <c r="AA117" s="134" t="s">
        <v>51</v>
      </c>
      <c r="AB117" s="88">
        <f>IF(T117=100%,2,0)</f>
        <v>2</v>
      </c>
      <c r="AC117" s="88">
        <f>IF(L117&lt;$AD$8,0,1)</f>
        <v>0</v>
      </c>
      <c r="AD117" s="135" t="str">
        <f t="shared" si="2"/>
        <v>CUMPLIDA</v>
      </c>
      <c r="AE117" s="135" t="str">
        <f t="shared" si="3"/>
        <v>CUMPLIDA</v>
      </c>
      <c r="AF117" s="129" t="s">
        <v>31</v>
      </c>
      <c r="AG117" s="131" t="s">
        <v>391</v>
      </c>
      <c r="AH117" s="137"/>
      <c r="AI117" s="137"/>
      <c r="AJ117" s="137"/>
      <c r="AK117" s="138" t="s">
        <v>364</v>
      </c>
      <c r="AL117" s="139"/>
      <c r="AM117" s="138"/>
      <c r="AN117" s="140" t="s">
        <v>213</v>
      </c>
      <c r="AO117" s="140"/>
      <c r="AP117" s="140"/>
      <c r="AQ117" s="140"/>
      <c r="AR117" s="140"/>
      <c r="AS117" s="140"/>
    </row>
    <row r="118" spans="1:45" s="142" customFormat="1" ht="151.5" hidden="1" customHeight="1" x14ac:dyDescent="0.25">
      <c r="A118" s="70">
        <v>444</v>
      </c>
      <c r="B118" s="70">
        <v>20</v>
      </c>
      <c r="C118" s="183" t="s">
        <v>1138</v>
      </c>
      <c r="D118" s="192" t="s">
        <v>1139</v>
      </c>
      <c r="E118" s="183" t="s">
        <v>1140</v>
      </c>
      <c r="F118" s="242" t="s">
        <v>1141</v>
      </c>
      <c r="G118" s="242" t="s">
        <v>1142</v>
      </c>
      <c r="H118" s="243" t="s">
        <v>1143</v>
      </c>
      <c r="I118" s="243" t="s">
        <v>1143</v>
      </c>
      <c r="J118" s="244">
        <v>7</v>
      </c>
      <c r="K118" s="77">
        <v>41640</v>
      </c>
      <c r="L118" s="77">
        <v>42185</v>
      </c>
      <c r="M118" s="78" t="s">
        <v>1123</v>
      </c>
      <c r="N118" s="79" t="s">
        <v>53</v>
      </c>
      <c r="O118" s="143" t="s">
        <v>22</v>
      </c>
      <c r="P118" s="79" t="s">
        <v>370</v>
      </c>
      <c r="Q118" s="79" t="s">
        <v>37</v>
      </c>
      <c r="R118" s="81" t="s">
        <v>89</v>
      </c>
      <c r="S118" s="144">
        <v>7</v>
      </c>
      <c r="T118" s="83">
        <f>+S118/J118</f>
        <v>1</v>
      </c>
      <c r="U118" s="85" t="s">
        <v>441</v>
      </c>
      <c r="V118" s="85" t="s">
        <v>26</v>
      </c>
      <c r="W118" s="6" t="s">
        <v>1144</v>
      </c>
      <c r="X118" s="6" t="s">
        <v>1145</v>
      </c>
      <c r="Y118" s="6" t="s">
        <v>1146</v>
      </c>
      <c r="Z118" s="85" t="s">
        <v>445</v>
      </c>
      <c r="AA118" s="87" t="s">
        <v>51</v>
      </c>
      <c r="AB118" s="88">
        <f>IF(T118=100%,2,0)</f>
        <v>2</v>
      </c>
      <c r="AC118" s="88">
        <f>IF(L118&lt;$AD$8,0,1)</f>
        <v>0</v>
      </c>
      <c r="AD118" s="89" t="str">
        <f t="shared" si="2"/>
        <v>CUMPLIDA</v>
      </c>
      <c r="AE118" s="89" t="str">
        <f t="shared" si="3"/>
        <v>CUMPLIDA</v>
      </c>
      <c r="AF118" s="81" t="s">
        <v>89</v>
      </c>
      <c r="AG118" s="83" t="s">
        <v>391</v>
      </c>
      <c r="AH118" s="91"/>
      <c r="AI118" s="91"/>
      <c r="AJ118" s="91"/>
      <c r="AK118" s="92" t="s">
        <v>364</v>
      </c>
      <c r="AL118" s="93"/>
      <c r="AM118" s="92"/>
      <c r="AN118" s="94" t="s">
        <v>213</v>
      </c>
      <c r="AO118" s="449"/>
      <c r="AP118" s="94"/>
      <c r="AQ118" s="94"/>
      <c r="AR118" s="94"/>
      <c r="AS118" s="94"/>
    </row>
    <row r="119" spans="1:45" s="142" customFormat="1" ht="129.6" hidden="1" customHeight="1" x14ac:dyDescent="0.25">
      <c r="A119" s="70">
        <v>445</v>
      </c>
      <c r="B119" s="70">
        <v>21</v>
      </c>
      <c r="C119" s="183" t="s">
        <v>1147</v>
      </c>
      <c r="D119" s="192" t="s">
        <v>1148</v>
      </c>
      <c r="E119" s="183" t="s">
        <v>1140</v>
      </c>
      <c r="F119" s="242" t="s">
        <v>1141</v>
      </c>
      <c r="G119" s="242" t="s">
        <v>1142</v>
      </c>
      <c r="H119" s="243" t="s">
        <v>1143</v>
      </c>
      <c r="I119" s="243" t="s">
        <v>1143</v>
      </c>
      <c r="J119" s="244">
        <v>7</v>
      </c>
      <c r="K119" s="77">
        <v>41640</v>
      </c>
      <c r="L119" s="77">
        <v>42185</v>
      </c>
      <c r="M119" s="78" t="s">
        <v>1123</v>
      </c>
      <c r="N119" s="79" t="s">
        <v>53</v>
      </c>
      <c r="O119" s="143" t="s">
        <v>22</v>
      </c>
      <c r="P119" s="79" t="s">
        <v>370</v>
      </c>
      <c r="Q119" s="79" t="s">
        <v>37</v>
      </c>
      <c r="R119" s="81" t="s">
        <v>89</v>
      </c>
      <c r="S119" s="144">
        <v>7</v>
      </c>
      <c r="T119" s="83">
        <f>+S119/J119</f>
        <v>1</v>
      </c>
      <c r="U119" s="85"/>
      <c r="V119" s="85"/>
      <c r="W119" s="86"/>
      <c r="X119" s="85"/>
      <c r="Y119" s="86"/>
      <c r="Z119" s="85"/>
      <c r="AA119" s="87" t="s">
        <v>51</v>
      </c>
      <c r="AB119" s="88">
        <f>IF(T119=100%,2,0)</f>
        <v>2</v>
      </c>
      <c r="AC119" s="88">
        <f>IF(L119&lt;$AD$8,0,1)</f>
        <v>0</v>
      </c>
      <c r="AD119" s="89" t="str">
        <f t="shared" si="2"/>
        <v>CUMPLIDA</v>
      </c>
      <c r="AE119" s="89" t="str">
        <f t="shared" si="3"/>
        <v>CUMPLIDA</v>
      </c>
      <c r="AF119" s="81" t="s">
        <v>89</v>
      </c>
      <c r="AG119" s="83" t="s">
        <v>391</v>
      </c>
      <c r="AH119" s="91"/>
      <c r="AI119" s="91"/>
      <c r="AJ119" s="91"/>
      <c r="AK119" s="92" t="s">
        <v>364</v>
      </c>
      <c r="AL119" s="93"/>
      <c r="AM119" s="92"/>
      <c r="AN119" s="94" t="s">
        <v>213</v>
      </c>
      <c r="AO119" s="449"/>
      <c r="AP119" s="94"/>
      <c r="AQ119" s="94"/>
      <c r="AR119" s="94"/>
      <c r="AS119" s="94"/>
    </row>
    <row r="120" spans="1:45" s="142" customFormat="1" ht="129.6" hidden="1" customHeight="1" x14ac:dyDescent="0.25">
      <c r="A120" s="70">
        <v>446</v>
      </c>
      <c r="B120" s="70">
        <v>22</v>
      </c>
      <c r="C120" s="183" t="s">
        <v>1149</v>
      </c>
      <c r="D120" s="192" t="s">
        <v>1150</v>
      </c>
      <c r="E120" s="183" t="s">
        <v>1140</v>
      </c>
      <c r="F120" s="242" t="s">
        <v>1141</v>
      </c>
      <c r="G120" s="242" t="s">
        <v>1142</v>
      </c>
      <c r="H120" s="243" t="s">
        <v>1143</v>
      </c>
      <c r="I120" s="243" t="s">
        <v>1143</v>
      </c>
      <c r="J120" s="244">
        <v>7</v>
      </c>
      <c r="K120" s="77">
        <v>41640</v>
      </c>
      <c r="L120" s="77">
        <v>42185</v>
      </c>
      <c r="M120" s="78" t="s">
        <v>1123</v>
      </c>
      <c r="N120" s="79" t="s">
        <v>53</v>
      </c>
      <c r="O120" s="143" t="s">
        <v>22</v>
      </c>
      <c r="P120" s="79" t="s">
        <v>370</v>
      </c>
      <c r="Q120" s="79" t="s">
        <v>37</v>
      </c>
      <c r="R120" s="81" t="s">
        <v>89</v>
      </c>
      <c r="S120" s="144">
        <v>7</v>
      </c>
      <c r="T120" s="83">
        <f>+S120/J120</f>
        <v>1</v>
      </c>
      <c r="U120" s="85"/>
      <c r="V120" s="85"/>
      <c r="W120" s="86"/>
      <c r="X120" s="85"/>
      <c r="Y120" s="86"/>
      <c r="Z120" s="85"/>
      <c r="AA120" s="87" t="s">
        <v>51</v>
      </c>
      <c r="AB120" s="88">
        <f>IF(T120=100%,2,0)</f>
        <v>2</v>
      </c>
      <c r="AC120" s="88">
        <f>IF(L120&lt;$AD$8,0,1)</f>
        <v>0</v>
      </c>
      <c r="AD120" s="89" t="str">
        <f t="shared" si="2"/>
        <v>CUMPLIDA</v>
      </c>
      <c r="AE120" s="89" t="str">
        <f t="shared" si="3"/>
        <v>CUMPLIDA</v>
      </c>
      <c r="AF120" s="81" t="s">
        <v>89</v>
      </c>
      <c r="AG120" s="83" t="s">
        <v>391</v>
      </c>
      <c r="AH120" s="91"/>
      <c r="AI120" s="91"/>
      <c r="AJ120" s="91"/>
      <c r="AK120" s="92" t="s">
        <v>364</v>
      </c>
      <c r="AL120" s="93"/>
      <c r="AM120" s="92"/>
      <c r="AN120" s="94" t="s">
        <v>213</v>
      </c>
      <c r="AO120" s="449"/>
      <c r="AP120" s="94"/>
      <c r="AQ120" s="94"/>
      <c r="AR120" s="94"/>
      <c r="AS120" s="94"/>
    </row>
    <row r="121" spans="1:45" s="142" customFormat="1" ht="181.5" hidden="1" customHeight="1" x14ac:dyDescent="0.25">
      <c r="A121" s="70">
        <v>449</v>
      </c>
      <c r="B121" s="70">
        <v>25</v>
      </c>
      <c r="C121" s="183" t="s">
        <v>1151</v>
      </c>
      <c r="D121" s="183" t="s">
        <v>1152</v>
      </c>
      <c r="E121" s="183" t="s">
        <v>1153</v>
      </c>
      <c r="F121" s="157" t="s">
        <v>1154</v>
      </c>
      <c r="G121" s="157" t="s">
        <v>1155</v>
      </c>
      <c r="H121" s="90" t="s">
        <v>1156</v>
      </c>
      <c r="I121" s="90" t="s">
        <v>1157</v>
      </c>
      <c r="J121" s="93">
        <v>7</v>
      </c>
      <c r="K121" s="77">
        <v>41640</v>
      </c>
      <c r="L121" s="77">
        <v>42004</v>
      </c>
      <c r="M121" s="78" t="s">
        <v>1123</v>
      </c>
      <c r="N121" s="79" t="s">
        <v>53</v>
      </c>
      <c r="O121" s="143" t="s">
        <v>22</v>
      </c>
      <c r="P121" s="79" t="s">
        <v>370</v>
      </c>
      <c r="Q121" s="79" t="s">
        <v>37</v>
      </c>
      <c r="R121" s="81" t="s">
        <v>89</v>
      </c>
      <c r="S121" s="144">
        <v>7</v>
      </c>
      <c r="T121" s="83">
        <f>+S121/J121</f>
        <v>1</v>
      </c>
      <c r="U121" s="85"/>
      <c r="V121" s="85"/>
      <c r="W121" s="86"/>
      <c r="X121" s="85"/>
      <c r="Y121" s="86"/>
      <c r="Z121" s="85"/>
      <c r="AA121" s="87" t="s">
        <v>51</v>
      </c>
      <c r="AB121" s="88">
        <f>IF(T121=100%,2,0)</f>
        <v>2</v>
      </c>
      <c r="AC121" s="88">
        <f>IF(L121&lt;$AD$8,0,1)</f>
        <v>0</v>
      </c>
      <c r="AD121" s="89" t="str">
        <f t="shared" si="2"/>
        <v>CUMPLIDA</v>
      </c>
      <c r="AE121" s="89" t="str">
        <f t="shared" si="3"/>
        <v>CUMPLIDA</v>
      </c>
      <c r="AF121" s="81" t="s">
        <v>89</v>
      </c>
      <c r="AG121" s="83" t="s">
        <v>391</v>
      </c>
      <c r="AH121" s="91"/>
      <c r="AI121" s="91"/>
      <c r="AJ121" s="91"/>
      <c r="AK121" s="92" t="s">
        <v>364</v>
      </c>
      <c r="AL121" s="93"/>
      <c r="AM121" s="92"/>
      <c r="AN121" s="94" t="s">
        <v>213</v>
      </c>
      <c r="AO121" s="449"/>
      <c r="AP121" s="94"/>
      <c r="AQ121" s="94"/>
      <c r="AR121" s="94"/>
      <c r="AS121" s="94"/>
    </row>
    <row r="122" spans="1:45" s="142" customFormat="1" ht="86.45" hidden="1" customHeight="1" x14ac:dyDescent="0.25">
      <c r="A122" s="70">
        <v>451</v>
      </c>
      <c r="B122" s="70">
        <v>27</v>
      </c>
      <c r="C122" s="183" t="s">
        <v>1158</v>
      </c>
      <c r="D122" s="183" t="s">
        <v>1159</v>
      </c>
      <c r="E122" s="183" t="s">
        <v>1160</v>
      </c>
      <c r="F122" s="183" t="s">
        <v>1161</v>
      </c>
      <c r="G122" s="183"/>
      <c r="H122" s="157" t="s">
        <v>1162</v>
      </c>
      <c r="I122" s="157" t="s">
        <v>1162</v>
      </c>
      <c r="J122" s="93">
        <v>4</v>
      </c>
      <c r="K122" s="77">
        <v>41671</v>
      </c>
      <c r="L122" s="77">
        <v>41881</v>
      </c>
      <c r="M122" s="78" t="s">
        <v>1123</v>
      </c>
      <c r="N122" s="79" t="s">
        <v>53</v>
      </c>
      <c r="O122" s="80" t="s">
        <v>22</v>
      </c>
      <c r="P122" s="80" t="s">
        <v>22</v>
      </c>
      <c r="Q122" s="80" t="s">
        <v>22</v>
      </c>
      <c r="R122" s="81" t="s">
        <v>89</v>
      </c>
      <c r="S122" s="144">
        <v>4</v>
      </c>
      <c r="T122" s="83">
        <f>+S122/J122</f>
        <v>1</v>
      </c>
      <c r="U122" s="85"/>
      <c r="V122" s="85"/>
      <c r="W122" s="86"/>
      <c r="X122" s="85"/>
      <c r="Y122" s="86"/>
      <c r="Z122" s="85"/>
      <c r="AA122" s="87" t="s">
        <v>51</v>
      </c>
      <c r="AB122" s="88">
        <f>IF(T122=100%,2,0)</f>
        <v>2</v>
      </c>
      <c r="AC122" s="88">
        <f>IF(L122&lt;$AD$8,0,1)</f>
        <v>0</v>
      </c>
      <c r="AD122" s="89" t="str">
        <f t="shared" si="2"/>
        <v>CUMPLIDA</v>
      </c>
      <c r="AE122" s="89" t="str">
        <f t="shared" si="3"/>
        <v>CUMPLIDA</v>
      </c>
      <c r="AF122" s="81" t="s">
        <v>89</v>
      </c>
      <c r="AG122" s="83" t="s">
        <v>391</v>
      </c>
      <c r="AH122" s="91"/>
      <c r="AI122" s="91"/>
      <c r="AJ122" s="91"/>
      <c r="AK122" s="92" t="s">
        <v>364</v>
      </c>
      <c r="AL122" s="93"/>
      <c r="AM122" s="92"/>
      <c r="AN122" s="94" t="s">
        <v>213</v>
      </c>
      <c r="AO122" s="449"/>
      <c r="AP122" s="94"/>
      <c r="AQ122" s="94"/>
      <c r="AR122" s="94"/>
      <c r="AS122" s="94"/>
    </row>
    <row r="123" spans="1:45" s="142" customFormat="1" ht="144" hidden="1" customHeight="1" x14ac:dyDescent="0.25">
      <c r="A123" s="70">
        <v>453</v>
      </c>
      <c r="B123" s="70">
        <v>29</v>
      </c>
      <c r="C123" s="183" t="s">
        <v>1163</v>
      </c>
      <c r="D123" s="183" t="s">
        <v>1164</v>
      </c>
      <c r="E123" s="183" t="s">
        <v>1165</v>
      </c>
      <c r="F123" s="73" t="s">
        <v>1166</v>
      </c>
      <c r="G123" s="245" t="s">
        <v>1167</v>
      </c>
      <c r="H123" s="160" t="s">
        <v>1168</v>
      </c>
      <c r="I123" s="160" t="s">
        <v>1168</v>
      </c>
      <c r="J123" s="93">
        <v>4</v>
      </c>
      <c r="K123" s="77">
        <v>41640</v>
      </c>
      <c r="L123" s="77">
        <v>41729</v>
      </c>
      <c r="M123" s="78" t="s">
        <v>1123</v>
      </c>
      <c r="N123" s="79" t="s">
        <v>53</v>
      </c>
      <c r="O123" s="80" t="s">
        <v>22</v>
      </c>
      <c r="P123" s="80" t="s">
        <v>22</v>
      </c>
      <c r="Q123" s="80" t="s">
        <v>22</v>
      </c>
      <c r="R123" s="81" t="s">
        <v>88</v>
      </c>
      <c r="S123" s="144">
        <v>4</v>
      </c>
      <c r="T123" s="83">
        <f>+S123/J123</f>
        <v>1</v>
      </c>
      <c r="U123" s="85"/>
      <c r="V123" s="85"/>
      <c r="W123" s="86"/>
      <c r="X123" s="85"/>
      <c r="Y123" s="86"/>
      <c r="Z123" s="85"/>
      <c r="AA123" s="87" t="s">
        <v>51</v>
      </c>
      <c r="AB123" s="88">
        <f>IF(T123=100%,2,0)</f>
        <v>2</v>
      </c>
      <c r="AC123" s="88">
        <f>IF(L123&lt;$AD$8,0,1)</f>
        <v>0</v>
      </c>
      <c r="AD123" s="89" t="str">
        <f t="shared" si="2"/>
        <v>CUMPLIDA</v>
      </c>
      <c r="AE123" s="89" t="str">
        <f t="shared" si="3"/>
        <v>CUMPLIDA</v>
      </c>
      <c r="AF123" s="81" t="s">
        <v>88</v>
      </c>
      <c r="AG123" s="83" t="s">
        <v>391</v>
      </c>
      <c r="AH123" s="91"/>
      <c r="AI123" s="91"/>
      <c r="AJ123" s="91"/>
      <c r="AK123" s="92" t="s">
        <v>364</v>
      </c>
      <c r="AL123" s="93"/>
      <c r="AM123" s="92"/>
      <c r="AN123" s="94" t="s">
        <v>213</v>
      </c>
      <c r="AO123" s="449"/>
      <c r="AP123" s="94"/>
      <c r="AQ123" s="94"/>
      <c r="AR123" s="94"/>
      <c r="AS123" s="94"/>
    </row>
    <row r="124" spans="1:45" s="142" customFormat="1" ht="115.15" hidden="1" customHeight="1" x14ac:dyDescent="0.25">
      <c r="A124" s="70">
        <v>461</v>
      </c>
      <c r="B124" s="70">
        <v>37</v>
      </c>
      <c r="C124" s="183" t="s">
        <v>1169</v>
      </c>
      <c r="D124" s="192" t="s">
        <v>1170</v>
      </c>
      <c r="E124" s="183" t="s">
        <v>1171</v>
      </c>
      <c r="F124" s="246" t="s">
        <v>1172</v>
      </c>
      <c r="G124" s="246"/>
      <c r="H124" s="246" t="s">
        <v>1173</v>
      </c>
      <c r="I124" s="246" t="s">
        <v>1173</v>
      </c>
      <c r="J124" s="93">
        <v>5</v>
      </c>
      <c r="K124" s="77">
        <v>41699</v>
      </c>
      <c r="L124" s="77">
        <v>42004</v>
      </c>
      <c r="M124" s="78" t="s">
        <v>1123</v>
      </c>
      <c r="N124" s="79" t="s">
        <v>53</v>
      </c>
      <c r="O124" s="143" t="s">
        <v>22</v>
      </c>
      <c r="P124" s="79" t="s">
        <v>370</v>
      </c>
      <c r="Q124" s="79" t="s">
        <v>37</v>
      </c>
      <c r="R124" s="81" t="s">
        <v>89</v>
      </c>
      <c r="S124" s="144">
        <v>5</v>
      </c>
      <c r="T124" s="83">
        <f>+S124/J124</f>
        <v>1</v>
      </c>
      <c r="U124" s="85"/>
      <c r="V124" s="85"/>
      <c r="W124" s="86"/>
      <c r="X124" s="85"/>
      <c r="Y124" s="86"/>
      <c r="Z124" s="85"/>
      <c r="AA124" s="87" t="s">
        <v>51</v>
      </c>
      <c r="AB124" s="88">
        <f>IF(T124=100%,2,0)</f>
        <v>2</v>
      </c>
      <c r="AC124" s="88">
        <f>IF(L124&lt;$AD$8,0,1)</f>
        <v>0</v>
      </c>
      <c r="AD124" s="89" t="str">
        <f t="shared" si="2"/>
        <v>CUMPLIDA</v>
      </c>
      <c r="AE124" s="89" t="str">
        <f t="shared" si="3"/>
        <v>CUMPLIDA</v>
      </c>
      <c r="AF124" s="81" t="s">
        <v>89</v>
      </c>
      <c r="AG124" s="83" t="s">
        <v>391</v>
      </c>
      <c r="AH124" s="91"/>
      <c r="AI124" s="91"/>
      <c r="AJ124" s="91"/>
      <c r="AK124" s="92" t="s">
        <v>364</v>
      </c>
      <c r="AL124" s="93"/>
      <c r="AM124" s="92"/>
      <c r="AN124" s="94" t="s">
        <v>213</v>
      </c>
      <c r="AO124" s="449"/>
      <c r="AP124" s="94"/>
      <c r="AQ124" s="94"/>
      <c r="AR124" s="94"/>
      <c r="AS124" s="94"/>
    </row>
    <row r="125" spans="1:45" s="56" customFormat="1" ht="287.25" hidden="1" customHeight="1" x14ac:dyDescent="0.25">
      <c r="A125" s="70">
        <v>465</v>
      </c>
      <c r="B125" s="70">
        <v>41</v>
      </c>
      <c r="C125" s="183" t="s">
        <v>1174</v>
      </c>
      <c r="D125" s="183" t="s">
        <v>1175</v>
      </c>
      <c r="E125" s="183" t="s">
        <v>1176</v>
      </c>
      <c r="F125" s="192" t="s">
        <v>1177</v>
      </c>
      <c r="G125" s="247" t="s">
        <v>1178</v>
      </c>
      <c r="H125" s="248" t="s">
        <v>1179</v>
      </c>
      <c r="I125" s="248" t="s">
        <v>1180</v>
      </c>
      <c r="J125" s="249">
        <v>7</v>
      </c>
      <c r="K125" s="77">
        <v>41699</v>
      </c>
      <c r="L125" s="77">
        <v>42643</v>
      </c>
      <c r="M125" s="78" t="s">
        <v>1181</v>
      </c>
      <c r="N125" s="184" t="s">
        <v>106</v>
      </c>
      <c r="O125" s="143" t="s">
        <v>22</v>
      </c>
      <c r="P125" s="79" t="s">
        <v>370</v>
      </c>
      <c r="Q125" s="79" t="s">
        <v>37</v>
      </c>
      <c r="R125" s="81" t="s">
        <v>440</v>
      </c>
      <c r="S125" s="82">
        <v>7</v>
      </c>
      <c r="T125" s="83">
        <f>+S125/J125</f>
        <v>1</v>
      </c>
      <c r="U125" s="85" t="s">
        <v>441</v>
      </c>
      <c r="V125" s="85" t="s">
        <v>26</v>
      </c>
      <c r="W125" s="6" t="s">
        <v>1182</v>
      </c>
      <c r="X125" s="85" t="s">
        <v>1183</v>
      </c>
      <c r="Y125" s="6" t="s">
        <v>1184</v>
      </c>
      <c r="Z125" s="85" t="s">
        <v>445</v>
      </c>
      <c r="AA125" s="87" t="s">
        <v>51</v>
      </c>
      <c r="AB125" s="88">
        <f>IF(T125=100%,2,0)</f>
        <v>2</v>
      </c>
      <c r="AC125" s="88">
        <f>IF(L125&lt;$AD$8,0,1)</f>
        <v>0</v>
      </c>
      <c r="AD125" s="89" t="str">
        <f t="shared" si="2"/>
        <v>CUMPLIDA</v>
      </c>
      <c r="AE125" s="89" t="str">
        <f t="shared" si="3"/>
        <v>CUMPLIDA</v>
      </c>
      <c r="AF125" s="81" t="s">
        <v>31</v>
      </c>
      <c r="AG125" s="83" t="s">
        <v>363</v>
      </c>
      <c r="AH125" s="91"/>
      <c r="AI125" s="91"/>
      <c r="AJ125" s="91"/>
      <c r="AK125" s="92" t="s">
        <v>364</v>
      </c>
      <c r="AL125" s="6" t="s">
        <v>116</v>
      </c>
      <c r="AM125" s="115" t="s">
        <v>1185</v>
      </c>
      <c r="AN125" s="94" t="s">
        <v>213</v>
      </c>
      <c r="AO125" s="449"/>
      <c r="AP125" s="94"/>
      <c r="AQ125" s="94"/>
      <c r="AR125" s="94"/>
      <c r="AS125" s="94"/>
    </row>
    <row r="126" spans="1:45" s="142" customFormat="1" ht="265.5" hidden="1" customHeight="1" x14ac:dyDescent="0.25">
      <c r="A126" s="70">
        <v>466</v>
      </c>
      <c r="B126" s="70">
        <v>42</v>
      </c>
      <c r="C126" s="183" t="s">
        <v>1186</v>
      </c>
      <c r="D126" s="183" t="s">
        <v>1187</v>
      </c>
      <c r="E126" s="183" t="s">
        <v>1188</v>
      </c>
      <c r="F126" s="192" t="s">
        <v>1189</v>
      </c>
      <c r="G126" s="192" t="s">
        <v>1190</v>
      </c>
      <c r="H126" s="157" t="s">
        <v>1191</v>
      </c>
      <c r="I126" s="157" t="s">
        <v>1192</v>
      </c>
      <c r="J126" s="93">
        <v>9</v>
      </c>
      <c r="K126" s="77">
        <v>41640</v>
      </c>
      <c r="L126" s="77">
        <v>42735</v>
      </c>
      <c r="M126" s="103" t="s">
        <v>1181</v>
      </c>
      <c r="N126" s="181" t="s">
        <v>106</v>
      </c>
      <c r="O126" s="104" t="s">
        <v>25</v>
      </c>
      <c r="P126" s="104" t="s">
        <v>25</v>
      </c>
      <c r="Q126" s="199" t="s">
        <v>25</v>
      </c>
      <c r="R126" s="105" t="s">
        <v>822</v>
      </c>
      <c r="S126" s="106">
        <v>9</v>
      </c>
      <c r="T126" s="113">
        <f>+S126/J126</f>
        <v>1</v>
      </c>
      <c r="U126" s="85"/>
      <c r="V126" s="85"/>
      <c r="W126" s="86"/>
      <c r="X126" s="85"/>
      <c r="Y126" s="86"/>
      <c r="Z126" s="85"/>
      <c r="AA126" s="110" t="s">
        <v>51</v>
      </c>
      <c r="AB126" s="88">
        <f>IF(T126=100%,2,0)</f>
        <v>2</v>
      </c>
      <c r="AC126" s="88">
        <f>IF(L126&lt;$AD$8,0,1)</f>
        <v>0</v>
      </c>
      <c r="AD126" s="89" t="str">
        <f t="shared" si="2"/>
        <v>CUMPLIDA</v>
      </c>
      <c r="AE126" s="89" t="str">
        <f t="shared" si="3"/>
        <v>CUMPLIDA</v>
      </c>
      <c r="AF126" s="104" t="s">
        <v>27</v>
      </c>
      <c r="AG126" s="113" t="s">
        <v>408</v>
      </c>
      <c r="AH126" s="114" t="s">
        <v>1193</v>
      </c>
      <c r="AI126" s="91" t="s">
        <v>226</v>
      </c>
      <c r="AJ126" s="114" t="s">
        <v>220</v>
      </c>
      <c r="AK126" s="6" t="s">
        <v>364</v>
      </c>
      <c r="AL126" s="6" t="s">
        <v>115</v>
      </c>
      <c r="AM126" s="6" t="s">
        <v>1194</v>
      </c>
      <c r="AN126" s="6" t="s">
        <v>213</v>
      </c>
      <c r="AO126" s="427"/>
      <c r="AP126" s="6"/>
      <c r="AQ126" s="6"/>
      <c r="AR126" s="6"/>
      <c r="AS126" s="6"/>
    </row>
    <row r="127" spans="1:45" s="142" customFormat="1" ht="273.60000000000002" hidden="1" customHeight="1" x14ac:dyDescent="0.25">
      <c r="A127" s="70">
        <v>467</v>
      </c>
      <c r="B127" s="70">
        <v>43</v>
      </c>
      <c r="C127" s="240" t="s">
        <v>1195</v>
      </c>
      <c r="D127" s="183" t="s">
        <v>1196</v>
      </c>
      <c r="E127" s="183" t="s">
        <v>1197</v>
      </c>
      <c r="F127" s="192" t="s">
        <v>1189</v>
      </c>
      <c r="G127" s="192" t="s">
        <v>1190</v>
      </c>
      <c r="H127" s="157" t="s">
        <v>1191</v>
      </c>
      <c r="I127" s="157" t="s">
        <v>1198</v>
      </c>
      <c r="J127" s="93">
        <v>9</v>
      </c>
      <c r="K127" s="77">
        <v>41640</v>
      </c>
      <c r="L127" s="77">
        <v>42735</v>
      </c>
      <c r="M127" s="103" t="s">
        <v>1181</v>
      </c>
      <c r="N127" s="181" t="s">
        <v>106</v>
      </c>
      <c r="O127" s="104" t="s">
        <v>25</v>
      </c>
      <c r="P127" s="104" t="s">
        <v>25</v>
      </c>
      <c r="Q127" s="199" t="s">
        <v>25</v>
      </c>
      <c r="R127" s="105" t="s">
        <v>822</v>
      </c>
      <c r="S127" s="106">
        <v>9</v>
      </c>
      <c r="T127" s="113">
        <f>+S127/J127</f>
        <v>1</v>
      </c>
      <c r="U127" s="85" t="s">
        <v>441</v>
      </c>
      <c r="V127" s="85" t="s">
        <v>26</v>
      </c>
      <c r="W127" s="6" t="s">
        <v>1199</v>
      </c>
      <c r="X127" s="85" t="s">
        <v>1200</v>
      </c>
      <c r="Y127" s="6" t="s">
        <v>1201</v>
      </c>
      <c r="Z127" s="85" t="s">
        <v>445</v>
      </c>
      <c r="AA127" s="110" t="s">
        <v>51</v>
      </c>
      <c r="AB127" s="88">
        <f>IF(T127=100%,2,0)</f>
        <v>2</v>
      </c>
      <c r="AC127" s="88">
        <f>IF(L127&lt;$AD$8,0,1)</f>
        <v>0</v>
      </c>
      <c r="AD127" s="89" t="str">
        <f t="shared" si="2"/>
        <v>CUMPLIDA</v>
      </c>
      <c r="AE127" s="89" t="str">
        <f t="shared" si="3"/>
        <v>CUMPLIDA</v>
      </c>
      <c r="AF127" s="104" t="s">
        <v>27</v>
      </c>
      <c r="AG127" s="113" t="s">
        <v>408</v>
      </c>
      <c r="AH127" s="114" t="s">
        <v>1202</v>
      </c>
      <c r="AI127" s="91" t="s">
        <v>226</v>
      </c>
      <c r="AJ127" s="114" t="s">
        <v>220</v>
      </c>
      <c r="AK127" s="6" t="s">
        <v>364</v>
      </c>
      <c r="AL127" s="6" t="s">
        <v>115</v>
      </c>
      <c r="AM127" s="6" t="s">
        <v>1194</v>
      </c>
      <c r="AN127" s="6" t="s">
        <v>213</v>
      </c>
      <c r="AO127" s="427"/>
      <c r="AP127" s="6"/>
      <c r="AQ127" s="6"/>
      <c r="AR127" s="6"/>
      <c r="AS127" s="6"/>
    </row>
    <row r="128" spans="1:45" s="142" customFormat="1" ht="105" hidden="1" customHeight="1" x14ac:dyDescent="0.25">
      <c r="A128" s="70">
        <v>468</v>
      </c>
      <c r="B128" s="70">
        <v>44</v>
      </c>
      <c r="C128" s="183" t="s">
        <v>1203</v>
      </c>
      <c r="D128" s="183" t="s">
        <v>1108</v>
      </c>
      <c r="E128" s="183" t="s">
        <v>1109</v>
      </c>
      <c r="F128" s="183" t="s">
        <v>1134</v>
      </c>
      <c r="G128" s="183"/>
      <c r="H128" s="193" t="s">
        <v>1204</v>
      </c>
      <c r="I128" s="193" t="s">
        <v>1204</v>
      </c>
      <c r="J128" s="93">
        <v>3</v>
      </c>
      <c r="K128" s="77">
        <v>41673</v>
      </c>
      <c r="L128" s="77">
        <v>42004</v>
      </c>
      <c r="M128" s="78" t="s">
        <v>1181</v>
      </c>
      <c r="N128" s="184" t="s">
        <v>106</v>
      </c>
      <c r="O128" s="80" t="s">
        <v>22</v>
      </c>
      <c r="P128" s="80" t="s">
        <v>22</v>
      </c>
      <c r="Q128" s="80" t="s">
        <v>22</v>
      </c>
      <c r="R128" s="81" t="s">
        <v>440</v>
      </c>
      <c r="S128" s="144">
        <v>3</v>
      </c>
      <c r="T128" s="83">
        <f>+S128/J128</f>
        <v>1</v>
      </c>
      <c r="U128" s="85"/>
      <c r="V128" s="85"/>
      <c r="W128" s="86"/>
      <c r="X128" s="85"/>
      <c r="Y128" s="86"/>
      <c r="Z128" s="85"/>
      <c r="AA128" s="87" t="s">
        <v>51</v>
      </c>
      <c r="AB128" s="88">
        <f>IF(T128=100%,2,0)</f>
        <v>2</v>
      </c>
      <c r="AC128" s="88">
        <f>IF(L128&lt;$AD$8,0,1)</f>
        <v>0</v>
      </c>
      <c r="AD128" s="89" t="str">
        <f t="shared" si="2"/>
        <v>CUMPLIDA</v>
      </c>
      <c r="AE128" s="89" t="str">
        <f t="shared" si="3"/>
        <v>CUMPLIDA</v>
      </c>
      <c r="AF128" s="81" t="s">
        <v>31</v>
      </c>
      <c r="AG128" s="83" t="s">
        <v>391</v>
      </c>
      <c r="AH128" s="91"/>
      <c r="AI128" s="91"/>
      <c r="AJ128" s="91"/>
      <c r="AK128" s="92" t="s">
        <v>364</v>
      </c>
      <c r="AL128" s="139"/>
      <c r="AM128" s="138"/>
      <c r="AN128" s="94" t="s">
        <v>213</v>
      </c>
      <c r="AO128" s="449"/>
      <c r="AP128" s="94"/>
      <c r="AQ128" s="94"/>
      <c r="AR128" s="94"/>
      <c r="AS128" s="94"/>
    </row>
    <row r="129" spans="1:45" s="56" customFormat="1" ht="187.15" customHeight="1" x14ac:dyDescent="0.25">
      <c r="A129" s="96">
        <v>469</v>
      </c>
      <c r="B129" s="96">
        <v>45</v>
      </c>
      <c r="C129" s="168" t="s">
        <v>1205</v>
      </c>
      <c r="D129" s="168" t="s">
        <v>1206</v>
      </c>
      <c r="E129" s="168" t="s">
        <v>1207</v>
      </c>
      <c r="F129" s="250" t="s">
        <v>1208</v>
      </c>
      <c r="G129" s="250" t="s">
        <v>1209</v>
      </c>
      <c r="H129" s="200" t="s">
        <v>1210</v>
      </c>
      <c r="I129" s="200" t="s">
        <v>1211</v>
      </c>
      <c r="J129" s="251">
        <v>6</v>
      </c>
      <c r="K129" s="451">
        <v>41671</v>
      </c>
      <c r="L129" s="451">
        <v>42794</v>
      </c>
      <c r="M129" s="103" t="s">
        <v>1181</v>
      </c>
      <c r="N129" s="181" t="s">
        <v>106</v>
      </c>
      <c r="O129" s="118" t="s">
        <v>29</v>
      </c>
      <c r="P129" s="118" t="s">
        <v>29</v>
      </c>
      <c r="Q129" s="452" t="s">
        <v>6191</v>
      </c>
      <c r="R129" s="105" t="s">
        <v>89</v>
      </c>
      <c r="S129" s="106">
        <v>6</v>
      </c>
      <c r="T129" s="107">
        <f>+S129/J129</f>
        <v>1</v>
      </c>
      <c r="U129" s="85" t="s">
        <v>441</v>
      </c>
      <c r="V129" s="85" t="s">
        <v>19</v>
      </c>
      <c r="W129" s="427" t="s">
        <v>1215</v>
      </c>
      <c r="X129" s="85"/>
      <c r="Y129" s="86"/>
      <c r="Z129" s="85"/>
      <c r="AA129" s="110" t="s">
        <v>51</v>
      </c>
      <c r="AB129" s="410">
        <f>IF(T129=100%,2,0)</f>
        <v>2</v>
      </c>
      <c r="AC129" s="411">
        <f>IF(L129&lt;$AD$8,0,1)</f>
        <v>0</v>
      </c>
      <c r="AD129" s="89" t="str">
        <f t="shared" si="2"/>
        <v>CUMPLIDA</v>
      </c>
      <c r="AE129" s="89" t="str">
        <f t="shared" si="3"/>
        <v>CUMPLIDA</v>
      </c>
      <c r="AF129" s="105" t="s">
        <v>89</v>
      </c>
      <c r="AG129" s="113"/>
      <c r="AH129" s="91"/>
      <c r="AI129" s="91"/>
      <c r="AJ129" s="91"/>
      <c r="AK129" s="449" t="s">
        <v>108</v>
      </c>
      <c r="AL129" s="427" t="s">
        <v>111</v>
      </c>
      <c r="AM129" s="427" t="s">
        <v>142</v>
      </c>
      <c r="AN129" s="427" t="s">
        <v>213</v>
      </c>
      <c r="AO129" s="427"/>
      <c r="AP129" s="427"/>
      <c r="AQ129" s="427"/>
      <c r="AR129" s="427"/>
      <c r="AS129" s="119"/>
    </row>
    <row r="130" spans="1:45" s="142" customFormat="1" ht="209.25" hidden="1" customHeight="1" x14ac:dyDescent="0.25">
      <c r="A130" s="120">
        <v>472</v>
      </c>
      <c r="B130" s="120">
        <v>48</v>
      </c>
      <c r="C130" s="174" t="s">
        <v>1216</v>
      </c>
      <c r="D130" s="174" t="s">
        <v>1217</v>
      </c>
      <c r="E130" s="174" t="s">
        <v>1218</v>
      </c>
      <c r="F130" s="252" t="s">
        <v>1141</v>
      </c>
      <c r="G130" s="252" t="s">
        <v>1142</v>
      </c>
      <c r="H130" s="253" t="s">
        <v>1219</v>
      </c>
      <c r="I130" s="253" t="s">
        <v>1219</v>
      </c>
      <c r="J130" s="254">
        <v>6</v>
      </c>
      <c r="K130" s="126">
        <v>41640</v>
      </c>
      <c r="L130" s="126">
        <v>42185</v>
      </c>
      <c r="M130" s="127" t="s">
        <v>1181</v>
      </c>
      <c r="N130" s="177" t="s">
        <v>106</v>
      </c>
      <c r="O130" s="213" t="s">
        <v>22</v>
      </c>
      <c r="P130" s="128" t="s">
        <v>370</v>
      </c>
      <c r="Q130" s="128" t="s">
        <v>37</v>
      </c>
      <c r="R130" s="129" t="s">
        <v>403</v>
      </c>
      <c r="S130" s="130">
        <v>6</v>
      </c>
      <c r="T130" s="131">
        <f>+S130/J130</f>
        <v>1</v>
      </c>
      <c r="U130" s="132"/>
      <c r="V130" s="132"/>
      <c r="W130" s="133"/>
      <c r="X130" s="132"/>
      <c r="Y130" s="133"/>
      <c r="Z130" s="132"/>
      <c r="AA130" s="134" t="s">
        <v>52</v>
      </c>
      <c r="AB130" s="88">
        <f>IF(T130=100%,2,0)</f>
        <v>2</v>
      </c>
      <c r="AC130" s="88">
        <f>IF(L130&lt;$AD$8,0,1)</f>
        <v>0</v>
      </c>
      <c r="AD130" s="135" t="str">
        <f t="shared" si="2"/>
        <v>CUMPLIDA</v>
      </c>
      <c r="AE130" s="135" t="str">
        <f t="shared" si="3"/>
        <v>CUMPLIDA</v>
      </c>
      <c r="AF130" s="128" t="s">
        <v>27</v>
      </c>
      <c r="AG130" s="131" t="s">
        <v>391</v>
      </c>
      <c r="AH130" s="137"/>
      <c r="AI130" s="137"/>
      <c r="AJ130" s="137"/>
      <c r="AK130" s="138" t="s">
        <v>364</v>
      </c>
      <c r="AL130" s="139"/>
      <c r="AM130" s="138"/>
      <c r="AN130" s="140" t="s">
        <v>213</v>
      </c>
      <c r="AO130" s="140"/>
      <c r="AP130" s="140"/>
      <c r="AQ130" s="140"/>
      <c r="AR130" s="140"/>
      <c r="AS130" s="140"/>
    </row>
    <row r="131" spans="1:45" s="142" customFormat="1" ht="170.25" hidden="1" customHeight="1" x14ac:dyDescent="0.25">
      <c r="A131" s="70">
        <v>473</v>
      </c>
      <c r="B131" s="70">
        <v>49</v>
      </c>
      <c r="C131" s="183" t="s">
        <v>1220</v>
      </c>
      <c r="D131" s="183" t="s">
        <v>1221</v>
      </c>
      <c r="E131" s="183" t="s">
        <v>1222</v>
      </c>
      <c r="F131" s="183" t="s">
        <v>1223</v>
      </c>
      <c r="G131" s="183" t="s">
        <v>1224</v>
      </c>
      <c r="H131" s="183" t="s">
        <v>1225</v>
      </c>
      <c r="I131" s="183" t="s">
        <v>1225</v>
      </c>
      <c r="J131" s="244">
        <v>6</v>
      </c>
      <c r="K131" s="77">
        <v>41640</v>
      </c>
      <c r="L131" s="77">
        <v>42004</v>
      </c>
      <c r="M131" s="78" t="s">
        <v>1181</v>
      </c>
      <c r="N131" s="184" t="s">
        <v>106</v>
      </c>
      <c r="O131" s="143" t="s">
        <v>22</v>
      </c>
      <c r="P131" s="79" t="s">
        <v>370</v>
      </c>
      <c r="Q131" s="79" t="s">
        <v>37</v>
      </c>
      <c r="R131" s="81" t="s">
        <v>403</v>
      </c>
      <c r="S131" s="144">
        <v>6</v>
      </c>
      <c r="T131" s="83">
        <f>+S131/J131</f>
        <v>1</v>
      </c>
      <c r="U131" s="85"/>
      <c r="V131" s="85"/>
      <c r="W131" s="86"/>
      <c r="X131" s="85"/>
      <c r="Y131" s="86"/>
      <c r="Z131" s="85"/>
      <c r="AA131" s="87" t="s">
        <v>51</v>
      </c>
      <c r="AB131" s="88">
        <f>IF(T131=100%,2,0)</f>
        <v>2</v>
      </c>
      <c r="AC131" s="88">
        <f>IF(L131&lt;$AD$8,0,1)</f>
        <v>0</v>
      </c>
      <c r="AD131" s="89" t="str">
        <f t="shared" si="2"/>
        <v>CUMPLIDA</v>
      </c>
      <c r="AE131" s="89" t="str">
        <f t="shared" si="3"/>
        <v>CUMPLIDA</v>
      </c>
      <c r="AF131" s="79" t="s">
        <v>27</v>
      </c>
      <c r="AG131" s="83" t="s">
        <v>391</v>
      </c>
      <c r="AH131" s="91"/>
      <c r="AI131" s="91"/>
      <c r="AJ131" s="91"/>
      <c r="AK131" s="92" t="s">
        <v>364</v>
      </c>
      <c r="AL131" s="93"/>
      <c r="AM131" s="92"/>
      <c r="AN131" s="94" t="s">
        <v>213</v>
      </c>
      <c r="AO131" s="449"/>
      <c r="AP131" s="94"/>
      <c r="AQ131" s="94"/>
      <c r="AR131" s="94"/>
      <c r="AS131" s="94"/>
    </row>
    <row r="132" spans="1:45" s="56" customFormat="1" ht="400.5" customHeight="1" x14ac:dyDescent="0.25">
      <c r="A132" s="96">
        <v>474</v>
      </c>
      <c r="B132" s="96">
        <v>50</v>
      </c>
      <c r="C132" s="168" t="s">
        <v>1226</v>
      </c>
      <c r="D132" s="168" t="s">
        <v>1227</v>
      </c>
      <c r="E132" s="168" t="s">
        <v>1228</v>
      </c>
      <c r="F132" s="168" t="s">
        <v>1229</v>
      </c>
      <c r="G132" s="255" t="s">
        <v>1230</v>
      </c>
      <c r="H132" s="256" t="s">
        <v>1231</v>
      </c>
      <c r="I132" s="256" t="s">
        <v>1232</v>
      </c>
      <c r="J132" s="427">
        <v>8</v>
      </c>
      <c r="K132" s="451">
        <v>41699</v>
      </c>
      <c r="L132" s="451">
        <v>42978</v>
      </c>
      <c r="M132" s="103" t="s">
        <v>1181</v>
      </c>
      <c r="N132" s="181" t="s">
        <v>106</v>
      </c>
      <c r="O132" s="199" t="s">
        <v>29</v>
      </c>
      <c r="P132" s="118" t="s">
        <v>885</v>
      </c>
      <c r="Q132" s="452" t="s">
        <v>6191</v>
      </c>
      <c r="R132" s="105" t="s">
        <v>403</v>
      </c>
      <c r="S132" s="106">
        <v>8</v>
      </c>
      <c r="T132" s="107">
        <f>+S132/J132</f>
        <v>1</v>
      </c>
      <c r="U132" s="85"/>
      <c r="V132" s="85"/>
      <c r="W132" s="86"/>
      <c r="X132" s="85"/>
      <c r="Y132" s="86"/>
      <c r="Z132" s="85"/>
      <c r="AA132" s="110" t="s">
        <v>51</v>
      </c>
      <c r="AB132" s="410">
        <f>IF(T132=100%,2,0)</f>
        <v>2</v>
      </c>
      <c r="AC132" s="411">
        <f>IF(L132&lt;$AD$8,0,1)</f>
        <v>0</v>
      </c>
      <c r="AD132" s="89" t="str">
        <f t="shared" si="2"/>
        <v>CUMPLIDA</v>
      </c>
      <c r="AE132" s="89" t="str">
        <f t="shared" si="3"/>
        <v>CUMPLIDA</v>
      </c>
      <c r="AF132" s="452" t="s">
        <v>27</v>
      </c>
      <c r="AG132" s="113"/>
      <c r="AH132" s="91" t="s">
        <v>1237</v>
      </c>
      <c r="AI132" s="91"/>
      <c r="AJ132" s="91"/>
      <c r="AK132" s="449" t="s">
        <v>108</v>
      </c>
      <c r="AL132" s="427" t="s">
        <v>117</v>
      </c>
      <c r="AM132" s="427" t="s">
        <v>125</v>
      </c>
      <c r="AN132" s="427" t="s">
        <v>213</v>
      </c>
      <c r="AO132" s="427"/>
      <c r="AP132" s="427"/>
      <c r="AQ132" s="427"/>
      <c r="AR132" s="427"/>
      <c r="AS132" s="119"/>
    </row>
    <row r="133" spans="1:45" s="56" customFormat="1" ht="162" hidden="1" customHeight="1" x14ac:dyDescent="0.25">
      <c r="A133" s="120">
        <v>475</v>
      </c>
      <c r="B133" s="120">
        <v>51</v>
      </c>
      <c r="C133" s="174" t="s">
        <v>1238</v>
      </c>
      <c r="D133" s="174" t="s">
        <v>1239</v>
      </c>
      <c r="E133" s="174" t="s">
        <v>1240</v>
      </c>
      <c r="F133" s="148" t="s">
        <v>1241</v>
      </c>
      <c r="G133" s="148" t="s">
        <v>1242</v>
      </c>
      <c r="H133" s="136" t="s">
        <v>1243</v>
      </c>
      <c r="I133" s="136" t="s">
        <v>1244</v>
      </c>
      <c r="J133" s="139">
        <v>8</v>
      </c>
      <c r="K133" s="126">
        <v>41640</v>
      </c>
      <c r="L133" s="126">
        <v>42674</v>
      </c>
      <c r="M133" s="127" t="s">
        <v>1181</v>
      </c>
      <c r="N133" s="177" t="s">
        <v>106</v>
      </c>
      <c r="O133" s="213" t="s">
        <v>22</v>
      </c>
      <c r="P133" s="128" t="s">
        <v>370</v>
      </c>
      <c r="Q133" s="128" t="s">
        <v>37</v>
      </c>
      <c r="R133" s="129" t="s">
        <v>89</v>
      </c>
      <c r="S133" s="257">
        <v>8</v>
      </c>
      <c r="T133" s="131">
        <f>+S133/J133</f>
        <v>1</v>
      </c>
      <c r="U133" s="132"/>
      <c r="V133" s="132"/>
      <c r="W133" s="133"/>
      <c r="X133" s="132"/>
      <c r="Y133" s="133"/>
      <c r="Z133" s="132"/>
      <c r="AA133" s="134" t="s">
        <v>51</v>
      </c>
      <c r="AB133" s="88">
        <f>IF(T133=100%,2,0)</f>
        <v>2</v>
      </c>
      <c r="AC133" s="88">
        <f>IF(L133&lt;$AD$8,0,1)</f>
        <v>0</v>
      </c>
      <c r="AD133" s="135" t="str">
        <f t="shared" si="2"/>
        <v>CUMPLIDA</v>
      </c>
      <c r="AE133" s="135" t="str">
        <f t="shared" si="3"/>
        <v>CUMPLIDA</v>
      </c>
      <c r="AF133" s="129" t="s">
        <v>89</v>
      </c>
      <c r="AG133" s="131" t="s">
        <v>363</v>
      </c>
      <c r="AH133" s="137"/>
      <c r="AI133" s="137"/>
      <c r="AJ133" s="137"/>
      <c r="AK133" s="138" t="s">
        <v>364</v>
      </c>
      <c r="AL133" s="139" t="s">
        <v>115</v>
      </c>
      <c r="AM133" s="139" t="s">
        <v>155</v>
      </c>
      <c r="AN133" s="140" t="s">
        <v>213</v>
      </c>
      <c r="AO133" s="140"/>
      <c r="AP133" s="140"/>
      <c r="AQ133" s="140"/>
      <c r="AR133" s="140"/>
      <c r="AS133" s="140"/>
    </row>
    <row r="134" spans="1:45" s="142" customFormat="1" ht="187.15" hidden="1" customHeight="1" x14ac:dyDescent="0.25">
      <c r="A134" s="70">
        <v>479</v>
      </c>
      <c r="B134" s="70">
        <v>55</v>
      </c>
      <c r="C134" s="183" t="s">
        <v>1245</v>
      </c>
      <c r="D134" s="183" t="s">
        <v>1246</v>
      </c>
      <c r="E134" s="183" t="s">
        <v>1247</v>
      </c>
      <c r="F134" s="72" t="s">
        <v>1248</v>
      </c>
      <c r="G134" s="72"/>
      <c r="H134" s="163" t="s">
        <v>1249</v>
      </c>
      <c r="I134" s="163" t="s">
        <v>1249</v>
      </c>
      <c r="J134" s="93">
        <v>3</v>
      </c>
      <c r="K134" s="77">
        <v>41640</v>
      </c>
      <c r="L134" s="77">
        <v>42185</v>
      </c>
      <c r="M134" s="78" t="s">
        <v>1181</v>
      </c>
      <c r="N134" s="184" t="s">
        <v>106</v>
      </c>
      <c r="O134" s="143" t="s">
        <v>22</v>
      </c>
      <c r="P134" s="79" t="s">
        <v>370</v>
      </c>
      <c r="Q134" s="79" t="s">
        <v>37</v>
      </c>
      <c r="R134" s="81" t="s">
        <v>89</v>
      </c>
      <c r="S134" s="144">
        <v>3</v>
      </c>
      <c r="T134" s="83">
        <f>+S134/J134</f>
        <v>1</v>
      </c>
      <c r="U134" s="85"/>
      <c r="V134" s="85"/>
      <c r="W134" s="86"/>
      <c r="X134" s="85"/>
      <c r="Y134" s="86"/>
      <c r="Z134" s="85"/>
      <c r="AA134" s="87" t="s">
        <v>51</v>
      </c>
      <c r="AB134" s="88">
        <f>IF(T134=100%,2,0)</f>
        <v>2</v>
      </c>
      <c r="AC134" s="88">
        <f>IF(L134&lt;$AD$8,0,1)</f>
        <v>0</v>
      </c>
      <c r="AD134" s="89" t="str">
        <f t="shared" si="2"/>
        <v>CUMPLIDA</v>
      </c>
      <c r="AE134" s="89" t="str">
        <f t="shared" si="3"/>
        <v>CUMPLIDA</v>
      </c>
      <c r="AF134" s="81" t="s">
        <v>89</v>
      </c>
      <c r="AG134" s="83" t="s">
        <v>391</v>
      </c>
      <c r="AH134" s="91"/>
      <c r="AI134" s="91"/>
      <c r="AJ134" s="91"/>
      <c r="AK134" s="92" t="s">
        <v>364</v>
      </c>
      <c r="AL134" s="93"/>
      <c r="AM134" s="92"/>
      <c r="AN134" s="94" t="s">
        <v>213</v>
      </c>
      <c r="AO134" s="449"/>
      <c r="AP134" s="94"/>
      <c r="AQ134" s="94"/>
      <c r="AR134" s="94"/>
      <c r="AS134" s="94"/>
    </row>
    <row r="135" spans="1:45" s="142" customFormat="1" ht="234.75" hidden="1" customHeight="1" x14ac:dyDescent="0.25">
      <c r="A135" s="70">
        <v>480</v>
      </c>
      <c r="B135" s="70">
        <v>56</v>
      </c>
      <c r="C135" s="183" t="s">
        <v>1250</v>
      </c>
      <c r="D135" s="183" t="s">
        <v>1251</v>
      </c>
      <c r="E135" s="183" t="s">
        <v>1252</v>
      </c>
      <c r="F135" s="72" t="s">
        <v>1068</v>
      </c>
      <c r="G135" s="72"/>
      <c r="H135" s="163" t="s">
        <v>1253</v>
      </c>
      <c r="I135" s="163" t="s">
        <v>1253</v>
      </c>
      <c r="J135" s="93">
        <v>4</v>
      </c>
      <c r="K135" s="77">
        <v>41640</v>
      </c>
      <c r="L135" s="77">
        <v>42185</v>
      </c>
      <c r="M135" s="78" t="s">
        <v>1181</v>
      </c>
      <c r="N135" s="184" t="s">
        <v>106</v>
      </c>
      <c r="O135" s="143" t="s">
        <v>22</v>
      </c>
      <c r="P135" s="79" t="s">
        <v>370</v>
      </c>
      <c r="Q135" s="79" t="s">
        <v>37</v>
      </c>
      <c r="R135" s="81" t="s">
        <v>88</v>
      </c>
      <c r="S135" s="144">
        <v>4</v>
      </c>
      <c r="T135" s="83">
        <f>+S135/J135</f>
        <v>1</v>
      </c>
      <c r="U135" s="85" t="s">
        <v>441</v>
      </c>
      <c r="V135" s="85" t="s">
        <v>26</v>
      </c>
      <c r="W135" s="95" t="s">
        <v>1254</v>
      </c>
      <c r="X135" s="132" t="s">
        <v>1255</v>
      </c>
      <c r="Y135" s="258" t="s">
        <v>1256</v>
      </c>
      <c r="Z135" s="258" t="s">
        <v>445</v>
      </c>
      <c r="AA135" s="87" t="s">
        <v>52</v>
      </c>
      <c r="AB135" s="88">
        <f>IF(T135=100%,2,0)</f>
        <v>2</v>
      </c>
      <c r="AC135" s="88">
        <f>IF(L135&lt;$AD$8,0,1)</f>
        <v>0</v>
      </c>
      <c r="AD135" s="89" t="str">
        <f t="shared" si="2"/>
        <v>CUMPLIDA</v>
      </c>
      <c r="AE135" s="89" t="str">
        <f t="shared" si="3"/>
        <v>CUMPLIDA</v>
      </c>
      <c r="AF135" s="81" t="s">
        <v>88</v>
      </c>
      <c r="AG135" s="83" t="s">
        <v>391</v>
      </c>
      <c r="AH135" s="91"/>
      <c r="AI135" s="91"/>
      <c r="AJ135" s="91"/>
      <c r="AK135" s="92" t="s">
        <v>364</v>
      </c>
      <c r="AL135" s="93"/>
      <c r="AM135" s="92"/>
      <c r="AN135" s="94" t="s">
        <v>213</v>
      </c>
      <c r="AO135" s="449"/>
      <c r="AP135" s="94"/>
      <c r="AQ135" s="94"/>
      <c r="AR135" s="94"/>
      <c r="AS135" s="94"/>
    </row>
    <row r="136" spans="1:45" s="142" customFormat="1" ht="57.6" hidden="1" customHeight="1" x14ac:dyDescent="0.25">
      <c r="A136" s="70">
        <v>482</v>
      </c>
      <c r="B136" s="70">
        <v>58</v>
      </c>
      <c r="C136" s="183" t="s">
        <v>1257</v>
      </c>
      <c r="D136" s="183" t="s">
        <v>1258</v>
      </c>
      <c r="E136" s="183" t="s">
        <v>1259</v>
      </c>
      <c r="F136" s="183" t="s">
        <v>1260</v>
      </c>
      <c r="G136" s="183"/>
      <c r="H136" s="157" t="s">
        <v>1261</v>
      </c>
      <c r="I136" s="157" t="s">
        <v>1261</v>
      </c>
      <c r="J136" s="93">
        <v>2</v>
      </c>
      <c r="K136" s="77">
        <v>41671</v>
      </c>
      <c r="L136" s="77">
        <v>41973</v>
      </c>
      <c r="M136" s="78" t="s">
        <v>1181</v>
      </c>
      <c r="N136" s="184" t="s">
        <v>106</v>
      </c>
      <c r="O136" s="80" t="s">
        <v>22</v>
      </c>
      <c r="P136" s="80" t="s">
        <v>22</v>
      </c>
      <c r="Q136" s="80" t="s">
        <v>22</v>
      </c>
      <c r="R136" s="81" t="s">
        <v>88</v>
      </c>
      <c r="S136" s="144">
        <v>2</v>
      </c>
      <c r="T136" s="83">
        <f>+S136/J136</f>
        <v>1</v>
      </c>
      <c r="U136" s="85"/>
      <c r="V136" s="85"/>
      <c r="W136" s="86"/>
      <c r="X136" s="85"/>
      <c r="Y136" s="86"/>
      <c r="Z136" s="85"/>
      <c r="AA136" s="87" t="s">
        <v>51</v>
      </c>
      <c r="AB136" s="88">
        <f>IF(T136=100%,2,0)</f>
        <v>2</v>
      </c>
      <c r="AC136" s="88">
        <f>IF(L136&lt;$AD$8,0,1)</f>
        <v>0</v>
      </c>
      <c r="AD136" s="89" t="str">
        <f t="shared" si="2"/>
        <v>CUMPLIDA</v>
      </c>
      <c r="AE136" s="89" t="str">
        <f t="shared" si="3"/>
        <v>CUMPLIDA</v>
      </c>
      <c r="AF136" s="81" t="s">
        <v>88</v>
      </c>
      <c r="AG136" s="83" t="s">
        <v>363</v>
      </c>
      <c r="AH136" s="91"/>
      <c r="AI136" s="91"/>
      <c r="AJ136" s="91"/>
      <c r="AK136" s="92" t="s">
        <v>364</v>
      </c>
      <c r="AL136" s="93" t="s">
        <v>111</v>
      </c>
      <c r="AM136" s="93" t="s">
        <v>1262</v>
      </c>
      <c r="AN136" s="94" t="s">
        <v>213</v>
      </c>
      <c r="AO136" s="449"/>
      <c r="AP136" s="94"/>
      <c r="AQ136" s="94"/>
      <c r="AR136" s="94"/>
      <c r="AS136" s="94"/>
    </row>
    <row r="137" spans="1:45" s="142" customFormat="1" ht="158.44999999999999" hidden="1" customHeight="1" x14ac:dyDescent="0.25">
      <c r="A137" s="70">
        <v>486</v>
      </c>
      <c r="B137" s="70">
        <v>62</v>
      </c>
      <c r="C137" s="183" t="s">
        <v>1263</v>
      </c>
      <c r="D137" s="183" t="s">
        <v>1264</v>
      </c>
      <c r="E137" s="183" t="s">
        <v>1265</v>
      </c>
      <c r="F137" s="259" t="s">
        <v>1266</v>
      </c>
      <c r="G137" s="260" t="s">
        <v>1267</v>
      </c>
      <c r="H137" s="261" t="s">
        <v>1268</v>
      </c>
      <c r="I137" s="261" t="s">
        <v>1268</v>
      </c>
      <c r="J137" s="244">
        <v>8</v>
      </c>
      <c r="K137" s="77">
        <v>41640</v>
      </c>
      <c r="L137" s="77">
        <v>42185</v>
      </c>
      <c r="M137" s="78" t="s">
        <v>1269</v>
      </c>
      <c r="N137" s="79" t="s">
        <v>54</v>
      </c>
      <c r="O137" s="143" t="s">
        <v>22</v>
      </c>
      <c r="P137" s="79" t="s">
        <v>370</v>
      </c>
      <c r="Q137" s="79" t="s">
        <v>37</v>
      </c>
      <c r="R137" s="81" t="s">
        <v>88</v>
      </c>
      <c r="S137" s="144">
        <v>8</v>
      </c>
      <c r="T137" s="83">
        <f>+S137/J137</f>
        <v>1</v>
      </c>
      <c r="U137" s="85"/>
      <c r="V137" s="85"/>
      <c r="W137" s="86"/>
      <c r="X137" s="85"/>
      <c r="Y137" s="86"/>
      <c r="Z137" s="85"/>
      <c r="AA137" s="87" t="s">
        <v>51</v>
      </c>
      <c r="AB137" s="88">
        <f>IF(T137=100%,2,0)</f>
        <v>2</v>
      </c>
      <c r="AC137" s="88">
        <f>IF(L137&lt;$AD$8,0,1)</f>
        <v>0</v>
      </c>
      <c r="AD137" s="89" t="str">
        <f t="shared" si="2"/>
        <v>CUMPLIDA</v>
      </c>
      <c r="AE137" s="89" t="str">
        <f t="shared" si="3"/>
        <v>CUMPLIDA</v>
      </c>
      <c r="AF137" s="81" t="s">
        <v>88</v>
      </c>
      <c r="AG137" s="83" t="s">
        <v>391</v>
      </c>
      <c r="AH137" s="91"/>
      <c r="AI137" s="91"/>
      <c r="AJ137" s="91"/>
      <c r="AK137" s="92" t="s">
        <v>364</v>
      </c>
      <c r="AL137" s="93"/>
      <c r="AM137" s="92"/>
      <c r="AN137" s="94" t="s">
        <v>213</v>
      </c>
      <c r="AO137" s="449"/>
      <c r="AP137" s="94"/>
      <c r="AQ137" s="94"/>
      <c r="AR137" s="94"/>
      <c r="AS137" s="94"/>
    </row>
    <row r="138" spans="1:45" s="56" customFormat="1" ht="409.5" customHeight="1" x14ac:dyDescent="0.25">
      <c r="A138" s="96">
        <v>487</v>
      </c>
      <c r="B138" s="96">
        <v>63</v>
      </c>
      <c r="C138" s="168" t="s">
        <v>1270</v>
      </c>
      <c r="D138" s="168" t="s">
        <v>1271</v>
      </c>
      <c r="E138" s="168" t="s">
        <v>1272</v>
      </c>
      <c r="F138" s="147" t="s">
        <v>1273</v>
      </c>
      <c r="G138" s="262" t="s">
        <v>1274</v>
      </c>
      <c r="H138" s="263" t="s">
        <v>1275</v>
      </c>
      <c r="I138" s="263" t="s">
        <v>1276</v>
      </c>
      <c r="J138" s="264">
        <v>5</v>
      </c>
      <c r="K138" s="451">
        <v>41640</v>
      </c>
      <c r="L138" s="451">
        <v>43312</v>
      </c>
      <c r="M138" s="103" t="s">
        <v>1269</v>
      </c>
      <c r="N138" s="452" t="s">
        <v>54</v>
      </c>
      <c r="O138" s="199" t="s">
        <v>22</v>
      </c>
      <c r="P138" s="452" t="s">
        <v>370</v>
      </c>
      <c r="Q138" s="118" t="s">
        <v>6164</v>
      </c>
      <c r="R138" s="105" t="s">
        <v>440</v>
      </c>
      <c r="S138" s="106">
        <v>5</v>
      </c>
      <c r="T138" s="107">
        <f>+S138/J138</f>
        <v>1</v>
      </c>
      <c r="U138" s="85"/>
      <c r="V138" s="85"/>
      <c r="W138" s="86"/>
      <c r="X138" s="85"/>
      <c r="Y138" s="86"/>
      <c r="Z138" s="85"/>
      <c r="AA138" s="110" t="s">
        <v>51</v>
      </c>
      <c r="AB138" s="410">
        <f>IF(T138=100%,2,0)</f>
        <v>2</v>
      </c>
      <c r="AC138" s="411">
        <f>IF(L138&lt;$AD$8,0,1)</f>
        <v>0</v>
      </c>
      <c r="AD138" s="89" t="str">
        <f t="shared" si="2"/>
        <v>CUMPLIDA</v>
      </c>
      <c r="AE138" s="89" t="str">
        <f t="shared" si="3"/>
        <v>CUMPLIDA</v>
      </c>
      <c r="AF138" s="105" t="s">
        <v>31</v>
      </c>
      <c r="AG138" s="113"/>
      <c r="AH138" s="114" t="s">
        <v>1280</v>
      </c>
      <c r="AI138" s="91" t="s">
        <v>26</v>
      </c>
      <c r="AJ138" s="114" t="s">
        <v>220</v>
      </c>
      <c r="AK138" s="449" t="s">
        <v>108</v>
      </c>
      <c r="AL138" s="427" t="s">
        <v>113</v>
      </c>
      <c r="AM138" s="427" t="s">
        <v>113</v>
      </c>
      <c r="AN138" s="427" t="s">
        <v>213</v>
      </c>
      <c r="AO138" s="427"/>
      <c r="AP138" s="427"/>
      <c r="AQ138" s="427"/>
      <c r="AR138" s="427"/>
      <c r="AS138" s="119"/>
    </row>
    <row r="139" spans="1:45" s="142" customFormat="1" ht="273.60000000000002" hidden="1" customHeight="1" x14ac:dyDescent="0.25">
      <c r="A139" s="120">
        <v>488</v>
      </c>
      <c r="B139" s="120">
        <v>64</v>
      </c>
      <c r="C139" s="174" t="s">
        <v>1281</v>
      </c>
      <c r="D139" s="174" t="s">
        <v>1282</v>
      </c>
      <c r="E139" s="174" t="s">
        <v>1283</v>
      </c>
      <c r="F139" s="265" t="s">
        <v>1266</v>
      </c>
      <c r="G139" s="265" t="s">
        <v>1284</v>
      </c>
      <c r="H139" s="265" t="s">
        <v>1285</v>
      </c>
      <c r="I139" s="265" t="s">
        <v>1285</v>
      </c>
      <c r="J139" s="254">
        <v>3</v>
      </c>
      <c r="K139" s="126">
        <v>41640</v>
      </c>
      <c r="L139" s="126">
        <v>42004</v>
      </c>
      <c r="M139" s="127" t="s">
        <v>1269</v>
      </c>
      <c r="N139" s="128" t="s">
        <v>54</v>
      </c>
      <c r="O139" s="170" t="s">
        <v>22</v>
      </c>
      <c r="P139" s="170" t="s">
        <v>22</v>
      </c>
      <c r="Q139" s="170" t="s">
        <v>22</v>
      </c>
      <c r="R139" s="129" t="s">
        <v>88</v>
      </c>
      <c r="S139" s="130">
        <v>3</v>
      </c>
      <c r="T139" s="131">
        <f>+S139/J139</f>
        <v>1</v>
      </c>
      <c r="U139" s="132"/>
      <c r="V139" s="132"/>
      <c r="W139" s="133"/>
      <c r="X139" s="132"/>
      <c r="Y139" s="133"/>
      <c r="Z139" s="132"/>
      <c r="AA139" s="134" t="s">
        <v>51</v>
      </c>
      <c r="AB139" s="88">
        <f>IF(T139=100%,2,0)</f>
        <v>2</v>
      </c>
      <c r="AC139" s="88">
        <f>IF(L139&lt;$AD$8,0,1)</f>
        <v>0</v>
      </c>
      <c r="AD139" s="135" t="str">
        <f t="shared" ref="AD139:AD202" si="4">IF(AB139+AC139&gt;1,"CUMPLIDA",IF(AC139=1,"EN TERMINO","VENCIDA"))</f>
        <v>CUMPLIDA</v>
      </c>
      <c r="AE139" s="135" t="str">
        <f t="shared" ref="AE139:AE202" si="5">IF(AD139="CUMPLIDA","CUMPLIDA",IF(AD139="EN TERMINO","EN TERMINO","VENCIDA"))</f>
        <v>CUMPLIDA</v>
      </c>
      <c r="AF139" s="129" t="s">
        <v>88</v>
      </c>
      <c r="AG139" s="131" t="s">
        <v>391</v>
      </c>
      <c r="AH139" s="137"/>
      <c r="AI139" s="137"/>
      <c r="AJ139" s="137"/>
      <c r="AK139" s="138" t="s">
        <v>364</v>
      </c>
      <c r="AL139" s="139"/>
      <c r="AM139" s="138"/>
      <c r="AN139" s="140" t="s">
        <v>213</v>
      </c>
      <c r="AO139" s="140"/>
      <c r="AP139" s="140"/>
      <c r="AQ139" s="140"/>
      <c r="AR139" s="140"/>
      <c r="AS139" s="140"/>
    </row>
    <row r="140" spans="1:45" s="142" customFormat="1" ht="216" hidden="1" customHeight="1" x14ac:dyDescent="0.25">
      <c r="A140" s="70">
        <v>490</v>
      </c>
      <c r="B140" s="70">
        <v>66</v>
      </c>
      <c r="C140" s="183" t="s">
        <v>1286</v>
      </c>
      <c r="D140" s="192" t="s">
        <v>1287</v>
      </c>
      <c r="E140" s="183" t="s">
        <v>1288</v>
      </c>
      <c r="F140" s="259" t="s">
        <v>1289</v>
      </c>
      <c r="G140" s="259" t="s">
        <v>1290</v>
      </c>
      <c r="H140" s="259" t="s">
        <v>1291</v>
      </c>
      <c r="I140" s="259" t="s">
        <v>1291</v>
      </c>
      <c r="J140" s="244">
        <v>6</v>
      </c>
      <c r="K140" s="77">
        <v>41640</v>
      </c>
      <c r="L140" s="77">
        <v>42004</v>
      </c>
      <c r="M140" s="78" t="s">
        <v>1269</v>
      </c>
      <c r="N140" s="79" t="s">
        <v>54</v>
      </c>
      <c r="O140" s="143" t="s">
        <v>22</v>
      </c>
      <c r="P140" s="79" t="s">
        <v>512</v>
      </c>
      <c r="Q140" s="79" t="s">
        <v>37</v>
      </c>
      <c r="R140" s="81" t="s">
        <v>88</v>
      </c>
      <c r="S140" s="144">
        <v>6</v>
      </c>
      <c r="T140" s="83">
        <f>+S140/J140</f>
        <v>1</v>
      </c>
      <c r="U140" s="85"/>
      <c r="V140" s="85"/>
      <c r="W140" s="86"/>
      <c r="X140" s="85"/>
      <c r="Y140" s="86"/>
      <c r="Z140" s="85"/>
      <c r="AA140" s="87" t="s">
        <v>51</v>
      </c>
      <c r="AB140" s="88">
        <f>IF(T140=100%,2,0)</f>
        <v>2</v>
      </c>
      <c r="AC140" s="88">
        <f>IF(L140&lt;$AD$8,0,1)</f>
        <v>0</v>
      </c>
      <c r="AD140" s="89" t="str">
        <f t="shared" si="4"/>
        <v>CUMPLIDA</v>
      </c>
      <c r="AE140" s="89" t="str">
        <f t="shared" si="5"/>
        <v>CUMPLIDA</v>
      </c>
      <c r="AF140" s="81" t="s">
        <v>88</v>
      </c>
      <c r="AG140" s="83" t="s">
        <v>391</v>
      </c>
      <c r="AH140" s="91"/>
      <c r="AI140" s="91"/>
      <c r="AJ140" s="91"/>
      <c r="AK140" s="92" t="s">
        <v>364</v>
      </c>
      <c r="AL140" s="93"/>
      <c r="AM140" s="92"/>
      <c r="AN140" s="94" t="s">
        <v>213</v>
      </c>
      <c r="AO140" s="449"/>
      <c r="AP140" s="94"/>
      <c r="AQ140" s="94"/>
      <c r="AR140" s="94"/>
      <c r="AS140" s="94"/>
    </row>
    <row r="141" spans="1:45" s="142" customFormat="1" ht="86.45" hidden="1" customHeight="1" x14ac:dyDescent="0.25">
      <c r="A141" s="70">
        <v>491</v>
      </c>
      <c r="B141" s="70">
        <v>67</v>
      </c>
      <c r="C141" s="183" t="s">
        <v>1292</v>
      </c>
      <c r="D141" s="183" t="s">
        <v>1293</v>
      </c>
      <c r="E141" s="183" t="s">
        <v>1294</v>
      </c>
      <c r="F141" s="259" t="s">
        <v>1266</v>
      </c>
      <c r="G141" s="259" t="s">
        <v>1295</v>
      </c>
      <c r="H141" s="259" t="s">
        <v>1296</v>
      </c>
      <c r="I141" s="259" t="s">
        <v>1297</v>
      </c>
      <c r="J141" s="244">
        <v>4</v>
      </c>
      <c r="K141" s="77">
        <v>41640</v>
      </c>
      <c r="L141" s="77">
        <v>42004</v>
      </c>
      <c r="M141" s="78" t="s">
        <v>1269</v>
      </c>
      <c r="N141" s="79" t="s">
        <v>54</v>
      </c>
      <c r="O141" s="80" t="s">
        <v>22</v>
      </c>
      <c r="P141" s="80" t="s">
        <v>22</v>
      </c>
      <c r="Q141" s="80" t="s">
        <v>22</v>
      </c>
      <c r="R141" s="81" t="s">
        <v>88</v>
      </c>
      <c r="S141" s="144">
        <v>4</v>
      </c>
      <c r="T141" s="83">
        <f>+S141/J141</f>
        <v>1</v>
      </c>
      <c r="U141" s="85"/>
      <c r="V141" s="85"/>
      <c r="W141" s="86"/>
      <c r="X141" s="85"/>
      <c r="Y141" s="86"/>
      <c r="Z141" s="85"/>
      <c r="AA141" s="87" t="s">
        <v>51</v>
      </c>
      <c r="AB141" s="88">
        <f>IF(T141=100%,2,0)</f>
        <v>2</v>
      </c>
      <c r="AC141" s="88">
        <f>IF(L141&lt;$AD$8,0,1)</f>
        <v>0</v>
      </c>
      <c r="AD141" s="89" t="str">
        <f t="shared" si="4"/>
        <v>CUMPLIDA</v>
      </c>
      <c r="AE141" s="89" t="str">
        <f t="shared" si="5"/>
        <v>CUMPLIDA</v>
      </c>
      <c r="AF141" s="81" t="s">
        <v>88</v>
      </c>
      <c r="AG141" s="83" t="s">
        <v>391</v>
      </c>
      <c r="AH141" s="91"/>
      <c r="AI141" s="91"/>
      <c r="AJ141" s="91"/>
      <c r="AK141" s="92" t="s">
        <v>364</v>
      </c>
      <c r="AL141" s="93"/>
      <c r="AM141" s="92"/>
      <c r="AN141" s="94" t="s">
        <v>213</v>
      </c>
      <c r="AO141" s="449"/>
      <c r="AP141" s="94"/>
      <c r="AQ141" s="94"/>
      <c r="AR141" s="94"/>
      <c r="AS141" s="94"/>
    </row>
    <row r="142" spans="1:45" s="142" customFormat="1" ht="144" hidden="1" customHeight="1" x14ac:dyDescent="0.25">
      <c r="A142" s="70">
        <v>492</v>
      </c>
      <c r="B142" s="70">
        <v>68</v>
      </c>
      <c r="C142" s="183" t="s">
        <v>1298</v>
      </c>
      <c r="D142" s="183" t="s">
        <v>1299</v>
      </c>
      <c r="E142" s="183" t="s">
        <v>1300</v>
      </c>
      <c r="F142" s="259" t="s">
        <v>1266</v>
      </c>
      <c r="G142" s="259" t="s">
        <v>1301</v>
      </c>
      <c r="H142" s="259" t="s">
        <v>1302</v>
      </c>
      <c r="I142" s="259" t="s">
        <v>1302</v>
      </c>
      <c r="J142" s="76">
        <v>8</v>
      </c>
      <c r="K142" s="77">
        <v>41640</v>
      </c>
      <c r="L142" s="77">
        <v>42185</v>
      </c>
      <c r="M142" s="78" t="s">
        <v>1269</v>
      </c>
      <c r="N142" s="79" t="s">
        <v>54</v>
      </c>
      <c r="O142" s="143" t="s">
        <v>22</v>
      </c>
      <c r="P142" s="79" t="s">
        <v>370</v>
      </c>
      <c r="Q142" s="79" t="s">
        <v>37</v>
      </c>
      <c r="R142" s="81" t="s">
        <v>88</v>
      </c>
      <c r="S142" s="144">
        <v>8</v>
      </c>
      <c r="T142" s="83">
        <f>+S142/J142</f>
        <v>1</v>
      </c>
      <c r="U142" s="85"/>
      <c r="V142" s="85"/>
      <c r="W142" s="86"/>
      <c r="X142" s="85"/>
      <c r="Y142" s="86"/>
      <c r="Z142" s="85"/>
      <c r="AA142" s="87" t="s">
        <v>51</v>
      </c>
      <c r="AB142" s="88">
        <f>IF(T142=100%,2,0)</f>
        <v>2</v>
      </c>
      <c r="AC142" s="88">
        <f>IF(L142&lt;$AD$8,0,1)</f>
        <v>0</v>
      </c>
      <c r="AD142" s="89" t="str">
        <f t="shared" si="4"/>
        <v>CUMPLIDA</v>
      </c>
      <c r="AE142" s="89" t="str">
        <f t="shared" si="5"/>
        <v>CUMPLIDA</v>
      </c>
      <c r="AF142" s="81" t="s">
        <v>88</v>
      </c>
      <c r="AG142" s="83" t="s">
        <v>391</v>
      </c>
      <c r="AH142" s="91"/>
      <c r="AI142" s="91"/>
      <c r="AJ142" s="91"/>
      <c r="AK142" s="92" t="s">
        <v>364</v>
      </c>
      <c r="AL142" s="93"/>
      <c r="AM142" s="92"/>
      <c r="AN142" s="94" t="s">
        <v>213</v>
      </c>
      <c r="AO142" s="449"/>
      <c r="AP142" s="94"/>
      <c r="AQ142" s="94"/>
      <c r="AR142" s="94"/>
      <c r="AS142" s="94"/>
    </row>
    <row r="143" spans="1:45" s="142" customFormat="1" ht="403.5" customHeight="1" x14ac:dyDescent="0.25">
      <c r="A143" s="96">
        <v>498</v>
      </c>
      <c r="B143" s="96">
        <v>74</v>
      </c>
      <c r="C143" s="168" t="s">
        <v>1303</v>
      </c>
      <c r="D143" s="236" t="s">
        <v>1304</v>
      </c>
      <c r="E143" s="236" t="s">
        <v>1305</v>
      </c>
      <c r="F143" s="147" t="s">
        <v>1266</v>
      </c>
      <c r="G143" s="262" t="s">
        <v>1306</v>
      </c>
      <c r="H143" s="263" t="s">
        <v>1307</v>
      </c>
      <c r="I143" s="263" t="s">
        <v>1308</v>
      </c>
      <c r="J143" s="427">
        <v>7</v>
      </c>
      <c r="K143" s="117">
        <v>41640</v>
      </c>
      <c r="L143" s="217">
        <v>42735</v>
      </c>
      <c r="M143" s="103" t="s">
        <v>1269</v>
      </c>
      <c r="N143" s="452" t="s">
        <v>54</v>
      </c>
      <c r="O143" s="199" t="s">
        <v>22</v>
      </c>
      <c r="P143" s="452" t="s">
        <v>370</v>
      </c>
      <c r="Q143" s="118" t="s">
        <v>6164</v>
      </c>
      <c r="R143" s="105" t="s">
        <v>88</v>
      </c>
      <c r="S143" s="106">
        <v>7</v>
      </c>
      <c r="T143" s="107">
        <f>+S143/J143</f>
        <v>1</v>
      </c>
      <c r="U143" s="85"/>
      <c r="V143" s="85"/>
      <c r="W143" s="86"/>
      <c r="X143" s="85"/>
      <c r="Y143" s="86"/>
      <c r="Z143" s="85"/>
      <c r="AA143" s="110" t="s">
        <v>51</v>
      </c>
      <c r="AB143" s="410">
        <f>IF(T143=100%,2,0)</f>
        <v>2</v>
      </c>
      <c r="AC143" s="411">
        <f>IF(L143&lt;$AD$8,0,1)</f>
        <v>0</v>
      </c>
      <c r="AD143" s="89" t="str">
        <f t="shared" si="4"/>
        <v>CUMPLIDA</v>
      </c>
      <c r="AE143" s="89" t="str">
        <f t="shared" si="5"/>
        <v>CUMPLIDA</v>
      </c>
      <c r="AF143" s="105" t="s">
        <v>88</v>
      </c>
      <c r="AG143" s="113"/>
      <c r="AH143" s="91"/>
      <c r="AI143" s="91"/>
      <c r="AJ143" s="91"/>
      <c r="AK143" s="449" t="s">
        <v>108</v>
      </c>
      <c r="AL143" s="427" t="s">
        <v>113</v>
      </c>
      <c r="AM143" s="427" t="s">
        <v>113</v>
      </c>
      <c r="AN143" s="427" t="s">
        <v>213</v>
      </c>
      <c r="AO143" s="427"/>
      <c r="AP143" s="427"/>
      <c r="AQ143" s="427"/>
      <c r="AR143" s="427"/>
      <c r="AS143" s="119"/>
    </row>
    <row r="144" spans="1:45" s="142" customFormat="1" ht="144" hidden="1" customHeight="1" x14ac:dyDescent="0.25">
      <c r="A144" s="120">
        <v>499</v>
      </c>
      <c r="B144" s="120">
        <v>75</v>
      </c>
      <c r="C144" s="174" t="s">
        <v>1311</v>
      </c>
      <c r="D144" s="174" t="s">
        <v>1312</v>
      </c>
      <c r="E144" s="174" t="s">
        <v>1313</v>
      </c>
      <c r="F144" s="252" t="s">
        <v>1141</v>
      </c>
      <c r="G144" s="265" t="s">
        <v>1314</v>
      </c>
      <c r="H144" s="253" t="s">
        <v>1315</v>
      </c>
      <c r="I144" s="253" t="s">
        <v>1315</v>
      </c>
      <c r="J144" s="254">
        <v>8</v>
      </c>
      <c r="K144" s="126">
        <v>41640</v>
      </c>
      <c r="L144" s="126">
        <v>42185</v>
      </c>
      <c r="M144" s="127" t="s">
        <v>1269</v>
      </c>
      <c r="N144" s="128" t="s">
        <v>54</v>
      </c>
      <c r="O144" s="213" t="s">
        <v>22</v>
      </c>
      <c r="P144" s="128" t="s">
        <v>370</v>
      </c>
      <c r="Q144" s="128" t="s">
        <v>37</v>
      </c>
      <c r="R144" s="129" t="s">
        <v>89</v>
      </c>
      <c r="S144" s="130">
        <v>8</v>
      </c>
      <c r="T144" s="131">
        <f>+S144/J144</f>
        <v>1</v>
      </c>
      <c r="U144" s="132"/>
      <c r="V144" s="132"/>
      <c r="W144" s="133"/>
      <c r="X144" s="132"/>
      <c r="Y144" s="133"/>
      <c r="Z144" s="132"/>
      <c r="AA144" s="134" t="s">
        <v>51</v>
      </c>
      <c r="AB144" s="88">
        <f>IF(T144=100%,2,0)</f>
        <v>2</v>
      </c>
      <c r="AC144" s="88">
        <f>IF(L144&lt;$AD$8,0,1)</f>
        <v>0</v>
      </c>
      <c r="AD144" s="135" t="str">
        <f t="shared" si="4"/>
        <v>CUMPLIDA</v>
      </c>
      <c r="AE144" s="135" t="str">
        <f t="shared" si="5"/>
        <v>CUMPLIDA</v>
      </c>
      <c r="AF144" s="129" t="s">
        <v>89</v>
      </c>
      <c r="AG144" s="131" t="s">
        <v>391</v>
      </c>
      <c r="AH144" s="137"/>
      <c r="AI144" s="137"/>
      <c r="AJ144" s="137"/>
      <c r="AK144" s="138" t="s">
        <v>364</v>
      </c>
      <c r="AL144" s="139"/>
      <c r="AM144" s="138"/>
      <c r="AN144" s="140" t="s">
        <v>213</v>
      </c>
      <c r="AO144" s="140"/>
      <c r="AP144" s="140"/>
      <c r="AQ144" s="140"/>
      <c r="AR144" s="140"/>
      <c r="AS144" s="140"/>
    </row>
    <row r="145" spans="1:45" s="142" customFormat="1" ht="172.9" hidden="1" customHeight="1" x14ac:dyDescent="0.25">
      <c r="A145" s="70">
        <v>500</v>
      </c>
      <c r="B145" s="70">
        <v>76</v>
      </c>
      <c r="C145" s="183" t="s">
        <v>1316</v>
      </c>
      <c r="D145" s="192" t="s">
        <v>1317</v>
      </c>
      <c r="E145" s="192" t="s">
        <v>1318</v>
      </c>
      <c r="F145" s="259" t="s">
        <v>1266</v>
      </c>
      <c r="G145" s="244" t="s">
        <v>1319</v>
      </c>
      <c r="H145" s="244" t="s">
        <v>1320</v>
      </c>
      <c r="I145" s="244" t="s">
        <v>1320</v>
      </c>
      <c r="J145" s="244">
        <v>4</v>
      </c>
      <c r="K145" s="77">
        <v>41640</v>
      </c>
      <c r="L145" s="77">
        <v>42004</v>
      </c>
      <c r="M145" s="78" t="s">
        <v>1269</v>
      </c>
      <c r="N145" s="79" t="s">
        <v>54</v>
      </c>
      <c r="O145" s="143" t="s">
        <v>22</v>
      </c>
      <c r="P145" s="79" t="s">
        <v>1321</v>
      </c>
      <c r="Q145" s="79" t="s">
        <v>37</v>
      </c>
      <c r="R145" s="81" t="s">
        <v>403</v>
      </c>
      <c r="S145" s="144">
        <v>4</v>
      </c>
      <c r="T145" s="83">
        <f>+S145/J145</f>
        <v>1</v>
      </c>
      <c r="U145" s="85"/>
      <c r="V145" s="85"/>
      <c r="W145" s="86"/>
      <c r="X145" s="85"/>
      <c r="Y145" s="86"/>
      <c r="Z145" s="85"/>
      <c r="AA145" s="87" t="s">
        <v>51</v>
      </c>
      <c r="AB145" s="88">
        <f>IF(T145=100%,2,0)</f>
        <v>2</v>
      </c>
      <c r="AC145" s="88">
        <f>IF(L145&lt;$AD$8,0,1)</f>
        <v>0</v>
      </c>
      <c r="AD145" s="89" t="str">
        <f t="shared" si="4"/>
        <v>CUMPLIDA</v>
      </c>
      <c r="AE145" s="89" t="str">
        <f t="shared" si="5"/>
        <v>CUMPLIDA</v>
      </c>
      <c r="AF145" s="79" t="s">
        <v>27</v>
      </c>
      <c r="AG145" s="83" t="s">
        <v>391</v>
      </c>
      <c r="AH145" s="91"/>
      <c r="AI145" s="91"/>
      <c r="AJ145" s="91"/>
      <c r="AK145" s="92" t="s">
        <v>364</v>
      </c>
      <c r="AL145" s="93"/>
      <c r="AM145" s="92"/>
      <c r="AN145" s="94" t="s">
        <v>213</v>
      </c>
      <c r="AO145" s="449"/>
      <c r="AP145" s="94"/>
      <c r="AQ145" s="94"/>
      <c r="AR145" s="94"/>
      <c r="AS145" s="94"/>
    </row>
    <row r="146" spans="1:45" s="142" customFormat="1" ht="100.9" hidden="1" customHeight="1" x14ac:dyDescent="0.25">
      <c r="A146" s="70">
        <v>501</v>
      </c>
      <c r="B146" s="70">
        <v>77</v>
      </c>
      <c r="C146" s="183" t="s">
        <v>1322</v>
      </c>
      <c r="D146" s="192" t="s">
        <v>1323</v>
      </c>
      <c r="E146" s="192" t="s">
        <v>1324</v>
      </c>
      <c r="F146" s="259" t="s">
        <v>1266</v>
      </c>
      <c r="G146" s="260" t="s">
        <v>1325</v>
      </c>
      <c r="H146" s="244" t="s">
        <v>1326</v>
      </c>
      <c r="I146" s="244" t="s">
        <v>1326</v>
      </c>
      <c r="J146" s="244">
        <v>3</v>
      </c>
      <c r="K146" s="77">
        <v>41640</v>
      </c>
      <c r="L146" s="77">
        <v>41943</v>
      </c>
      <c r="M146" s="78" t="s">
        <v>1269</v>
      </c>
      <c r="N146" s="79" t="s">
        <v>54</v>
      </c>
      <c r="O146" s="143" t="s">
        <v>22</v>
      </c>
      <c r="P146" s="79" t="s">
        <v>370</v>
      </c>
      <c r="Q146" s="79" t="s">
        <v>37</v>
      </c>
      <c r="R146" s="81" t="s">
        <v>89</v>
      </c>
      <c r="S146" s="144">
        <v>3</v>
      </c>
      <c r="T146" s="83">
        <f>+S146/J146</f>
        <v>1</v>
      </c>
      <c r="U146" s="85"/>
      <c r="V146" s="85"/>
      <c r="W146" s="86"/>
      <c r="X146" s="85"/>
      <c r="Y146" s="86"/>
      <c r="Z146" s="85"/>
      <c r="AA146" s="87" t="s">
        <v>51</v>
      </c>
      <c r="AB146" s="88">
        <f>IF(T146=100%,2,0)</f>
        <v>2</v>
      </c>
      <c r="AC146" s="88">
        <f>IF(L146&lt;$AD$8,0,1)</f>
        <v>0</v>
      </c>
      <c r="AD146" s="89" t="str">
        <f t="shared" si="4"/>
        <v>CUMPLIDA</v>
      </c>
      <c r="AE146" s="89" t="str">
        <f t="shared" si="5"/>
        <v>CUMPLIDA</v>
      </c>
      <c r="AF146" s="81" t="s">
        <v>89</v>
      </c>
      <c r="AG146" s="83" t="s">
        <v>391</v>
      </c>
      <c r="AH146" s="91"/>
      <c r="AI146" s="91"/>
      <c r="AJ146" s="91"/>
      <c r="AK146" s="92" t="s">
        <v>364</v>
      </c>
      <c r="AL146" s="93"/>
      <c r="AM146" s="92"/>
      <c r="AN146" s="94" t="s">
        <v>213</v>
      </c>
      <c r="AO146" s="449"/>
      <c r="AP146" s="94"/>
      <c r="AQ146" s="94"/>
      <c r="AR146" s="94"/>
      <c r="AS146" s="94"/>
    </row>
    <row r="147" spans="1:45" s="142" customFormat="1" ht="172.9" hidden="1" customHeight="1" x14ac:dyDescent="0.25">
      <c r="A147" s="70">
        <v>505</v>
      </c>
      <c r="B147" s="70">
        <v>81</v>
      </c>
      <c r="C147" s="183" t="s">
        <v>1327</v>
      </c>
      <c r="D147" s="192" t="s">
        <v>1328</v>
      </c>
      <c r="E147" s="192" t="s">
        <v>1329</v>
      </c>
      <c r="F147" s="259" t="s">
        <v>1289</v>
      </c>
      <c r="G147" s="259" t="s">
        <v>1330</v>
      </c>
      <c r="H147" s="259" t="s">
        <v>1331</v>
      </c>
      <c r="I147" s="259" t="s">
        <v>1331</v>
      </c>
      <c r="J147" s="244">
        <v>4</v>
      </c>
      <c r="K147" s="77">
        <v>41640</v>
      </c>
      <c r="L147" s="77">
        <v>42004</v>
      </c>
      <c r="M147" s="78" t="s">
        <v>1269</v>
      </c>
      <c r="N147" s="79" t="s">
        <v>54</v>
      </c>
      <c r="O147" s="143" t="s">
        <v>22</v>
      </c>
      <c r="P147" s="79" t="s">
        <v>1321</v>
      </c>
      <c r="Q147" s="79" t="s">
        <v>37</v>
      </c>
      <c r="R147" s="81" t="s">
        <v>89</v>
      </c>
      <c r="S147" s="144">
        <v>4</v>
      </c>
      <c r="T147" s="83">
        <f>+S147/J147</f>
        <v>1</v>
      </c>
      <c r="U147" s="85"/>
      <c r="V147" s="85"/>
      <c r="W147" s="86"/>
      <c r="X147" s="85"/>
      <c r="Y147" s="86"/>
      <c r="Z147" s="85"/>
      <c r="AA147" s="87" t="s">
        <v>51</v>
      </c>
      <c r="AB147" s="88">
        <f>IF(T147=100%,2,0)</f>
        <v>2</v>
      </c>
      <c r="AC147" s="88">
        <f>IF(L147&lt;$AD$8,0,1)</f>
        <v>0</v>
      </c>
      <c r="AD147" s="89" t="str">
        <f t="shared" si="4"/>
        <v>CUMPLIDA</v>
      </c>
      <c r="AE147" s="89" t="str">
        <f t="shared" si="5"/>
        <v>CUMPLIDA</v>
      </c>
      <c r="AF147" s="81" t="s">
        <v>89</v>
      </c>
      <c r="AG147" s="83" t="s">
        <v>391</v>
      </c>
      <c r="AH147" s="91"/>
      <c r="AI147" s="91"/>
      <c r="AJ147" s="91"/>
      <c r="AK147" s="92" t="s">
        <v>364</v>
      </c>
      <c r="AL147" s="93"/>
      <c r="AM147" s="92"/>
      <c r="AN147" s="94" t="s">
        <v>213</v>
      </c>
      <c r="AO147" s="449"/>
      <c r="AP147" s="94"/>
      <c r="AQ147" s="94"/>
      <c r="AR147" s="94"/>
      <c r="AS147" s="94"/>
    </row>
    <row r="148" spans="1:45" s="142" customFormat="1" ht="100.9" hidden="1" customHeight="1" x14ac:dyDescent="0.25">
      <c r="A148" s="70">
        <v>508</v>
      </c>
      <c r="B148" s="70">
        <v>84</v>
      </c>
      <c r="C148" s="183" t="s">
        <v>1332</v>
      </c>
      <c r="D148" s="183" t="s">
        <v>1333</v>
      </c>
      <c r="E148" s="183" t="s">
        <v>1334</v>
      </c>
      <c r="F148" s="259" t="s">
        <v>1266</v>
      </c>
      <c r="G148" s="259" t="s">
        <v>1335</v>
      </c>
      <c r="H148" s="259" t="s">
        <v>1336</v>
      </c>
      <c r="I148" s="259" t="s">
        <v>1336</v>
      </c>
      <c r="J148" s="244">
        <v>6</v>
      </c>
      <c r="K148" s="77">
        <v>41640</v>
      </c>
      <c r="L148" s="77">
        <v>41943</v>
      </c>
      <c r="M148" s="78" t="s">
        <v>1269</v>
      </c>
      <c r="N148" s="79" t="s">
        <v>54</v>
      </c>
      <c r="O148" s="143" t="s">
        <v>22</v>
      </c>
      <c r="P148" s="143" t="s">
        <v>1337</v>
      </c>
      <c r="Q148" s="79" t="s">
        <v>37</v>
      </c>
      <c r="R148" s="81" t="s">
        <v>89</v>
      </c>
      <c r="S148" s="144">
        <v>6</v>
      </c>
      <c r="T148" s="83">
        <f>+S148/J148</f>
        <v>1</v>
      </c>
      <c r="U148" s="85"/>
      <c r="V148" s="85"/>
      <c r="W148" s="86"/>
      <c r="X148" s="85"/>
      <c r="Y148" s="86"/>
      <c r="Z148" s="85"/>
      <c r="AA148" s="87" t="s">
        <v>51</v>
      </c>
      <c r="AB148" s="88">
        <f>IF(T148=100%,2,0)</f>
        <v>2</v>
      </c>
      <c r="AC148" s="88">
        <f>IF(L148&lt;$AD$8,0,1)</f>
        <v>0</v>
      </c>
      <c r="AD148" s="89" t="str">
        <f t="shared" si="4"/>
        <v>CUMPLIDA</v>
      </c>
      <c r="AE148" s="89" t="str">
        <f t="shared" si="5"/>
        <v>CUMPLIDA</v>
      </c>
      <c r="AF148" s="81" t="s">
        <v>89</v>
      </c>
      <c r="AG148" s="83" t="s">
        <v>391</v>
      </c>
      <c r="AH148" s="91"/>
      <c r="AI148" s="91"/>
      <c r="AJ148" s="91"/>
      <c r="AK148" s="92" t="s">
        <v>364</v>
      </c>
      <c r="AL148" s="93"/>
      <c r="AM148" s="92"/>
      <c r="AN148" s="94" t="s">
        <v>213</v>
      </c>
      <c r="AO148" s="449"/>
      <c r="AP148" s="94"/>
      <c r="AQ148" s="94"/>
      <c r="AR148" s="94"/>
      <c r="AS148" s="94"/>
    </row>
    <row r="149" spans="1:45" s="142" customFormat="1" ht="86.45" hidden="1" customHeight="1" x14ac:dyDescent="0.25">
      <c r="A149" s="70">
        <v>510</v>
      </c>
      <c r="B149" s="70">
        <v>86</v>
      </c>
      <c r="C149" s="183" t="s">
        <v>1338</v>
      </c>
      <c r="D149" s="192" t="s">
        <v>1339</v>
      </c>
      <c r="E149" s="183" t="s">
        <v>1340</v>
      </c>
      <c r="F149" s="259" t="s">
        <v>1341</v>
      </c>
      <c r="G149" s="243" t="s">
        <v>1342</v>
      </c>
      <c r="H149" s="261" t="s">
        <v>1343</v>
      </c>
      <c r="I149" s="261" t="s">
        <v>1343</v>
      </c>
      <c r="J149" s="244">
        <v>2</v>
      </c>
      <c r="K149" s="77">
        <v>41640</v>
      </c>
      <c r="L149" s="77">
        <v>41943</v>
      </c>
      <c r="M149" s="78" t="s">
        <v>1269</v>
      </c>
      <c r="N149" s="79" t="s">
        <v>54</v>
      </c>
      <c r="O149" s="80" t="s">
        <v>22</v>
      </c>
      <c r="P149" s="80" t="s">
        <v>22</v>
      </c>
      <c r="Q149" s="80" t="s">
        <v>22</v>
      </c>
      <c r="R149" s="81" t="s">
        <v>89</v>
      </c>
      <c r="S149" s="144">
        <v>2</v>
      </c>
      <c r="T149" s="83">
        <f>+S149/J149</f>
        <v>1</v>
      </c>
      <c r="U149" s="85"/>
      <c r="V149" s="85"/>
      <c r="W149" s="86"/>
      <c r="X149" s="85"/>
      <c r="Y149" s="86"/>
      <c r="Z149" s="85"/>
      <c r="AA149" s="87" t="s">
        <v>51</v>
      </c>
      <c r="AB149" s="88">
        <f>IF(T149=100%,2,0)</f>
        <v>2</v>
      </c>
      <c r="AC149" s="88">
        <f>IF(L149&lt;$AD$8,0,1)</f>
        <v>0</v>
      </c>
      <c r="AD149" s="89" t="str">
        <f t="shared" si="4"/>
        <v>CUMPLIDA</v>
      </c>
      <c r="AE149" s="89" t="str">
        <f t="shared" si="5"/>
        <v>CUMPLIDA</v>
      </c>
      <c r="AF149" s="81" t="s">
        <v>89</v>
      </c>
      <c r="AG149" s="83" t="s">
        <v>391</v>
      </c>
      <c r="AH149" s="91"/>
      <c r="AI149" s="91"/>
      <c r="AJ149" s="91"/>
      <c r="AK149" s="92" t="s">
        <v>364</v>
      </c>
      <c r="AL149" s="93"/>
      <c r="AM149" s="92"/>
      <c r="AN149" s="94" t="s">
        <v>213</v>
      </c>
      <c r="AO149" s="449"/>
      <c r="AP149" s="94"/>
      <c r="AQ149" s="94"/>
      <c r="AR149" s="94"/>
      <c r="AS149" s="94"/>
    </row>
    <row r="150" spans="1:45" s="142" customFormat="1" ht="172.9" hidden="1" customHeight="1" x14ac:dyDescent="0.25">
      <c r="A150" s="70">
        <v>512</v>
      </c>
      <c r="B150" s="70">
        <v>88</v>
      </c>
      <c r="C150" s="183" t="s">
        <v>1344</v>
      </c>
      <c r="D150" s="183" t="s">
        <v>1345</v>
      </c>
      <c r="E150" s="183" t="s">
        <v>1346</v>
      </c>
      <c r="F150" s="74" t="s">
        <v>427</v>
      </c>
      <c r="G150" s="74" t="s">
        <v>428</v>
      </c>
      <c r="H150" s="157" t="s">
        <v>1347</v>
      </c>
      <c r="I150" s="157" t="s">
        <v>1347</v>
      </c>
      <c r="J150" s="93">
        <v>9</v>
      </c>
      <c r="K150" s="77">
        <v>41699</v>
      </c>
      <c r="L150" s="77">
        <v>42185</v>
      </c>
      <c r="M150" s="78" t="s">
        <v>563</v>
      </c>
      <c r="N150" s="79" t="s">
        <v>55</v>
      </c>
      <c r="O150" s="143" t="s">
        <v>22</v>
      </c>
      <c r="P150" s="79" t="s">
        <v>370</v>
      </c>
      <c r="Q150" s="79" t="s">
        <v>37</v>
      </c>
      <c r="R150" s="81" t="s">
        <v>89</v>
      </c>
      <c r="S150" s="144">
        <v>9</v>
      </c>
      <c r="T150" s="83">
        <f>+S150/J150</f>
        <v>1</v>
      </c>
      <c r="U150" s="85"/>
      <c r="V150" s="85"/>
      <c r="W150" s="86"/>
      <c r="X150" s="85"/>
      <c r="Y150" s="86"/>
      <c r="Z150" s="85"/>
      <c r="AA150" s="87" t="s">
        <v>52</v>
      </c>
      <c r="AB150" s="88">
        <f>IF(T150=100%,2,0)</f>
        <v>2</v>
      </c>
      <c r="AC150" s="88">
        <f>IF(L150&lt;$AD$8,0,1)</f>
        <v>0</v>
      </c>
      <c r="AD150" s="89" t="str">
        <f t="shared" si="4"/>
        <v>CUMPLIDA</v>
      </c>
      <c r="AE150" s="89" t="str">
        <f t="shared" si="5"/>
        <v>CUMPLIDA</v>
      </c>
      <c r="AF150" s="81" t="s">
        <v>89</v>
      </c>
      <c r="AG150" s="83" t="s">
        <v>363</v>
      </c>
      <c r="AH150" s="91"/>
      <c r="AI150" s="91"/>
      <c r="AJ150" s="91"/>
      <c r="AK150" s="92" t="s">
        <v>364</v>
      </c>
      <c r="AL150" s="93" t="s">
        <v>115</v>
      </c>
      <c r="AM150" s="93" t="s">
        <v>218</v>
      </c>
      <c r="AN150" s="94" t="s">
        <v>213</v>
      </c>
      <c r="AO150" s="449"/>
      <c r="AP150" s="94"/>
      <c r="AQ150" s="94"/>
      <c r="AR150" s="94"/>
      <c r="AS150" s="94"/>
    </row>
    <row r="151" spans="1:45" s="142" customFormat="1" ht="203.25" hidden="1" customHeight="1" x14ac:dyDescent="0.25">
      <c r="A151" s="70">
        <v>513</v>
      </c>
      <c r="B151" s="70">
        <v>89</v>
      </c>
      <c r="C151" s="183" t="s">
        <v>1348</v>
      </c>
      <c r="D151" s="183" t="s">
        <v>1349</v>
      </c>
      <c r="E151" s="183" t="s">
        <v>1350</v>
      </c>
      <c r="F151" s="74" t="s">
        <v>427</v>
      </c>
      <c r="G151" s="74" t="s">
        <v>428</v>
      </c>
      <c r="H151" s="243" t="s">
        <v>1219</v>
      </c>
      <c r="I151" s="243" t="s">
        <v>1219</v>
      </c>
      <c r="J151" s="244">
        <v>6</v>
      </c>
      <c r="K151" s="77">
        <v>41640</v>
      </c>
      <c r="L151" s="77">
        <v>42185</v>
      </c>
      <c r="M151" s="78" t="s">
        <v>563</v>
      </c>
      <c r="N151" s="79" t="s">
        <v>55</v>
      </c>
      <c r="O151" s="143" t="s">
        <v>22</v>
      </c>
      <c r="P151" s="79" t="s">
        <v>370</v>
      </c>
      <c r="Q151" s="79" t="s">
        <v>37</v>
      </c>
      <c r="R151" s="81" t="s">
        <v>89</v>
      </c>
      <c r="S151" s="144">
        <v>6</v>
      </c>
      <c r="T151" s="83">
        <f>+S151/J151</f>
        <v>1</v>
      </c>
      <c r="U151" s="85"/>
      <c r="V151" s="85"/>
      <c r="W151" s="86"/>
      <c r="X151" s="85"/>
      <c r="Y151" s="86"/>
      <c r="Z151" s="85"/>
      <c r="AA151" s="87" t="s">
        <v>52</v>
      </c>
      <c r="AB151" s="88">
        <f>IF(T151=100%,2,0)</f>
        <v>2</v>
      </c>
      <c r="AC151" s="88">
        <f>IF(L151&lt;$AD$8,0,1)</f>
        <v>0</v>
      </c>
      <c r="AD151" s="89" t="str">
        <f t="shared" si="4"/>
        <v>CUMPLIDA</v>
      </c>
      <c r="AE151" s="89" t="str">
        <f t="shared" si="5"/>
        <v>CUMPLIDA</v>
      </c>
      <c r="AF151" s="81" t="s">
        <v>89</v>
      </c>
      <c r="AG151" s="83" t="s">
        <v>363</v>
      </c>
      <c r="AH151" s="91"/>
      <c r="AI151" s="91"/>
      <c r="AJ151" s="91"/>
      <c r="AK151" s="92" t="s">
        <v>364</v>
      </c>
      <c r="AL151" s="93" t="s">
        <v>115</v>
      </c>
      <c r="AM151" s="93" t="s">
        <v>154</v>
      </c>
      <c r="AN151" s="94" t="s">
        <v>213</v>
      </c>
      <c r="AO151" s="449"/>
      <c r="AP151" s="94"/>
      <c r="AQ151" s="94"/>
      <c r="AR151" s="94"/>
      <c r="AS151" s="94"/>
    </row>
    <row r="152" spans="1:45" s="142" customFormat="1" ht="187.15" hidden="1" customHeight="1" x14ac:dyDescent="0.25">
      <c r="A152" s="70">
        <v>514</v>
      </c>
      <c r="B152" s="70">
        <v>90</v>
      </c>
      <c r="C152" s="183" t="s">
        <v>1351</v>
      </c>
      <c r="D152" s="183" t="s">
        <v>1352</v>
      </c>
      <c r="E152" s="183" t="s">
        <v>1353</v>
      </c>
      <c r="F152" s="74" t="s">
        <v>427</v>
      </c>
      <c r="G152" s="74" t="s">
        <v>428</v>
      </c>
      <c r="H152" s="90" t="s">
        <v>1354</v>
      </c>
      <c r="I152" s="90" t="s">
        <v>1354</v>
      </c>
      <c r="J152" s="93">
        <v>8</v>
      </c>
      <c r="K152" s="77">
        <v>41640</v>
      </c>
      <c r="L152" s="77">
        <v>42185</v>
      </c>
      <c r="M152" s="78" t="s">
        <v>563</v>
      </c>
      <c r="N152" s="79" t="s">
        <v>55</v>
      </c>
      <c r="O152" s="143" t="s">
        <v>22</v>
      </c>
      <c r="P152" s="79" t="s">
        <v>370</v>
      </c>
      <c r="Q152" s="79" t="s">
        <v>37</v>
      </c>
      <c r="R152" s="81" t="s">
        <v>403</v>
      </c>
      <c r="S152" s="144">
        <v>8</v>
      </c>
      <c r="T152" s="83">
        <f>+S152/J152</f>
        <v>1</v>
      </c>
      <c r="U152" s="85"/>
      <c r="V152" s="85"/>
      <c r="W152" s="6" t="s">
        <v>371</v>
      </c>
      <c r="X152" s="85"/>
      <c r="Y152" s="86"/>
      <c r="Z152" s="85" t="s">
        <v>372</v>
      </c>
      <c r="AA152" s="87" t="s">
        <v>52</v>
      </c>
      <c r="AB152" s="88">
        <f>IF(T152=100%,2,0)</f>
        <v>2</v>
      </c>
      <c r="AC152" s="88">
        <f>IF(L152&lt;$AD$8,0,1)</f>
        <v>0</v>
      </c>
      <c r="AD152" s="89" t="str">
        <f t="shared" si="4"/>
        <v>CUMPLIDA</v>
      </c>
      <c r="AE152" s="89" t="str">
        <f t="shared" si="5"/>
        <v>CUMPLIDA</v>
      </c>
      <c r="AF152" s="79" t="s">
        <v>27</v>
      </c>
      <c r="AG152" s="83" t="s">
        <v>363</v>
      </c>
      <c r="AH152" s="91"/>
      <c r="AI152" s="91"/>
      <c r="AJ152" s="91"/>
      <c r="AK152" s="92" t="s">
        <v>364</v>
      </c>
      <c r="AL152" s="6" t="s">
        <v>116</v>
      </c>
      <c r="AM152" s="115" t="s">
        <v>596</v>
      </c>
      <c r="AN152" s="94" t="s">
        <v>213</v>
      </c>
      <c r="AO152" s="449"/>
      <c r="AP152" s="94"/>
      <c r="AQ152" s="94"/>
      <c r="AR152" s="94"/>
      <c r="AS152" s="94"/>
    </row>
    <row r="153" spans="1:45" s="142" customFormat="1" ht="115.15" hidden="1" customHeight="1" x14ac:dyDescent="0.25">
      <c r="A153" s="70">
        <v>515</v>
      </c>
      <c r="B153" s="70">
        <v>91</v>
      </c>
      <c r="C153" s="183" t="s">
        <v>1355</v>
      </c>
      <c r="D153" s="183" t="s">
        <v>1356</v>
      </c>
      <c r="E153" s="183" t="s">
        <v>1357</v>
      </c>
      <c r="F153" s="74" t="s">
        <v>427</v>
      </c>
      <c r="G153" s="74" t="s">
        <v>428</v>
      </c>
      <c r="H153" s="193" t="s">
        <v>1358</v>
      </c>
      <c r="I153" s="193" t="s">
        <v>1358</v>
      </c>
      <c r="J153" s="93">
        <v>5</v>
      </c>
      <c r="K153" s="77">
        <v>41640</v>
      </c>
      <c r="L153" s="77">
        <v>42185</v>
      </c>
      <c r="M153" s="78" t="s">
        <v>563</v>
      </c>
      <c r="N153" s="79" t="s">
        <v>55</v>
      </c>
      <c r="O153" s="143" t="s">
        <v>22</v>
      </c>
      <c r="P153" s="79" t="s">
        <v>370</v>
      </c>
      <c r="Q153" s="79" t="s">
        <v>37</v>
      </c>
      <c r="R153" s="81" t="s">
        <v>88</v>
      </c>
      <c r="S153" s="144">
        <v>5</v>
      </c>
      <c r="T153" s="83">
        <f>+S153/J153</f>
        <v>1</v>
      </c>
      <c r="U153" s="85"/>
      <c r="V153" s="85"/>
      <c r="W153" s="86"/>
      <c r="X153" s="85"/>
      <c r="Y153" s="86"/>
      <c r="Z153" s="85"/>
      <c r="AA153" s="87" t="s">
        <v>52</v>
      </c>
      <c r="AB153" s="88">
        <f>IF(T153=100%,2,0)</f>
        <v>2</v>
      </c>
      <c r="AC153" s="88">
        <f>IF(L153&lt;$AD$8,0,1)</f>
        <v>0</v>
      </c>
      <c r="AD153" s="89" t="str">
        <f t="shared" si="4"/>
        <v>CUMPLIDA</v>
      </c>
      <c r="AE153" s="89" t="str">
        <f t="shared" si="5"/>
        <v>CUMPLIDA</v>
      </c>
      <c r="AF153" s="81" t="s">
        <v>88</v>
      </c>
      <c r="AG153" s="83" t="s">
        <v>363</v>
      </c>
      <c r="AH153" s="91"/>
      <c r="AI153" s="91"/>
      <c r="AJ153" s="91"/>
      <c r="AK153" s="92" t="s">
        <v>364</v>
      </c>
      <c r="AL153" s="93" t="s">
        <v>115</v>
      </c>
      <c r="AM153" s="93" t="s">
        <v>155</v>
      </c>
      <c r="AN153" s="94" t="s">
        <v>213</v>
      </c>
      <c r="AO153" s="449"/>
      <c r="AP153" s="94"/>
      <c r="AQ153" s="94"/>
      <c r="AR153" s="94"/>
      <c r="AS153" s="94"/>
    </row>
    <row r="154" spans="1:45" s="142" customFormat="1" ht="283.5" customHeight="1" x14ac:dyDescent="0.25">
      <c r="A154" s="96">
        <v>517</v>
      </c>
      <c r="B154" s="96">
        <v>93</v>
      </c>
      <c r="C154" s="168" t="s">
        <v>1359</v>
      </c>
      <c r="D154" s="168" t="s">
        <v>1360</v>
      </c>
      <c r="E154" s="168" t="s">
        <v>1361</v>
      </c>
      <c r="F154" s="185" t="s">
        <v>1362</v>
      </c>
      <c r="G154" s="185" t="s">
        <v>780</v>
      </c>
      <c r="H154" s="450" t="s">
        <v>1363</v>
      </c>
      <c r="I154" s="450" t="s">
        <v>1364</v>
      </c>
      <c r="J154" s="427">
        <v>7</v>
      </c>
      <c r="K154" s="117">
        <v>41640</v>
      </c>
      <c r="L154" s="217">
        <v>43100</v>
      </c>
      <c r="M154" s="103" t="s">
        <v>563</v>
      </c>
      <c r="N154" s="452" t="s">
        <v>55</v>
      </c>
      <c r="O154" s="452" t="s">
        <v>22</v>
      </c>
      <c r="P154" s="452" t="s">
        <v>22</v>
      </c>
      <c r="Q154" s="118" t="s">
        <v>6164</v>
      </c>
      <c r="R154" s="105" t="s">
        <v>88</v>
      </c>
      <c r="S154" s="106">
        <v>7</v>
      </c>
      <c r="T154" s="107">
        <f>+S154/J154</f>
        <v>1</v>
      </c>
      <c r="U154" s="85"/>
      <c r="V154" s="85"/>
      <c r="W154" s="86"/>
      <c r="X154" s="85"/>
      <c r="Y154" s="86"/>
      <c r="Z154" s="85"/>
      <c r="AA154" s="110" t="s">
        <v>52</v>
      </c>
      <c r="AB154" s="410">
        <f>IF(T154=100%,2,0)</f>
        <v>2</v>
      </c>
      <c r="AC154" s="411">
        <f>IF(L154&lt;$AD$8,0,1)</f>
        <v>0</v>
      </c>
      <c r="AD154" s="89" t="str">
        <f t="shared" si="4"/>
        <v>CUMPLIDA</v>
      </c>
      <c r="AE154" s="89" t="str">
        <f t="shared" si="5"/>
        <v>CUMPLIDA</v>
      </c>
      <c r="AF154" s="105" t="s">
        <v>88</v>
      </c>
      <c r="AG154" s="113"/>
      <c r="AH154" s="114" t="s">
        <v>1369</v>
      </c>
      <c r="AI154" s="91" t="s">
        <v>26</v>
      </c>
      <c r="AJ154" s="114" t="s">
        <v>222</v>
      </c>
      <c r="AK154" s="449" t="s">
        <v>108</v>
      </c>
      <c r="AL154" s="427" t="s">
        <v>111</v>
      </c>
      <c r="AM154" s="427" t="s">
        <v>168</v>
      </c>
      <c r="AN154" s="427" t="s">
        <v>213</v>
      </c>
      <c r="AO154" s="427"/>
      <c r="AP154" s="427"/>
      <c r="AQ154" s="427"/>
      <c r="AR154" s="427"/>
      <c r="AS154" s="119"/>
    </row>
    <row r="155" spans="1:45" s="142" customFormat="1" ht="409.6" hidden="1" customHeight="1" x14ac:dyDescent="0.25">
      <c r="A155" s="120">
        <v>518</v>
      </c>
      <c r="B155" s="120">
        <v>94</v>
      </c>
      <c r="C155" s="174" t="s">
        <v>1370</v>
      </c>
      <c r="D155" s="226" t="s">
        <v>1371</v>
      </c>
      <c r="E155" s="226" t="s">
        <v>1372</v>
      </c>
      <c r="F155" s="124" t="s">
        <v>436</v>
      </c>
      <c r="G155" s="121" t="s">
        <v>1373</v>
      </c>
      <c r="H155" s="230" t="s">
        <v>1374</v>
      </c>
      <c r="I155" s="230" t="s">
        <v>1375</v>
      </c>
      <c r="J155" s="138">
        <v>4</v>
      </c>
      <c r="K155" s="126">
        <v>41791</v>
      </c>
      <c r="L155" s="126">
        <v>42185</v>
      </c>
      <c r="M155" s="127" t="s">
        <v>530</v>
      </c>
      <c r="N155" s="128" t="s">
        <v>38</v>
      </c>
      <c r="O155" s="213" t="s">
        <v>29</v>
      </c>
      <c r="P155" s="128" t="s">
        <v>431</v>
      </c>
      <c r="Q155" s="128" t="s">
        <v>37</v>
      </c>
      <c r="R155" s="129" t="s">
        <v>440</v>
      </c>
      <c r="S155" s="130">
        <v>4</v>
      </c>
      <c r="T155" s="131">
        <f>+S155/J155</f>
        <v>1</v>
      </c>
      <c r="U155" s="132" t="s">
        <v>441</v>
      </c>
      <c r="V155" s="132" t="s">
        <v>26</v>
      </c>
      <c r="W155" s="9" t="s">
        <v>1377</v>
      </c>
      <c r="X155" s="132" t="s">
        <v>1378</v>
      </c>
      <c r="Y155" s="9" t="s">
        <v>1379</v>
      </c>
      <c r="Z155" s="132" t="s">
        <v>445</v>
      </c>
      <c r="AA155" s="134" t="s">
        <v>51</v>
      </c>
      <c r="AB155" s="88">
        <f>IF(T155=100%,2,0)</f>
        <v>2</v>
      </c>
      <c r="AC155" s="88">
        <f>IF(L155&lt;$AD$8,0,1)</f>
        <v>0</v>
      </c>
      <c r="AD155" s="135" t="str">
        <f t="shared" si="4"/>
        <v>CUMPLIDA</v>
      </c>
      <c r="AE155" s="135" t="str">
        <f t="shared" si="5"/>
        <v>CUMPLIDA</v>
      </c>
      <c r="AF155" s="129" t="s">
        <v>31</v>
      </c>
      <c r="AG155" s="131" t="s">
        <v>391</v>
      </c>
      <c r="AH155" s="137"/>
      <c r="AI155" s="137"/>
      <c r="AJ155" s="137"/>
      <c r="AK155" s="138" t="s">
        <v>364</v>
      </c>
      <c r="AL155" s="139"/>
      <c r="AM155" s="138"/>
      <c r="AN155" s="140" t="s">
        <v>213</v>
      </c>
      <c r="AO155" s="140"/>
      <c r="AP155" s="140"/>
      <c r="AQ155" s="140"/>
      <c r="AR155" s="140"/>
      <c r="AS155" s="140"/>
    </row>
    <row r="156" spans="1:45" s="142" customFormat="1" ht="244.9" hidden="1" customHeight="1" x14ac:dyDescent="0.25">
      <c r="A156" s="70">
        <v>519</v>
      </c>
      <c r="B156" s="70">
        <v>95</v>
      </c>
      <c r="C156" s="183" t="s">
        <v>1380</v>
      </c>
      <c r="D156" s="192" t="s">
        <v>1381</v>
      </c>
      <c r="E156" s="192" t="s">
        <v>1382</v>
      </c>
      <c r="F156" s="75" t="s">
        <v>436</v>
      </c>
      <c r="G156" s="72" t="s">
        <v>437</v>
      </c>
      <c r="H156" s="163" t="s">
        <v>1383</v>
      </c>
      <c r="I156" s="163" t="s">
        <v>1384</v>
      </c>
      <c r="J156" s="92">
        <v>4</v>
      </c>
      <c r="K156" s="77">
        <v>41791</v>
      </c>
      <c r="L156" s="77">
        <v>42185</v>
      </c>
      <c r="M156" s="78" t="s">
        <v>530</v>
      </c>
      <c r="N156" s="79" t="s">
        <v>38</v>
      </c>
      <c r="O156" s="143" t="s">
        <v>29</v>
      </c>
      <c r="P156" s="79" t="s">
        <v>431</v>
      </c>
      <c r="Q156" s="79" t="s">
        <v>37</v>
      </c>
      <c r="R156" s="81" t="s">
        <v>89</v>
      </c>
      <c r="S156" s="144">
        <v>4</v>
      </c>
      <c r="T156" s="83">
        <f>+S156/J156</f>
        <v>1</v>
      </c>
      <c r="U156" s="85" t="s">
        <v>441</v>
      </c>
      <c r="V156" s="85" t="s">
        <v>26</v>
      </c>
      <c r="W156" s="6" t="s">
        <v>1377</v>
      </c>
      <c r="X156" s="85" t="s">
        <v>1385</v>
      </c>
      <c r="Y156" s="6" t="s">
        <v>1379</v>
      </c>
      <c r="Z156" s="85" t="s">
        <v>445</v>
      </c>
      <c r="AA156" s="87" t="s">
        <v>51</v>
      </c>
      <c r="AB156" s="88">
        <f>IF(T156=100%,2,0)</f>
        <v>2</v>
      </c>
      <c r="AC156" s="88">
        <f>IF(L156&lt;$AD$8,0,1)</f>
        <v>0</v>
      </c>
      <c r="AD156" s="89" t="str">
        <f t="shared" si="4"/>
        <v>CUMPLIDA</v>
      </c>
      <c r="AE156" s="89" t="str">
        <f t="shared" si="5"/>
        <v>CUMPLIDA</v>
      </c>
      <c r="AF156" s="81" t="s">
        <v>89</v>
      </c>
      <c r="AG156" s="83" t="s">
        <v>391</v>
      </c>
      <c r="AH156" s="91"/>
      <c r="AI156" s="91"/>
      <c r="AJ156" s="91"/>
      <c r="AK156" s="92" t="s">
        <v>364</v>
      </c>
      <c r="AL156" s="93"/>
      <c r="AM156" s="92"/>
      <c r="AN156" s="94" t="s">
        <v>213</v>
      </c>
      <c r="AO156" s="449"/>
      <c r="AP156" s="94"/>
      <c r="AQ156" s="94"/>
      <c r="AR156" s="94"/>
      <c r="AS156" s="94"/>
    </row>
    <row r="157" spans="1:45" s="142" customFormat="1" ht="388.9" hidden="1" customHeight="1" x14ac:dyDescent="0.25">
      <c r="A157" s="70">
        <v>520</v>
      </c>
      <c r="B157" s="70">
        <v>96</v>
      </c>
      <c r="C157" s="183" t="s">
        <v>1386</v>
      </c>
      <c r="D157" s="183" t="s">
        <v>1387</v>
      </c>
      <c r="E157" s="192" t="s">
        <v>1372</v>
      </c>
      <c r="F157" s="75" t="s">
        <v>436</v>
      </c>
      <c r="G157" s="72" t="s">
        <v>437</v>
      </c>
      <c r="H157" s="163" t="s">
        <v>1388</v>
      </c>
      <c r="I157" s="163" t="s">
        <v>1388</v>
      </c>
      <c r="J157" s="92">
        <v>5</v>
      </c>
      <c r="K157" s="77">
        <v>41791</v>
      </c>
      <c r="L157" s="77">
        <v>42185</v>
      </c>
      <c r="M157" s="78" t="s">
        <v>530</v>
      </c>
      <c r="N157" s="79" t="s">
        <v>38</v>
      </c>
      <c r="O157" s="143" t="s">
        <v>29</v>
      </c>
      <c r="P157" s="79" t="s">
        <v>431</v>
      </c>
      <c r="Q157" s="79" t="s">
        <v>37</v>
      </c>
      <c r="R157" s="81" t="s">
        <v>440</v>
      </c>
      <c r="S157" s="144">
        <v>5</v>
      </c>
      <c r="T157" s="83">
        <f>+S157/J157</f>
        <v>1</v>
      </c>
      <c r="U157" s="85" t="s">
        <v>441</v>
      </c>
      <c r="V157" s="85" t="s">
        <v>26</v>
      </c>
      <c r="W157" s="6" t="s">
        <v>1377</v>
      </c>
      <c r="X157" s="85" t="s">
        <v>1389</v>
      </c>
      <c r="Y157" s="6" t="s">
        <v>1390</v>
      </c>
      <c r="Z157" s="85" t="s">
        <v>445</v>
      </c>
      <c r="AA157" s="87" t="s">
        <v>51</v>
      </c>
      <c r="AB157" s="88">
        <f>IF(T157=100%,2,0)</f>
        <v>2</v>
      </c>
      <c r="AC157" s="88">
        <f>IF(L157&lt;$AD$8,0,1)</f>
        <v>0</v>
      </c>
      <c r="AD157" s="89" t="str">
        <f t="shared" si="4"/>
        <v>CUMPLIDA</v>
      </c>
      <c r="AE157" s="89" t="str">
        <f t="shared" si="5"/>
        <v>CUMPLIDA</v>
      </c>
      <c r="AF157" s="81" t="s">
        <v>31</v>
      </c>
      <c r="AG157" s="83" t="s">
        <v>391</v>
      </c>
      <c r="AH157" s="91"/>
      <c r="AI157" s="91"/>
      <c r="AJ157" s="91"/>
      <c r="AK157" s="92" t="s">
        <v>364</v>
      </c>
      <c r="AL157" s="93"/>
      <c r="AM157" s="92"/>
      <c r="AN157" s="94" t="s">
        <v>213</v>
      </c>
      <c r="AO157" s="449"/>
      <c r="AP157" s="94"/>
      <c r="AQ157" s="94"/>
      <c r="AR157" s="94"/>
      <c r="AS157" s="94"/>
    </row>
    <row r="158" spans="1:45" s="142" customFormat="1" ht="331.15" hidden="1" customHeight="1" x14ac:dyDescent="0.25">
      <c r="A158" s="70">
        <v>521</v>
      </c>
      <c r="B158" s="70">
        <v>97</v>
      </c>
      <c r="C158" s="183" t="s">
        <v>1391</v>
      </c>
      <c r="D158" s="192" t="s">
        <v>1392</v>
      </c>
      <c r="E158" s="192" t="s">
        <v>1393</v>
      </c>
      <c r="F158" s="75" t="s">
        <v>436</v>
      </c>
      <c r="G158" s="72" t="s">
        <v>437</v>
      </c>
      <c r="H158" s="163" t="s">
        <v>1394</v>
      </c>
      <c r="I158" s="163" t="s">
        <v>1394</v>
      </c>
      <c r="J158" s="92">
        <v>5</v>
      </c>
      <c r="K158" s="77">
        <v>41791</v>
      </c>
      <c r="L158" s="77">
        <v>42185</v>
      </c>
      <c r="M158" s="78" t="s">
        <v>530</v>
      </c>
      <c r="N158" s="79" t="s">
        <v>38</v>
      </c>
      <c r="O158" s="143" t="s">
        <v>29</v>
      </c>
      <c r="P158" s="79" t="s">
        <v>431</v>
      </c>
      <c r="Q158" s="79" t="s">
        <v>37</v>
      </c>
      <c r="R158" s="81" t="s">
        <v>440</v>
      </c>
      <c r="S158" s="144">
        <v>5</v>
      </c>
      <c r="T158" s="83">
        <f>+S158/J158</f>
        <v>1</v>
      </c>
      <c r="U158" s="85" t="s">
        <v>441</v>
      </c>
      <c r="V158" s="85" t="s">
        <v>26</v>
      </c>
      <c r="W158" s="6" t="s">
        <v>1377</v>
      </c>
      <c r="X158" s="85" t="s">
        <v>1395</v>
      </c>
      <c r="Y158" s="6" t="s">
        <v>1396</v>
      </c>
      <c r="Z158" s="85" t="s">
        <v>445</v>
      </c>
      <c r="AA158" s="87" t="s">
        <v>51</v>
      </c>
      <c r="AB158" s="88">
        <f>IF(T158=100%,2,0)</f>
        <v>2</v>
      </c>
      <c r="AC158" s="88">
        <f>IF(L158&lt;$AD$8,0,1)</f>
        <v>0</v>
      </c>
      <c r="AD158" s="89" t="str">
        <f t="shared" si="4"/>
        <v>CUMPLIDA</v>
      </c>
      <c r="AE158" s="89" t="str">
        <f t="shared" si="5"/>
        <v>CUMPLIDA</v>
      </c>
      <c r="AF158" s="81" t="s">
        <v>31</v>
      </c>
      <c r="AG158" s="83" t="s">
        <v>391</v>
      </c>
      <c r="AH158" s="91"/>
      <c r="AI158" s="91"/>
      <c r="AJ158" s="91"/>
      <c r="AK158" s="92" t="s">
        <v>364</v>
      </c>
      <c r="AL158" s="93"/>
      <c r="AM158" s="92"/>
      <c r="AN158" s="94" t="s">
        <v>213</v>
      </c>
      <c r="AO158" s="449"/>
      <c r="AP158" s="94"/>
      <c r="AQ158" s="94"/>
      <c r="AR158" s="94"/>
      <c r="AS158" s="94"/>
    </row>
    <row r="159" spans="1:45" s="142" customFormat="1" ht="230.45" hidden="1" customHeight="1" x14ac:dyDescent="0.25">
      <c r="A159" s="70">
        <v>522</v>
      </c>
      <c r="B159" s="70">
        <v>98</v>
      </c>
      <c r="C159" s="183" t="s">
        <v>1397</v>
      </c>
      <c r="D159" s="192" t="s">
        <v>1398</v>
      </c>
      <c r="E159" s="192" t="s">
        <v>1399</v>
      </c>
      <c r="F159" s="75" t="s">
        <v>436</v>
      </c>
      <c r="G159" s="72" t="s">
        <v>437</v>
      </c>
      <c r="H159" s="163" t="s">
        <v>1400</v>
      </c>
      <c r="I159" s="163" t="s">
        <v>1401</v>
      </c>
      <c r="J159" s="92">
        <v>4</v>
      </c>
      <c r="K159" s="77">
        <v>41791</v>
      </c>
      <c r="L159" s="77">
        <v>42185</v>
      </c>
      <c r="M159" s="78" t="s">
        <v>530</v>
      </c>
      <c r="N159" s="79" t="s">
        <v>38</v>
      </c>
      <c r="O159" s="143" t="s">
        <v>29</v>
      </c>
      <c r="P159" s="79" t="s">
        <v>431</v>
      </c>
      <c r="Q159" s="79" t="s">
        <v>37</v>
      </c>
      <c r="R159" s="81" t="s">
        <v>440</v>
      </c>
      <c r="S159" s="144">
        <v>4</v>
      </c>
      <c r="T159" s="83">
        <f>+S159/J159</f>
        <v>1</v>
      </c>
      <c r="U159" s="85" t="s">
        <v>441</v>
      </c>
      <c r="V159" s="85" t="s">
        <v>26</v>
      </c>
      <c r="W159" s="6" t="s">
        <v>1377</v>
      </c>
      <c r="X159" s="85" t="s">
        <v>1395</v>
      </c>
      <c r="Y159" s="6" t="s">
        <v>1402</v>
      </c>
      <c r="Z159" s="85" t="s">
        <v>445</v>
      </c>
      <c r="AA159" s="87" t="s">
        <v>51</v>
      </c>
      <c r="AB159" s="88">
        <f>IF(T159=100%,2,0)</f>
        <v>2</v>
      </c>
      <c r="AC159" s="88">
        <f>IF(L159&lt;$AD$8,0,1)</f>
        <v>0</v>
      </c>
      <c r="AD159" s="89" t="str">
        <f t="shared" si="4"/>
        <v>CUMPLIDA</v>
      </c>
      <c r="AE159" s="89" t="str">
        <f t="shared" si="5"/>
        <v>CUMPLIDA</v>
      </c>
      <c r="AF159" s="81" t="s">
        <v>31</v>
      </c>
      <c r="AG159" s="83" t="s">
        <v>391</v>
      </c>
      <c r="AH159" s="91"/>
      <c r="AI159" s="91"/>
      <c r="AJ159" s="91"/>
      <c r="AK159" s="92" t="s">
        <v>364</v>
      </c>
      <c r="AL159" s="93"/>
      <c r="AM159" s="92"/>
      <c r="AN159" s="94" t="s">
        <v>213</v>
      </c>
      <c r="AO159" s="449"/>
      <c r="AP159" s="94"/>
      <c r="AQ159" s="94"/>
      <c r="AR159" s="94"/>
      <c r="AS159" s="94"/>
    </row>
    <row r="160" spans="1:45" s="142" customFormat="1" ht="244.9" hidden="1" customHeight="1" x14ac:dyDescent="0.25">
      <c r="A160" s="70">
        <v>523</v>
      </c>
      <c r="B160" s="70">
        <v>99</v>
      </c>
      <c r="C160" s="183" t="s">
        <v>1403</v>
      </c>
      <c r="D160" s="192" t="s">
        <v>1404</v>
      </c>
      <c r="E160" s="192" t="s">
        <v>1405</v>
      </c>
      <c r="F160" s="75" t="s">
        <v>436</v>
      </c>
      <c r="G160" s="72" t="s">
        <v>437</v>
      </c>
      <c r="H160" s="163" t="s">
        <v>1406</v>
      </c>
      <c r="I160" s="163" t="s">
        <v>1407</v>
      </c>
      <c r="J160" s="92">
        <v>4</v>
      </c>
      <c r="K160" s="77">
        <v>41791</v>
      </c>
      <c r="L160" s="77">
        <v>42185</v>
      </c>
      <c r="M160" s="78" t="s">
        <v>530</v>
      </c>
      <c r="N160" s="79" t="s">
        <v>38</v>
      </c>
      <c r="O160" s="143" t="s">
        <v>29</v>
      </c>
      <c r="P160" s="79" t="s">
        <v>431</v>
      </c>
      <c r="Q160" s="79" t="s">
        <v>37</v>
      </c>
      <c r="R160" s="81" t="s">
        <v>89</v>
      </c>
      <c r="S160" s="144">
        <v>4</v>
      </c>
      <c r="T160" s="83">
        <f>+S160/J160</f>
        <v>1</v>
      </c>
      <c r="U160" s="85" t="s">
        <v>441</v>
      </c>
      <c r="V160" s="85" t="s">
        <v>26</v>
      </c>
      <c r="W160" s="6" t="s">
        <v>1377</v>
      </c>
      <c r="X160" s="85" t="s">
        <v>1395</v>
      </c>
      <c r="Y160" s="6" t="s">
        <v>1408</v>
      </c>
      <c r="Z160" s="85" t="s">
        <v>445</v>
      </c>
      <c r="AA160" s="87" t="s">
        <v>51</v>
      </c>
      <c r="AB160" s="88">
        <f>IF(T160=100%,2,0)</f>
        <v>2</v>
      </c>
      <c r="AC160" s="88">
        <f>IF(L160&lt;$AD$8,0,1)</f>
        <v>0</v>
      </c>
      <c r="AD160" s="89" t="str">
        <f t="shared" si="4"/>
        <v>CUMPLIDA</v>
      </c>
      <c r="AE160" s="89" t="str">
        <f t="shared" si="5"/>
        <v>CUMPLIDA</v>
      </c>
      <c r="AF160" s="81" t="s">
        <v>89</v>
      </c>
      <c r="AG160" s="83" t="s">
        <v>391</v>
      </c>
      <c r="AH160" s="91"/>
      <c r="AI160" s="91"/>
      <c r="AJ160" s="91"/>
      <c r="AK160" s="92" t="s">
        <v>364</v>
      </c>
      <c r="AL160" s="93"/>
      <c r="AM160" s="92"/>
      <c r="AN160" s="94" t="s">
        <v>213</v>
      </c>
      <c r="AO160" s="449"/>
      <c r="AP160" s="94"/>
      <c r="AQ160" s="94"/>
      <c r="AR160" s="94"/>
      <c r="AS160" s="94"/>
    </row>
    <row r="161" spans="1:45" s="142" customFormat="1" ht="276" hidden="1" customHeight="1" x14ac:dyDescent="0.25">
      <c r="A161" s="70">
        <v>524</v>
      </c>
      <c r="B161" s="70">
        <v>100</v>
      </c>
      <c r="C161" s="183" t="s">
        <v>1409</v>
      </c>
      <c r="D161" s="192" t="s">
        <v>1410</v>
      </c>
      <c r="E161" s="183" t="s">
        <v>1411</v>
      </c>
      <c r="F161" s="75" t="s">
        <v>1087</v>
      </c>
      <c r="G161" s="72" t="s">
        <v>1412</v>
      </c>
      <c r="H161" s="163" t="s">
        <v>1413</v>
      </c>
      <c r="I161" s="163" t="s">
        <v>1413</v>
      </c>
      <c r="J161" s="92">
        <v>4</v>
      </c>
      <c r="K161" s="77">
        <v>41791</v>
      </c>
      <c r="L161" s="77">
        <v>42460</v>
      </c>
      <c r="M161" s="78" t="s">
        <v>530</v>
      </c>
      <c r="N161" s="79" t="s">
        <v>38</v>
      </c>
      <c r="O161" s="79" t="s">
        <v>25</v>
      </c>
      <c r="P161" s="79" t="s">
        <v>25</v>
      </c>
      <c r="Q161" s="143" t="s">
        <v>25</v>
      </c>
      <c r="R161" s="81" t="s">
        <v>440</v>
      </c>
      <c r="S161" s="144">
        <v>4</v>
      </c>
      <c r="T161" s="83">
        <f>+S161/J161</f>
        <v>1</v>
      </c>
      <c r="U161" s="85" t="s">
        <v>441</v>
      </c>
      <c r="V161" s="85" t="s">
        <v>26</v>
      </c>
      <c r="W161" s="6" t="s">
        <v>1415</v>
      </c>
      <c r="X161" s="85" t="s">
        <v>1395</v>
      </c>
      <c r="Y161" s="6" t="s">
        <v>1416</v>
      </c>
      <c r="Z161" s="85" t="s">
        <v>445</v>
      </c>
      <c r="AA161" s="87" t="s">
        <v>51</v>
      </c>
      <c r="AB161" s="88">
        <f>IF(T161=100%,2,0)</f>
        <v>2</v>
      </c>
      <c r="AC161" s="88">
        <f>IF(L161&lt;$AD$8,0,1)</f>
        <v>0</v>
      </c>
      <c r="AD161" s="89" t="str">
        <f t="shared" si="4"/>
        <v>CUMPLIDA</v>
      </c>
      <c r="AE161" s="89" t="str">
        <f t="shared" si="5"/>
        <v>CUMPLIDA</v>
      </c>
      <c r="AF161" s="81" t="s">
        <v>31</v>
      </c>
      <c r="AG161" s="83" t="s">
        <v>363</v>
      </c>
      <c r="AH161" s="91"/>
      <c r="AI161" s="91"/>
      <c r="AJ161" s="91"/>
      <c r="AK161" s="92" t="s">
        <v>364</v>
      </c>
      <c r="AL161" s="6" t="s">
        <v>116</v>
      </c>
      <c r="AM161" s="115" t="s">
        <v>1417</v>
      </c>
      <c r="AN161" s="94" t="s">
        <v>213</v>
      </c>
      <c r="AO161" s="449"/>
      <c r="AP161" s="94"/>
      <c r="AQ161" s="94"/>
      <c r="AR161" s="94"/>
      <c r="AS161" s="94"/>
    </row>
    <row r="162" spans="1:45" s="142" customFormat="1" ht="230.45" hidden="1" customHeight="1" x14ac:dyDescent="0.25">
      <c r="A162" s="70">
        <v>525</v>
      </c>
      <c r="B162" s="70">
        <v>101</v>
      </c>
      <c r="C162" s="183" t="s">
        <v>1418</v>
      </c>
      <c r="D162" s="192" t="s">
        <v>1419</v>
      </c>
      <c r="E162" s="192" t="s">
        <v>1420</v>
      </c>
      <c r="F162" s="75" t="s">
        <v>436</v>
      </c>
      <c r="G162" s="72" t="s">
        <v>437</v>
      </c>
      <c r="H162" s="163" t="s">
        <v>1421</v>
      </c>
      <c r="I162" s="163" t="s">
        <v>1421</v>
      </c>
      <c r="J162" s="92">
        <v>4</v>
      </c>
      <c r="K162" s="77">
        <v>41791</v>
      </c>
      <c r="L162" s="77">
        <v>42185</v>
      </c>
      <c r="M162" s="78" t="s">
        <v>530</v>
      </c>
      <c r="N162" s="79" t="s">
        <v>38</v>
      </c>
      <c r="O162" s="143" t="s">
        <v>29</v>
      </c>
      <c r="P162" s="79" t="s">
        <v>431</v>
      </c>
      <c r="Q162" s="79" t="s">
        <v>37</v>
      </c>
      <c r="R162" s="81" t="s">
        <v>31</v>
      </c>
      <c r="S162" s="144">
        <v>4</v>
      </c>
      <c r="T162" s="83">
        <f>+S162/J162</f>
        <v>1</v>
      </c>
      <c r="U162" s="85" t="s">
        <v>441</v>
      </c>
      <c r="V162" s="85" t="s">
        <v>26</v>
      </c>
      <c r="W162" s="6" t="s">
        <v>1377</v>
      </c>
      <c r="X162" s="85" t="s">
        <v>1395</v>
      </c>
      <c r="Y162" s="6" t="s">
        <v>1422</v>
      </c>
      <c r="Z162" s="85" t="s">
        <v>445</v>
      </c>
      <c r="AA162" s="87" t="s">
        <v>51</v>
      </c>
      <c r="AB162" s="88">
        <f>IF(T162=100%,2,0)</f>
        <v>2</v>
      </c>
      <c r="AC162" s="88">
        <f>IF(L162&lt;$AD$8,0,1)</f>
        <v>0</v>
      </c>
      <c r="AD162" s="89" t="str">
        <f t="shared" si="4"/>
        <v>CUMPLIDA</v>
      </c>
      <c r="AE162" s="89" t="str">
        <f t="shared" si="5"/>
        <v>CUMPLIDA</v>
      </c>
      <c r="AF162" s="81" t="s">
        <v>31</v>
      </c>
      <c r="AG162" s="83" t="s">
        <v>391</v>
      </c>
      <c r="AH162" s="91"/>
      <c r="AI162" s="91"/>
      <c r="AJ162" s="91"/>
      <c r="AK162" s="92" t="s">
        <v>364</v>
      </c>
      <c r="AL162" s="93"/>
      <c r="AM162" s="92"/>
      <c r="AN162" s="94" t="s">
        <v>213</v>
      </c>
      <c r="AO162" s="449"/>
      <c r="AP162" s="94"/>
      <c r="AQ162" s="94"/>
      <c r="AR162" s="94"/>
      <c r="AS162" s="94"/>
    </row>
    <row r="163" spans="1:45" s="142" customFormat="1" ht="216" hidden="1" customHeight="1" x14ac:dyDescent="0.25">
      <c r="A163" s="70">
        <v>526</v>
      </c>
      <c r="B163" s="70">
        <v>102</v>
      </c>
      <c r="C163" s="183" t="s">
        <v>1423</v>
      </c>
      <c r="D163" s="192" t="s">
        <v>1424</v>
      </c>
      <c r="E163" s="192" t="s">
        <v>1425</v>
      </c>
      <c r="F163" s="75" t="s">
        <v>436</v>
      </c>
      <c r="G163" s="72" t="s">
        <v>437</v>
      </c>
      <c r="H163" s="163" t="s">
        <v>1426</v>
      </c>
      <c r="I163" s="163" t="s">
        <v>1426</v>
      </c>
      <c r="J163" s="92">
        <v>4</v>
      </c>
      <c r="K163" s="77">
        <v>41791</v>
      </c>
      <c r="L163" s="77">
        <v>42185</v>
      </c>
      <c r="M163" s="78" t="s">
        <v>530</v>
      </c>
      <c r="N163" s="79" t="s">
        <v>38</v>
      </c>
      <c r="O163" s="143" t="s">
        <v>29</v>
      </c>
      <c r="P163" s="79" t="s">
        <v>431</v>
      </c>
      <c r="Q163" s="79" t="s">
        <v>37</v>
      </c>
      <c r="R163" s="81" t="s">
        <v>88</v>
      </c>
      <c r="S163" s="144">
        <v>4</v>
      </c>
      <c r="T163" s="83">
        <f>+S163/J163</f>
        <v>1</v>
      </c>
      <c r="U163" s="85" t="s">
        <v>441</v>
      </c>
      <c r="V163" s="85" t="s">
        <v>26</v>
      </c>
      <c r="W163" s="6" t="s">
        <v>1377</v>
      </c>
      <c r="X163" s="85" t="s">
        <v>1395</v>
      </c>
      <c r="Y163" s="6" t="s">
        <v>1427</v>
      </c>
      <c r="Z163" s="85" t="s">
        <v>445</v>
      </c>
      <c r="AA163" s="87" t="s">
        <v>51</v>
      </c>
      <c r="AB163" s="88">
        <f>IF(T163=100%,2,0)</f>
        <v>2</v>
      </c>
      <c r="AC163" s="88">
        <f>IF(L163&lt;$AD$8,0,1)</f>
        <v>0</v>
      </c>
      <c r="AD163" s="89" t="str">
        <f t="shared" si="4"/>
        <v>CUMPLIDA</v>
      </c>
      <c r="AE163" s="89" t="str">
        <f t="shared" si="5"/>
        <v>CUMPLIDA</v>
      </c>
      <c r="AF163" s="81" t="s">
        <v>88</v>
      </c>
      <c r="AG163" s="83" t="s">
        <v>391</v>
      </c>
      <c r="AH163" s="91"/>
      <c r="AI163" s="91"/>
      <c r="AJ163" s="91"/>
      <c r="AK163" s="92" t="s">
        <v>364</v>
      </c>
      <c r="AL163" s="93"/>
      <c r="AM163" s="92"/>
      <c r="AN163" s="94" t="s">
        <v>213</v>
      </c>
      <c r="AO163" s="449"/>
      <c r="AP163" s="94"/>
      <c r="AQ163" s="94"/>
      <c r="AR163" s="94"/>
      <c r="AS163" s="94"/>
    </row>
    <row r="164" spans="1:45" s="142" customFormat="1" ht="409.6" hidden="1" customHeight="1" x14ac:dyDescent="0.25">
      <c r="A164" s="70">
        <v>527</v>
      </c>
      <c r="B164" s="70">
        <v>103</v>
      </c>
      <c r="C164" s="183" t="s">
        <v>1428</v>
      </c>
      <c r="D164" s="183" t="s">
        <v>1429</v>
      </c>
      <c r="E164" s="192" t="s">
        <v>1399</v>
      </c>
      <c r="F164" s="75" t="s">
        <v>436</v>
      </c>
      <c r="G164" s="72" t="s">
        <v>437</v>
      </c>
      <c r="H164" s="163" t="s">
        <v>1430</v>
      </c>
      <c r="I164" s="163" t="s">
        <v>1431</v>
      </c>
      <c r="J164" s="92">
        <v>4</v>
      </c>
      <c r="K164" s="77">
        <v>41791</v>
      </c>
      <c r="L164" s="77">
        <v>42185</v>
      </c>
      <c r="M164" s="78" t="s">
        <v>530</v>
      </c>
      <c r="N164" s="79" t="s">
        <v>38</v>
      </c>
      <c r="O164" s="143" t="s">
        <v>29</v>
      </c>
      <c r="P164" s="79" t="s">
        <v>431</v>
      </c>
      <c r="Q164" s="79" t="s">
        <v>37</v>
      </c>
      <c r="R164" s="81" t="s">
        <v>440</v>
      </c>
      <c r="S164" s="144">
        <v>4</v>
      </c>
      <c r="T164" s="83">
        <f>+S164/J164</f>
        <v>1</v>
      </c>
      <c r="U164" s="85" t="s">
        <v>441</v>
      </c>
      <c r="V164" s="85" t="s">
        <v>26</v>
      </c>
      <c r="W164" s="6" t="s">
        <v>1377</v>
      </c>
      <c r="X164" s="85" t="s">
        <v>1395</v>
      </c>
      <c r="Y164" s="6" t="s">
        <v>1432</v>
      </c>
      <c r="Z164" s="85" t="s">
        <v>445</v>
      </c>
      <c r="AA164" s="87" t="s">
        <v>51</v>
      </c>
      <c r="AB164" s="88">
        <f>IF(T164=100%,2,0)</f>
        <v>2</v>
      </c>
      <c r="AC164" s="88">
        <f>IF(L164&lt;$AD$8,0,1)</f>
        <v>0</v>
      </c>
      <c r="AD164" s="89" t="str">
        <f t="shared" si="4"/>
        <v>CUMPLIDA</v>
      </c>
      <c r="AE164" s="89" t="str">
        <f t="shared" si="5"/>
        <v>CUMPLIDA</v>
      </c>
      <c r="AF164" s="81" t="s">
        <v>31</v>
      </c>
      <c r="AG164" s="83" t="s">
        <v>391</v>
      </c>
      <c r="AH164" s="91"/>
      <c r="AI164" s="91"/>
      <c r="AJ164" s="91"/>
      <c r="AK164" s="92" t="s">
        <v>364</v>
      </c>
      <c r="AL164" s="93"/>
      <c r="AM164" s="92"/>
      <c r="AN164" s="94" t="s">
        <v>213</v>
      </c>
      <c r="AO164" s="449"/>
      <c r="AP164" s="94"/>
      <c r="AQ164" s="94"/>
      <c r="AR164" s="94"/>
      <c r="AS164" s="94"/>
    </row>
    <row r="165" spans="1:45" s="142" customFormat="1" ht="360" hidden="1" customHeight="1" x14ac:dyDescent="0.25">
      <c r="A165" s="70">
        <v>528</v>
      </c>
      <c r="B165" s="70">
        <v>104</v>
      </c>
      <c r="C165" s="183" t="s">
        <v>1433</v>
      </c>
      <c r="D165" s="192" t="s">
        <v>1434</v>
      </c>
      <c r="E165" s="192" t="s">
        <v>1435</v>
      </c>
      <c r="F165" s="183" t="s">
        <v>1436</v>
      </c>
      <c r="G165" s="183" t="s">
        <v>1437</v>
      </c>
      <c r="H165" s="183" t="s">
        <v>1438</v>
      </c>
      <c r="I165" s="183" t="s">
        <v>1438</v>
      </c>
      <c r="J165" s="93">
        <v>2</v>
      </c>
      <c r="K165" s="77">
        <v>41640</v>
      </c>
      <c r="L165" s="77">
        <v>42004</v>
      </c>
      <c r="M165" s="78" t="s">
        <v>530</v>
      </c>
      <c r="N165" s="79" t="s">
        <v>38</v>
      </c>
      <c r="O165" s="143" t="s">
        <v>29</v>
      </c>
      <c r="P165" s="79" t="s">
        <v>431</v>
      </c>
      <c r="Q165" s="79" t="s">
        <v>37</v>
      </c>
      <c r="R165" s="81" t="s">
        <v>31</v>
      </c>
      <c r="S165" s="144">
        <v>2</v>
      </c>
      <c r="T165" s="83">
        <f>+S165/J165</f>
        <v>1</v>
      </c>
      <c r="U165" s="85" t="s">
        <v>441</v>
      </c>
      <c r="V165" s="85" t="s">
        <v>26</v>
      </c>
      <c r="W165" s="6" t="s">
        <v>1377</v>
      </c>
      <c r="X165" s="85" t="s">
        <v>1395</v>
      </c>
      <c r="Y165" s="6" t="s">
        <v>1439</v>
      </c>
      <c r="Z165" s="85" t="s">
        <v>445</v>
      </c>
      <c r="AA165" s="87" t="s">
        <v>51</v>
      </c>
      <c r="AB165" s="88">
        <f>IF(T165=100%,2,0)</f>
        <v>2</v>
      </c>
      <c r="AC165" s="88">
        <f>IF(L165&lt;$AD$8,0,1)</f>
        <v>0</v>
      </c>
      <c r="AD165" s="89" t="str">
        <f t="shared" si="4"/>
        <v>CUMPLIDA</v>
      </c>
      <c r="AE165" s="89" t="str">
        <f t="shared" si="5"/>
        <v>CUMPLIDA</v>
      </c>
      <c r="AF165" s="81" t="s">
        <v>31</v>
      </c>
      <c r="AG165" s="83" t="s">
        <v>391</v>
      </c>
      <c r="AH165" s="91"/>
      <c r="AI165" s="91"/>
      <c r="AJ165" s="91"/>
      <c r="AK165" s="92" t="s">
        <v>364</v>
      </c>
      <c r="AL165" s="93"/>
      <c r="AM165" s="92"/>
      <c r="AN165" s="94" t="s">
        <v>213</v>
      </c>
      <c r="AO165" s="449"/>
      <c r="AP165" s="94"/>
      <c r="AQ165" s="94"/>
      <c r="AR165" s="94"/>
      <c r="AS165" s="94"/>
    </row>
    <row r="166" spans="1:45" s="142" customFormat="1" ht="409.6" customHeight="1" x14ac:dyDescent="0.25">
      <c r="A166" s="96">
        <v>529</v>
      </c>
      <c r="B166" s="96">
        <v>105</v>
      </c>
      <c r="C166" s="168" t="s">
        <v>1440</v>
      </c>
      <c r="D166" s="236" t="s">
        <v>1441</v>
      </c>
      <c r="E166" s="236" t="s">
        <v>1382</v>
      </c>
      <c r="F166" s="100" t="s">
        <v>1442</v>
      </c>
      <c r="G166" s="97" t="s">
        <v>1443</v>
      </c>
      <c r="H166" s="266" t="s">
        <v>1444</v>
      </c>
      <c r="I166" s="266" t="s">
        <v>1445</v>
      </c>
      <c r="J166" s="427">
        <v>9</v>
      </c>
      <c r="K166" s="117">
        <v>41791</v>
      </c>
      <c r="L166" s="217">
        <v>42735</v>
      </c>
      <c r="M166" s="103" t="s">
        <v>530</v>
      </c>
      <c r="N166" s="452" t="s">
        <v>38</v>
      </c>
      <c r="O166" s="118" t="s">
        <v>22</v>
      </c>
      <c r="P166" s="199" t="s">
        <v>979</v>
      </c>
      <c r="Q166" s="118" t="s">
        <v>6164</v>
      </c>
      <c r="R166" s="105" t="s">
        <v>440</v>
      </c>
      <c r="S166" s="106">
        <v>9</v>
      </c>
      <c r="T166" s="107">
        <f>+S166/J166</f>
        <v>1</v>
      </c>
      <c r="U166" s="85" t="s">
        <v>441</v>
      </c>
      <c r="V166" s="85" t="s">
        <v>26</v>
      </c>
      <c r="W166" s="427" t="s">
        <v>1415</v>
      </c>
      <c r="X166" s="85" t="s">
        <v>1395</v>
      </c>
      <c r="Y166" s="427" t="s">
        <v>1448</v>
      </c>
      <c r="Z166" s="85" t="s">
        <v>445</v>
      </c>
      <c r="AA166" s="110" t="s">
        <v>51</v>
      </c>
      <c r="AB166" s="410">
        <f>IF(T166=100%,2,0)</f>
        <v>2</v>
      </c>
      <c r="AC166" s="411">
        <f>IF(L166&lt;$AD$8,0,1)</f>
        <v>0</v>
      </c>
      <c r="AD166" s="89" t="str">
        <f t="shared" si="4"/>
        <v>CUMPLIDA</v>
      </c>
      <c r="AE166" s="89" t="str">
        <f t="shared" si="5"/>
        <v>CUMPLIDA</v>
      </c>
      <c r="AF166" s="105" t="s">
        <v>31</v>
      </c>
      <c r="AG166" s="113"/>
      <c r="AH166" s="114" t="s">
        <v>1449</v>
      </c>
      <c r="AI166" s="91" t="s">
        <v>226</v>
      </c>
      <c r="AJ166" s="114" t="s">
        <v>220</v>
      </c>
      <c r="AK166" s="449" t="s">
        <v>108</v>
      </c>
      <c r="AL166" s="427" t="s">
        <v>116</v>
      </c>
      <c r="AM166" s="427" t="s">
        <v>1130</v>
      </c>
      <c r="AN166" s="427" t="s">
        <v>213</v>
      </c>
      <c r="AO166" s="427"/>
      <c r="AP166" s="427"/>
      <c r="AQ166" s="427"/>
      <c r="AR166" s="427"/>
      <c r="AS166" s="119"/>
    </row>
    <row r="167" spans="1:45" s="142" customFormat="1" ht="100.9" hidden="1" customHeight="1" x14ac:dyDescent="0.25">
      <c r="A167" s="120">
        <v>530</v>
      </c>
      <c r="B167" s="120">
        <v>106</v>
      </c>
      <c r="C167" s="174" t="s">
        <v>1450</v>
      </c>
      <c r="D167" s="226" t="s">
        <v>1451</v>
      </c>
      <c r="E167" s="226" t="s">
        <v>1452</v>
      </c>
      <c r="F167" s="124" t="s">
        <v>436</v>
      </c>
      <c r="G167" s="121" t="s">
        <v>437</v>
      </c>
      <c r="H167" s="230" t="s">
        <v>1453</v>
      </c>
      <c r="I167" s="230" t="s">
        <v>1454</v>
      </c>
      <c r="J167" s="138">
        <v>4</v>
      </c>
      <c r="K167" s="126">
        <v>41791</v>
      </c>
      <c r="L167" s="126">
        <v>42185</v>
      </c>
      <c r="M167" s="127" t="s">
        <v>530</v>
      </c>
      <c r="N167" s="128" t="s">
        <v>38</v>
      </c>
      <c r="O167" s="213" t="s">
        <v>29</v>
      </c>
      <c r="P167" s="128" t="s">
        <v>431</v>
      </c>
      <c r="Q167" s="128" t="s">
        <v>37</v>
      </c>
      <c r="R167" s="129" t="s">
        <v>440</v>
      </c>
      <c r="S167" s="130">
        <v>4</v>
      </c>
      <c r="T167" s="131">
        <f>+S167/J167</f>
        <v>1</v>
      </c>
      <c r="U167" s="132" t="s">
        <v>441</v>
      </c>
      <c r="V167" s="132" t="s">
        <v>26</v>
      </c>
      <c r="W167" s="9" t="s">
        <v>1455</v>
      </c>
      <c r="X167" s="132" t="s">
        <v>1456</v>
      </c>
      <c r="Y167" s="9" t="s">
        <v>1457</v>
      </c>
      <c r="Z167" s="132" t="s">
        <v>445</v>
      </c>
      <c r="AA167" s="134" t="s">
        <v>51</v>
      </c>
      <c r="AB167" s="88">
        <f>IF(T167=100%,2,0)</f>
        <v>2</v>
      </c>
      <c r="AC167" s="88">
        <f>IF(L167&lt;$AD$8,0,1)</f>
        <v>0</v>
      </c>
      <c r="AD167" s="135" t="str">
        <f t="shared" si="4"/>
        <v>CUMPLIDA</v>
      </c>
      <c r="AE167" s="135" t="str">
        <f t="shared" si="5"/>
        <v>CUMPLIDA</v>
      </c>
      <c r="AF167" s="129" t="s">
        <v>31</v>
      </c>
      <c r="AG167" s="131" t="s">
        <v>391</v>
      </c>
      <c r="AH167" s="137"/>
      <c r="AI167" s="137"/>
      <c r="AJ167" s="137"/>
      <c r="AK167" s="138" t="s">
        <v>364</v>
      </c>
      <c r="AL167" s="139"/>
      <c r="AM167" s="138"/>
      <c r="AN167" s="140" t="s">
        <v>213</v>
      </c>
      <c r="AO167" s="140"/>
      <c r="AP167" s="140"/>
      <c r="AQ167" s="140"/>
      <c r="AR167" s="140"/>
      <c r="AS167" s="140"/>
    </row>
    <row r="168" spans="1:45" s="142" customFormat="1" ht="409.6" hidden="1" customHeight="1" x14ac:dyDescent="0.25">
      <c r="A168" s="70">
        <v>531</v>
      </c>
      <c r="B168" s="70">
        <v>107</v>
      </c>
      <c r="C168" s="183" t="s">
        <v>1458</v>
      </c>
      <c r="D168" s="192" t="s">
        <v>1459</v>
      </c>
      <c r="E168" s="192" t="s">
        <v>1452</v>
      </c>
      <c r="F168" s="75" t="s">
        <v>436</v>
      </c>
      <c r="G168" s="72" t="s">
        <v>437</v>
      </c>
      <c r="H168" s="163" t="s">
        <v>1460</v>
      </c>
      <c r="I168" s="163" t="s">
        <v>1461</v>
      </c>
      <c r="J168" s="92">
        <v>4</v>
      </c>
      <c r="K168" s="77">
        <v>41791</v>
      </c>
      <c r="L168" s="77">
        <v>42185</v>
      </c>
      <c r="M168" s="78" t="s">
        <v>530</v>
      </c>
      <c r="N168" s="79" t="s">
        <v>38</v>
      </c>
      <c r="O168" s="143" t="s">
        <v>29</v>
      </c>
      <c r="P168" s="79" t="s">
        <v>431</v>
      </c>
      <c r="Q168" s="79" t="s">
        <v>37</v>
      </c>
      <c r="R168" s="81" t="s">
        <v>440</v>
      </c>
      <c r="S168" s="144">
        <v>4</v>
      </c>
      <c r="T168" s="83">
        <f>+S168/J168</f>
        <v>1</v>
      </c>
      <c r="U168" s="85" t="s">
        <v>441</v>
      </c>
      <c r="V168" s="85" t="s">
        <v>26</v>
      </c>
      <c r="W168" s="6" t="s">
        <v>1377</v>
      </c>
      <c r="X168" s="85" t="s">
        <v>1395</v>
      </c>
      <c r="Y168" s="6" t="s">
        <v>1462</v>
      </c>
      <c r="Z168" s="85" t="s">
        <v>445</v>
      </c>
      <c r="AA168" s="87" t="s">
        <v>51</v>
      </c>
      <c r="AB168" s="88">
        <f>IF(T168=100%,2,0)</f>
        <v>2</v>
      </c>
      <c r="AC168" s="88">
        <f>IF(L168&lt;$AD$8,0,1)</f>
        <v>0</v>
      </c>
      <c r="AD168" s="89" t="str">
        <f t="shared" si="4"/>
        <v>CUMPLIDA</v>
      </c>
      <c r="AE168" s="89" t="str">
        <f t="shared" si="5"/>
        <v>CUMPLIDA</v>
      </c>
      <c r="AF168" s="81" t="s">
        <v>31</v>
      </c>
      <c r="AG168" s="83" t="s">
        <v>391</v>
      </c>
      <c r="AH168" s="91"/>
      <c r="AI168" s="91"/>
      <c r="AJ168" s="91"/>
      <c r="AK168" s="92" t="s">
        <v>364</v>
      </c>
      <c r="AL168" s="93"/>
      <c r="AM168" s="92"/>
      <c r="AN168" s="94" t="s">
        <v>213</v>
      </c>
      <c r="AO168" s="449"/>
      <c r="AP168" s="94"/>
      <c r="AQ168" s="94"/>
      <c r="AR168" s="94"/>
      <c r="AS168" s="94"/>
    </row>
    <row r="169" spans="1:45" s="142" customFormat="1" ht="174" customHeight="1" x14ac:dyDescent="0.25">
      <c r="A169" s="96">
        <v>533</v>
      </c>
      <c r="B169" s="96">
        <v>109</v>
      </c>
      <c r="C169" s="168" t="s">
        <v>1463</v>
      </c>
      <c r="D169" s="236" t="s">
        <v>1464</v>
      </c>
      <c r="E169" s="236" t="s">
        <v>1465</v>
      </c>
      <c r="F169" s="236" t="s">
        <v>1466</v>
      </c>
      <c r="G169" s="236" t="s">
        <v>1467</v>
      </c>
      <c r="H169" s="266" t="s">
        <v>1468</v>
      </c>
      <c r="I169" s="266" t="s">
        <v>1469</v>
      </c>
      <c r="J169" s="449">
        <v>6</v>
      </c>
      <c r="K169" s="451">
        <v>41791</v>
      </c>
      <c r="L169" s="451">
        <v>42916</v>
      </c>
      <c r="M169" s="103" t="s">
        <v>530</v>
      </c>
      <c r="N169" s="452" t="s">
        <v>38</v>
      </c>
      <c r="O169" s="452" t="s">
        <v>25</v>
      </c>
      <c r="P169" s="452" t="s">
        <v>1470</v>
      </c>
      <c r="Q169" s="199" t="s">
        <v>6192</v>
      </c>
      <c r="R169" s="105" t="s">
        <v>89</v>
      </c>
      <c r="S169" s="106">
        <v>6</v>
      </c>
      <c r="T169" s="107">
        <f>+S169/J169</f>
        <v>1</v>
      </c>
      <c r="U169" s="85"/>
      <c r="V169" s="85"/>
      <c r="W169" s="427" t="s">
        <v>371</v>
      </c>
      <c r="X169" s="85"/>
      <c r="Y169" s="86"/>
      <c r="Z169" s="85" t="s">
        <v>372</v>
      </c>
      <c r="AA169" s="110" t="s">
        <v>51</v>
      </c>
      <c r="AB169" s="410">
        <f>IF(T169=100%,2,0)</f>
        <v>2</v>
      </c>
      <c r="AC169" s="411">
        <f>IF(L169&lt;$AD$8,0,1)</f>
        <v>0</v>
      </c>
      <c r="AD169" s="89" t="str">
        <f t="shared" si="4"/>
        <v>CUMPLIDA</v>
      </c>
      <c r="AE169" s="89" t="str">
        <f t="shared" si="5"/>
        <v>CUMPLIDA</v>
      </c>
      <c r="AF169" s="105" t="s">
        <v>89</v>
      </c>
      <c r="AG169" s="113"/>
      <c r="AH169" s="114" t="s">
        <v>1474</v>
      </c>
      <c r="AI169" s="91" t="s">
        <v>26</v>
      </c>
      <c r="AJ169" s="114" t="s">
        <v>222</v>
      </c>
      <c r="AK169" s="449" t="s">
        <v>108</v>
      </c>
      <c r="AL169" s="427" t="s">
        <v>116</v>
      </c>
      <c r="AM169" s="427" t="s">
        <v>374</v>
      </c>
      <c r="AN169" s="427" t="s">
        <v>213</v>
      </c>
      <c r="AO169" s="427"/>
      <c r="AP169" s="427"/>
      <c r="AQ169" s="427"/>
      <c r="AR169" s="427"/>
      <c r="AS169" s="119"/>
    </row>
    <row r="170" spans="1:45" s="142" customFormat="1" ht="270.75" hidden="1" customHeight="1" x14ac:dyDescent="0.25">
      <c r="A170" s="120">
        <v>534</v>
      </c>
      <c r="B170" s="120">
        <v>110</v>
      </c>
      <c r="C170" s="174" t="s">
        <v>1475</v>
      </c>
      <c r="D170" s="174" t="s">
        <v>1476</v>
      </c>
      <c r="E170" s="174" t="s">
        <v>1477</v>
      </c>
      <c r="F170" s="124" t="s">
        <v>1478</v>
      </c>
      <c r="G170" s="121" t="s">
        <v>1479</v>
      </c>
      <c r="H170" s="230" t="s">
        <v>1480</v>
      </c>
      <c r="I170" s="230" t="s">
        <v>1480</v>
      </c>
      <c r="J170" s="138">
        <v>5</v>
      </c>
      <c r="K170" s="126">
        <v>41791</v>
      </c>
      <c r="L170" s="126">
        <v>42460</v>
      </c>
      <c r="M170" s="127" t="s">
        <v>530</v>
      </c>
      <c r="N170" s="128" t="s">
        <v>38</v>
      </c>
      <c r="O170" s="128" t="s">
        <v>29</v>
      </c>
      <c r="P170" s="128" t="s">
        <v>29</v>
      </c>
      <c r="Q170" s="213" t="s">
        <v>29</v>
      </c>
      <c r="R170" s="129" t="s">
        <v>88</v>
      </c>
      <c r="S170" s="130">
        <v>5</v>
      </c>
      <c r="T170" s="131">
        <f>+S170/J170</f>
        <v>1</v>
      </c>
      <c r="U170" s="267"/>
      <c r="V170" s="267"/>
      <c r="W170" s="133"/>
      <c r="X170" s="267"/>
      <c r="Y170" s="133"/>
      <c r="Z170" s="267"/>
      <c r="AA170" s="134" t="s">
        <v>51</v>
      </c>
      <c r="AB170" s="88">
        <f>IF(T170=100%,2,0)</f>
        <v>2</v>
      </c>
      <c r="AC170" s="88">
        <f>IF(L170&lt;$AD$8,0,1)</f>
        <v>0</v>
      </c>
      <c r="AD170" s="135" t="str">
        <f t="shared" si="4"/>
        <v>CUMPLIDA</v>
      </c>
      <c r="AE170" s="135" t="str">
        <f t="shared" si="5"/>
        <v>CUMPLIDA</v>
      </c>
      <c r="AF170" s="129" t="s">
        <v>88</v>
      </c>
      <c r="AG170" s="131" t="s">
        <v>363</v>
      </c>
      <c r="AH170" s="137"/>
      <c r="AI170" s="137"/>
      <c r="AJ170" s="137"/>
      <c r="AK170" s="138" t="s">
        <v>364</v>
      </c>
      <c r="AL170" s="9" t="s">
        <v>111</v>
      </c>
      <c r="AM170" s="9" t="s">
        <v>1262</v>
      </c>
      <c r="AN170" s="140" t="s">
        <v>213</v>
      </c>
      <c r="AO170" s="140"/>
      <c r="AP170" s="140"/>
      <c r="AQ170" s="140"/>
      <c r="AR170" s="140"/>
      <c r="AS170" s="140"/>
    </row>
    <row r="171" spans="1:45" s="142" customFormat="1" ht="353.25" hidden="1" customHeight="1" x14ac:dyDescent="0.25">
      <c r="A171" s="70">
        <v>554</v>
      </c>
      <c r="B171" s="70">
        <v>130</v>
      </c>
      <c r="C171" s="240" t="s">
        <v>1481</v>
      </c>
      <c r="D171" s="183" t="s">
        <v>1482</v>
      </c>
      <c r="E171" s="183" t="s">
        <v>1483</v>
      </c>
      <c r="F171" s="183" t="s">
        <v>1484</v>
      </c>
      <c r="G171" s="183" t="s">
        <v>1485</v>
      </c>
      <c r="H171" s="157" t="s">
        <v>1486</v>
      </c>
      <c r="I171" s="157" t="s">
        <v>1486</v>
      </c>
      <c r="J171" s="93">
        <v>9</v>
      </c>
      <c r="K171" s="77">
        <v>41659</v>
      </c>
      <c r="L171" s="77">
        <v>42185</v>
      </c>
      <c r="M171" s="78" t="s">
        <v>530</v>
      </c>
      <c r="N171" s="79" t="s">
        <v>38</v>
      </c>
      <c r="O171" s="143" t="s">
        <v>29</v>
      </c>
      <c r="P171" s="143" t="s">
        <v>556</v>
      </c>
      <c r="Q171" s="79" t="s">
        <v>37</v>
      </c>
      <c r="R171" s="81" t="s">
        <v>403</v>
      </c>
      <c r="S171" s="144">
        <v>9</v>
      </c>
      <c r="T171" s="83">
        <f>+S171/J171</f>
        <v>1</v>
      </c>
      <c r="U171" s="85"/>
      <c r="V171" s="85"/>
      <c r="W171" s="86"/>
      <c r="X171" s="85"/>
      <c r="Y171" s="86"/>
      <c r="Z171" s="85"/>
      <c r="AA171" s="87" t="s">
        <v>51</v>
      </c>
      <c r="AB171" s="88">
        <f>IF(T171=100%,2,0)</f>
        <v>2</v>
      </c>
      <c r="AC171" s="88">
        <f>IF(L171&lt;$AD$8,0,1)</f>
        <v>0</v>
      </c>
      <c r="AD171" s="89" t="str">
        <f t="shared" si="4"/>
        <v>CUMPLIDA</v>
      </c>
      <c r="AE171" s="89" t="str">
        <f t="shared" si="5"/>
        <v>CUMPLIDA</v>
      </c>
      <c r="AF171" s="79" t="s">
        <v>27</v>
      </c>
      <c r="AG171" s="83" t="s">
        <v>391</v>
      </c>
      <c r="AH171" s="91"/>
      <c r="AI171" s="91"/>
      <c r="AJ171" s="91"/>
      <c r="AK171" s="92" t="s">
        <v>364</v>
      </c>
      <c r="AL171" s="93"/>
      <c r="AM171" s="92"/>
      <c r="AN171" s="94" t="s">
        <v>213</v>
      </c>
      <c r="AO171" s="449"/>
      <c r="AP171" s="94"/>
      <c r="AQ171" s="94"/>
      <c r="AR171" s="94"/>
      <c r="AS171" s="94"/>
    </row>
    <row r="172" spans="1:45" s="142" customFormat="1" ht="100.9" hidden="1" customHeight="1" x14ac:dyDescent="0.25">
      <c r="A172" s="70">
        <v>555</v>
      </c>
      <c r="B172" s="70">
        <v>131</v>
      </c>
      <c r="C172" s="183" t="s">
        <v>1487</v>
      </c>
      <c r="D172" s="183" t="s">
        <v>1488</v>
      </c>
      <c r="E172" s="183" t="s">
        <v>1489</v>
      </c>
      <c r="F172" s="74" t="s">
        <v>1490</v>
      </c>
      <c r="G172" s="74" t="s">
        <v>1490</v>
      </c>
      <c r="H172" s="74" t="s">
        <v>1491</v>
      </c>
      <c r="I172" s="74" t="s">
        <v>1491</v>
      </c>
      <c r="J172" s="76">
        <v>4</v>
      </c>
      <c r="K172" s="77">
        <v>41810</v>
      </c>
      <c r="L172" s="77">
        <v>41943</v>
      </c>
      <c r="M172" s="78" t="s">
        <v>530</v>
      </c>
      <c r="N172" s="79" t="s">
        <v>38</v>
      </c>
      <c r="O172" s="143" t="s">
        <v>29</v>
      </c>
      <c r="P172" s="143" t="s">
        <v>29</v>
      </c>
      <c r="Q172" s="143" t="s">
        <v>29</v>
      </c>
      <c r="R172" s="81" t="s">
        <v>88</v>
      </c>
      <c r="S172" s="144">
        <v>4</v>
      </c>
      <c r="T172" s="83">
        <f>+S172/J172</f>
        <v>1</v>
      </c>
      <c r="U172" s="85"/>
      <c r="V172" s="85"/>
      <c r="W172" s="86"/>
      <c r="X172" s="85"/>
      <c r="Y172" s="86"/>
      <c r="Z172" s="85"/>
      <c r="AA172" s="87" t="s">
        <v>51</v>
      </c>
      <c r="AB172" s="88">
        <f>IF(T172=100%,2,0)</f>
        <v>2</v>
      </c>
      <c r="AC172" s="88">
        <f>IF(L172&lt;$AD$8,0,1)</f>
        <v>0</v>
      </c>
      <c r="AD172" s="89" t="str">
        <f t="shared" si="4"/>
        <v>CUMPLIDA</v>
      </c>
      <c r="AE172" s="89" t="str">
        <f t="shared" si="5"/>
        <v>CUMPLIDA</v>
      </c>
      <c r="AF172" s="81" t="s">
        <v>88</v>
      </c>
      <c r="AG172" s="83" t="s">
        <v>391</v>
      </c>
      <c r="AH172" s="91"/>
      <c r="AI172" s="91"/>
      <c r="AJ172" s="91"/>
      <c r="AK172" s="92" t="s">
        <v>364</v>
      </c>
      <c r="AL172" s="93"/>
      <c r="AM172" s="92"/>
      <c r="AN172" s="94" t="s">
        <v>213</v>
      </c>
      <c r="AO172" s="449"/>
      <c r="AP172" s="94"/>
      <c r="AQ172" s="94"/>
      <c r="AR172" s="94"/>
      <c r="AS172" s="94"/>
    </row>
    <row r="173" spans="1:45" s="56" customFormat="1" ht="409.6" customHeight="1" x14ac:dyDescent="0.25">
      <c r="A173" s="96">
        <v>559</v>
      </c>
      <c r="B173" s="96">
        <v>135</v>
      </c>
      <c r="C173" s="168" t="s">
        <v>1492</v>
      </c>
      <c r="D173" s="166" t="s">
        <v>1493</v>
      </c>
      <c r="E173" s="166" t="s">
        <v>1494</v>
      </c>
      <c r="F173" s="166" t="s">
        <v>1495</v>
      </c>
      <c r="G173" s="166" t="s">
        <v>1496</v>
      </c>
      <c r="H173" s="268" t="s">
        <v>5588</v>
      </c>
      <c r="I173" s="268" t="s">
        <v>5589</v>
      </c>
      <c r="J173" s="269">
        <v>7</v>
      </c>
      <c r="K173" s="202">
        <v>41810</v>
      </c>
      <c r="L173" s="202">
        <v>43404</v>
      </c>
      <c r="M173" s="103" t="s">
        <v>530</v>
      </c>
      <c r="N173" s="452" t="s">
        <v>38</v>
      </c>
      <c r="O173" s="118" t="s">
        <v>22</v>
      </c>
      <c r="P173" s="118" t="s">
        <v>5590</v>
      </c>
      <c r="Q173" s="118" t="s">
        <v>6164</v>
      </c>
      <c r="R173" s="105" t="s">
        <v>89</v>
      </c>
      <c r="S173" s="106">
        <v>5</v>
      </c>
      <c r="T173" s="107">
        <f>+S173/J173</f>
        <v>0.7142857142857143</v>
      </c>
      <c r="U173" s="85" t="s">
        <v>441</v>
      </c>
      <c r="V173" s="85" t="s">
        <v>26</v>
      </c>
      <c r="W173" s="427" t="s">
        <v>1500</v>
      </c>
      <c r="X173" s="85" t="s">
        <v>1395</v>
      </c>
      <c r="Y173" s="427" t="s">
        <v>1501</v>
      </c>
      <c r="Z173" s="85" t="s">
        <v>445</v>
      </c>
      <c r="AA173" s="110" t="s">
        <v>51</v>
      </c>
      <c r="AB173" s="410">
        <f>IF(T173=100%,2,0)</f>
        <v>0</v>
      </c>
      <c r="AC173" s="411">
        <f>IF(L173&lt;$AD$8,0,1)</f>
        <v>1</v>
      </c>
      <c r="AD173" s="89" t="str">
        <f t="shared" si="4"/>
        <v>EN TERMINO</v>
      </c>
      <c r="AE173" s="89" t="str">
        <f t="shared" si="5"/>
        <v>EN TERMINO</v>
      </c>
      <c r="AF173" s="105" t="s">
        <v>89</v>
      </c>
      <c r="AG173" s="113"/>
      <c r="AH173" s="114" t="s">
        <v>1502</v>
      </c>
      <c r="AI173" s="91" t="s">
        <v>19</v>
      </c>
      <c r="AJ173" s="114" t="s">
        <v>221</v>
      </c>
      <c r="AK173" s="449" t="s">
        <v>108</v>
      </c>
      <c r="AL173" s="427" t="s">
        <v>118</v>
      </c>
      <c r="AM173" s="427" t="s">
        <v>169</v>
      </c>
      <c r="AN173" s="427" t="s">
        <v>213</v>
      </c>
      <c r="AO173" s="427"/>
      <c r="AP173" s="427"/>
      <c r="AQ173" s="427"/>
      <c r="AR173" s="427"/>
      <c r="AS173" s="119"/>
    </row>
    <row r="174" spans="1:45" s="56" customFormat="1" ht="318.75" customHeight="1" x14ac:dyDescent="0.25">
      <c r="A174" s="96">
        <v>560</v>
      </c>
      <c r="B174" s="96">
        <v>136</v>
      </c>
      <c r="C174" s="168" t="s">
        <v>1503</v>
      </c>
      <c r="D174" s="166" t="s">
        <v>1493</v>
      </c>
      <c r="E174" s="166" t="s">
        <v>1504</v>
      </c>
      <c r="F174" s="166" t="s">
        <v>1505</v>
      </c>
      <c r="G174" s="166" t="s">
        <v>1506</v>
      </c>
      <c r="H174" s="268" t="s">
        <v>5591</v>
      </c>
      <c r="I174" s="268" t="s">
        <v>5589</v>
      </c>
      <c r="J174" s="269">
        <v>7</v>
      </c>
      <c r="K174" s="202">
        <v>43100</v>
      </c>
      <c r="L174" s="202">
        <v>43404</v>
      </c>
      <c r="M174" s="103" t="s">
        <v>530</v>
      </c>
      <c r="N174" s="452" t="s">
        <v>38</v>
      </c>
      <c r="O174" s="118" t="s">
        <v>22</v>
      </c>
      <c r="P174" s="118" t="s">
        <v>5590</v>
      </c>
      <c r="Q174" s="118" t="s">
        <v>6164</v>
      </c>
      <c r="R174" s="105" t="s">
        <v>89</v>
      </c>
      <c r="S174" s="106">
        <v>5</v>
      </c>
      <c r="T174" s="107">
        <f>+S174/J174</f>
        <v>0.7142857142857143</v>
      </c>
      <c r="U174" s="85" t="s">
        <v>441</v>
      </c>
      <c r="V174" s="85" t="s">
        <v>26</v>
      </c>
      <c r="W174" s="427" t="s">
        <v>1509</v>
      </c>
      <c r="X174" s="85" t="s">
        <v>1395</v>
      </c>
      <c r="Y174" s="427" t="s">
        <v>1510</v>
      </c>
      <c r="Z174" s="85" t="s">
        <v>445</v>
      </c>
      <c r="AA174" s="110" t="s">
        <v>51</v>
      </c>
      <c r="AB174" s="410">
        <f>IF(T174=100%,2,0)</f>
        <v>0</v>
      </c>
      <c r="AC174" s="411">
        <f>IF(L174&lt;$AD$8,0,1)</f>
        <v>1</v>
      </c>
      <c r="AD174" s="89" t="str">
        <f t="shared" si="4"/>
        <v>EN TERMINO</v>
      </c>
      <c r="AE174" s="89" t="str">
        <f t="shared" si="5"/>
        <v>EN TERMINO</v>
      </c>
      <c r="AF174" s="105" t="s">
        <v>89</v>
      </c>
      <c r="AG174" s="113"/>
      <c r="AH174" s="114" t="s">
        <v>1511</v>
      </c>
      <c r="AI174" s="91" t="s">
        <v>19</v>
      </c>
      <c r="AJ174" s="114" t="s">
        <v>221</v>
      </c>
      <c r="AK174" s="449" t="s">
        <v>108</v>
      </c>
      <c r="AL174" s="427" t="s">
        <v>111</v>
      </c>
      <c r="AM174" s="427" t="s">
        <v>1512</v>
      </c>
      <c r="AN174" s="427" t="s">
        <v>213</v>
      </c>
      <c r="AO174" s="427"/>
      <c r="AP174" s="427"/>
      <c r="AQ174" s="427"/>
      <c r="AR174" s="427"/>
      <c r="AS174" s="119"/>
    </row>
    <row r="175" spans="1:45" s="142" customFormat="1" ht="72" hidden="1" customHeight="1" x14ac:dyDescent="0.25">
      <c r="A175" s="120">
        <v>561</v>
      </c>
      <c r="B175" s="120">
        <v>137</v>
      </c>
      <c r="C175" s="271" t="s">
        <v>1513</v>
      </c>
      <c r="D175" s="174" t="s">
        <v>1514</v>
      </c>
      <c r="E175" s="174" t="s">
        <v>1515</v>
      </c>
      <c r="F175" s="123" t="s">
        <v>1490</v>
      </c>
      <c r="G175" s="123" t="s">
        <v>1490</v>
      </c>
      <c r="H175" s="123" t="s">
        <v>1516</v>
      </c>
      <c r="I175" s="123" t="s">
        <v>1516</v>
      </c>
      <c r="J175" s="125">
        <v>5</v>
      </c>
      <c r="K175" s="126">
        <v>41810</v>
      </c>
      <c r="L175" s="126">
        <v>41943</v>
      </c>
      <c r="M175" s="127" t="s">
        <v>530</v>
      </c>
      <c r="N175" s="128" t="s">
        <v>38</v>
      </c>
      <c r="O175" s="213" t="s">
        <v>29</v>
      </c>
      <c r="P175" s="128" t="s">
        <v>431</v>
      </c>
      <c r="Q175" s="128" t="s">
        <v>37</v>
      </c>
      <c r="R175" s="129" t="s">
        <v>403</v>
      </c>
      <c r="S175" s="130">
        <v>5</v>
      </c>
      <c r="T175" s="131">
        <f>+S175/J175</f>
        <v>1</v>
      </c>
      <c r="U175" s="132"/>
      <c r="V175" s="132"/>
      <c r="W175" s="133"/>
      <c r="X175" s="132"/>
      <c r="Y175" s="133"/>
      <c r="Z175" s="132"/>
      <c r="AA175" s="134" t="s">
        <v>51</v>
      </c>
      <c r="AB175" s="88">
        <f>IF(T175=100%,2,0)</f>
        <v>2</v>
      </c>
      <c r="AC175" s="88">
        <f>IF(L175&lt;$AD$8,0,1)</f>
        <v>0</v>
      </c>
      <c r="AD175" s="135" t="str">
        <f t="shared" si="4"/>
        <v>CUMPLIDA</v>
      </c>
      <c r="AE175" s="135" t="str">
        <f t="shared" si="5"/>
        <v>CUMPLIDA</v>
      </c>
      <c r="AF175" s="128" t="s">
        <v>27</v>
      </c>
      <c r="AG175" s="131" t="s">
        <v>391</v>
      </c>
      <c r="AH175" s="137"/>
      <c r="AI175" s="137"/>
      <c r="AJ175" s="137"/>
      <c r="AK175" s="138" t="s">
        <v>364</v>
      </c>
      <c r="AL175" s="139"/>
      <c r="AM175" s="138"/>
      <c r="AN175" s="140" t="s">
        <v>213</v>
      </c>
      <c r="AO175" s="140"/>
      <c r="AP175" s="140"/>
      <c r="AQ175" s="140"/>
      <c r="AR175" s="140"/>
      <c r="AS175" s="140"/>
    </row>
    <row r="176" spans="1:45" s="142" customFormat="1" ht="129.6" hidden="1" customHeight="1" x14ac:dyDescent="0.25">
      <c r="A176" s="70">
        <v>563</v>
      </c>
      <c r="B176" s="70">
        <v>139</v>
      </c>
      <c r="C176" s="183" t="s">
        <v>1517</v>
      </c>
      <c r="D176" s="183" t="s">
        <v>1518</v>
      </c>
      <c r="E176" s="183" t="s">
        <v>1519</v>
      </c>
      <c r="F176" s="183" t="s">
        <v>1520</v>
      </c>
      <c r="G176" s="183" t="s">
        <v>1142</v>
      </c>
      <c r="H176" s="193" t="s">
        <v>1521</v>
      </c>
      <c r="I176" s="193" t="s">
        <v>1521</v>
      </c>
      <c r="J176" s="93">
        <v>6</v>
      </c>
      <c r="K176" s="77">
        <v>41640</v>
      </c>
      <c r="L176" s="77">
        <v>42185</v>
      </c>
      <c r="M176" s="78" t="s">
        <v>530</v>
      </c>
      <c r="N176" s="79" t="s">
        <v>38</v>
      </c>
      <c r="O176" s="143" t="s">
        <v>29</v>
      </c>
      <c r="P176" s="79" t="s">
        <v>431</v>
      </c>
      <c r="Q176" s="79" t="s">
        <v>37</v>
      </c>
      <c r="R176" s="81" t="s">
        <v>89</v>
      </c>
      <c r="S176" s="144">
        <v>6</v>
      </c>
      <c r="T176" s="83">
        <f>+S176/J176</f>
        <v>1</v>
      </c>
      <c r="U176" s="85"/>
      <c r="V176" s="85"/>
      <c r="W176" s="86"/>
      <c r="X176" s="85"/>
      <c r="Y176" s="86"/>
      <c r="Z176" s="85"/>
      <c r="AA176" s="87" t="s">
        <v>51</v>
      </c>
      <c r="AB176" s="88">
        <f>IF(T176=100%,2,0)</f>
        <v>2</v>
      </c>
      <c r="AC176" s="88">
        <f>IF(L176&lt;$AD$8,0,1)</f>
        <v>0</v>
      </c>
      <c r="AD176" s="89" t="str">
        <f t="shared" si="4"/>
        <v>CUMPLIDA</v>
      </c>
      <c r="AE176" s="89" t="str">
        <f t="shared" si="5"/>
        <v>CUMPLIDA</v>
      </c>
      <c r="AF176" s="81" t="s">
        <v>89</v>
      </c>
      <c r="AG176" s="83" t="s">
        <v>391</v>
      </c>
      <c r="AH176" s="91"/>
      <c r="AI176" s="91"/>
      <c r="AJ176" s="91"/>
      <c r="AK176" s="92" t="s">
        <v>364</v>
      </c>
      <c r="AL176" s="93"/>
      <c r="AM176" s="92"/>
      <c r="AN176" s="94" t="s">
        <v>213</v>
      </c>
      <c r="AO176" s="449"/>
      <c r="AP176" s="94"/>
      <c r="AQ176" s="94"/>
      <c r="AR176" s="94"/>
      <c r="AS176" s="94"/>
    </row>
    <row r="177" spans="1:45" s="142" customFormat="1" ht="216" hidden="1" customHeight="1" x14ac:dyDescent="0.25">
      <c r="A177" s="70">
        <v>564</v>
      </c>
      <c r="B177" s="70">
        <v>140</v>
      </c>
      <c r="C177" s="183" t="s">
        <v>1522</v>
      </c>
      <c r="D177" s="183" t="s">
        <v>1523</v>
      </c>
      <c r="E177" s="183" t="s">
        <v>1524</v>
      </c>
      <c r="F177" s="183" t="s">
        <v>1525</v>
      </c>
      <c r="G177" s="183" t="s">
        <v>1526</v>
      </c>
      <c r="H177" s="157" t="s">
        <v>1527</v>
      </c>
      <c r="I177" s="157" t="s">
        <v>1527</v>
      </c>
      <c r="J177" s="93">
        <v>8</v>
      </c>
      <c r="K177" s="77">
        <v>41609</v>
      </c>
      <c r="L177" s="77">
        <v>42185</v>
      </c>
      <c r="M177" s="78" t="s">
        <v>530</v>
      </c>
      <c r="N177" s="79" t="s">
        <v>38</v>
      </c>
      <c r="O177" s="143" t="s">
        <v>29</v>
      </c>
      <c r="P177" s="143" t="s">
        <v>556</v>
      </c>
      <c r="Q177" s="79" t="s">
        <v>37</v>
      </c>
      <c r="R177" s="81" t="s">
        <v>89</v>
      </c>
      <c r="S177" s="144">
        <v>8</v>
      </c>
      <c r="T177" s="83">
        <f>+S177/J177</f>
        <v>1</v>
      </c>
      <c r="U177" s="85"/>
      <c r="V177" s="85"/>
      <c r="W177" s="86"/>
      <c r="X177" s="85"/>
      <c r="Y177" s="86"/>
      <c r="Z177" s="85"/>
      <c r="AA177" s="87" t="s">
        <v>51</v>
      </c>
      <c r="AB177" s="88">
        <f>IF(T177=100%,2,0)</f>
        <v>2</v>
      </c>
      <c r="AC177" s="88">
        <f>IF(L177&lt;$AD$8,0,1)</f>
        <v>0</v>
      </c>
      <c r="AD177" s="89" t="str">
        <f t="shared" si="4"/>
        <v>CUMPLIDA</v>
      </c>
      <c r="AE177" s="89" t="str">
        <f t="shared" si="5"/>
        <v>CUMPLIDA</v>
      </c>
      <c r="AF177" s="81" t="s">
        <v>89</v>
      </c>
      <c r="AG177" s="83" t="s">
        <v>391</v>
      </c>
      <c r="AH177" s="91"/>
      <c r="AI177" s="91"/>
      <c r="AJ177" s="91"/>
      <c r="AK177" s="92" t="s">
        <v>364</v>
      </c>
      <c r="AL177" s="93"/>
      <c r="AM177" s="92"/>
      <c r="AN177" s="94" t="s">
        <v>213</v>
      </c>
      <c r="AO177" s="449"/>
      <c r="AP177" s="94"/>
      <c r="AQ177" s="94"/>
      <c r="AR177" s="94"/>
      <c r="AS177" s="94"/>
    </row>
    <row r="178" spans="1:45" s="142" customFormat="1" ht="57.6" hidden="1" customHeight="1" x14ac:dyDescent="0.25">
      <c r="A178" s="70">
        <v>566</v>
      </c>
      <c r="B178" s="70">
        <v>142</v>
      </c>
      <c r="C178" s="240" t="s">
        <v>1528</v>
      </c>
      <c r="D178" s="183" t="s">
        <v>1529</v>
      </c>
      <c r="E178" s="183" t="s">
        <v>1530</v>
      </c>
      <c r="F178" s="183" t="s">
        <v>1531</v>
      </c>
      <c r="G178" s="183" t="s">
        <v>1532</v>
      </c>
      <c r="H178" s="157" t="s">
        <v>1533</v>
      </c>
      <c r="I178" s="157" t="s">
        <v>1533</v>
      </c>
      <c r="J178" s="93">
        <v>2</v>
      </c>
      <c r="K178" s="77">
        <v>41659</v>
      </c>
      <c r="L178" s="77">
        <v>42185</v>
      </c>
      <c r="M178" s="78" t="s">
        <v>530</v>
      </c>
      <c r="N178" s="79" t="s">
        <v>38</v>
      </c>
      <c r="O178" s="143" t="s">
        <v>29</v>
      </c>
      <c r="P178" s="143" t="s">
        <v>29</v>
      </c>
      <c r="Q178" s="143" t="s">
        <v>29</v>
      </c>
      <c r="R178" s="81" t="s">
        <v>88</v>
      </c>
      <c r="S178" s="144">
        <v>2</v>
      </c>
      <c r="T178" s="83">
        <f>+S178/J178</f>
        <v>1</v>
      </c>
      <c r="U178" s="85" t="s">
        <v>729</v>
      </c>
      <c r="V178" s="85" t="s">
        <v>26</v>
      </c>
      <c r="W178" s="6" t="s">
        <v>1534</v>
      </c>
      <c r="X178" s="85" t="s">
        <v>1535</v>
      </c>
      <c r="Y178" s="6" t="s">
        <v>1536</v>
      </c>
      <c r="Z178" s="85" t="s">
        <v>445</v>
      </c>
      <c r="AA178" s="87" t="s">
        <v>51</v>
      </c>
      <c r="AB178" s="88">
        <f>IF(T178=100%,2,0)</f>
        <v>2</v>
      </c>
      <c r="AC178" s="88">
        <f>IF(L178&lt;$AD$8,0,1)</f>
        <v>0</v>
      </c>
      <c r="AD178" s="89" t="str">
        <f t="shared" si="4"/>
        <v>CUMPLIDA</v>
      </c>
      <c r="AE178" s="89" t="str">
        <f t="shared" si="5"/>
        <v>CUMPLIDA</v>
      </c>
      <c r="AF178" s="81" t="s">
        <v>88</v>
      </c>
      <c r="AG178" s="83" t="s">
        <v>391</v>
      </c>
      <c r="AH178" s="91"/>
      <c r="AI178" s="91"/>
      <c r="AJ178" s="91"/>
      <c r="AK178" s="92" t="s">
        <v>364</v>
      </c>
      <c r="AL178" s="93"/>
      <c r="AM178" s="92"/>
      <c r="AN178" s="94" t="s">
        <v>213</v>
      </c>
      <c r="AO178" s="449"/>
      <c r="AP178" s="94"/>
      <c r="AQ178" s="94"/>
      <c r="AR178" s="94"/>
      <c r="AS178" s="94"/>
    </row>
    <row r="179" spans="1:45" s="142" customFormat="1" ht="219" customHeight="1" x14ac:dyDescent="0.25">
      <c r="A179" s="96">
        <v>568</v>
      </c>
      <c r="B179" s="96">
        <v>144</v>
      </c>
      <c r="C179" s="272" t="s">
        <v>1537</v>
      </c>
      <c r="D179" s="168" t="s">
        <v>1538</v>
      </c>
      <c r="E179" s="168" t="s">
        <v>1539</v>
      </c>
      <c r="F179" s="100" t="s">
        <v>1478</v>
      </c>
      <c r="G179" s="97" t="s">
        <v>1479</v>
      </c>
      <c r="H179" s="266" t="s">
        <v>1540</v>
      </c>
      <c r="I179" s="266" t="s">
        <v>1540</v>
      </c>
      <c r="J179" s="212">
        <v>9</v>
      </c>
      <c r="K179" s="451">
        <v>41791</v>
      </c>
      <c r="L179" s="451">
        <v>42916</v>
      </c>
      <c r="M179" s="103" t="s">
        <v>530</v>
      </c>
      <c r="N179" s="452" t="s">
        <v>38</v>
      </c>
      <c r="O179" s="452" t="s">
        <v>25</v>
      </c>
      <c r="P179" s="452" t="s">
        <v>25</v>
      </c>
      <c r="Q179" s="199" t="s">
        <v>6192</v>
      </c>
      <c r="R179" s="105" t="s">
        <v>88</v>
      </c>
      <c r="S179" s="106">
        <v>9</v>
      </c>
      <c r="T179" s="107">
        <f>+S179/J179</f>
        <v>1</v>
      </c>
      <c r="U179" s="85"/>
      <c r="V179" s="85"/>
      <c r="W179" s="427" t="s">
        <v>371</v>
      </c>
      <c r="X179" s="85"/>
      <c r="Y179" s="86"/>
      <c r="Z179" s="85" t="s">
        <v>372</v>
      </c>
      <c r="AA179" s="110" t="s">
        <v>51</v>
      </c>
      <c r="AB179" s="410">
        <f>IF(T179=100%,2,0)</f>
        <v>2</v>
      </c>
      <c r="AC179" s="411">
        <f>IF(L179&lt;$AD$8,0,1)</f>
        <v>0</v>
      </c>
      <c r="AD179" s="89" t="str">
        <f t="shared" si="4"/>
        <v>CUMPLIDA</v>
      </c>
      <c r="AE179" s="89" t="str">
        <f t="shared" si="5"/>
        <v>CUMPLIDA</v>
      </c>
      <c r="AF179" s="105" t="s">
        <v>88</v>
      </c>
      <c r="AG179" s="113"/>
      <c r="AH179" s="114" t="s">
        <v>1544</v>
      </c>
      <c r="AI179" s="91" t="s">
        <v>26</v>
      </c>
      <c r="AJ179" s="114" t="s">
        <v>222</v>
      </c>
      <c r="AK179" s="449" t="s">
        <v>108</v>
      </c>
      <c r="AL179" s="427" t="s">
        <v>116</v>
      </c>
      <c r="AM179" s="427" t="s">
        <v>374</v>
      </c>
      <c r="AN179" s="427" t="s">
        <v>213</v>
      </c>
      <c r="AO179" s="427"/>
      <c r="AP179" s="427"/>
      <c r="AQ179" s="427"/>
      <c r="AR179" s="427"/>
      <c r="AS179" s="119"/>
    </row>
    <row r="180" spans="1:45" s="142" customFormat="1" ht="129.6" hidden="1" customHeight="1" x14ac:dyDescent="0.25">
      <c r="A180" s="120">
        <v>570</v>
      </c>
      <c r="B180" s="120">
        <v>146</v>
      </c>
      <c r="C180" s="174" t="s">
        <v>1545</v>
      </c>
      <c r="D180" s="174" t="s">
        <v>1546</v>
      </c>
      <c r="E180" s="174" t="s">
        <v>1547</v>
      </c>
      <c r="F180" s="174" t="s">
        <v>1141</v>
      </c>
      <c r="G180" s="174" t="s">
        <v>1142</v>
      </c>
      <c r="H180" s="227" t="s">
        <v>1548</v>
      </c>
      <c r="I180" s="227" t="s">
        <v>1548</v>
      </c>
      <c r="J180" s="139">
        <v>2</v>
      </c>
      <c r="K180" s="126">
        <v>41640</v>
      </c>
      <c r="L180" s="126">
        <v>42185</v>
      </c>
      <c r="M180" s="127" t="s">
        <v>530</v>
      </c>
      <c r="N180" s="128" t="s">
        <v>38</v>
      </c>
      <c r="O180" s="213" t="s">
        <v>29</v>
      </c>
      <c r="P180" s="128" t="s">
        <v>431</v>
      </c>
      <c r="Q180" s="128" t="s">
        <v>37</v>
      </c>
      <c r="R180" s="129" t="s">
        <v>89</v>
      </c>
      <c r="S180" s="130">
        <v>2</v>
      </c>
      <c r="T180" s="131">
        <f>+S180/J180</f>
        <v>1</v>
      </c>
      <c r="U180" s="132"/>
      <c r="V180" s="132"/>
      <c r="W180" s="133"/>
      <c r="X180" s="132"/>
      <c r="Y180" s="133"/>
      <c r="Z180" s="132"/>
      <c r="AA180" s="134" t="s">
        <v>51</v>
      </c>
      <c r="AB180" s="88">
        <f>IF(T180=100%,2,0)</f>
        <v>2</v>
      </c>
      <c r="AC180" s="88">
        <f>IF(L180&lt;$AD$8,0,1)</f>
        <v>0</v>
      </c>
      <c r="AD180" s="135" t="str">
        <f t="shared" si="4"/>
        <v>CUMPLIDA</v>
      </c>
      <c r="AE180" s="135" t="str">
        <f t="shared" si="5"/>
        <v>CUMPLIDA</v>
      </c>
      <c r="AF180" s="129" t="s">
        <v>89</v>
      </c>
      <c r="AG180" s="131" t="s">
        <v>391</v>
      </c>
      <c r="AH180" s="137"/>
      <c r="AI180" s="137"/>
      <c r="AJ180" s="137"/>
      <c r="AK180" s="138" t="s">
        <v>364</v>
      </c>
      <c r="AL180" s="139"/>
      <c r="AM180" s="138"/>
      <c r="AN180" s="140" t="s">
        <v>213</v>
      </c>
      <c r="AO180" s="140"/>
      <c r="AP180" s="140"/>
      <c r="AQ180" s="140"/>
      <c r="AR180" s="140"/>
      <c r="AS180" s="140"/>
    </row>
    <row r="181" spans="1:45" s="142" customFormat="1" ht="115.15" hidden="1" customHeight="1" x14ac:dyDescent="0.25">
      <c r="A181" s="70">
        <v>572</v>
      </c>
      <c r="B181" s="70">
        <v>148</v>
      </c>
      <c r="C181" s="183" t="s">
        <v>1549</v>
      </c>
      <c r="D181" s="183" t="s">
        <v>1550</v>
      </c>
      <c r="E181" s="183" t="s">
        <v>1551</v>
      </c>
      <c r="F181" s="75" t="s">
        <v>436</v>
      </c>
      <c r="G181" s="72" t="s">
        <v>437</v>
      </c>
      <c r="H181" s="163" t="s">
        <v>1552</v>
      </c>
      <c r="I181" s="163" t="s">
        <v>1552</v>
      </c>
      <c r="J181" s="76">
        <v>4</v>
      </c>
      <c r="K181" s="77">
        <v>41791</v>
      </c>
      <c r="L181" s="77">
        <v>42185</v>
      </c>
      <c r="M181" s="78" t="s">
        <v>530</v>
      </c>
      <c r="N181" s="79" t="s">
        <v>38</v>
      </c>
      <c r="O181" s="143" t="s">
        <v>29</v>
      </c>
      <c r="P181" s="79" t="s">
        <v>431</v>
      </c>
      <c r="Q181" s="79" t="s">
        <v>37</v>
      </c>
      <c r="R181" s="81" t="s">
        <v>89</v>
      </c>
      <c r="S181" s="144">
        <v>4</v>
      </c>
      <c r="T181" s="83">
        <f>+S181/J181</f>
        <v>1</v>
      </c>
      <c r="U181" s="85"/>
      <c r="V181" s="85"/>
      <c r="W181" s="86"/>
      <c r="X181" s="85"/>
      <c r="Y181" s="86"/>
      <c r="Z181" s="85"/>
      <c r="AA181" s="87" t="s">
        <v>51</v>
      </c>
      <c r="AB181" s="88">
        <f>IF(T181=100%,2,0)</f>
        <v>2</v>
      </c>
      <c r="AC181" s="88">
        <f>IF(L181&lt;$AD$8,0,1)</f>
        <v>0</v>
      </c>
      <c r="AD181" s="89" t="str">
        <f t="shared" si="4"/>
        <v>CUMPLIDA</v>
      </c>
      <c r="AE181" s="89" t="str">
        <f t="shared" si="5"/>
        <v>CUMPLIDA</v>
      </c>
      <c r="AF181" s="81" t="s">
        <v>89</v>
      </c>
      <c r="AG181" s="83" t="s">
        <v>391</v>
      </c>
      <c r="AH181" s="91"/>
      <c r="AI181" s="91"/>
      <c r="AJ181" s="91"/>
      <c r="AK181" s="92" t="s">
        <v>364</v>
      </c>
      <c r="AL181" s="93"/>
      <c r="AM181" s="92"/>
      <c r="AN181" s="94" t="s">
        <v>213</v>
      </c>
      <c r="AO181" s="449"/>
      <c r="AP181" s="94"/>
      <c r="AQ181" s="94"/>
      <c r="AR181" s="94"/>
      <c r="AS181" s="94"/>
    </row>
    <row r="182" spans="1:45" s="142" customFormat="1" ht="175.5" customHeight="1" x14ac:dyDescent="0.25">
      <c r="A182" s="96">
        <v>573</v>
      </c>
      <c r="B182" s="96">
        <v>149</v>
      </c>
      <c r="C182" s="272" t="s">
        <v>1553</v>
      </c>
      <c r="D182" s="168" t="s">
        <v>1554</v>
      </c>
      <c r="E182" s="168" t="s">
        <v>1555</v>
      </c>
      <c r="F182" s="100" t="s">
        <v>1556</v>
      </c>
      <c r="G182" s="97" t="s">
        <v>1557</v>
      </c>
      <c r="H182" s="266" t="s">
        <v>1558</v>
      </c>
      <c r="I182" s="266" t="s">
        <v>1559</v>
      </c>
      <c r="J182" s="101">
        <v>6</v>
      </c>
      <c r="K182" s="451">
        <v>41791</v>
      </c>
      <c r="L182" s="451">
        <v>42916</v>
      </c>
      <c r="M182" s="103" t="s">
        <v>530</v>
      </c>
      <c r="N182" s="452" t="s">
        <v>38</v>
      </c>
      <c r="O182" s="452" t="s">
        <v>25</v>
      </c>
      <c r="P182" s="452" t="s">
        <v>25</v>
      </c>
      <c r="Q182" s="199" t="s">
        <v>6192</v>
      </c>
      <c r="R182" s="105" t="s">
        <v>89</v>
      </c>
      <c r="S182" s="106">
        <v>6</v>
      </c>
      <c r="T182" s="107">
        <f>+S182/J182</f>
        <v>1</v>
      </c>
      <c r="U182" s="85"/>
      <c r="V182" s="85"/>
      <c r="W182" s="427" t="s">
        <v>371</v>
      </c>
      <c r="X182" s="85"/>
      <c r="Y182" s="86"/>
      <c r="Z182" s="85" t="s">
        <v>372</v>
      </c>
      <c r="AA182" s="110" t="s">
        <v>51</v>
      </c>
      <c r="AB182" s="410">
        <f>IF(T182=100%,2,0)</f>
        <v>2</v>
      </c>
      <c r="AC182" s="411">
        <f>IF(L182&lt;$AD$8,0,1)</f>
        <v>0</v>
      </c>
      <c r="AD182" s="89" t="str">
        <f t="shared" si="4"/>
        <v>CUMPLIDA</v>
      </c>
      <c r="AE182" s="89" t="str">
        <f t="shared" si="5"/>
        <v>CUMPLIDA</v>
      </c>
      <c r="AF182" s="105" t="s">
        <v>89</v>
      </c>
      <c r="AG182" s="113"/>
      <c r="AH182" s="114" t="s">
        <v>1563</v>
      </c>
      <c r="AI182" s="91" t="s">
        <v>26</v>
      </c>
      <c r="AJ182" s="114" t="s">
        <v>222</v>
      </c>
      <c r="AK182" s="449" t="s">
        <v>108</v>
      </c>
      <c r="AL182" s="427" t="s">
        <v>116</v>
      </c>
      <c r="AM182" s="427" t="s">
        <v>374</v>
      </c>
      <c r="AN182" s="427" t="s">
        <v>213</v>
      </c>
      <c r="AO182" s="427"/>
      <c r="AP182" s="427"/>
      <c r="AQ182" s="427"/>
      <c r="AR182" s="427"/>
      <c r="AS182" s="119"/>
    </row>
    <row r="183" spans="1:45" s="142" customFormat="1" ht="409.6" hidden="1" customHeight="1" x14ac:dyDescent="0.25">
      <c r="A183" s="120">
        <v>574</v>
      </c>
      <c r="B183" s="120">
        <v>150</v>
      </c>
      <c r="C183" s="271" t="s">
        <v>1564</v>
      </c>
      <c r="D183" s="174" t="s">
        <v>1565</v>
      </c>
      <c r="E183" s="174" t="s">
        <v>1566</v>
      </c>
      <c r="F183" s="124" t="s">
        <v>436</v>
      </c>
      <c r="G183" s="121" t="s">
        <v>437</v>
      </c>
      <c r="H183" s="230" t="s">
        <v>1567</v>
      </c>
      <c r="I183" s="230" t="s">
        <v>1567</v>
      </c>
      <c r="J183" s="125">
        <v>2</v>
      </c>
      <c r="K183" s="126">
        <v>41791</v>
      </c>
      <c r="L183" s="126">
        <v>42185</v>
      </c>
      <c r="M183" s="127" t="s">
        <v>530</v>
      </c>
      <c r="N183" s="128" t="s">
        <v>38</v>
      </c>
      <c r="O183" s="213" t="s">
        <v>29</v>
      </c>
      <c r="P183" s="128" t="s">
        <v>431</v>
      </c>
      <c r="Q183" s="128" t="s">
        <v>37</v>
      </c>
      <c r="R183" s="129" t="s">
        <v>440</v>
      </c>
      <c r="S183" s="130">
        <v>2</v>
      </c>
      <c r="T183" s="131">
        <f>+S183/J183</f>
        <v>1</v>
      </c>
      <c r="U183" s="132" t="s">
        <v>441</v>
      </c>
      <c r="V183" s="132" t="s">
        <v>26</v>
      </c>
      <c r="W183" s="9" t="s">
        <v>1509</v>
      </c>
      <c r="X183" s="132" t="s">
        <v>1395</v>
      </c>
      <c r="Y183" s="9" t="s">
        <v>1568</v>
      </c>
      <c r="Z183" s="132" t="s">
        <v>445</v>
      </c>
      <c r="AA183" s="134" t="s">
        <v>51</v>
      </c>
      <c r="AB183" s="88">
        <f>IF(T183=100%,2,0)</f>
        <v>2</v>
      </c>
      <c r="AC183" s="88">
        <f>IF(L183&lt;$AD$8,0,1)</f>
        <v>0</v>
      </c>
      <c r="AD183" s="135" t="str">
        <f t="shared" si="4"/>
        <v>CUMPLIDA</v>
      </c>
      <c r="AE183" s="135" t="str">
        <f t="shared" si="5"/>
        <v>CUMPLIDA</v>
      </c>
      <c r="AF183" s="129" t="s">
        <v>31</v>
      </c>
      <c r="AG183" s="131" t="s">
        <v>391</v>
      </c>
      <c r="AH183" s="137"/>
      <c r="AI183" s="137"/>
      <c r="AJ183" s="137"/>
      <c r="AK183" s="138" t="s">
        <v>364</v>
      </c>
      <c r="AL183" s="139"/>
      <c r="AM183" s="138"/>
      <c r="AN183" s="140" t="s">
        <v>213</v>
      </c>
      <c r="AO183" s="140"/>
      <c r="AP183" s="140"/>
      <c r="AQ183" s="140"/>
      <c r="AR183" s="140"/>
      <c r="AS183" s="140"/>
    </row>
    <row r="184" spans="1:45" s="142" customFormat="1" ht="403.15" hidden="1" customHeight="1" x14ac:dyDescent="0.25">
      <c r="A184" s="70">
        <v>575</v>
      </c>
      <c r="B184" s="70">
        <v>151</v>
      </c>
      <c r="C184" s="183" t="s">
        <v>1569</v>
      </c>
      <c r="D184" s="183" t="s">
        <v>1570</v>
      </c>
      <c r="E184" s="183" t="s">
        <v>1571</v>
      </c>
      <c r="F184" s="192" t="s">
        <v>1572</v>
      </c>
      <c r="G184" s="192" t="s">
        <v>1573</v>
      </c>
      <c r="H184" s="157" t="s">
        <v>1574</v>
      </c>
      <c r="I184" s="157" t="s">
        <v>1574</v>
      </c>
      <c r="J184" s="93">
        <v>4</v>
      </c>
      <c r="K184" s="77">
        <v>41791</v>
      </c>
      <c r="L184" s="77">
        <v>42185</v>
      </c>
      <c r="M184" s="78" t="s">
        <v>530</v>
      </c>
      <c r="N184" s="79" t="s">
        <v>38</v>
      </c>
      <c r="O184" s="143" t="s">
        <v>29</v>
      </c>
      <c r="P184" s="79" t="s">
        <v>431</v>
      </c>
      <c r="Q184" s="79" t="s">
        <v>37</v>
      </c>
      <c r="R184" s="81" t="s">
        <v>440</v>
      </c>
      <c r="S184" s="144">
        <v>4</v>
      </c>
      <c r="T184" s="83">
        <f>+S184/J184</f>
        <v>1</v>
      </c>
      <c r="U184" s="85" t="s">
        <v>441</v>
      </c>
      <c r="V184" s="85" t="s">
        <v>26</v>
      </c>
      <c r="W184" s="6" t="s">
        <v>1509</v>
      </c>
      <c r="X184" s="85" t="s">
        <v>1575</v>
      </c>
      <c r="Y184" s="6" t="s">
        <v>1576</v>
      </c>
      <c r="Z184" s="85" t="s">
        <v>445</v>
      </c>
      <c r="AA184" s="87" t="s">
        <v>51</v>
      </c>
      <c r="AB184" s="88">
        <f>IF(T184=100%,2,0)</f>
        <v>2</v>
      </c>
      <c r="AC184" s="88">
        <f>IF(L184&lt;$AD$8,0,1)</f>
        <v>0</v>
      </c>
      <c r="AD184" s="89" t="str">
        <f t="shared" si="4"/>
        <v>CUMPLIDA</v>
      </c>
      <c r="AE184" s="89" t="str">
        <f t="shared" si="5"/>
        <v>CUMPLIDA</v>
      </c>
      <c r="AF184" s="81" t="s">
        <v>31</v>
      </c>
      <c r="AG184" s="83" t="s">
        <v>391</v>
      </c>
      <c r="AH184" s="91"/>
      <c r="AI184" s="91"/>
      <c r="AJ184" s="91"/>
      <c r="AK184" s="92" t="s">
        <v>364</v>
      </c>
      <c r="AL184" s="93"/>
      <c r="AM184" s="92"/>
      <c r="AN184" s="94" t="s">
        <v>213</v>
      </c>
      <c r="AO184" s="449"/>
      <c r="AP184" s="94"/>
      <c r="AQ184" s="94"/>
      <c r="AR184" s="94"/>
      <c r="AS184" s="94"/>
    </row>
    <row r="185" spans="1:45" s="142" customFormat="1" ht="409.6" customHeight="1" x14ac:dyDescent="0.25">
      <c r="A185" s="96">
        <v>576</v>
      </c>
      <c r="B185" s="96">
        <v>152</v>
      </c>
      <c r="C185" s="168" t="s">
        <v>1577</v>
      </c>
      <c r="D185" s="168" t="s">
        <v>1578</v>
      </c>
      <c r="E185" s="168" t="s">
        <v>1579</v>
      </c>
      <c r="F185" s="236" t="s">
        <v>1580</v>
      </c>
      <c r="G185" s="236" t="s">
        <v>1581</v>
      </c>
      <c r="H185" s="266" t="s">
        <v>1582</v>
      </c>
      <c r="I185" s="266" t="s">
        <v>1582</v>
      </c>
      <c r="J185" s="427">
        <v>6</v>
      </c>
      <c r="K185" s="451">
        <v>41791</v>
      </c>
      <c r="L185" s="451">
        <v>42916</v>
      </c>
      <c r="M185" s="103" t="s">
        <v>530</v>
      </c>
      <c r="N185" s="452" t="s">
        <v>38</v>
      </c>
      <c r="O185" s="452" t="s">
        <v>25</v>
      </c>
      <c r="P185" s="452" t="s">
        <v>25</v>
      </c>
      <c r="Q185" s="199" t="s">
        <v>6192</v>
      </c>
      <c r="R185" s="105" t="s">
        <v>89</v>
      </c>
      <c r="S185" s="106">
        <v>6</v>
      </c>
      <c r="T185" s="107">
        <f>+S185/J185</f>
        <v>1</v>
      </c>
      <c r="U185" s="85" t="s">
        <v>441</v>
      </c>
      <c r="V185" s="85" t="s">
        <v>26</v>
      </c>
      <c r="W185" s="427" t="s">
        <v>1587</v>
      </c>
      <c r="X185" s="85" t="s">
        <v>1588</v>
      </c>
      <c r="Y185" s="427" t="s">
        <v>1589</v>
      </c>
      <c r="Z185" s="85" t="s">
        <v>445</v>
      </c>
      <c r="AA185" s="110" t="s">
        <v>51</v>
      </c>
      <c r="AB185" s="410">
        <f>IF(T185=100%,2,0)</f>
        <v>2</v>
      </c>
      <c r="AC185" s="411">
        <f>IF(L185&lt;$AD$8,0,1)</f>
        <v>0</v>
      </c>
      <c r="AD185" s="89" t="str">
        <f t="shared" si="4"/>
        <v>CUMPLIDA</v>
      </c>
      <c r="AE185" s="89" t="str">
        <f t="shared" si="5"/>
        <v>CUMPLIDA</v>
      </c>
      <c r="AF185" s="105" t="s">
        <v>89</v>
      </c>
      <c r="AG185" s="113"/>
      <c r="AH185" s="114" t="s">
        <v>1590</v>
      </c>
      <c r="AI185" s="91" t="s">
        <v>26</v>
      </c>
      <c r="AJ185" s="114" t="s">
        <v>222</v>
      </c>
      <c r="AK185" s="449" t="s">
        <v>108</v>
      </c>
      <c r="AL185" s="427" t="s">
        <v>116</v>
      </c>
      <c r="AM185" s="427" t="s">
        <v>1130</v>
      </c>
      <c r="AN185" s="427" t="s">
        <v>213</v>
      </c>
      <c r="AO185" s="427"/>
      <c r="AP185" s="427"/>
      <c r="AQ185" s="427"/>
      <c r="AR185" s="427"/>
      <c r="AS185" s="119"/>
    </row>
    <row r="186" spans="1:45" s="142" customFormat="1" ht="259.14999999999998" hidden="1" customHeight="1" x14ac:dyDescent="0.25">
      <c r="A186" s="120">
        <v>577</v>
      </c>
      <c r="B186" s="120">
        <v>153</v>
      </c>
      <c r="C186" s="271" t="s">
        <v>1591</v>
      </c>
      <c r="D186" s="174" t="s">
        <v>1592</v>
      </c>
      <c r="E186" s="174" t="s">
        <v>1593</v>
      </c>
      <c r="F186" s="122" t="s">
        <v>1594</v>
      </c>
      <c r="G186" s="122"/>
      <c r="H186" s="273" t="s">
        <v>1595</v>
      </c>
      <c r="I186" s="273" t="s">
        <v>1595</v>
      </c>
      <c r="J186" s="139">
        <v>7</v>
      </c>
      <c r="K186" s="126">
        <v>41673</v>
      </c>
      <c r="L186" s="126">
        <v>41912</v>
      </c>
      <c r="M186" s="127" t="s">
        <v>530</v>
      </c>
      <c r="N186" s="128" t="s">
        <v>38</v>
      </c>
      <c r="O186" s="213" t="s">
        <v>29</v>
      </c>
      <c r="P186" s="213" t="s">
        <v>885</v>
      </c>
      <c r="Q186" s="128" t="s">
        <v>37</v>
      </c>
      <c r="R186" s="129" t="s">
        <v>88</v>
      </c>
      <c r="S186" s="130">
        <v>7</v>
      </c>
      <c r="T186" s="131">
        <f>+S186/J186</f>
        <v>1</v>
      </c>
      <c r="U186" s="132"/>
      <c r="V186" s="132"/>
      <c r="W186" s="9"/>
      <c r="X186" s="132"/>
      <c r="Y186" s="9"/>
      <c r="Z186" s="132"/>
      <c r="AA186" s="134" t="s">
        <v>51</v>
      </c>
      <c r="AB186" s="88">
        <f>IF(T186=100%,2,0)</f>
        <v>2</v>
      </c>
      <c r="AC186" s="88">
        <f>IF(L186&lt;$AD$8,0,1)</f>
        <v>0</v>
      </c>
      <c r="AD186" s="135" t="str">
        <f t="shared" si="4"/>
        <v>CUMPLIDA</v>
      </c>
      <c r="AE186" s="135" t="str">
        <f t="shared" si="5"/>
        <v>CUMPLIDA</v>
      </c>
      <c r="AF186" s="129" t="s">
        <v>88</v>
      </c>
      <c r="AG186" s="131" t="s">
        <v>391</v>
      </c>
      <c r="AH186" s="137"/>
      <c r="AI186" s="137"/>
      <c r="AJ186" s="137"/>
      <c r="AK186" s="138" t="s">
        <v>364</v>
      </c>
      <c r="AL186" s="139"/>
      <c r="AM186" s="138"/>
      <c r="AN186" s="140" t="s">
        <v>213</v>
      </c>
      <c r="AO186" s="140"/>
      <c r="AP186" s="140"/>
      <c r="AQ186" s="140"/>
      <c r="AR186" s="140"/>
      <c r="AS186" s="140"/>
    </row>
    <row r="187" spans="1:45" s="56" customFormat="1" ht="268.5" hidden="1" customHeight="1" x14ac:dyDescent="0.25">
      <c r="A187" s="70">
        <v>578</v>
      </c>
      <c r="B187" s="70">
        <v>154</v>
      </c>
      <c r="C187" s="183" t="s">
        <v>1596</v>
      </c>
      <c r="D187" s="183" t="s">
        <v>1597</v>
      </c>
      <c r="E187" s="183" t="s">
        <v>1598</v>
      </c>
      <c r="F187" s="274" t="s">
        <v>1599</v>
      </c>
      <c r="G187" s="183" t="s">
        <v>1600</v>
      </c>
      <c r="H187" s="275" t="s">
        <v>1601</v>
      </c>
      <c r="I187" s="276" t="s">
        <v>1602</v>
      </c>
      <c r="J187" s="93">
        <v>7</v>
      </c>
      <c r="K187" s="77">
        <v>41640</v>
      </c>
      <c r="L187" s="77">
        <v>42735</v>
      </c>
      <c r="M187" s="103" t="s">
        <v>530</v>
      </c>
      <c r="N187" s="104" t="s">
        <v>38</v>
      </c>
      <c r="O187" s="104" t="s">
        <v>29</v>
      </c>
      <c r="P187" s="199" t="s">
        <v>1603</v>
      </c>
      <c r="Q187" s="104" t="s">
        <v>29</v>
      </c>
      <c r="R187" s="105" t="s">
        <v>88</v>
      </c>
      <c r="S187" s="106">
        <v>7</v>
      </c>
      <c r="T187" s="113">
        <f>+S187/J187</f>
        <v>1</v>
      </c>
      <c r="U187" s="85"/>
      <c r="V187" s="85"/>
      <c r="W187" s="86"/>
      <c r="X187" s="85"/>
      <c r="Y187" s="86"/>
      <c r="Z187" s="85"/>
      <c r="AA187" s="110" t="s">
        <v>51</v>
      </c>
      <c r="AB187" s="88">
        <f>IF(T187=100%,2,0)</f>
        <v>2</v>
      </c>
      <c r="AC187" s="88">
        <f>IF(L187&lt;$AD$8,0,1)</f>
        <v>0</v>
      </c>
      <c r="AD187" s="89" t="str">
        <f t="shared" si="4"/>
        <v>CUMPLIDA</v>
      </c>
      <c r="AE187" s="89" t="str">
        <f t="shared" si="5"/>
        <v>CUMPLIDA</v>
      </c>
      <c r="AF187" s="105" t="s">
        <v>88</v>
      </c>
      <c r="AG187" s="113" t="s">
        <v>408</v>
      </c>
      <c r="AH187" s="114" t="s">
        <v>1604</v>
      </c>
      <c r="AI187" s="91" t="s">
        <v>226</v>
      </c>
      <c r="AJ187" s="114" t="s">
        <v>220</v>
      </c>
      <c r="AK187" s="6" t="s">
        <v>364</v>
      </c>
      <c r="AL187" s="6" t="s">
        <v>117</v>
      </c>
      <c r="AM187" s="6" t="s">
        <v>126</v>
      </c>
      <c r="AN187" s="6" t="s">
        <v>213</v>
      </c>
      <c r="AO187" s="427"/>
      <c r="AP187" s="6"/>
      <c r="AQ187" s="6"/>
      <c r="AR187" s="6"/>
      <c r="AS187" s="6"/>
    </row>
    <row r="188" spans="1:45" s="56" customFormat="1" ht="329.25" customHeight="1" x14ac:dyDescent="0.25">
      <c r="A188" s="96">
        <v>579</v>
      </c>
      <c r="B188" s="96">
        <v>155</v>
      </c>
      <c r="C188" s="450" t="s">
        <v>1605</v>
      </c>
      <c r="D188" s="168" t="s">
        <v>1606</v>
      </c>
      <c r="E188" s="168" t="s">
        <v>1607</v>
      </c>
      <c r="F188" s="236" t="s">
        <v>1608</v>
      </c>
      <c r="G188" s="277" t="s">
        <v>1609</v>
      </c>
      <c r="H188" s="99" t="s">
        <v>1610</v>
      </c>
      <c r="I188" s="186" t="s">
        <v>1611</v>
      </c>
      <c r="J188" s="427">
        <v>5</v>
      </c>
      <c r="K188" s="117">
        <v>41640</v>
      </c>
      <c r="L188" s="117">
        <v>43281</v>
      </c>
      <c r="M188" s="103" t="s">
        <v>530</v>
      </c>
      <c r="N188" s="452" t="s">
        <v>38</v>
      </c>
      <c r="O188" s="452" t="s">
        <v>43</v>
      </c>
      <c r="P188" s="452" t="s">
        <v>43</v>
      </c>
      <c r="Q188" s="118" t="s">
        <v>6165</v>
      </c>
      <c r="R188" s="105" t="s">
        <v>88</v>
      </c>
      <c r="S188" s="106">
        <v>5</v>
      </c>
      <c r="T188" s="107">
        <f>+S188/J188</f>
        <v>1</v>
      </c>
      <c r="U188" s="85"/>
      <c r="V188" s="85"/>
      <c r="W188" s="86"/>
      <c r="X188" s="85"/>
      <c r="Y188" s="86"/>
      <c r="Z188" s="85"/>
      <c r="AA188" s="110" t="s">
        <v>51</v>
      </c>
      <c r="AB188" s="410">
        <f>IF(T188=100%,2,0)</f>
        <v>2</v>
      </c>
      <c r="AC188" s="411">
        <f>IF(L188&lt;$AD$8,0,1)</f>
        <v>0</v>
      </c>
      <c r="AD188" s="89" t="str">
        <f t="shared" si="4"/>
        <v>CUMPLIDA</v>
      </c>
      <c r="AE188" s="89" t="str">
        <f t="shared" si="5"/>
        <v>CUMPLIDA</v>
      </c>
      <c r="AF188" s="105" t="s">
        <v>88</v>
      </c>
      <c r="AG188" s="113"/>
      <c r="AH188" s="91"/>
      <c r="AI188" s="91"/>
      <c r="AJ188" s="91"/>
      <c r="AK188" s="449" t="s">
        <v>108</v>
      </c>
      <c r="AL188" s="427" t="s">
        <v>117</v>
      </c>
      <c r="AM188" s="427" t="s">
        <v>135</v>
      </c>
      <c r="AN188" s="427" t="s">
        <v>213</v>
      </c>
      <c r="AO188" s="427"/>
      <c r="AP188" s="427"/>
      <c r="AQ188" s="427"/>
      <c r="AR188" s="427"/>
      <c r="AS188" s="119"/>
    </row>
    <row r="189" spans="1:45" s="142" customFormat="1" ht="409.6" hidden="1" customHeight="1" x14ac:dyDescent="0.25">
      <c r="A189" s="120">
        <v>580</v>
      </c>
      <c r="B189" s="120">
        <v>156</v>
      </c>
      <c r="C189" s="174" t="s">
        <v>1615</v>
      </c>
      <c r="D189" s="174" t="s">
        <v>1616</v>
      </c>
      <c r="E189" s="174" t="s">
        <v>1617</v>
      </c>
      <c r="F189" s="174" t="s">
        <v>1618</v>
      </c>
      <c r="G189" s="174"/>
      <c r="H189" s="230" t="s">
        <v>1619</v>
      </c>
      <c r="I189" s="230" t="s">
        <v>1619</v>
      </c>
      <c r="J189" s="139">
        <v>5</v>
      </c>
      <c r="K189" s="126">
        <v>41640</v>
      </c>
      <c r="L189" s="126">
        <v>42551</v>
      </c>
      <c r="M189" s="150" t="s">
        <v>530</v>
      </c>
      <c r="N189" s="151" t="s">
        <v>38</v>
      </c>
      <c r="O189" s="151" t="s">
        <v>25</v>
      </c>
      <c r="P189" s="151" t="s">
        <v>25</v>
      </c>
      <c r="Q189" s="189" t="s">
        <v>25</v>
      </c>
      <c r="R189" s="153" t="s">
        <v>31</v>
      </c>
      <c r="S189" s="154">
        <v>5</v>
      </c>
      <c r="T189" s="155">
        <f>+S189/J189</f>
        <v>1</v>
      </c>
      <c r="U189" s="132" t="s">
        <v>441</v>
      </c>
      <c r="V189" s="132" t="s">
        <v>26</v>
      </c>
      <c r="W189" s="9" t="s">
        <v>1509</v>
      </c>
      <c r="X189" s="132" t="s">
        <v>1620</v>
      </c>
      <c r="Y189" s="9" t="s">
        <v>1621</v>
      </c>
      <c r="Z189" s="132" t="s">
        <v>445</v>
      </c>
      <c r="AA189" s="156" t="s">
        <v>51</v>
      </c>
      <c r="AB189" s="88">
        <f>IF(T189=100%,2,0)</f>
        <v>2</v>
      </c>
      <c r="AC189" s="88">
        <f>IF(L189&lt;$AD$8,0,1)</f>
        <v>0</v>
      </c>
      <c r="AD189" s="135" t="str">
        <f t="shared" si="4"/>
        <v>CUMPLIDA</v>
      </c>
      <c r="AE189" s="135" t="str">
        <f t="shared" si="5"/>
        <v>CUMPLIDA</v>
      </c>
      <c r="AF189" s="153" t="s">
        <v>31</v>
      </c>
      <c r="AG189" s="155" t="s">
        <v>408</v>
      </c>
      <c r="AH189" s="137" t="s">
        <v>1237</v>
      </c>
      <c r="AI189" s="137"/>
      <c r="AJ189" s="137"/>
      <c r="AK189" s="9" t="s">
        <v>364</v>
      </c>
      <c r="AL189" s="9" t="s">
        <v>117</v>
      </c>
      <c r="AM189" s="9" t="s">
        <v>126</v>
      </c>
      <c r="AN189" s="9" t="s">
        <v>213</v>
      </c>
      <c r="AO189" s="9"/>
      <c r="AP189" s="9"/>
      <c r="AQ189" s="9"/>
      <c r="AR189" s="9"/>
      <c r="AS189" s="9"/>
    </row>
    <row r="190" spans="1:45" s="142" customFormat="1" ht="201.6" hidden="1" customHeight="1" x14ac:dyDescent="0.25">
      <c r="A190" s="70">
        <v>581</v>
      </c>
      <c r="B190" s="70">
        <v>157</v>
      </c>
      <c r="C190" s="183" t="s">
        <v>1622</v>
      </c>
      <c r="D190" s="183" t="s">
        <v>1623</v>
      </c>
      <c r="E190" s="183" t="s">
        <v>1624</v>
      </c>
      <c r="F190" s="183" t="s">
        <v>1618</v>
      </c>
      <c r="G190" s="183"/>
      <c r="H190" s="163" t="s">
        <v>1625</v>
      </c>
      <c r="I190" s="163" t="s">
        <v>1625</v>
      </c>
      <c r="J190" s="93">
        <v>6</v>
      </c>
      <c r="K190" s="77">
        <v>41640</v>
      </c>
      <c r="L190" s="77">
        <v>42735</v>
      </c>
      <c r="M190" s="103" t="s">
        <v>530</v>
      </c>
      <c r="N190" s="104" t="s">
        <v>38</v>
      </c>
      <c r="O190" s="104" t="s">
        <v>25</v>
      </c>
      <c r="P190" s="104" t="s">
        <v>25</v>
      </c>
      <c r="Q190" s="199" t="s">
        <v>25</v>
      </c>
      <c r="R190" s="105" t="s">
        <v>31</v>
      </c>
      <c r="S190" s="106">
        <v>6</v>
      </c>
      <c r="T190" s="113">
        <f>+S190/J190</f>
        <v>1</v>
      </c>
      <c r="U190" s="85" t="s">
        <v>441</v>
      </c>
      <c r="V190" s="85" t="s">
        <v>26</v>
      </c>
      <c r="W190" s="6" t="s">
        <v>1509</v>
      </c>
      <c r="X190" s="85" t="s">
        <v>1626</v>
      </c>
      <c r="Y190" s="6" t="s">
        <v>1627</v>
      </c>
      <c r="Z190" s="85" t="s">
        <v>445</v>
      </c>
      <c r="AA190" s="110" t="s">
        <v>51</v>
      </c>
      <c r="AB190" s="88">
        <f>IF(T190=100%,2,0)</f>
        <v>2</v>
      </c>
      <c r="AC190" s="88">
        <f>IF(L190&lt;$AD$8,0,1)</f>
        <v>0</v>
      </c>
      <c r="AD190" s="89" t="str">
        <f t="shared" si="4"/>
        <v>CUMPLIDA</v>
      </c>
      <c r="AE190" s="89" t="str">
        <f t="shared" si="5"/>
        <v>CUMPLIDA</v>
      </c>
      <c r="AF190" s="105" t="s">
        <v>31</v>
      </c>
      <c r="AG190" s="113" t="s">
        <v>408</v>
      </c>
      <c r="AH190" s="91" t="s">
        <v>1237</v>
      </c>
      <c r="AI190" s="91"/>
      <c r="AJ190" s="91"/>
      <c r="AK190" s="6" t="s">
        <v>364</v>
      </c>
      <c r="AL190" s="6" t="s">
        <v>117</v>
      </c>
      <c r="AM190" s="6" t="s">
        <v>126</v>
      </c>
      <c r="AN190" s="6" t="s">
        <v>213</v>
      </c>
      <c r="AO190" s="427"/>
      <c r="AP190" s="6"/>
      <c r="AQ190" s="6"/>
      <c r="AR190" s="6"/>
      <c r="AS190" s="6"/>
    </row>
    <row r="191" spans="1:45" s="142" customFormat="1" ht="216" hidden="1" customHeight="1" x14ac:dyDescent="0.25">
      <c r="A191" s="70">
        <v>582</v>
      </c>
      <c r="B191" s="70">
        <v>158</v>
      </c>
      <c r="C191" s="183" t="s">
        <v>1628</v>
      </c>
      <c r="D191" s="183" t="s">
        <v>1629</v>
      </c>
      <c r="E191" s="183" t="s">
        <v>1630</v>
      </c>
      <c r="F191" s="197" t="s">
        <v>1631</v>
      </c>
      <c r="G191" s="197"/>
      <c r="H191" s="146" t="s">
        <v>1632</v>
      </c>
      <c r="I191" s="146" t="s">
        <v>1632</v>
      </c>
      <c r="J191" s="161">
        <v>5</v>
      </c>
      <c r="K191" s="77">
        <v>41640</v>
      </c>
      <c r="L191" s="77">
        <v>42369</v>
      </c>
      <c r="M191" s="78" t="s">
        <v>530</v>
      </c>
      <c r="N191" s="79" t="s">
        <v>38</v>
      </c>
      <c r="O191" s="79" t="s">
        <v>43</v>
      </c>
      <c r="P191" s="79" t="s">
        <v>43</v>
      </c>
      <c r="Q191" s="80" t="s">
        <v>43</v>
      </c>
      <c r="R191" s="81" t="s">
        <v>88</v>
      </c>
      <c r="S191" s="144">
        <v>5</v>
      </c>
      <c r="T191" s="83">
        <f>+S191/J191</f>
        <v>1</v>
      </c>
      <c r="U191" s="85"/>
      <c r="V191" s="85"/>
      <c r="W191" s="86"/>
      <c r="X191" s="85"/>
      <c r="Y191" s="86"/>
      <c r="Z191" s="85"/>
      <c r="AA191" s="87" t="s">
        <v>51</v>
      </c>
      <c r="AB191" s="88">
        <f>IF(T191=100%,2,0)</f>
        <v>2</v>
      </c>
      <c r="AC191" s="88">
        <f>IF(L191&lt;$AD$8,0,1)</f>
        <v>0</v>
      </c>
      <c r="AD191" s="89" t="str">
        <f t="shared" si="4"/>
        <v>CUMPLIDA</v>
      </c>
      <c r="AE191" s="89" t="str">
        <f t="shared" si="5"/>
        <v>CUMPLIDA</v>
      </c>
      <c r="AF191" s="81" t="s">
        <v>88</v>
      </c>
      <c r="AG191" s="83" t="s">
        <v>391</v>
      </c>
      <c r="AH191" s="91"/>
      <c r="AI191" s="91"/>
      <c r="AJ191" s="91"/>
      <c r="AK191" s="92" t="s">
        <v>364</v>
      </c>
      <c r="AL191" s="139"/>
      <c r="AM191" s="138"/>
      <c r="AN191" s="94" t="s">
        <v>213</v>
      </c>
      <c r="AO191" s="449"/>
      <c r="AP191" s="94"/>
      <c r="AQ191" s="94"/>
      <c r="AR191" s="94"/>
      <c r="AS191" s="94"/>
    </row>
    <row r="192" spans="1:45" s="142" customFormat="1" ht="273.60000000000002" customHeight="1" x14ac:dyDescent="0.25">
      <c r="A192" s="96">
        <v>583</v>
      </c>
      <c r="B192" s="96">
        <v>159</v>
      </c>
      <c r="C192" s="168" t="s">
        <v>1633</v>
      </c>
      <c r="D192" s="236" t="s">
        <v>1634</v>
      </c>
      <c r="E192" s="168" t="s">
        <v>1635</v>
      </c>
      <c r="F192" s="168" t="s">
        <v>1636</v>
      </c>
      <c r="G192" s="168" t="s">
        <v>677</v>
      </c>
      <c r="H192" s="119" t="s">
        <v>1637</v>
      </c>
      <c r="I192" s="119" t="s">
        <v>1638</v>
      </c>
      <c r="J192" s="427">
        <v>5</v>
      </c>
      <c r="K192" s="451">
        <v>41456</v>
      </c>
      <c r="L192" s="451">
        <v>42916</v>
      </c>
      <c r="M192" s="103" t="s">
        <v>1639</v>
      </c>
      <c r="N192" s="278" t="s">
        <v>56</v>
      </c>
      <c r="O192" s="199" t="s">
        <v>29</v>
      </c>
      <c r="P192" s="452" t="s">
        <v>431</v>
      </c>
      <c r="Q192" s="452" t="s">
        <v>6191</v>
      </c>
      <c r="R192" s="105" t="s">
        <v>31</v>
      </c>
      <c r="S192" s="106">
        <v>5</v>
      </c>
      <c r="T192" s="107">
        <f>+S192/J192</f>
        <v>1</v>
      </c>
      <c r="U192" s="85" t="s">
        <v>441</v>
      </c>
      <c r="V192" s="85"/>
      <c r="W192" s="427" t="s">
        <v>1643</v>
      </c>
      <c r="X192" s="85"/>
      <c r="Y192" s="427"/>
      <c r="Z192" s="85"/>
      <c r="AA192" s="110" t="s">
        <v>51</v>
      </c>
      <c r="AB192" s="410">
        <f>IF(T192=100%,2,0)</f>
        <v>2</v>
      </c>
      <c r="AC192" s="411">
        <f>IF(L192&lt;$AD$8,0,1)</f>
        <v>0</v>
      </c>
      <c r="AD192" s="89" t="str">
        <f t="shared" si="4"/>
        <v>CUMPLIDA</v>
      </c>
      <c r="AE192" s="89" t="str">
        <f t="shared" si="5"/>
        <v>CUMPLIDA</v>
      </c>
      <c r="AF192" s="105" t="s">
        <v>31</v>
      </c>
      <c r="AG192" s="113"/>
      <c r="AH192" s="114" t="s">
        <v>1644</v>
      </c>
      <c r="AI192" s="91" t="s">
        <v>26</v>
      </c>
      <c r="AJ192" s="114" t="s">
        <v>222</v>
      </c>
      <c r="AK192" s="449" t="s">
        <v>108</v>
      </c>
      <c r="AL192" s="427" t="s">
        <v>113</v>
      </c>
      <c r="AM192" s="427" t="s">
        <v>113</v>
      </c>
      <c r="AN192" s="427" t="s">
        <v>213</v>
      </c>
      <c r="AO192" s="427"/>
      <c r="AP192" s="427"/>
      <c r="AQ192" s="427"/>
      <c r="AR192" s="427"/>
      <c r="AS192" s="119"/>
    </row>
    <row r="193" spans="1:45" s="142" customFormat="1" ht="223.5" customHeight="1" x14ac:dyDescent="0.25">
      <c r="A193" s="96">
        <v>586</v>
      </c>
      <c r="B193" s="96">
        <v>162</v>
      </c>
      <c r="C193" s="168" t="s">
        <v>1645</v>
      </c>
      <c r="D193" s="236" t="s">
        <v>1646</v>
      </c>
      <c r="E193" s="236" t="s">
        <v>1647</v>
      </c>
      <c r="F193" s="99" t="s">
        <v>1648</v>
      </c>
      <c r="G193" s="99" t="s">
        <v>1649</v>
      </c>
      <c r="H193" s="99" t="s">
        <v>1650</v>
      </c>
      <c r="I193" s="99" t="s">
        <v>1651</v>
      </c>
      <c r="J193" s="449">
        <v>8</v>
      </c>
      <c r="K193" s="117">
        <v>41640</v>
      </c>
      <c r="L193" s="451">
        <v>43281</v>
      </c>
      <c r="M193" s="103" t="s">
        <v>1639</v>
      </c>
      <c r="N193" s="278" t="s">
        <v>56</v>
      </c>
      <c r="O193" s="199" t="s">
        <v>29</v>
      </c>
      <c r="P193" s="452" t="s">
        <v>431</v>
      </c>
      <c r="Q193" s="452" t="s">
        <v>6191</v>
      </c>
      <c r="R193" s="105" t="s">
        <v>89</v>
      </c>
      <c r="S193" s="106">
        <v>8</v>
      </c>
      <c r="T193" s="107">
        <f>+S193/J193</f>
        <v>1</v>
      </c>
      <c r="U193" s="85"/>
      <c r="V193" s="85"/>
      <c r="W193" s="86"/>
      <c r="X193" s="85"/>
      <c r="Y193" s="86"/>
      <c r="Z193" s="85"/>
      <c r="AA193" s="110" t="s">
        <v>51</v>
      </c>
      <c r="AB193" s="410">
        <f>IF(T193=100%,2,0)</f>
        <v>2</v>
      </c>
      <c r="AC193" s="411">
        <f>IF(L193&lt;$AD$8,0,1)</f>
        <v>0</v>
      </c>
      <c r="AD193" s="89" t="str">
        <f t="shared" si="4"/>
        <v>CUMPLIDA</v>
      </c>
      <c r="AE193" s="89" t="str">
        <f t="shared" si="5"/>
        <v>CUMPLIDA</v>
      </c>
      <c r="AF193" s="105" t="s">
        <v>89</v>
      </c>
      <c r="AG193" s="113"/>
      <c r="AH193" s="114" t="s">
        <v>1654</v>
      </c>
      <c r="AI193" s="91" t="s">
        <v>26</v>
      </c>
      <c r="AJ193" s="114" t="s">
        <v>222</v>
      </c>
      <c r="AK193" s="449" t="s">
        <v>108</v>
      </c>
      <c r="AL193" s="427" t="s">
        <v>115</v>
      </c>
      <c r="AM193" s="427" t="s">
        <v>155</v>
      </c>
      <c r="AN193" s="427" t="s">
        <v>213</v>
      </c>
      <c r="AO193" s="427"/>
      <c r="AP193" s="427"/>
      <c r="AQ193" s="427"/>
      <c r="AR193" s="427"/>
      <c r="AS193" s="119"/>
    </row>
    <row r="194" spans="1:45" s="142" customFormat="1" ht="187.15" customHeight="1" x14ac:dyDescent="0.25">
      <c r="A194" s="96">
        <v>587</v>
      </c>
      <c r="B194" s="96">
        <v>163</v>
      </c>
      <c r="C194" s="168" t="s">
        <v>1655</v>
      </c>
      <c r="D194" s="236" t="s">
        <v>1656</v>
      </c>
      <c r="E194" s="236" t="s">
        <v>1657</v>
      </c>
      <c r="F194" s="236" t="s">
        <v>1658</v>
      </c>
      <c r="G194" s="99" t="s">
        <v>1088</v>
      </c>
      <c r="H194" s="119" t="s">
        <v>1659</v>
      </c>
      <c r="I194" s="119" t="s">
        <v>1659</v>
      </c>
      <c r="J194" s="449">
        <v>9</v>
      </c>
      <c r="K194" s="117">
        <v>41699</v>
      </c>
      <c r="L194" s="117">
        <v>43190</v>
      </c>
      <c r="M194" s="103" t="s">
        <v>1639</v>
      </c>
      <c r="N194" s="278" t="s">
        <v>56</v>
      </c>
      <c r="O194" s="199" t="s">
        <v>29</v>
      </c>
      <c r="P194" s="199" t="s">
        <v>29</v>
      </c>
      <c r="Q194" s="452" t="s">
        <v>6191</v>
      </c>
      <c r="R194" s="105" t="s">
        <v>88</v>
      </c>
      <c r="S194" s="106">
        <v>9</v>
      </c>
      <c r="T194" s="107">
        <f>+S194/J194</f>
        <v>1</v>
      </c>
      <c r="U194" s="85"/>
      <c r="V194" s="85"/>
      <c r="W194" s="86"/>
      <c r="X194" s="85"/>
      <c r="Y194" s="86"/>
      <c r="Z194" s="85"/>
      <c r="AA194" s="110" t="s">
        <v>51</v>
      </c>
      <c r="AB194" s="410">
        <f>IF(T194=100%,2,0)</f>
        <v>2</v>
      </c>
      <c r="AC194" s="411">
        <f>IF(L194&lt;$AD$8,0,1)</f>
        <v>0</v>
      </c>
      <c r="AD194" s="89" t="str">
        <f t="shared" si="4"/>
        <v>CUMPLIDA</v>
      </c>
      <c r="AE194" s="89" t="str">
        <f t="shared" si="5"/>
        <v>CUMPLIDA</v>
      </c>
      <c r="AF194" s="105" t="s">
        <v>88</v>
      </c>
      <c r="AG194" s="113"/>
      <c r="AH194" s="114" t="s">
        <v>1662</v>
      </c>
      <c r="AI194" s="91" t="s">
        <v>26</v>
      </c>
      <c r="AJ194" s="114" t="s">
        <v>222</v>
      </c>
      <c r="AK194" s="449" t="s">
        <v>108</v>
      </c>
      <c r="AL194" s="427" t="s">
        <v>115</v>
      </c>
      <c r="AM194" s="427" t="s">
        <v>155</v>
      </c>
      <c r="AN194" s="427" t="s">
        <v>213</v>
      </c>
      <c r="AO194" s="427"/>
      <c r="AP194" s="427"/>
      <c r="AQ194" s="427"/>
      <c r="AR194" s="427"/>
      <c r="AS194" s="119"/>
    </row>
    <row r="195" spans="1:45" s="142" customFormat="1" ht="409.5" customHeight="1" x14ac:dyDescent="0.25">
      <c r="A195" s="96">
        <v>589</v>
      </c>
      <c r="B195" s="96">
        <v>165</v>
      </c>
      <c r="C195" s="272" t="s">
        <v>1663</v>
      </c>
      <c r="D195" s="168" t="s">
        <v>1664</v>
      </c>
      <c r="E195" s="168" t="s">
        <v>1665</v>
      </c>
      <c r="F195" s="99" t="s">
        <v>427</v>
      </c>
      <c r="G195" s="99" t="s">
        <v>428</v>
      </c>
      <c r="H195" s="279" t="s">
        <v>1666</v>
      </c>
      <c r="I195" s="279" t="s">
        <v>1666</v>
      </c>
      <c r="J195" s="427">
        <v>6</v>
      </c>
      <c r="K195" s="451">
        <v>41640</v>
      </c>
      <c r="L195" s="451">
        <v>43616</v>
      </c>
      <c r="M195" s="103" t="s">
        <v>1639</v>
      </c>
      <c r="N195" s="278" t="s">
        <v>56</v>
      </c>
      <c r="O195" s="199" t="s">
        <v>29</v>
      </c>
      <c r="P195" s="452" t="s">
        <v>431</v>
      </c>
      <c r="Q195" s="452" t="s">
        <v>6191</v>
      </c>
      <c r="R195" s="105" t="s">
        <v>822</v>
      </c>
      <c r="S195" s="106">
        <v>5</v>
      </c>
      <c r="T195" s="107">
        <f>+S195/J195</f>
        <v>0.83333333333333337</v>
      </c>
      <c r="U195" s="85" t="s">
        <v>441</v>
      </c>
      <c r="V195" s="85"/>
      <c r="W195" s="427" t="s">
        <v>1671</v>
      </c>
      <c r="X195" s="85"/>
      <c r="Y195" s="427"/>
      <c r="Z195" s="85"/>
      <c r="AA195" s="110" t="s">
        <v>51</v>
      </c>
      <c r="AB195" s="410">
        <f>IF(T195=100%,2,0)</f>
        <v>0</v>
      </c>
      <c r="AC195" s="411">
        <f>IF(L195&lt;$AD$8,0,1)</f>
        <v>1</v>
      </c>
      <c r="AD195" s="89" t="str">
        <f t="shared" si="4"/>
        <v>EN TERMINO</v>
      </c>
      <c r="AE195" s="89" t="str">
        <f t="shared" si="5"/>
        <v>EN TERMINO</v>
      </c>
      <c r="AF195" s="452" t="s">
        <v>27</v>
      </c>
      <c r="AG195" s="113"/>
      <c r="AH195" s="114" t="s">
        <v>1672</v>
      </c>
      <c r="AI195" s="91" t="s">
        <v>26</v>
      </c>
      <c r="AJ195" s="114" t="s">
        <v>221</v>
      </c>
      <c r="AK195" s="427" t="s">
        <v>108</v>
      </c>
      <c r="AL195" s="427" t="s">
        <v>115</v>
      </c>
      <c r="AM195" s="427" t="s">
        <v>596</v>
      </c>
      <c r="AN195" s="427" t="s">
        <v>213</v>
      </c>
      <c r="AO195" s="427"/>
      <c r="AP195" s="427"/>
      <c r="AQ195" s="427"/>
      <c r="AR195" s="427"/>
      <c r="AS195" s="119"/>
    </row>
    <row r="196" spans="1:45" s="56" customFormat="1" ht="331.15" customHeight="1" x14ac:dyDescent="0.25">
      <c r="A196" s="96">
        <v>590</v>
      </c>
      <c r="B196" s="96">
        <v>166</v>
      </c>
      <c r="C196" s="168" t="s">
        <v>1673</v>
      </c>
      <c r="D196" s="168" t="s">
        <v>1674</v>
      </c>
      <c r="E196" s="168" t="s">
        <v>1675</v>
      </c>
      <c r="F196" s="168" t="s">
        <v>1676</v>
      </c>
      <c r="G196" s="168" t="s">
        <v>1677</v>
      </c>
      <c r="H196" s="450" t="s">
        <v>1678</v>
      </c>
      <c r="I196" s="450" t="s">
        <v>1678</v>
      </c>
      <c r="J196" s="427">
        <v>10</v>
      </c>
      <c r="K196" s="117">
        <v>41671</v>
      </c>
      <c r="L196" s="217">
        <v>43069</v>
      </c>
      <c r="M196" s="103" t="s">
        <v>570</v>
      </c>
      <c r="N196" s="452" t="s">
        <v>39</v>
      </c>
      <c r="O196" s="199" t="s">
        <v>22</v>
      </c>
      <c r="P196" s="452" t="s">
        <v>370</v>
      </c>
      <c r="Q196" s="118" t="s">
        <v>6164</v>
      </c>
      <c r="R196" s="105" t="s">
        <v>440</v>
      </c>
      <c r="S196" s="106">
        <v>10</v>
      </c>
      <c r="T196" s="107">
        <f>+S196/J196</f>
        <v>1</v>
      </c>
      <c r="U196" s="85" t="s">
        <v>1683</v>
      </c>
      <c r="V196" s="85" t="s">
        <v>26</v>
      </c>
      <c r="W196" s="427" t="s">
        <v>1684</v>
      </c>
      <c r="X196" s="85" t="s">
        <v>1685</v>
      </c>
      <c r="Y196" s="427" t="s">
        <v>1686</v>
      </c>
      <c r="Z196" s="85" t="s">
        <v>445</v>
      </c>
      <c r="AA196" s="110" t="s">
        <v>51</v>
      </c>
      <c r="AB196" s="410">
        <f>IF(T196=100%,2,0)</f>
        <v>2</v>
      </c>
      <c r="AC196" s="411">
        <f>IF(L196&lt;$AD$8,0,1)</f>
        <v>0</v>
      </c>
      <c r="AD196" s="89" t="str">
        <f t="shared" si="4"/>
        <v>CUMPLIDA</v>
      </c>
      <c r="AE196" s="89" t="str">
        <f t="shared" si="5"/>
        <v>CUMPLIDA</v>
      </c>
      <c r="AF196" s="105" t="s">
        <v>31</v>
      </c>
      <c r="AG196" s="113"/>
      <c r="AH196" s="114" t="s">
        <v>1687</v>
      </c>
      <c r="AI196" s="91" t="s">
        <v>26</v>
      </c>
      <c r="AJ196" s="114" t="s">
        <v>221</v>
      </c>
      <c r="AK196" s="449" t="s">
        <v>108</v>
      </c>
      <c r="AL196" s="427" t="s">
        <v>116</v>
      </c>
      <c r="AM196" s="427" t="s">
        <v>374</v>
      </c>
      <c r="AN196" s="427" t="s">
        <v>213</v>
      </c>
      <c r="AO196" s="427"/>
      <c r="AP196" s="427"/>
      <c r="AQ196" s="427"/>
      <c r="AR196" s="427"/>
      <c r="AS196" s="119"/>
    </row>
    <row r="197" spans="1:45" s="142" customFormat="1" ht="288" hidden="1" customHeight="1" x14ac:dyDescent="0.25">
      <c r="A197" s="120">
        <v>591</v>
      </c>
      <c r="B197" s="120">
        <v>167</v>
      </c>
      <c r="C197" s="174" t="s">
        <v>1688</v>
      </c>
      <c r="D197" s="174" t="s">
        <v>1689</v>
      </c>
      <c r="E197" s="174" t="s">
        <v>1675</v>
      </c>
      <c r="F197" s="226" t="s">
        <v>436</v>
      </c>
      <c r="G197" s="226"/>
      <c r="H197" s="148" t="s">
        <v>1690</v>
      </c>
      <c r="I197" s="148" t="s">
        <v>1690</v>
      </c>
      <c r="J197" s="139">
        <v>3</v>
      </c>
      <c r="K197" s="126">
        <v>41791</v>
      </c>
      <c r="L197" s="126">
        <v>42185</v>
      </c>
      <c r="M197" s="127" t="s">
        <v>570</v>
      </c>
      <c r="N197" s="128" t="s">
        <v>39</v>
      </c>
      <c r="O197" s="213" t="s">
        <v>22</v>
      </c>
      <c r="P197" s="128" t="s">
        <v>370</v>
      </c>
      <c r="Q197" s="128" t="s">
        <v>37</v>
      </c>
      <c r="R197" s="129" t="s">
        <v>440</v>
      </c>
      <c r="S197" s="130">
        <v>3</v>
      </c>
      <c r="T197" s="131">
        <f>+S197/J197</f>
        <v>1</v>
      </c>
      <c r="U197" s="132" t="s">
        <v>441</v>
      </c>
      <c r="V197" s="132" t="s">
        <v>26</v>
      </c>
      <c r="W197" s="9" t="s">
        <v>1691</v>
      </c>
      <c r="X197" s="132" t="s">
        <v>1685</v>
      </c>
      <c r="Y197" s="9" t="s">
        <v>1686</v>
      </c>
      <c r="Z197" s="132" t="s">
        <v>445</v>
      </c>
      <c r="AA197" s="134" t="s">
        <v>51</v>
      </c>
      <c r="AB197" s="88">
        <f>IF(T197=100%,2,0)</f>
        <v>2</v>
      </c>
      <c r="AC197" s="88">
        <f>IF(L197&lt;$AD$8,0,1)</f>
        <v>0</v>
      </c>
      <c r="AD197" s="135" t="str">
        <f t="shared" si="4"/>
        <v>CUMPLIDA</v>
      </c>
      <c r="AE197" s="135" t="str">
        <f t="shared" si="5"/>
        <v>CUMPLIDA</v>
      </c>
      <c r="AF197" s="129" t="s">
        <v>31</v>
      </c>
      <c r="AG197" s="131" t="s">
        <v>391</v>
      </c>
      <c r="AH197" s="137"/>
      <c r="AI197" s="137"/>
      <c r="AJ197" s="137"/>
      <c r="AK197" s="138" t="s">
        <v>364</v>
      </c>
      <c r="AL197" s="139"/>
      <c r="AM197" s="138"/>
      <c r="AN197" s="140" t="s">
        <v>213</v>
      </c>
      <c r="AO197" s="140"/>
      <c r="AP197" s="140"/>
      <c r="AQ197" s="140"/>
      <c r="AR197" s="140"/>
      <c r="AS197" s="140"/>
    </row>
    <row r="198" spans="1:45" s="142" customFormat="1" ht="316.89999999999998" hidden="1" customHeight="1" x14ac:dyDescent="0.25">
      <c r="A198" s="70">
        <v>592</v>
      </c>
      <c r="B198" s="70">
        <v>168</v>
      </c>
      <c r="C198" s="183" t="s">
        <v>1692</v>
      </c>
      <c r="D198" s="183" t="s">
        <v>1693</v>
      </c>
      <c r="E198" s="183" t="s">
        <v>1694</v>
      </c>
      <c r="F198" s="75" t="s">
        <v>436</v>
      </c>
      <c r="G198" s="72" t="s">
        <v>437</v>
      </c>
      <c r="H198" s="74" t="s">
        <v>1695</v>
      </c>
      <c r="I198" s="74" t="s">
        <v>1695</v>
      </c>
      <c r="J198" s="76">
        <v>3</v>
      </c>
      <c r="K198" s="77">
        <v>41791</v>
      </c>
      <c r="L198" s="77">
        <v>42185</v>
      </c>
      <c r="M198" s="78" t="s">
        <v>570</v>
      </c>
      <c r="N198" s="79" t="s">
        <v>39</v>
      </c>
      <c r="O198" s="143" t="s">
        <v>22</v>
      </c>
      <c r="P198" s="143" t="s">
        <v>1696</v>
      </c>
      <c r="Q198" s="79" t="s">
        <v>37</v>
      </c>
      <c r="R198" s="81" t="s">
        <v>440</v>
      </c>
      <c r="S198" s="144">
        <v>3</v>
      </c>
      <c r="T198" s="83">
        <f>+S198/J198</f>
        <v>1</v>
      </c>
      <c r="U198" s="85" t="s">
        <v>441</v>
      </c>
      <c r="V198" s="85" t="s">
        <v>26</v>
      </c>
      <c r="W198" s="6" t="s">
        <v>1691</v>
      </c>
      <c r="X198" s="85" t="s">
        <v>1685</v>
      </c>
      <c r="Y198" s="6" t="s">
        <v>1686</v>
      </c>
      <c r="Z198" s="85" t="s">
        <v>445</v>
      </c>
      <c r="AA198" s="87" t="s">
        <v>51</v>
      </c>
      <c r="AB198" s="88">
        <f>IF(T198=100%,2,0)</f>
        <v>2</v>
      </c>
      <c r="AC198" s="88">
        <f>IF(L198&lt;$AD$8,0,1)</f>
        <v>0</v>
      </c>
      <c r="AD198" s="89" t="str">
        <f t="shared" si="4"/>
        <v>CUMPLIDA</v>
      </c>
      <c r="AE198" s="89" t="str">
        <f t="shared" si="5"/>
        <v>CUMPLIDA</v>
      </c>
      <c r="AF198" s="81" t="s">
        <v>31</v>
      </c>
      <c r="AG198" s="83" t="s">
        <v>391</v>
      </c>
      <c r="AH198" s="91"/>
      <c r="AI198" s="91"/>
      <c r="AJ198" s="91"/>
      <c r="AK198" s="92" t="s">
        <v>364</v>
      </c>
      <c r="AL198" s="93"/>
      <c r="AM198" s="92"/>
      <c r="AN198" s="94" t="s">
        <v>213</v>
      </c>
      <c r="AO198" s="449"/>
      <c r="AP198" s="94"/>
      <c r="AQ198" s="94"/>
      <c r="AR198" s="94"/>
      <c r="AS198" s="94"/>
    </row>
    <row r="199" spans="1:45" s="56" customFormat="1" ht="409.5" hidden="1" customHeight="1" x14ac:dyDescent="0.25">
      <c r="A199" s="70">
        <v>594</v>
      </c>
      <c r="B199" s="70">
        <v>170</v>
      </c>
      <c r="C199" s="183" t="s">
        <v>1697</v>
      </c>
      <c r="D199" s="183" t="s">
        <v>1698</v>
      </c>
      <c r="E199" s="183" t="s">
        <v>1699</v>
      </c>
      <c r="F199" s="183" t="s">
        <v>1700</v>
      </c>
      <c r="G199" s="183" t="s">
        <v>1701</v>
      </c>
      <c r="H199" s="193" t="s">
        <v>1702</v>
      </c>
      <c r="I199" s="193" t="s">
        <v>1702</v>
      </c>
      <c r="J199" s="93">
        <v>8</v>
      </c>
      <c r="K199" s="77">
        <v>41673</v>
      </c>
      <c r="L199" s="77">
        <v>42704</v>
      </c>
      <c r="M199" s="103" t="s">
        <v>570</v>
      </c>
      <c r="N199" s="104" t="s">
        <v>39</v>
      </c>
      <c r="O199" s="199" t="s">
        <v>22</v>
      </c>
      <c r="P199" s="104" t="s">
        <v>370</v>
      </c>
      <c r="Q199" s="199" t="s">
        <v>22</v>
      </c>
      <c r="R199" s="105" t="s">
        <v>440</v>
      </c>
      <c r="S199" s="106">
        <v>8</v>
      </c>
      <c r="T199" s="113">
        <f>+S199/J199</f>
        <v>1</v>
      </c>
      <c r="U199" s="85" t="s">
        <v>441</v>
      </c>
      <c r="V199" s="85" t="s">
        <v>26</v>
      </c>
      <c r="W199" s="6" t="s">
        <v>1703</v>
      </c>
      <c r="X199" s="85" t="s">
        <v>1704</v>
      </c>
      <c r="Y199" s="6" t="s">
        <v>1705</v>
      </c>
      <c r="Z199" s="94" t="s">
        <v>1706</v>
      </c>
      <c r="AA199" s="110" t="s">
        <v>51</v>
      </c>
      <c r="AB199" s="88">
        <f>IF(T199=100%,2,0)</f>
        <v>2</v>
      </c>
      <c r="AC199" s="88">
        <f>IF(L199&lt;$AD$8,0,1)</f>
        <v>0</v>
      </c>
      <c r="AD199" s="89" t="str">
        <f t="shared" si="4"/>
        <v>CUMPLIDA</v>
      </c>
      <c r="AE199" s="89" t="str">
        <f t="shared" si="5"/>
        <v>CUMPLIDA</v>
      </c>
      <c r="AF199" s="105" t="s">
        <v>31</v>
      </c>
      <c r="AG199" s="113" t="s">
        <v>408</v>
      </c>
      <c r="AH199" s="114" t="s">
        <v>1707</v>
      </c>
      <c r="AI199" s="91" t="s">
        <v>26</v>
      </c>
      <c r="AJ199" s="114" t="s">
        <v>222</v>
      </c>
      <c r="AK199" s="6" t="s">
        <v>364</v>
      </c>
      <c r="AL199" s="6" t="s">
        <v>119</v>
      </c>
      <c r="AM199" s="6" t="s">
        <v>1708</v>
      </c>
      <c r="AN199" s="6" t="s">
        <v>213</v>
      </c>
      <c r="AO199" s="427"/>
      <c r="AP199" s="6"/>
      <c r="AQ199" s="6"/>
      <c r="AR199" s="6"/>
      <c r="AS199" s="6"/>
    </row>
    <row r="200" spans="1:45" s="142" customFormat="1" ht="259.14999999999998" hidden="1" customHeight="1" x14ac:dyDescent="0.25">
      <c r="A200" s="70">
        <v>595</v>
      </c>
      <c r="B200" s="70">
        <v>171</v>
      </c>
      <c r="C200" s="183" t="s">
        <v>1709</v>
      </c>
      <c r="D200" s="183" t="s">
        <v>1710</v>
      </c>
      <c r="E200" s="183" t="s">
        <v>1711</v>
      </c>
      <c r="F200" s="75" t="s">
        <v>436</v>
      </c>
      <c r="G200" s="72" t="s">
        <v>437</v>
      </c>
      <c r="H200" s="74" t="s">
        <v>1712</v>
      </c>
      <c r="I200" s="74" t="s">
        <v>1712</v>
      </c>
      <c r="J200" s="93">
        <v>2</v>
      </c>
      <c r="K200" s="77">
        <v>41791</v>
      </c>
      <c r="L200" s="77">
        <v>42185</v>
      </c>
      <c r="M200" s="78" t="s">
        <v>570</v>
      </c>
      <c r="N200" s="79" t="s">
        <v>39</v>
      </c>
      <c r="O200" s="143" t="s">
        <v>22</v>
      </c>
      <c r="P200" s="79" t="s">
        <v>370</v>
      </c>
      <c r="Q200" s="79" t="s">
        <v>37</v>
      </c>
      <c r="R200" s="81" t="s">
        <v>89</v>
      </c>
      <c r="S200" s="144">
        <v>2</v>
      </c>
      <c r="T200" s="83">
        <f>+S200/J200</f>
        <v>1</v>
      </c>
      <c r="U200" s="85"/>
      <c r="V200" s="85"/>
      <c r="W200" s="86"/>
      <c r="X200" s="85"/>
      <c r="Y200" s="86"/>
      <c r="Z200" s="85"/>
      <c r="AA200" s="87" t="s">
        <v>51</v>
      </c>
      <c r="AB200" s="88">
        <f>IF(T200=100%,2,0)</f>
        <v>2</v>
      </c>
      <c r="AC200" s="88">
        <f>IF(L200&lt;$AD$8,0,1)</f>
        <v>0</v>
      </c>
      <c r="AD200" s="89" t="str">
        <f t="shared" si="4"/>
        <v>CUMPLIDA</v>
      </c>
      <c r="AE200" s="89" t="str">
        <f t="shared" si="5"/>
        <v>CUMPLIDA</v>
      </c>
      <c r="AF200" s="81" t="s">
        <v>89</v>
      </c>
      <c r="AG200" s="83" t="s">
        <v>391</v>
      </c>
      <c r="AH200" s="91"/>
      <c r="AI200" s="91"/>
      <c r="AJ200" s="91"/>
      <c r="AK200" s="92" t="s">
        <v>364</v>
      </c>
      <c r="AL200" s="139"/>
      <c r="AM200" s="138"/>
      <c r="AN200" s="94" t="s">
        <v>213</v>
      </c>
      <c r="AO200" s="449"/>
      <c r="AP200" s="94"/>
      <c r="AQ200" s="94"/>
      <c r="AR200" s="94"/>
      <c r="AS200" s="94"/>
    </row>
    <row r="201" spans="1:45" s="142" customFormat="1" ht="172.9" hidden="1" customHeight="1" x14ac:dyDescent="0.25">
      <c r="A201" s="70">
        <v>597</v>
      </c>
      <c r="B201" s="70">
        <v>173</v>
      </c>
      <c r="C201" s="183" t="s">
        <v>1713</v>
      </c>
      <c r="D201" s="183" t="s">
        <v>1714</v>
      </c>
      <c r="E201" s="183" t="s">
        <v>1715</v>
      </c>
      <c r="F201" s="242" t="s">
        <v>1716</v>
      </c>
      <c r="G201" s="242" t="s">
        <v>1717</v>
      </c>
      <c r="H201" s="243" t="s">
        <v>1718</v>
      </c>
      <c r="I201" s="243" t="s">
        <v>1719</v>
      </c>
      <c r="J201" s="244">
        <v>8</v>
      </c>
      <c r="K201" s="77">
        <v>41640</v>
      </c>
      <c r="L201" s="77">
        <v>42185</v>
      </c>
      <c r="M201" s="78" t="s">
        <v>570</v>
      </c>
      <c r="N201" s="79" t="s">
        <v>39</v>
      </c>
      <c r="O201" s="143" t="s">
        <v>22</v>
      </c>
      <c r="P201" s="79" t="s">
        <v>370</v>
      </c>
      <c r="Q201" s="79" t="s">
        <v>37</v>
      </c>
      <c r="R201" s="81" t="s">
        <v>89</v>
      </c>
      <c r="S201" s="144">
        <v>8</v>
      </c>
      <c r="T201" s="83">
        <f>+S201/J201</f>
        <v>1</v>
      </c>
      <c r="U201" s="85"/>
      <c r="V201" s="85"/>
      <c r="W201" s="86"/>
      <c r="X201" s="85"/>
      <c r="Y201" s="86"/>
      <c r="Z201" s="85"/>
      <c r="AA201" s="87" t="s">
        <v>51</v>
      </c>
      <c r="AB201" s="88">
        <f>IF(T201=100%,2,0)</f>
        <v>2</v>
      </c>
      <c r="AC201" s="88">
        <f>IF(L201&lt;$AD$8,0,1)</f>
        <v>0</v>
      </c>
      <c r="AD201" s="89" t="str">
        <f t="shared" si="4"/>
        <v>CUMPLIDA</v>
      </c>
      <c r="AE201" s="89" t="str">
        <f t="shared" si="5"/>
        <v>CUMPLIDA</v>
      </c>
      <c r="AF201" s="81" t="s">
        <v>89</v>
      </c>
      <c r="AG201" s="83" t="s">
        <v>391</v>
      </c>
      <c r="AH201" s="91"/>
      <c r="AI201" s="91"/>
      <c r="AJ201" s="91"/>
      <c r="AK201" s="92" t="s">
        <v>364</v>
      </c>
      <c r="AL201" s="93"/>
      <c r="AM201" s="92"/>
      <c r="AN201" s="94" t="s">
        <v>213</v>
      </c>
      <c r="AO201" s="449"/>
      <c r="AP201" s="94"/>
      <c r="AQ201" s="94"/>
      <c r="AR201" s="94"/>
      <c r="AS201" s="94"/>
    </row>
    <row r="202" spans="1:45" s="142" customFormat="1" ht="91.5" hidden="1" customHeight="1" x14ac:dyDescent="0.25">
      <c r="A202" s="70">
        <v>599</v>
      </c>
      <c r="B202" s="70">
        <v>175</v>
      </c>
      <c r="C202" s="183" t="s">
        <v>1720</v>
      </c>
      <c r="D202" s="183" t="s">
        <v>1721</v>
      </c>
      <c r="E202" s="183" t="s">
        <v>1722</v>
      </c>
      <c r="F202" s="242" t="s">
        <v>1141</v>
      </c>
      <c r="G202" s="242" t="s">
        <v>1142</v>
      </c>
      <c r="H202" s="157" t="s">
        <v>1723</v>
      </c>
      <c r="I202" s="157" t="s">
        <v>1723</v>
      </c>
      <c r="J202" s="244">
        <v>6</v>
      </c>
      <c r="K202" s="77">
        <v>41640</v>
      </c>
      <c r="L202" s="77">
        <v>42185</v>
      </c>
      <c r="M202" s="78" t="s">
        <v>570</v>
      </c>
      <c r="N202" s="79" t="s">
        <v>39</v>
      </c>
      <c r="O202" s="143" t="s">
        <v>22</v>
      </c>
      <c r="P202" s="79" t="s">
        <v>370</v>
      </c>
      <c r="Q202" s="79" t="s">
        <v>37</v>
      </c>
      <c r="R202" s="81" t="s">
        <v>89</v>
      </c>
      <c r="S202" s="144">
        <v>6</v>
      </c>
      <c r="T202" s="83">
        <f>+S202/J202</f>
        <v>1</v>
      </c>
      <c r="U202" s="85"/>
      <c r="V202" s="85"/>
      <c r="W202" s="86"/>
      <c r="X202" s="85"/>
      <c r="Y202" s="86"/>
      <c r="Z202" s="85"/>
      <c r="AA202" s="87" t="s">
        <v>51</v>
      </c>
      <c r="AB202" s="88">
        <f>IF(T202=100%,2,0)</f>
        <v>2</v>
      </c>
      <c r="AC202" s="88">
        <f>IF(L202&lt;$AD$8,0,1)</f>
        <v>0</v>
      </c>
      <c r="AD202" s="89" t="str">
        <f t="shared" si="4"/>
        <v>CUMPLIDA</v>
      </c>
      <c r="AE202" s="89" t="str">
        <f t="shared" si="5"/>
        <v>CUMPLIDA</v>
      </c>
      <c r="AF202" s="81" t="s">
        <v>89</v>
      </c>
      <c r="AG202" s="83" t="s">
        <v>391</v>
      </c>
      <c r="AH202" s="91"/>
      <c r="AI202" s="91"/>
      <c r="AJ202" s="91"/>
      <c r="AK202" s="92" t="s">
        <v>364</v>
      </c>
      <c r="AL202" s="93"/>
      <c r="AM202" s="92"/>
      <c r="AN202" s="94" t="s">
        <v>213</v>
      </c>
      <c r="AO202" s="449"/>
      <c r="AP202" s="94"/>
      <c r="AQ202" s="94"/>
      <c r="AR202" s="94"/>
      <c r="AS202" s="94"/>
    </row>
    <row r="203" spans="1:45" s="142" customFormat="1" ht="100.9" hidden="1" customHeight="1" x14ac:dyDescent="0.25">
      <c r="A203" s="70">
        <v>602</v>
      </c>
      <c r="B203" s="70">
        <v>178</v>
      </c>
      <c r="C203" s="183" t="s">
        <v>1724</v>
      </c>
      <c r="D203" s="183" t="s">
        <v>1725</v>
      </c>
      <c r="E203" s="183" t="s">
        <v>1726</v>
      </c>
      <c r="F203" s="183" t="s">
        <v>1727</v>
      </c>
      <c r="G203" s="183" t="s">
        <v>1728</v>
      </c>
      <c r="H203" s="157" t="s">
        <v>1729</v>
      </c>
      <c r="I203" s="157" t="s">
        <v>1729</v>
      </c>
      <c r="J203" s="93">
        <v>5</v>
      </c>
      <c r="K203" s="77">
        <v>41671</v>
      </c>
      <c r="L203" s="77">
        <v>42582</v>
      </c>
      <c r="M203" s="103" t="s">
        <v>570</v>
      </c>
      <c r="N203" s="104" t="s">
        <v>39</v>
      </c>
      <c r="O203" s="199" t="s">
        <v>22</v>
      </c>
      <c r="P203" s="104" t="s">
        <v>370</v>
      </c>
      <c r="Q203" s="199" t="s">
        <v>22</v>
      </c>
      <c r="R203" s="105" t="s">
        <v>822</v>
      </c>
      <c r="S203" s="106">
        <v>5</v>
      </c>
      <c r="T203" s="113">
        <f>+S203/J203</f>
        <v>1</v>
      </c>
      <c r="U203" s="85" t="s">
        <v>441</v>
      </c>
      <c r="V203" s="85" t="s">
        <v>26</v>
      </c>
      <c r="W203" s="6" t="s">
        <v>1691</v>
      </c>
      <c r="X203" s="85" t="s">
        <v>1685</v>
      </c>
      <c r="Y203" s="6" t="s">
        <v>1686</v>
      </c>
      <c r="Z203" s="85" t="s">
        <v>445</v>
      </c>
      <c r="AA203" s="110" t="s">
        <v>51</v>
      </c>
      <c r="AB203" s="88">
        <f>IF(T203=100%,2,0)</f>
        <v>2</v>
      </c>
      <c r="AC203" s="88">
        <f>IF(L203&lt;$AD$8,0,1)</f>
        <v>0</v>
      </c>
      <c r="AD203" s="89" t="str">
        <f t="shared" ref="AD203:AD266" si="6">IF(AB203+AC203&gt;1,"CUMPLIDA",IF(AC203=1,"EN TERMINO","VENCIDA"))</f>
        <v>CUMPLIDA</v>
      </c>
      <c r="AE203" s="89" t="str">
        <f t="shared" ref="AE203:AE266" si="7">IF(AD203="CUMPLIDA","CUMPLIDA",IF(AD203="EN TERMINO","EN TERMINO","VENCIDA"))</f>
        <v>CUMPLIDA</v>
      </c>
      <c r="AF203" s="104" t="s">
        <v>27</v>
      </c>
      <c r="AG203" s="113" t="s">
        <v>408</v>
      </c>
      <c r="AH203" s="114" t="s">
        <v>1730</v>
      </c>
      <c r="AI203" s="91" t="s">
        <v>26</v>
      </c>
      <c r="AJ203" s="114" t="s">
        <v>222</v>
      </c>
      <c r="AK203" s="6" t="s">
        <v>364</v>
      </c>
      <c r="AL203" s="6" t="s">
        <v>115</v>
      </c>
      <c r="AM203" s="6" t="s">
        <v>145</v>
      </c>
      <c r="AN203" s="6" t="s">
        <v>213</v>
      </c>
      <c r="AO203" s="427"/>
      <c r="AP203" s="6"/>
      <c r="AQ203" s="6"/>
      <c r="AR203" s="6"/>
      <c r="AS203" s="6"/>
    </row>
    <row r="204" spans="1:45" s="56" customFormat="1" ht="238.5" customHeight="1" x14ac:dyDescent="0.25">
      <c r="A204" s="96">
        <v>605</v>
      </c>
      <c r="B204" s="96">
        <v>181</v>
      </c>
      <c r="C204" s="168" t="s">
        <v>1731</v>
      </c>
      <c r="D204" s="168" t="s">
        <v>1732</v>
      </c>
      <c r="E204" s="168" t="s">
        <v>1733</v>
      </c>
      <c r="F204" s="168" t="s">
        <v>1734</v>
      </c>
      <c r="G204" s="168" t="s">
        <v>1735</v>
      </c>
      <c r="H204" s="119" t="s">
        <v>1736</v>
      </c>
      <c r="I204" s="119" t="s">
        <v>1737</v>
      </c>
      <c r="J204" s="427">
        <v>7</v>
      </c>
      <c r="K204" s="451">
        <v>41671</v>
      </c>
      <c r="L204" s="451">
        <v>42916</v>
      </c>
      <c r="M204" s="103" t="s">
        <v>570</v>
      </c>
      <c r="N204" s="452" t="s">
        <v>39</v>
      </c>
      <c r="O204" s="199" t="s">
        <v>22</v>
      </c>
      <c r="P204" s="199" t="s">
        <v>452</v>
      </c>
      <c r="Q204" s="118" t="s">
        <v>6164</v>
      </c>
      <c r="R204" s="105" t="s">
        <v>89</v>
      </c>
      <c r="S204" s="106">
        <v>7</v>
      </c>
      <c r="T204" s="107">
        <f>+S204/J204</f>
        <v>1</v>
      </c>
      <c r="U204" s="85"/>
      <c r="V204" s="85"/>
      <c r="W204" s="86"/>
      <c r="X204" s="85"/>
      <c r="Y204" s="86"/>
      <c r="Z204" s="85"/>
      <c r="AA204" s="110" t="s">
        <v>51</v>
      </c>
      <c r="AB204" s="410">
        <f>IF(T204=100%,2,0)</f>
        <v>2</v>
      </c>
      <c r="AC204" s="411">
        <f>IF(L204&lt;$AD$8,0,1)</f>
        <v>0</v>
      </c>
      <c r="AD204" s="89" t="str">
        <f t="shared" si="6"/>
        <v>CUMPLIDA</v>
      </c>
      <c r="AE204" s="89" t="str">
        <f t="shared" si="7"/>
        <v>CUMPLIDA</v>
      </c>
      <c r="AF204" s="105" t="s">
        <v>89</v>
      </c>
      <c r="AG204" s="113"/>
      <c r="AH204" s="91"/>
      <c r="AI204" s="91"/>
      <c r="AJ204" s="91"/>
      <c r="AK204" s="449" t="s">
        <v>108</v>
      </c>
      <c r="AL204" s="427" t="s">
        <v>111</v>
      </c>
      <c r="AM204" s="427" t="s">
        <v>134</v>
      </c>
      <c r="AN204" s="427" t="s">
        <v>213</v>
      </c>
      <c r="AO204" s="427"/>
      <c r="AP204" s="427"/>
      <c r="AQ204" s="427"/>
      <c r="AR204" s="427"/>
      <c r="AS204" s="119"/>
    </row>
    <row r="205" spans="1:45" s="56" customFormat="1" ht="115.15" hidden="1" customHeight="1" x14ac:dyDescent="0.25">
      <c r="A205" s="120">
        <v>609</v>
      </c>
      <c r="B205" s="120">
        <v>185</v>
      </c>
      <c r="C205" s="174" t="s">
        <v>1741</v>
      </c>
      <c r="D205" s="174" t="s">
        <v>1742</v>
      </c>
      <c r="E205" s="174" t="s">
        <v>1743</v>
      </c>
      <c r="F205" s="174" t="s">
        <v>1744</v>
      </c>
      <c r="G205" s="174" t="s">
        <v>1745</v>
      </c>
      <c r="H205" s="148" t="s">
        <v>1746</v>
      </c>
      <c r="I205" s="148" t="s">
        <v>1746</v>
      </c>
      <c r="J205" s="280">
        <v>4</v>
      </c>
      <c r="K205" s="126">
        <v>41671</v>
      </c>
      <c r="L205" s="126">
        <v>42582</v>
      </c>
      <c r="M205" s="127" t="s">
        <v>570</v>
      </c>
      <c r="N205" s="128" t="s">
        <v>39</v>
      </c>
      <c r="O205" s="213" t="s">
        <v>22</v>
      </c>
      <c r="P205" s="213" t="s">
        <v>22</v>
      </c>
      <c r="Q205" s="170" t="s">
        <v>22</v>
      </c>
      <c r="R205" s="129" t="s">
        <v>440</v>
      </c>
      <c r="S205" s="130">
        <v>4</v>
      </c>
      <c r="T205" s="131">
        <f>+S205/J205</f>
        <v>1</v>
      </c>
      <c r="U205" s="132" t="s">
        <v>441</v>
      </c>
      <c r="V205" s="132" t="s">
        <v>26</v>
      </c>
      <c r="W205" s="9" t="s">
        <v>1691</v>
      </c>
      <c r="X205" s="132" t="s">
        <v>1685</v>
      </c>
      <c r="Y205" s="9" t="s">
        <v>1686</v>
      </c>
      <c r="Z205" s="132" t="s">
        <v>445</v>
      </c>
      <c r="AA205" s="134" t="s">
        <v>51</v>
      </c>
      <c r="AB205" s="88">
        <f>IF(T205=100%,2,0)</f>
        <v>2</v>
      </c>
      <c r="AC205" s="88">
        <f>IF(L205&lt;$AD$8,0,1)</f>
        <v>0</v>
      </c>
      <c r="AD205" s="135" t="str">
        <f t="shared" si="6"/>
        <v>CUMPLIDA</v>
      </c>
      <c r="AE205" s="135" t="str">
        <f t="shared" si="7"/>
        <v>CUMPLIDA</v>
      </c>
      <c r="AF205" s="129" t="s">
        <v>31</v>
      </c>
      <c r="AG205" s="131" t="s">
        <v>363</v>
      </c>
      <c r="AH205" s="137"/>
      <c r="AI205" s="137"/>
      <c r="AJ205" s="137"/>
      <c r="AK205" s="138" t="s">
        <v>364</v>
      </c>
      <c r="AL205" s="139" t="s">
        <v>111</v>
      </c>
      <c r="AM205" s="139" t="s">
        <v>1262</v>
      </c>
      <c r="AN205" s="140" t="s">
        <v>213</v>
      </c>
      <c r="AO205" s="140"/>
      <c r="AP205" s="140"/>
      <c r="AQ205" s="140"/>
      <c r="AR205" s="140"/>
      <c r="AS205" s="140"/>
    </row>
    <row r="206" spans="1:45" s="56" customFormat="1" ht="216" customHeight="1" x14ac:dyDescent="0.25">
      <c r="A206" s="96">
        <v>612</v>
      </c>
      <c r="B206" s="96">
        <v>188</v>
      </c>
      <c r="C206" s="168" t="s">
        <v>1747</v>
      </c>
      <c r="D206" s="168" t="s">
        <v>1748</v>
      </c>
      <c r="E206" s="168" t="s">
        <v>1749</v>
      </c>
      <c r="F206" s="119" t="s">
        <v>1750</v>
      </c>
      <c r="G206" s="168" t="s">
        <v>1751</v>
      </c>
      <c r="H206" s="119" t="s">
        <v>1752</v>
      </c>
      <c r="I206" s="119" t="s">
        <v>1752</v>
      </c>
      <c r="J206" s="427">
        <v>10</v>
      </c>
      <c r="K206" s="117">
        <v>41671</v>
      </c>
      <c r="L206" s="217">
        <v>43069</v>
      </c>
      <c r="M206" s="103" t="s">
        <v>570</v>
      </c>
      <c r="N206" s="452" t="s">
        <v>39</v>
      </c>
      <c r="O206" s="199" t="s">
        <v>22</v>
      </c>
      <c r="P206" s="452" t="s">
        <v>370</v>
      </c>
      <c r="Q206" s="118" t="s">
        <v>6164</v>
      </c>
      <c r="R206" s="105" t="s">
        <v>89</v>
      </c>
      <c r="S206" s="106">
        <v>10</v>
      </c>
      <c r="T206" s="107">
        <f>+S206/J206</f>
        <v>1</v>
      </c>
      <c r="U206" s="85"/>
      <c r="V206" s="85"/>
      <c r="W206" s="86"/>
      <c r="X206" s="85"/>
      <c r="Y206" s="86"/>
      <c r="Z206" s="85"/>
      <c r="AA206" s="110" t="s">
        <v>51</v>
      </c>
      <c r="AB206" s="410">
        <f>IF(T206=100%,2,0)</f>
        <v>2</v>
      </c>
      <c r="AC206" s="411">
        <f>IF(L206&lt;$AD$8,0,1)</f>
        <v>0</v>
      </c>
      <c r="AD206" s="89" t="str">
        <f t="shared" si="6"/>
        <v>CUMPLIDA</v>
      </c>
      <c r="AE206" s="89" t="str">
        <f t="shared" si="7"/>
        <v>CUMPLIDA</v>
      </c>
      <c r="AF206" s="105" t="s">
        <v>89</v>
      </c>
      <c r="AG206" s="113"/>
      <c r="AH206" s="91"/>
      <c r="AI206" s="91"/>
      <c r="AJ206" s="91"/>
      <c r="AK206" s="449" t="s">
        <v>108</v>
      </c>
      <c r="AL206" s="427" t="s">
        <v>115</v>
      </c>
      <c r="AM206" s="427" t="s">
        <v>205</v>
      </c>
      <c r="AN206" s="427" t="s">
        <v>213</v>
      </c>
      <c r="AO206" s="427"/>
      <c r="AP206" s="427"/>
      <c r="AQ206" s="427"/>
      <c r="AR206" s="427"/>
      <c r="AS206" s="119"/>
    </row>
    <row r="207" spans="1:45" s="142" customFormat="1" ht="201.6" hidden="1" customHeight="1" x14ac:dyDescent="0.25">
      <c r="A207" s="120">
        <v>613</v>
      </c>
      <c r="B207" s="120">
        <v>189</v>
      </c>
      <c r="C207" s="174" t="s">
        <v>1756</v>
      </c>
      <c r="D207" s="174" t="s">
        <v>1757</v>
      </c>
      <c r="E207" s="174" t="s">
        <v>1758</v>
      </c>
      <c r="F207" s="174" t="s">
        <v>436</v>
      </c>
      <c r="G207" s="174"/>
      <c r="H207" s="148" t="s">
        <v>1759</v>
      </c>
      <c r="I207" s="148" t="s">
        <v>1759</v>
      </c>
      <c r="J207" s="139">
        <v>2</v>
      </c>
      <c r="K207" s="126">
        <v>41791</v>
      </c>
      <c r="L207" s="126">
        <v>42185</v>
      </c>
      <c r="M207" s="127" t="s">
        <v>570</v>
      </c>
      <c r="N207" s="128" t="s">
        <v>39</v>
      </c>
      <c r="O207" s="213" t="s">
        <v>22</v>
      </c>
      <c r="P207" s="128" t="s">
        <v>370</v>
      </c>
      <c r="Q207" s="128" t="s">
        <v>37</v>
      </c>
      <c r="R207" s="129" t="s">
        <v>440</v>
      </c>
      <c r="S207" s="130">
        <v>2</v>
      </c>
      <c r="T207" s="131">
        <f>+S207/J207</f>
        <v>1</v>
      </c>
      <c r="U207" s="132" t="s">
        <v>441</v>
      </c>
      <c r="V207" s="132" t="s">
        <v>26</v>
      </c>
      <c r="W207" s="9" t="s">
        <v>1691</v>
      </c>
      <c r="X207" s="132" t="s">
        <v>1685</v>
      </c>
      <c r="Y207" s="9" t="s">
        <v>1686</v>
      </c>
      <c r="Z207" s="132" t="s">
        <v>445</v>
      </c>
      <c r="AA207" s="134" t="s">
        <v>51</v>
      </c>
      <c r="AB207" s="88">
        <f>IF(T207=100%,2,0)</f>
        <v>2</v>
      </c>
      <c r="AC207" s="88">
        <f>IF(L207&lt;$AD$8,0,1)</f>
        <v>0</v>
      </c>
      <c r="AD207" s="135" t="str">
        <f t="shared" si="6"/>
        <v>CUMPLIDA</v>
      </c>
      <c r="AE207" s="135" t="str">
        <f t="shared" si="7"/>
        <v>CUMPLIDA</v>
      </c>
      <c r="AF207" s="129" t="s">
        <v>31</v>
      </c>
      <c r="AG207" s="131" t="s">
        <v>391</v>
      </c>
      <c r="AH207" s="137"/>
      <c r="AI207" s="137"/>
      <c r="AJ207" s="137"/>
      <c r="AK207" s="138" t="s">
        <v>364</v>
      </c>
      <c r="AL207" s="139"/>
      <c r="AM207" s="138"/>
      <c r="AN207" s="140" t="s">
        <v>213</v>
      </c>
      <c r="AO207" s="140"/>
      <c r="AP207" s="140"/>
      <c r="AQ207" s="140"/>
      <c r="AR207" s="140"/>
      <c r="AS207" s="140"/>
    </row>
    <row r="208" spans="1:45" s="142" customFormat="1" ht="158.44999999999999" hidden="1" customHeight="1" x14ac:dyDescent="0.25">
      <c r="A208" s="70">
        <v>614</v>
      </c>
      <c r="B208" s="70">
        <v>190</v>
      </c>
      <c r="C208" s="183" t="s">
        <v>1760</v>
      </c>
      <c r="D208" s="183" t="s">
        <v>1761</v>
      </c>
      <c r="E208" s="183" t="s">
        <v>1762</v>
      </c>
      <c r="F208" s="75" t="s">
        <v>436</v>
      </c>
      <c r="G208" s="72" t="s">
        <v>437</v>
      </c>
      <c r="H208" s="157" t="s">
        <v>1763</v>
      </c>
      <c r="I208" s="157" t="s">
        <v>1763</v>
      </c>
      <c r="J208" s="76">
        <v>2</v>
      </c>
      <c r="K208" s="77">
        <v>41791</v>
      </c>
      <c r="L208" s="77">
        <v>42185</v>
      </c>
      <c r="M208" s="78" t="s">
        <v>570</v>
      </c>
      <c r="N208" s="79" t="s">
        <v>39</v>
      </c>
      <c r="O208" s="143" t="s">
        <v>22</v>
      </c>
      <c r="P208" s="79" t="s">
        <v>370</v>
      </c>
      <c r="Q208" s="79" t="s">
        <v>37</v>
      </c>
      <c r="R208" s="81" t="s">
        <v>89</v>
      </c>
      <c r="S208" s="144">
        <v>2</v>
      </c>
      <c r="T208" s="83">
        <f>+S208/J208</f>
        <v>1</v>
      </c>
      <c r="U208" s="85" t="s">
        <v>441</v>
      </c>
      <c r="V208" s="85" t="s">
        <v>26</v>
      </c>
      <c r="W208" s="6" t="s">
        <v>1691</v>
      </c>
      <c r="X208" s="85" t="s">
        <v>1685</v>
      </c>
      <c r="Y208" s="6" t="s">
        <v>1686</v>
      </c>
      <c r="Z208" s="85" t="s">
        <v>445</v>
      </c>
      <c r="AA208" s="87" t="s">
        <v>51</v>
      </c>
      <c r="AB208" s="88">
        <f>IF(T208=100%,2,0)</f>
        <v>2</v>
      </c>
      <c r="AC208" s="88">
        <f>IF(L208&lt;$AD$8,0,1)</f>
        <v>0</v>
      </c>
      <c r="AD208" s="89" t="str">
        <f t="shared" si="6"/>
        <v>CUMPLIDA</v>
      </c>
      <c r="AE208" s="89" t="str">
        <f t="shared" si="7"/>
        <v>CUMPLIDA</v>
      </c>
      <c r="AF208" s="81" t="s">
        <v>89</v>
      </c>
      <c r="AG208" s="83" t="s">
        <v>391</v>
      </c>
      <c r="AH208" s="91"/>
      <c r="AI208" s="91"/>
      <c r="AJ208" s="91"/>
      <c r="AK208" s="92" t="s">
        <v>364</v>
      </c>
      <c r="AL208" s="93"/>
      <c r="AM208" s="92"/>
      <c r="AN208" s="94" t="s">
        <v>213</v>
      </c>
      <c r="AO208" s="449"/>
      <c r="AP208" s="94"/>
      <c r="AQ208" s="94"/>
      <c r="AR208" s="94"/>
      <c r="AS208" s="94"/>
    </row>
    <row r="209" spans="1:45" s="142" customFormat="1" ht="158.44999999999999" hidden="1" customHeight="1" x14ac:dyDescent="0.25">
      <c r="A209" s="70">
        <v>616</v>
      </c>
      <c r="B209" s="70">
        <v>192</v>
      </c>
      <c r="C209" s="183" t="s">
        <v>1764</v>
      </c>
      <c r="D209" s="183" t="s">
        <v>1765</v>
      </c>
      <c r="E209" s="183" t="s">
        <v>1766</v>
      </c>
      <c r="F209" s="183" t="s">
        <v>436</v>
      </c>
      <c r="G209" s="183"/>
      <c r="H209" s="157" t="s">
        <v>1767</v>
      </c>
      <c r="I209" s="157" t="s">
        <v>1767</v>
      </c>
      <c r="J209" s="281">
        <v>2</v>
      </c>
      <c r="K209" s="77">
        <v>41760</v>
      </c>
      <c r="L209" s="77">
        <v>42185</v>
      </c>
      <c r="M209" s="78" t="s">
        <v>570</v>
      </c>
      <c r="N209" s="79" t="s">
        <v>39</v>
      </c>
      <c r="O209" s="143" t="s">
        <v>22</v>
      </c>
      <c r="P209" s="79" t="s">
        <v>370</v>
      </c>
      <c r="Q209" s="79" t="s">
        <v>37</v>
      </c>
      <c r="R209" s="81" t="s">
        <v>89</v>
      </c>
      <c r="S209" s="144">
        <v>2</v>
      </c>
      <c r="T209" s="83">
        <f>+S209/J209</f>
        <v>1</v>
      </c>
      <c r="U209" s="85" t="s">
        <v>441</v>
      </c>
      <c r="V209" s="85" t="s">
        <v>26</v>
      </c>
      <c r="W209" s="6" t="s">
        <v>1691</v>
      </c>
      <c r="X209" s="85" t="s">
        <v>1685</v>
      </c>
      <c r="Y209" s="6" t="s">
        <v>1686</v>
      </c>
      <c r="Z209" s="85" t="s">
        <v>445</v>
      </c>
      <c r="AA209" s="87" t="s">
        <v>51</v>
      </c>
      <c r="AB209" s="88">
        <f>IF(T209=100%,2,0)</f>
        <v>2</v>
      </c>
      <c r="AC209" s="88">
        <f>IF(L209&lt;$AD$8,0,1)</f>
        <v>0</v>
      </c>
      <c r="AD209" s="89" t="str">
        <f t="shared" si="6"/>
        <v>CUMPLIDA</v>
      </c>
      <c r="AE209" s="89" t="str">
        <f t="shared" si="7"/>
        <v>CUMPLIDA</v>
      </c>
      <c r="AF209" s="81" t="s">
        <v>89</v>
      </c>
      <c r="AG209" s="83" t="s">
        <v>391</v>
      </c>
      <c r="AH209" s="91"/>
      <c r="AI209" s="91"/>
      <c r="AJ209" s="91"/>
      <c r="AK209" s="92" t="s">
        <v>364</v>
      </c>
      <c r="AL209" s="93"/>
      <c r="AM209" s="92"/>
      <c r="AN209" s="94" t="s">
        <v>213</v>
      </c>
      <c r="AO209" s="449"/>
      <c r="AP209" s="94"/>
      <c r="AQ209" s="94"/>
      <c r="AR209" s="94"/>
      <c r="AS209" s="94"/>
    </row>
    <row r="210" spans="1:45" s="142" customFormat="1" ht="144" hidden="1" customHeight="1" x14ac:dyDescent="0.25">
      <c r="A210" s="70">
        <v>617</v>
      </c>
      <c r="B210" s="70">
        <v>193</v>
      </c>
      <c r="C210" s="183" t="s">
        <v>1768</v>
      </c>
      <c r="D210" s="183" t="s">
        <v>1769</v>
      </c>
      <c r="E210" s="183" t="s">
        <v>1770</v>
      </c>
      <c r="F210" s="183" t="s">
        <v>436</v>
      </c>
      <c r="G210" s="183"/>
      <c r="H210" s="157" t="s">
        <v>1771</v>
      </c>
      <c r="I210" s="157" t="s">
        <v>1772</v>
      </c>
      <c r="J210" s="281">
        <v>2</v>
      </c>
      <c r="K210" s="77">
        <v>41760</v>
      </c>
      <c r="L210" s="77">
        <v>42185</v>
      </c>
      <c r="M210" s="78" t="s">
        <v>570</v>
      </c>
      <c r="N210" s="79" t="s">
        <v>39</v>
      </c>
      <c r="O210" s="143" t="s">
        <v>22</v>
      </c>
      <c r="P210" s="79" t="s">
        <v>370</v>
      </c>
      <c r="Q210" s="79" t="s">
        <v>37</v>
      </c>
      <c r="R210" s="81" t="s">
        <v>440</v>
      </c>
      <c r="S210" s="144">
        <v>2</v>
      </c>
      <c r="T210" s="83">
        <f>+S210/J210</f>
        <v>1</v>
      </c>
      <c r="U210" s="85" t="s">
        <v>441</v>
      </c>
      <c r="V210" s="85" t="s">
        <v>26</v>
      </c>
      <c r="W210" s="6" t="s">
        <v>1691</v>
      </c>
      <c r="X210" s="85" t="s">
        <v>1685</v>
      </c>
      <c r="Y210" s="6" t="s">
        <v>1686</v>
      </c>
      <c r="Z210" s="85" t="s">
        <v>445</v>
      </c>
      <c r="AA210" s="87" t="s">
        <v>51</v>
      </c>
      <c r="AB210" s="88">
        <f>IF(T210=100%,2,0)</f>
        <v>2</v>
      </c>
      <c r="AC210" s="88">
        <f>IF(L210&lt;$AD$8,0,1)</f>
        <v>0</v>
      </c>
      <c r="AD210" s="89" t="str">
        <f t="shared" si="6"/>
        <v>CUMPLIDA</v>
      </c>
      <c r="AE210" s="89" t="str">
        <f t="shared" si="7"/>
        <v>CUMPLIDA</v>
      </c>
      <c r="AF210" s="81" t="s">
        <v>31</v>
      </c>
      <c r="AG210" s="83" t="s">
        <v>391</v>
      </c>
      <c r="AH210" s="91"/>
      <c r="AI210" s="91"/>
      <c r="AJ210" s="91"/>
      <c r="AK210" s="92" t="s">
        <v>364</v>
      </c>
      <c r="AL210" s="93"/>
      <c r="AM210" s="92"/>
      <c r="AN210" s="94" t="s">
        <v>213</v>
      </c>
      <c r="AO210" s="449"/>
      <c r="AP210" s="94"/>
      <c r="AQ210" s="94"/>
      <c r="AR210" s="94"/>
      <c r="AS210" s="94"/>
    </row>
    <row r="211" spans="1:45" s="56" customFormat="1" ht="257.25" customHeight="1" x14ac:dyDescent="0.25">
      <c r="A211" s="96">
        <v>621</v>
      </c>
      <c r="B211" s="96">
        <v>197</v>
      </c>
      <c r="C211" s="168" t="s">
        <v>1773</v>
      </c>
      <c r="D211" s="168" t="s">
        <v>1774</v>
      </c>
      <c r="E211" s="168" t="s">
        <v>1775</v>
      </c>
      <c r="F211" s="168" t="s">
        <v>1776</v>
      </c>
      <c r="G211" s="119" t="s">
        <v>1777</v>
      </c>
      <c r="H211" s="119" t="s">
        <v>1778</v>
      </c>
      <c r="I211" s="119" t="s">
        <v>1778</v>
      </c>
      <c r="J211" s="427">
        <v>7</v>
      </c>
      <c r="K211" s="117">
        <v>41426</v>
      </c>
      <c r="L211" s="217">
        <v>43069</v>
      </c>
      <c r="M211" s="103" t="s">
        <v>570</v>
      </c>
      <c r="N211" s="452" t="s">
        <v>39</v>
      </c>
      <c r="O211" s="199" t="s">
        <v>22</v>
      </c>
      <c r="P211" s="199" t="s">
        <v>22</v>
      </c>
      <c r="Q211" s="118" t="s">
        <v>6164</v>
      </c>
      <c r="R211" s="105" t="s">
        <v>89</v>
      </c>
      <c r="S211" s="106">
        <v>7</v>
      </c>
      <c r="T211" s="107">
        <f>+S211/J211</f>
        <v>1</v>
      </c>
      <c r="U211" s="85"/>
      <c r="V211" s="85"/>
      <c r="W211" s="86"/>
      <c r="X211" s="85"/>
      <c r="Y211" s="86"/>
      <c r="Z211" s="85"/>
      <c r="AA211" s="110" t="s">
        <v>51</v>
      </c>
      <c r="AB211" s="410">
        <f>IF(T211=100%,2,0)</f>
        <v>2</v>
      </c>
      <c r="AC211" s="411">
        <f>IF(L211&lt;$AD$8,0,1)</f>
        <v>0</v>
      </c>
      <c r="AD211" s="89" t="str">
        <f t="shared" si="6"/>
        <v>CUMPLIDA</v>
      </c>
      <c r="AE211" s="89" t="str">
        <f t="shared" si="7"/>
        <v>CUMPLIDA</v>
      </c>
      <c r="AF211" s="105" t="s">
        <v>89</v>
      </c>
      <c r="AG211" s="113"/>
      <c r="AH211" s="91"/>
      <c r="AI211" s="91"/>
      <c r="AJ211" s="91"/>
      <c r="AK211" s="449" t="s">
        <v>108</v>
      </c>
      <c r="AL211" s="427" t="s">
        <v>111</v>
      </c>
      <c r="AM211" s="427" t="s">
        <v>1512</v>
      </c>
      <c r="AN211" s="427" t="s">
        <v>213</v>
      </c>
      <c r="AO211" s="427"/>
      <c r="AP211" s="427"/>
      <c r="AQ211" s="427"/>
      <c r="AR211" s="427"/>
      <c r="AS211" s="119"/>
    </row>
    <row r="212" spans="1:45" s="56" customFormat="1" ht="244.9" hidden="1" customHeight="1" x14ac:dyDescent="0.25">
      <c r="A212" s="120">
        <v>623</v>
      </c>
      <c r="B212" s="120">
        <v>199</v>
      </c>
      <c r="C212" s="271" t="s">
        <v>1782</v>
      </c>
      <c r="D212" s="169" t="s">
        <v>1783</v>
      </c>
      <c r="E212" s="169" t="s">
        <v>1784</v>
      </c>
      <c r="F212" s="136" t="s">
        <v>1785</v>
      </c>
      <c r="G212" s="169" t="s">
        <v>1786</v>
      </c>
      <c r="H212" s="123" t="s">
        <v>1787</v>
      </c>
      <c r="I212" s="123" t="s">
        <v>1787</v>
      </c>
      <c r="J212" s="125">
        <v>6</v>
      </c>
      <c r="K212" s="126">
        <v>41791</v>
      </c>
      <c r="L212" s="126">
        <v>42643</v>
      </c>
      <c r="M212" s="127" t="s">
        <v>466</v>
      </c>
      <c r="N212" s="128" t="s">
        <v>34</v>
      </c>
      <c r="O212" s="128" t="s">
        <v>29</v>
      </c>
      <c r="P212" s="128" t="s">
        <v>431</v>
      </c>
      <c r="Q212" s="128" t="s">
        <v>37</v>
      </c>
      <c r="R212" s="129" t="s">
        <v>31</v>
      </c>
      <c r="S212" s="257">
        <v>6</v>
      </c>
      <c r="T212" s="131">
        <f>+S212/J212</f>
        <v>1</v>
      </c>
      <c r="U212" s="85" t="s">
        <v>31</v>
      </c>
      <c r="V212" s="85" t="s">
        <v>26</v>
      </c>
      <c r="W212" s="6" t="s">
        <v>5418</v>
      </c>
      <c r="X212" s="85" t="s">
        <v>5419</v>
      </c>
      <c r="Y212" s="6" t="s">
        <v>5420</v>
      </c>
      <c r="Z212" s="85" t="s">
        <v>5421</v>
      </c>
      <c r="AA212" s="134" t="s">
        <v>51</v>
      </c>
      <c r="AB212" s="88">
        <f>IF(T212=100%,2,0)</f>
        <v>2</v>
      </c>
      <c r="AC212" s="88">
        <f>IF(L212&lt;$AD$8,0,1)</f>
        <v>0</v>
      </c>
      <c r="AD212" s="135" t="str">
        <f t="shared" si="6"/>
        <v>CUMPLIDA</v>
      </c>
      <c r="AE212" s="135" t="str">
        <f t="shared" si="7"/>
        <v>CUMPLIDA</v>
      </c>
      <c r="AF212" s="129" t="s">
        <v>31</v>
      </c>
      <c r="AG212" s="131" t="s">
        <v>363</v>
      </c>
      <c r="AH212" s="190" t="s">
        <v>1788</v>
      </c>
      <c r="AI212" s="137" t="s">
        <v>19</v>
      </c>
      <c r="AJ212" s="190" t="s">
        <v>222</v>
      </c>
      <c r="AK212" s="138" t="s">
        <v>364</v>
      </c>
      <c r="AL212" s="139" t="s">
        <v>116</v>
      </c>
      <c r="AM212" s="214" t="s">
        <v>467</v>
      </c>
      <c r="AN212" s="140" t="s">
        <v>213</v>
      </c>
      <c r="AO212" s="140"/>
      <c r="AP212" s="140"/>
      <c r="AQ212" s="140"/>
      <c r="AR212" s="140"/>
      <c r="AS212" s="140"/>
    </row>
    <row r="213" spans="1:45" s="56" customFormat="1" ht="220.5" hidden="1" customHeight="1" x14ac:dyDescent="0.25">
      <c r="A213" s="70">
        <v>624</v>
      </c>
      <c r="B213" s="70">
        <v>200</v>
      </c>
      <c r="C213" s="183" t="s">
        <v>1789</v>
      </c>
      <c r="D213" s="159" t="s">
        <v>1790</v>
      </c>
      <c r="E213" s="159" t="s">
        <v>1791</v>
      </c>
      <c r="F213" s="90" t="s">
        <v>1785</v>
      </c>
      <c r="G213" s="159" t="s">
        <v>1792</v>
      </c>
      <c r="H213" s="159" t="s">
        <v>1787</v>
      </c>
      <c r="I213" s="159" t="s">
        <v>1787</v>
      </c>
      <c r="J213" s="165">
        <v>6</v>
      </c>
      <c r="K213" s="77">
        <v>41791</v>
      </c>
      <c r="L213" s="77">
        <v>42735</v>
      </c>
      <c r="M213" s="78" t="s">
        <v>466</v>
      </c>
      <c r="N213" s="79" t="s">
        <v>34</v>
      </c>
      <c r="O213" s="79" t="s">
        <v>29</v>
      </c>
      <c r="P213" s="79" t="s">
        <v>431</v>
      </c>
      <c r="Q213" s="79" t="s">
        <v>37</v>
      </c>
      <c r="R213" s="81" t="s">
        <v>31</v>
      </c>
      <c r="S213" s="144">
        <v>2</v>
      </c>
      <c r="T213" s="83">
        <f>+S213/J213</f>
        <v>0.33333333333333331</v>
      </c>
      <c r="U213" s="85"/>
      <c r="V213" s="85"/>
      <c r="W213" s="6" t="s">
        <v>371</v>
      </c>
      <c r="X213" s="85"/>
      <c r="Y213" s="86"/>
      <c r="Z213" s="85" t="s">
        <v>372</v>
      </c>
      <c r="AA213" s="87" t="s">
        <v>51</v>
      </c>
      <c r="AB213" s="88">
        <f>IF(T213=100%,2,0)</f>
        <v>0</v>
      </c>
      <c r="AC213" s="88">
        <f>IF(L213&lt;$AD$8,0,1)</f>
        <v>0</v>
      </c>
      <c r="AD213" s="89" t="str">
        <f t="shared" si="6"/>
        <v>VENCIDA</v>
      </c>
      <c r="AE213" s="89" t="str">
        <f t="shared" si="7"/>
        <v>VENCIDA</v>
      </c>
      <c r="AF213" s="81" t="s">
        <v>31</v>
      </c>
      <c r="AG213" s="83" t="s">
        <v>363</v>
      </c>
      <c r="AH213" s="114" t="s">
        <v>1793</v>
      </c>
      <c r="AI213" s="91" t="s">
        <v>226</v>
      </c>
      <c r="AJ213" s="114" t="s">
        <v>220</v>
      </c>
      <c r="AK213" s="92" t="s">
        <v>364</v>
      </c>
      <c r="AL213" s="93" t="s">
        <v>116</v>
      </c>
      <c r="AM213" s="115" t="s">
        <v>467</v>
      </c>
      <c r="AN213" s="94" t="s">
        <v>213</v>
      </c>
      <c r="AO213" s="449"/>
      <c r="AP213" s="94"/>
      <c r="AQ213" s="94"/>
      <c r="AR213" s="94"/>
      <c r="AS213" s="94"/>
    </row>
    <row r="214" spans="1:45" s="56" customFormat="1" ht="197.25" hidden="1" customHeight="1" x14ac:dyDescent="0.25">
      <c r="A214" s="70">
        <v>625</v>
      </c>
      <c r="B214" s="70">
        <v>201</v>
      </c>
      <c r="C214" s="183" t="s">
        <v>1794</v>
      </c>
      <c r="D214" s="159" t="s">
        <v>1795</v>
      </c>
      <c r="E214" s="159" t="s">
        <v>1796</v>
      </c>
      <c r="F214" s="90" t="s">
        <v>654</v>
      </c>
      <c r="G214" s="159" t="s">
        <v>655</v>
      </c>
      <c r="H214" s="157" t="s">
        <v>1797</v>
      </c>
      <c r="I214" s="157" t="s">
        <v>1797</v>
      </c>
      <c r="J214" s="93">
        <v>6</v>
      </c>
      <c r="K214" s="77">
        <v>41640</v>
      </c>
      <c r="L214" s="77">
        <v>42735</v>
      </c>
      <c r="M214" s="78" t="s">
        <v>466</v>
      </c>
      <c r="N214" s="79" t="s">
        <v>34</v>
      </c>
      <c r="O214" s="79" t="s">
        <v>29</v>
      </c>
      <c r="P214" s="79" t="s">
        <v>431</v>
      </c>
      <c r="Q214" s="79" t="s">
        <v>37</v>
      </c>
      <c r="R214" s="81" t="s">
        <v>89</v>
      </c>
      <c r="S214" s="144">
        <v>2</v>
      </c>
      <c r="T214" s="83">
        <f>+S214/J214</f>
        <v>0.33333333333333331</v>
      </c>
      <c r="U214" s="85"/>
      <c r="V214" s="85"/>
      <c r="W214" s="6" t="s">
        <v>371</v>
      </c>
      <c r="X214" s="85"/>
      <c r="Y214" s="86"/>
      <c r="Z214" s="85" t="s">
        <v>372</v>
      </c>
      <c r="AA214" s="87" t="s">
        <v>51</v>
      </c>
      <c r="AB214" s="88">
        <f>IF(T214=100%,2,0)</f>
        <v>0</v>
      </c>
      <c r="AC214" s="88">
        <f>IF(L214&lt;$AD$8,0,1)</f>
        <v>0</v>
      </c>
      <c r="AD214" s="89" t="str">
        <f t="shared" si="6"/>
        <v>VENCIDA</v>
      </c>
      <c r="AE214" s="89" t="str">
        <f t="shared" si="7"/>
        <v>VENCIDA</v>
      </c>
      <c r="AF214" s="81" t="s">
        <v>89</v>
      </c>
      <c r="AG214" s="83" t="s">
        <v>363</v>
      </c>
      <c r="AH214" s="91" t="s">
        <v>26</v>
      </c>
      <c r="AI214" s="91"/>
      <c r="AJ214" s="91"/>
      <c r="AK214" s="92" t="s">
        <v>364</v>
      </c>
      <c r="AL214" s="93" t="s">
        <v>116</v>
      </c>
      <c r="AM214" s="115" t="s">
        <v>467</v>
      </c>
      <c r="AN214" s="94" t="s">
        <v>213</v>
      </c>
      <c r="AO214" s="449"/>
      <c r="AP214" s="94"/>
      <c r="AQ214" s="94"/>
      <c r="AR214" s="94"/>
      <c r="AS214" s="94"/>
    </row>
    <row r="215" spans="1:45" s="142" customFormat="1" ht="115.15" hidden="1" customHeight="1" x14ac:dyDescent="0.25">
      <c r="A215" s="70">
        <v>626</v>
      </c>
      <c r="B215" s="70">
        <v>202</v>
      </c>
      <c r="C215" s="183" t="s">
        <v>1798</v>
      </c>
      <c r="D215" s="192" t="s">
        <v>1799</v>
      </c>
      <c r="E215" s="183" t="s">
        <v>1800</v>
      </c>
      <c r="F215" s="75" t="s">
        <v>436</v>
      </c>
      <c r="G215" s="183"/>
      <c r="H215" s="74" t="s">
        <v>1801</v>
      </c>
      <c r="I215" s="74" t="s">
        <v>1801</v>
      </c>
      <c r="J215" s="93">
        <v>3</v>
      </c>
      <c r="K215" s="77">
        <v>41791</v>
      </c>
      <c r="L215" s="77">
        <v>42185</v>
      </c>
      <c r="M215" s="78" t="s">
        <v>466</v>
      </c>
      <c r="N215" s="79" t="s">
        <v>34</v>
      </c>
      <c r="O215" s="79" t="s">
        <v>29</v>
      </c>
      <c r="P215" s="79" t="s">
        <v>431</v>
      </c>
      <c r="Q215" s="79" t="s">
        <v>37</v>
      </c>
      <c r="R215" s="81" t="s">
        <v>822</v>
      </c>
      <c r="S215" s="144">
        <v>3</v>
      </c>
      <c r="T215" s="83">
        <f>+S215/J215</f>
        <v>1</v>
      </c>
      <c r="U215" s="85"/>
      <c r="V215" s="85"/>
      <c r="W215" s="6" t="s">
        <v>371</v>
      </c>
      <c r="X215" s="85"/>
      <c r="Y215" s="86"/>
      <c r="Z215" s="85" t="s">
        <v>372</v>
      </c>
      <c r="AA215" s="87" t="s">
        <v>51</v>
      </c>
      <c r="AB215" s="88">
        <f>IF(T215=100%,2,0)</f>
        <v>2</v>
      </c>
      <c r="AC215" s="88">
        <f>IF(L215&lt;$AD$8,0,1)</f>
        <v>0</v>
      </c>
      <c r="AD215" s="89" t="str">
        <f t="shared" si="6"/>
        <v>CUMPLIDA</v>
      </c>
      <c r="AE215" s="89" t="str">
        <f t="shared" si="7"/>
        <v>CUMPLIDA</v>
      </c>
      <c r="AF215" s="79" t="s">
        <v>27</v>
      </c>
      <c r="AG215" s="83" t="s">
        <v>363</v>
      </c>
      <c r="AH215" s="91"/>
      <c r="AI215" s="91"/>
      <c r="AJ215" s="91"/>
      <c r="AK215" s="92" t="s">
        <v>364</v>
      </c>
      <c r="AL215" s="93" t="s">
        <v>116</v>
      </c>
      <c r="AM215" s="115" t="s">
        <v>467</v>
      </c>
      <c r="AN215" s="94" t="s">
        <v>213</v>
      </c>
      <c r="AO215" s="449"/>
      <c r="AP215" s="94"/>
      <c r="AQ215" s="94"/>
      <c r="AR215" s="94"/>
      <c r="AS215" s="94"/>
    </row>
    <row r="216" spans="1:45" s="142" customFormat="1" ht="409.6" customHeight="1" x14ac:dyDescent="0.25">
      <c r="A216" s="96">
        <v>627</v>
      </c>
      <c r="B216" s="96">
        <v>203</v>
      </c>
      <c r="C216" s="168" t="s">
        <v>1802</v>
      </c>
      <c r="D216" s="236" t="s">
        <v>1803</v>
      </c>
      <c r="E216" s="168" t="s">
        <v>1804</v>
      </c>
      <c r="F216" s="282" t="s">
        <v>1805</v>
      </c>
      <c r="G216" s="147" t="s">
        <v>1806</v>
      </c>
      <c r="H216" s="283" t="s">
        <v>1807</v>
      </c>
      <c r="I216" s="283" t="s">
        <v>1807</v>
      </c>
      <c r="J216" s="264">
        <v>10</v>
      </c>
      <c r="K216" s="451">
        <v>41640</v>
      </c>
      <c r="L216" s="451">
        <v>42978</v>
      </c>
      <c r="M216" s="103" t="s">
        <v>303</v>
      </c>
      <c r="N216" s="103" t="s">
        <v>303</v>
      </c>
      <c r="O216" s="452" t="s">
        <v>57</v>
      </c>
      <c r="P216" s="452" t="s">
        <v>57</v>
      </c>
      <c r="Q216" s="452" t="s">
        <v>37</v>
      </c>
      <c r="R216" s="105" t="s">
        <v>440</v>
      </c>
      <c r="S216" s="106">
        <v>10</v>
      </c>
      <c r="T216" s="107">
        <f>+S216/J216</f>
        <v>1</v>
      </c>
      <c r="U216" s="85" t="s">
        <v>31</v>
      </c>
      <c r="V216" s="85" t="s">
        <v>26</v>
      </c>
      <c r="W216" s="427" t="s">
        <v>1813</v>
      </c>
      <c r="X216" s="85" t="s">
        <v>1814</v>
      </c>
      <c r="Y216" s="427" t="s">
        <v>1815</v>
      </c>
      <c r="Z216" s="85" t="s">
        <v>1816</v>
      </c>
      <c r="AA216" s="110" t="s">
        <v>51</v>
      </c>
      <c r="AB216" s="410">
        <f>IF(T216=100%,2,0)</f>
        <v>2</v>
      </c>
      <c r="AC216" s="411">
        <f>IF(L216&lt;$AD$8,0,1)</f>
        <v>0</v>
      </c>
      <c r="AD216" s="89" t="str">
        <f t="shared" si="6"/>
        <v>CUMPLIDA</v>
      </c>
      <c r="AE216" s="89" t="str">
        <f t="shared" si="7"/>
        <v>CUMPLIDA</v>
      </c>
      <c r="AF216" s="105" t="s">
        <v>31</v>
      </c>
      <c r="AG216" s="113"/>
      <c r="AH216" s="114" t="s">
        <v>1817</v>
      </c>
      <c r="AI216" s="91" t="s">
        <v>26</v>
      </c>
      <c r="AJ216" s="114" t="s">
        <v>221</v>
      </c>
      <c r="AK216" s="449" t="s">
        <v>108</v>
      </c>
      <c r="AL216" s="427" t="s">
        <v>120</v>
      </c>
      <c r="AM216" s="427" t="s">
        <v>120</v>
      </c>
      <c r="AN216" s="427" t="s">
        <v>213</v>
      </c>
      <c r="AO216" s="427"/>
      <c r="AP216" s="427"/>
      <c r="AQ216" s="427"/>
      <c r="AR216" s="427"/>
      <c r="AS216" s="119"/>
    </row>
    <row r="217" spans="1:45" s="142" customFormat="1" ht="100.9" hidden="1" customHeight="1" x14ac:dyDescent="0.25">
      <c r="A217" s="120">
        <v>628</v>
      </c>
      <c r="B217" s="120">
        <v>204</v>
      </c>
      <c r="C217" s="174" t="s">
        <v>1818</v>
      </c>
      <c r="D217" s="226" t="s">
        <v>1819</v>
      </c>
      <c r="E217" s="174" t="s">
        <v>1820</v>
      </c>
      <c r="F217" s="174" t="s">
        <v>1821</v>
      </c>
      <c r="G217" s="174"/>
      <c r="H217" s="148" t="s">
        <v>1822</v>
      </c>
      <c r="I217" s="148" t="s">
        <v>1822</v>
      </c>
      <c r="J217" s="139">
        <v>3</v>
      </c>
      <c r="K217" s="126">
        <v>41640</v>
      </c>
      <c r="L217" s="126">
        <v>42185</v>
      </c>
      <c r="M217" s="127" t="s">
        <v>466</v>
      </c>
      <c r="N217" s="128" t="s">
        <v>34</v>
      </c>
      <c r="O217" s="128" t="s">
        <v>29</v>
      </c>
      <c r="P217" s="128" t="s">
        <v>431</v>
      </c>
      <c r="Q217" s="128" t="s">
        <v>37</v>
      </c>
      <c r="R217" s="129" t="s">
        <v>89</v>
      </c>
      <c r="S217" s="130">
        <v>3</v>
      </c>
      <c r="T217" s="131">
        <f>+S217/J217</f>
        <v>1</v>
      </c>
      <c r="U217" s="132" t="s">
        <v>729</v>
      </c>
      <c r="V217" s="132" t="s">
        <v>19</v>
      </c>
      <c r="W217" s="9" t="s">
        <v>1823</v>
      </c>
      <c r="X217" s="132"/>
      <c r="Y217" s="133"/>
      <c r="Z217" s="132"/>
      <c r="AA217" s="134" t="s">
        <v>52</v>
      </c>
      <c r="AB217" s="88">
        <f>IF(T217=100%,2,0)</f>
        <v>2</v>
      </c>
      <c r="AC217" s="88">
        <f>IF(L217&lt;$AD$8,0,1)</f>
        <v>0</v>
      </c>
      <c r="AD217" s="135" t="str">
        <f t="shared" si="6"/>
        <v>CUMPLIDA</v>
      </c>
      <c r="AE217" s="135" t="str">
        <f t="shared" si="7"/>
        <v>CUMPLIDA</v>
      </c>
      <c r="AF217" s="129" t="s">
        <v>89</v>
      </c>
      <c r="AG217" s="131" t="s">
        <v>391</v>
      </c>
      <c r="AH217" s="137"/>
      <c r="AI217" s="137"/>
      <c r="AJ217" s="137"/>
      <c r="AK217" s="138" t="s">
        <v>364</v>
      </c>
      <c r="AL217" s="139"/>
      <c r="AM217" s="138"/>
      <c r="AN217" s="140" t="s">
        <v>213</v>
      </c>
      <c r="AO217" s="140"/>
      <c r="AP217" s="140"/>
      <c r="AQ217" s="140"/>
      <c r="AR217" s="140"/>
      <c r="AS217" s="140"/>
    </row>
    <row r="218" spans="1:45" s="56" customFormat="1" ht="403.15" hidden="1" customHeight="1" x14ac:dyDescent="0.25">
      <c r="A218" s="70">
        <v>629</v>
      </c>
      <c r="B218" s="70">
        <v>205</v>
      </c>
      <c r="C218" s="183" t="s">
        <v>1824</v>
      </c>
      <c r="D218" s="159" t="s">
        <v>1825</v>
      </c>
      <c r="E218" s="159" t="s">
        <v>1826</v>
      </c>
      <c r="F218" s="90" t="s">
        <v>654</v>
      </c>
      <c r="G218" s="159" t="s">
        <v>1792</v>
      </c>
      <c r="H218" s="74" t="s">
        <v>1827</v>
      </c>
      <c r="I218" s="74" t="s">
        <v>1827</v>
      </c>
      <c r="J218" s="76">
        <v>5</v>
      </c>
      <c r="K218" s="77">
        <v>41791</v>
      </c>
      <c r="L218" s="77">
        <v>42735</v>
      </c>
      <c r="M218" s="78" t="s">
        <v>466</v>
      </c>
      <c r="N218" s="79" t="s">
        <v>34</v>
      </c>
      <c r="O218" s="79" t="s">
        <v>29</v>
      </c>
      <c r="P218" s="79" t="s">
        <v>431</v>
      </c>
      <c r="Q218" s="79" t="s">
        <v>37</v>
      </c>
      <c r="R218" s="81" t="s">
        <v>31</v>
      </c>
      <c r="S218" s="144">
        <v>2</v>
      </c>
      <c r="T218" s="83">
        <f>+S218/J218</f>
        <v>0.4</v>
      </c>
      <c r="U218" s="85" t="s">
        <v>441</v>
      </c>
      <c r="V218" s="85" t="s">
        <v>26</v>
      </c>
      <c r="W218" s="6" t="s">
        <v>1828</v>
      </c>
      <c r="X218" s="85" t="s">
        <v>5851</v>
      </c>
      <c r="Y218" s="6" t="s">
        <v>5850</v>
      </c>
      <c r="Z218" s="85" t="s">
        <v>445</v>
      </c>
      <c r="AA218" s="87" t="s">
        <v>51</v>
      </c>
      <c r="AB218" s="88">
        <f>IF(T218=100%,2,0)</f>
        <v>0</v>
      </c>
      <c r="AC218" s="88">
        <f>IF(L218&lt;$AD$8,0,1)</f>
        <v>0</v>
      </c>
      <c r="AD218" s="89" t="str">
        <f t="shared" si="6"/>
        <v>VENCIDA</v>
      </c>
      <c r="AE218" s="89" t="str">
        <f t="shared" si="7"/>
        <v>VENCIDA</v>
      </c>
      <c r="AF218" s="81" t="s">
        <v>31</v>
      </c>
      <c r="AG218" s="83" t="s">
        <v>363</v>
      </c>
      <c r="AH218" s="91" t="s">
        <v>26</v>
      </c>
      <c r="AI218" s="91"/>
      <c r="AJ218" s="91"/>
      <c r="AK218" s="92" t="s">
        <v>364</v>
      </c>
      <c r="AL218" s="93" t="s">
        <v>116</v>
      </c>
      <c r="AM218" s="115" t="s">
        <v>467</v>
      </c>
      <c r="AN218" s="94" t="s">
        <v>213</v>
      </c>
      <c r="AO218" s="449"/>
      <c r="AP218" s="94"/>
      <c r="AQ218" s="94"/>
      <c r="AR218" s="94"/>
      <c r="AS218" s="94"/>
    </row>
    <row r="219" spans="1:45" s="56" customFormat="1" ht="194.25" hidden="1" customHeight="1" x14ac:dyDescent="0.25">
      <c r="A219" s="70">
        <v>632</v>
      </c>
      <c r="B219" s="70">
        <v>208</v>
      </c>
      <c r="C219" s="183" t="s">
        <v>1829</v>
      </c>
      <c r="D219" s="159" t="s">
        <v>1830</v>
      </c>
      <c r="E219" s="159" t="s">
        <v>1831</v>
      </c>
      <c r="F219" s="90" t="s">
        <v>654</v>
      </c>
      <c r="G219" s="159" t="s">
        <v>1792</v>
      </c>
      <c r="H219" s="74" t="s">
        <v>1827</v>
      </c>
      <c r="I219" s="74" t="s">
        <v>1827</v>
      </c>
      <c r="J219" s="93">
        <v>5</v>
      </c>
      <c r="K219" s="77">
        <v>41791</v>
      </c>
      <c r="L219" s="77">
        <v>42735</v>
      </c>
      <c r="M219" s="78" t="s">
        <v>466</v>
      </c>
      <c r="N219" s="79" t="s">
        <v>34</v>
      </c>
      <c r="O219" s="79" t="s">
        <v>29</v>
      </c>
      <c r="P219" s="79" t="s">
        <v>431</v>
      </c>
      <c r="Q219" s="79" t="s">
        <v>37</v>
      </c>
      <c r="R219" s="81" t="s">
        <v>88</v>
      </c>
      <c r="S219" s="144">
        <v>2</v>
      </c>
      <c r="T219" s="83">
        <f>+S219/J219</f>
        <v>0.4</v>
      </c>
      <c r="U219" s="85"/>
      <c r="V219" s="85"/>
      <c r="W219" s="6" t="s">
        <v>371</v>
      </c>
      <c r="X219" s="85"/>
      <c r="Y219" s="86"/>
      <c r="Z219" s="85" t="s">
        <v>372</v>
      </c>
      <c r="AA219" s="87" t="s">
        <v>51</v>
      </c>
      <c r="AB219" s="88">
        <f>IF(T219=100%,2,0)</f>
        <v>0</v>
      </c>
      <c r="AC219" s="88">
        <f>IF(L219&lt;$AD$8,0,1)</f>
        <v>0</v>
      </c>
      <c r="AD219" s="89" t="str">
        <f t="shared" si="6"/>
        <v>VENCIDA</v>
      </c>
      <c r="AE219" s="89" t="str">
        <f t="shared" si="7"/>
        <v>VENCIDA</v>
      </c>
      <c r="AF219" s="81" t="s">
        <v>88</v>
      </c>
      <c r="AG219" s="83" t="s">
        <v>363</v>
      </c>
      <c r="AH219" s="91"/>
      <c r="AI219" s="91"/>
      <c r="AJ219" s="91"/>
      <c r="AK219" s="92" t="s">
        <v>364</v>
      </c>
      <c r="AL219" s="93" t="s">
        <v>116</v>
      </c>
      <c r="AM219" s="115" t="s">
        <v>467</v>
      </c>
      <c r="AN219" s="94" t="s">
        <v>213</v>
      </c>
      <c r="AO219" s="449"/>
      <c r="AP219" s="94"/>
      <c r="AQ219" s="94"/>
      <c r="AR219" s="94"/>
      <c r="AS219" s="94"/>
    </row>
    <row r="220" spans="1:45" s="56" customFormat="1" ht="189.75" hidden="1" customHeight="1" x14ac:dyDescent="0.25">
      <c r="A220" s="70">
        <v>633</v>
      </c>
      <c r="B220" s="70">
        <v>209</v>
      </c>
      <c r="C220" s="183" t="s">
        <v>1832</v>
      </c>
      <c r="D220" s="159" t="s">
        <v>1833</v>
      </c>
      <c r="E220" s="159" t="s">
        <v>1831</v>
      </c>
      <c r="F220" s="90" t="s">
        <v>654</v>
      </c>
      <c r="G220" s="159" t="s">
        <v>1792</v>
      </c>
      <c r="H220" s="157" t="s">
        <v>1834</v>
      </c>
      <c r="I220" s="157" t="s">
        <v>1834</v>
      </c>
      <c r="J220" s="93">
        <v>6</v>
      </c>
      <c r="K220" s="77">
        <v>41640</v>
      </c>
      <c r="L220" s="77">
        <v>42735</v>
      </c>
      <c r="M220" s="78" t="s">
        <v>466</v>
      </c>
      <c r="N220" s="79" t="s">
        <v>34</v>
      </c>
      <c r="O220" s="79" t="s">
        <v>29</v>
      </c>
      <c r="P220" s="79" t="s">
        <v>431</v>
      </c>
      <c r="Q220" s="79" t="s">
        <v>37</v>
      </c>
      <c r="R220" s="81" t="s">
        <v>88</v>
      </c>
      <c r="S220" s="144">
        <v>2</v>
      </c>
      <c r="T220" s="83">
        <f>+S220/J220</f>
        <v>0.33333333333333331</v>
      </c>
      <c r="U220" s="85"/>
      <c r="V220" s="85"/>
      <c r="W220" s="6" t="s">
        <v>371</v>
      </c>
      <c r="X220" s="85"/>
      <c r="Y220" s="86"/>
      <c r="Z220" s="85" t="s">
        <v>372</v>
      </c>
      <c r="AA220" s="87" t="s">
        <v>51</v>
      </c>
      <c r="AB220" s="88">
        <f>IF(T220=100%,2,0)</f>
        <v>0</v>
      </c>
      <c r="AC220" s="88">
        <f>IF(L220&lt;$AD$8,0,1)</f>
        <v>0</v>
      </c>
      <c r="AD220" s="89" t="str">
        <f t="shared" si="6"/>
        <v>VENCIDA</v>
      </c>
      <c r="AE220" s="89" t="str">
        <f t="shared" si="7"/>
        <v>VENCIDA</v>
      </c>
      <c r="AF220" s="81" t="s">
        <v>88</v>
      </c>
      <c r="AG220" s="83" t="s">
        <v>363</v>
      </c>
      <c r="AH220" s="91"/>
      <c r="AI220" s="91"/>
      <c r="AJ220" s="91"/>
      <c r="AK220" s="92" t="s">
        <v>364</v>
      </c>
      <c r="AL220" s="93" t="s">
        <v>116</v>
      </c>
      <c r="AM220" s="115" t="s">
        <v>467</v>
      </c>
      <c r="AN220" s="94" t="s">
        <v>213</v>
      </c>
      <c r="AO220" s="449"/>
      <c r="AP220" s="94"/>
      <c r="AQ220" s="94"/>
      <c r="AR220" s="94"/>
      <c r="AS220" s="94"/>
    </row>
    <row r="221" spans="1:45" s="56" customFormat="1" ht="204.75" hidden="1" customHeight="1" x14ac:dyDescent="0.25">
      <c r="A221" s="70">
        <v>634</v>
      </c>
      <c r="B221" s="70">
        <v>210</v>
      </c>
      <c r="C221" s="183" t="s">
        <v>1835</v>
      </c>
      <c r="D221" s="159" t="s">
        <v>1836</v>
      </c>
      <c r="E221" s="159" t="s">
        <v>1831</v>
      </c>
      <c r="F221" s="90" t="s">
        <v>654</v>
      </c>
      <c r="G221" s="159" t="s">
        <v>1792</v>
      </c>
      <c r="H221" s="157" t="s">
        <v>1837</v>
      </c>
      <c r="I221" s="157" t="s">
        <v>1837</v>
      </c>
      <c r="J221" s="93">
        <v>5</v>
      </c>
      <c r="K221" s="77">
        <v>41640</v>
      </c>
      <c r="L221" s="77">
        <v>42735</v>
      </c>
      <c r="M221" s="78" t="s">
        <v>466</v>
      </c>
      <c r="N221" s="79" t="s">
        <v>34</v>
      </c>
      <c r="O221" s="143" t="s">
        <v>29</v>
      </c>
      <c r="P221" s="143" t="s">
        <v>29</v>
      </c>
      <c r="Q221" s="143" t="s">
        <v>29</v>
      </c>
      <c r="R221" s="81" t="s">
        <v>88</v>
      </c>
      <c r="S221" s="144">
        <v>1</v>
      </c>
      <c r="T221" s="83">
        <f>+S221/J221</f>
        <v>0.2</v>
      </c>
      <c r="U221" s="85"/>
      <c r="V221" s="85"/>
      <c r="W221" s="6" t="s">
        <v>371</v>
      </c>
      <c r="X221" s="85"/>
      <c r="Y221" s="86"/>
      <c r="Z221" s="85" t="s">
        <v>372</v>
      </c>
      <c r="AA221" s="87" t="s">
        <v>51</v>
      </c>
      <c r="AB221" s="88">
        <f>IF(T221=100%,2,0)</f>
        <v>0</v>
      </c>
      <c r="AC221" s="88">
        <f>IF(L221&lt;$AD$8,0,1)</f>
        <v>0</v>
      </c>
      <c r="AD221" s="89" t="str">
        <f t="shared" si="6"/>
        <v>VENCIDA</v>
      </c>
      <c r="AE221" s="89" t="str">
        <f t="shared" si="7"/>
        <v>VENCIDA</v>
      </c>
      <c r="AF221" s="81" t="s">
        <v>88</v>
      </c>
      <c r="AG221" s="83" t="s">
        <v>363</v>
      </c>
      <c r="AH221" s="91"/>
      <c r="AI221" s="91"/>
      <c r="AJ221" s="91"/>
      <c r="AK221" s="92" t="s">
        <v>364</v>
      </c>
      <c r="AL221" s="93" t="s">
        <v>116</v>
      </c>
      <c r="AM221" s="115" t="s">
        <v>467</v>
      </c>
      <c r="AN221" s="94" t="s">
        <v>213</v>
      </c>
      <c r="AO221" s="449"/>
      <c r="AP221" s="94"/>
      <c r="AQ221" s="94"/>
      <c r="AR221" s="94"/>
      <c r="AS221" s="94"/>
    </row>
    <row r="222" spans="1:45" s="56" customFormat="1" ht="294.75" hidden="1" customHeight="1" x14ac:dyDescent="0.25">
      <c r="A222" s="70">
        <v>635</v>
      </c>
      <c r="B222" s="70">
        <v>211</v>
      </c>
      <c r="C222" s="240" t="s">
        <v>1838</v>
      </c>
      <c r="D222" s="159" t="s">
        <v>1839</v>
      </c>
      <c r="E222" s="159" t="s">
        <v>1831</v>
      </c>
      <c r="F222" s="90" t="s">
        <v>654</v>
      </c>
      <c r="G222" s="159" t="s">
        <v>655</v>
      </c>
      <c r="H222" s="157" t="s">
        <v>1840</v>
      </c>
      <c r="I222" s="157" t="s">
        <v>1840</v>
      </c>
      <c r="J222" s="93">
        <v>6</v>
      </c>
      <c r="K222" s="77">
        <v>41791</v>
      </c>
      <c r="L222" s="77">
        <v>42735</v>
      </c>
      <c r="M222" s="78" t="s">
        <v>466</v>
      </c>
      <c r="N222" s="79" t="s">
        <v>34</v>
      </c>
      <c r="O222" s="79" t="s">
        <v>29</v>
      </c>
      <c r="P222" s="79" t="s">
        <v>431</v>
      </c>
      <c r="Q222" s="79" t="s">
        <v>37</v>
      </c>
      <c r="R222" s="81" t="s">
        <v>88</v>
      </c>
      <c r="S222" s="144">
        <v>2</v>
      </c>
      <c r="T222" s="83">
        <f>+S222/J222</f>
        <v>0.33333333333333331</v>
      </c>
      <c r="U222" s="85"/>
      <c r="V222" s="85"/>
      <c r="W222" s="6" t="s">
        <v>371</v>
      </c>
      <c r="X222" s="85"/>
      <c r="Y222" s="86"/>
      <c r="Z222" s="85" t="s">
        <v>372</v>
      </c>
      <c r="AA222" s="87" t="s">
        <v>51</v>
      </c>
      <c r="AB222" s="88">
        <f>IF(T222=100%,2,0)</f>
        <v>0</v>
      </c>
      <c r="AC222" s="88">
        <f>IF(L222&lt;$AD$8,0,1)</f>
        <v>0</v>
      </c>
      <c r="AD222" s="89" t="str">
        <f t="shared" si="6"/>
        <v>VENCIDA</v>
      </c>
      <c r="AE222" s="89" t="str">
        <f t="shared" si="7"/>
        <v>VENCIDA</v>
      </c>
      <c r="AF222" s="81" t="s">
        <v>88</v>
      </c>
      <c r="AG222" s="83" t="s">
        <v>363</v>
      </c>
      <c r="AH222" s="91"/>
      <c r="AI222" s="91"/>
      <c r="AJ222" s="91"/>
      <c r="AK222" s="92" t="s">
        <v>364</v>
      </c>
      <c r="AL222" s="93" t="s">
        <v>116</v>
      </c>
      <c r="AM222" s="115" t="s">
        <v>467</v>
      </c>
      <c r="AN222" s="94" t="s">
        <v>213</v>
      </c>
      <c r="AO222" s="449"/>
      <c r="AP222" s="94"/>
      <c r="AQ222" s="94"/>
      <c r="AR222" s="94"/>
      <c r="AS222" s="94"/>
    </row>
    <row r="223" spans="1:45" s="56" customFormat="1" ht="216" hidden="1" customHeight="1" x14ac:dyDescent="0.25">
      <c r="A223" s="70">
        <v>636</v>
      </c>
      <c r="B223" s="70">
        <v>212</v>
      </c>
      <c r="C223" s="183" t="s">
        <v>1842</v>
      </c>
      <c r="D223" s="159" t="s">
        <v>1843</v>
      </c>
      <c r="E223" s="159" t="s">
        <v>1844</v>
      </c>
      <c r="F223" s="90" t="s">
        <v>654</v>
      </c>
      <c r="G223" s="159" t="s">
        <v>655</v>
      </c>
      <c r="H223" s="157" t="s">
        <v>1840</v>
      </c>
      <c r="I223" s="157" t="s">
        <v>1840</v>
      </c>
      <c r="J223" s="93">
        <v>6</v>
      </c>
      <c r="K223" s="77">
        <v>41791</v>
      </c>
      <c r="L223" s="77">
        <v>42735</v>
      </c>
      <c r="M223" s="78" t="s">
        <v>466</v>
      </c>
      <c r="N223" s="79" t="s">
        <v>34</v>
      </c>
      <c r="O223" s="79" t="s">
        <v>29</v>
      </c>
      <c r="P223" s="79" t="s">
        <v>431</v>
      </c>
      <c r="Q223" s="79" t="s">
        <v>37</v>
      </c>
      <c r="R223" s="81" t="s">
        <v>88</v>
      </c>
      <c r="S223" s="144">
        <v>2</v>
      </c>
      <c r="T223" s="83">
        <f>+S223/J223</f>
        <v>0.33333333333333331</v>
      </c>
      <c r="U223" s="85"/>
      <c r="V223" s="85"/>
      <c r="W223" s="6" t="s">
        <v>371</v>
      </c>
      <c r="X223" s="85"/>
      <c r="Y223" s="86"/>
      <c r="Z223" s="85" t="s">
        <v>372</v>
      </c>
      <c r="AA223" s="87" t="s">
        <v>51</v>
      </c>
      <c r="AB223" s="88">
        <f>IF(T223=100%,2,0)</f>
        <v>0</v>
      </c>
      <c r="AC223" s="88">
        <f>IF(L223&lt;$AD$8,0,1)</f>
        <v>0</v>
      </c>
      <c r="AD223" s="89" t="str">
        <f t="shared" si="6"/>
        <v>VENCIDA</v>
      </c>
      <c r="AE223" s="89" t="str">
        <f t="shared" si="7"/>
        <v>VENCIDA</v>
      </c>
      <c r="AF223" s="81" t="s">
        <v>88</v>
      </c>
      <c r="AG223" s="83" t="s">
        <v>363</v>
      </c>
      <c r="AH223" s="91"/>
      <c r="AI223" s="91"/>
      <c r="AJ223" s="91"/>
      <c r="AK223" s="92" t="s">
        <v>364</v>
      </c>
      <c r="AL223" s="93" t="s">
        <v>116</v>
      </c>
      <c r="AM223" s="115" t="s">
        <v>467</v>
      </c>
      <c r="AN223" s="94" t="s">
        <v>213</v>
      </c>
      <c r="AO223" s="449"/>
      <c r="AP223" s="94"/>
      <c r="AQ223" s="94"/>
      <c r="AR223" s="94"/>
      <c r="AS223" s="94"/>
    </row>
    <row r="224" spans="1:45" s="142" customFormat="1" ht="270.75" hidden="1" customHeight="1" x14ac:dyDescent="0.25">
      <c r="A224" s="70">
        <v>637</v>
      </c>
      <c r="B224" s="70">
        <v>213</v>
      </c>
      <c r="C224" s="183" t="s">
        <v>1845</v>
      </c>
      <c r="D224" s="183" t="s">
        <v>1846</v>
      </c>
      <c r="E224" s="183" t="s">
        <v>1847</v>
      </c>
      <c r="F224" s="75" t="s">
        <v>1848</v>
      </c>
      <c r="G224" s="193" t="s">
        <v>780</v>
      </c>
      <c r="H224" s="74" t="s">
        <v>1849</v>
      </c>
      <c r="I224" s="74" t="s">
        <v>1850</v>
      </c>
      <c r="J224" s="76">
        <v>2</v>
      </c>
      <c r="K224" s="77">
        <v>41640</v>
      </c>
      <c r="L224" s="77">
        <v>42369</v>
      </c>
      <c r="M224" s="78" t="s">
        <v>466</v>
      </c>
      <c r="N224" s="79" t="s">
        <v>34</v>
      </c>
      <c r="O224" s="79" t="s">
        <v>29</v>
      </c>
      <c r="P224" s="79" t="s">
        <v>25</v>
      </c>
      <c r="Q224" s="143" t="s">
        <v>25</v>
      </c>
      <c r="R224" s="81" t="s">
        <v>88</v>
      </c>
      <c r="S224" s="144">
        <v>2</v>
      </c>
      <c r="T224" s="83">
        <f>+S224/J224</f>
        <v>1</v>
      </c>
      <c r="U224" s="85"/>
      <c r="V224" s="85"/>
      <c r="W224" s="86"/>
      <c r="X224" s="85"/>
      <c r="Y224" s="86"/>
      <c r="Z224" s="85"/>
      <c r="AA224" s="87" t="s">
        <v>52</v>
      </c>
      <c r="AB224" s="88">
        <f>IF(T224=100%,2,0)</f>
        <v>2</v>
      </c>
      <c r="AC224" s="88">
        <f>IF(L224&lt;$AD$8,0,1)</f>
        <v>0</v>
      </c>
      <c r="AD224" s="89" t="str">
        <f t="shared" si="6"/>
        <v>CUMPLIDA</v>
      </c>
      <c r="AE224" s="89" t="str">
        <f t="shared" si="7"/>
        <v>CUMPLIDA</v>
      </c>
      <c r="AF224" s="81" t="s">
        <v>88</v>
      </c>
      <c r="AG224" s="83" t="s">
        <v>363</v>
      </c>
      <c r="AH224" s="91"/>
      <c r="AI224" s="91"/>
      <c r="AJ224" s="91"/>
      <c r="AK224" s="92" t="s">
        <v>364</v>
      </c>
      <c r="AL224" s="93" t="s">
        <v>111</v>
      </c>
      <c r="AM224" s="93" t="s">
        <v>149</v>
      </c>
      <c r="AN224" s="94" t="s">
        <v>213</v>
      </c>
      <c r="AO224" s="449"/>
      <c r="AP224" s="94"/>
      <c r="AQ224" s="94"/>
      <c r="AR224" s="94"/>
      <c r="AS224" s="94"/>
    </row>
    <row r="225" spans="1:45" s="142" customFormat="1" ht="218.25" hidden="1" customHeight="1" x14ac:dyDescent="0.25">
      <c r="A225" s="70">
        <v>638</v>
      </c>
      <c r="B225" s="70">
        <v>214</v>
      </c>
      <c r="C225" s="183" t="s">
        <v>1851</v>
      </c>
      <c r="D225" s="183" t="s">
        <v>1852</v>
      </c>
      <c r="E225" s="183" t="s">
        <v>1853</v>
      </c>
      <c r="F225" s="75" t="s">
        <v>1848</v>
      </c>
      <c r="G225" s="193" t="s">
        <v>780</v>
      </c>
      <c r="H225" s="74" t="s">
        <v>1849</v>
      </c>
      <c r="I225" s="74" t="s">
        <v>1854</v>
      </c>
      <c r="J225" s="93">
        <v>2</v>
      </c>
      <c r="K225" s="77">
        <v>41640</v>
      </c>
      <c r="L225" s="77">
        <v>42369</v>
      </c>
      <c r="M225" s="78" t="s">
        <v>466</v>
      </c>
      <c r="N225" s="79" t="s">
        <v>34</v>
      </c>
      <c r="O225" s="79" t="s">
        <v>29</v>
      </c>
      <c r="P225" s="79" t="s">
        <v>25</v>
      </c>
      <c r="Q225" s="143" t="s">
        <v>25</v>
      </c>
      <c r="R225" s="81" t="s">
        <v>89</v>
      </c>
      <c r="S225" s="144">
        <v>2</v>
      </c>
      <c r="T225" s="83">
        <f>+S225/J225</f>
        <v>1</v>
      </c>
      <c r="U225" s="85"/>
      <c r="V225" s="85"/>
      <c r="W225" s="86"/>
      <c r="X225" s="85"/>
      <c r="Y225" s="86"/>
      <c r="Z225" s="85"/>
      <c r="AA225" s="87" t="s">
        <v>52</v>
      </c>
      <c r="AB225" s="88">
        <f>IF(T225=100%,2,0)</f>
        <v>2</v>
      </c>
      <c r="AC225" s="88">
        <f>IF(L225&lt;$AD$8,0,1)</f>
        <v>0</v>
      </c>
      <c r="AD225" s="89" t="str">
        <f t="shared" si="6"/>
        <v>CUMPLIDA</v>
      </c>
      <c r="AE225" s="89" t="str">
        <f t="shared" si="7"/>
        <v>CUMPLIDA</v>
      </c>
      <c r="AF225" s="81" t="s">
        <v>89</v>
      </c>
      <c r="AG225" s="83" t="s">
        <v>363</v>
      </c>
      <c r="AH225" s="91"/>
      <c r="AI225" s="91"/>
      <c r="AJ225" s="91"/>
      <c r="AK225" s="92" t="s">
        <v>364</v>
      </c>
      <c r="AL225" s="93" t="s">
        <v>111</v>
      </c>
      <c r="AM225" s="93" t="s">
        <v>149</v>
      </c>
      <c r="AN225" s="94" t="s">
        <v>213</v>
      </c>
      <c r="AO225" s="449"/>
      <c r="AP225" s="94"/>
      <c r="AQ225" s="94"/>
      <c r="AR225" s="94"/>
      <c r="AS225" s="94"/>
    </row>
    <row r="226" spans="1:45" s="142" customFormat="1" ht="230.45" hidden="1" customHeight="1" x14ac:dyDescent="0.25">
      <c r="A226" s="70">
        <v>639</v>
      </c>
      <c r="B226" s="70">
        <v>215</v>
      </c>
      <c r="C226" s="240" t="s">
        <v>1855</v>
      </c>
      <c r="D226" s="183" t="s">
        <v>1856</v>
      </c>
      <c r="E226" s="183" t="s">
        <v>1857</v>
      </c>
      <c r="F226" s="75" t="s">
        <v>436</v>
      </c>
      <c r="G226" s="72" t="s">
        <v>437</v>
      </c>
      <c r="H226" s="74" t="s">
        <v>1858</v>
      </c>
      <c r="I226" s="74" t="s">
        <v>1858</v>
      </c>
      <c r="J226" s="76">
        <v>4</v>
      </c>
      <c r="K226" s="77">
        <v>41791</v>
      </c>
      <c r="L226" s="77">
        <v>42185</v>
      </c>
      <c r="M226" s="78" t="s">
        <v>466</v>
      </c>
      <c r="N226" s="79" t="s">
        <v>34</v>
      </c>
      <c r="O226" s="79" t="s">
        <v>29</v>
      </c>
      <c r="P226" s="79" t="s">
        <v>431</v>
      </c>
      <c r="Q226" s="79" t="s">
        <v>37</v>
      </c>
      <c r="R226" s="81" t="s">
        <v>89</v>
      </c>
      <c r="S226" s="144">
        <v>4</v>
      </c>
      <c r="T226" s="83">
        <f>+S226/J226</f>
        <v>1</v>
      </c>
      <c r="U226" s="85" t="s">
        <v>441</v>
      </c>
      <c r="V226" s="85" t="s">
        <v>26</v>
      </c>
      <c r="W226" s="6" t="s">
        <v>1859</v>
      </c>
      <c r="X226" s="85" t="s">
        <v>5411</v>
      </c>
      <c r="Y226" s="6" t="s">
        <v>5412</v>
      </c>
      <c r="Z226" s="85" t="s">
        <v>445</v>
      </c>
      <c r="AA226" s="87" t="s">
        <v>51</v>
      </c>
      <c r="AB226" s="88">
        <f>IF(T226=100%,2,0)</f>
        <v>2</v>
      </c>
      <c r="AC226" s="88">
        <f>IF(L226&lt;$AD$8,0,1)</f>
        <v>0</v>
      </c>
      <c r="AD226" s="89" t="str">
        <f t="shared" si="6"/>
        <v>CUMPLIDA</v>
      </c>
      <c r="AE226" s="89" t="str">
        <f t="shared" si="7"/>
        <v>CUMPLIDA</v>
      </c>
      <c r="AF226" s="81" t="s">
        <v>89</v>
      </c>
      <c r="AG226" s="83" t="s">
        <v>391</v>
      </c>
      <c r="AH226" s="91"/>
      <c r="AI226" s="91"/>
      <c r="AJ226" s="91"/>
      <c r="AK226" s="92" t="s">
        <v>364</v>
      </c>
      <c r="AL226" s="93"/>
      <c r="AM226" s="92"/>
      <c r="AN226" s="94" t="s">
        <v>213</v>
      </c>
      <c r="AO226" s="449"/>
      <c r="AP226" s="94"/>
      <c r="AQ226" s="94"/>
      <c r="AR226" s="94"/>
      <c r="AS226" s="94"/>
    </row>
    <row r="227" spans="1:45" s="142" customFormat="1" ht="144" hidden="1" customHeight="1" x14ac:dyDescent="0.25">
      <c r="A227" s="70">
        <v>640</v>
      </c>
      <c r="B227" s="70">
        <v>216</v>
      </c>
      <c r="C227" s="240" t="s">
        <v>1860</v>
      </c>
      <c r="D227" s="183" t="s">
        <v>1861</v>
      </c>
      <c r="E227" s="183" t="s">
        <v>1862</v>
      </c>
      <c r="F227" s="75" t="s">
        <v>436</v>
      </c>
      <c r="G227" s="72" t="s">
        <v>437</v>
      </c>
      <c r="H227" s="74" t="s">
        <v>1863</v>
      </c>
      <c r="I227" s="74" t="s">
        <v>1863</v>
      </c>
      <c r="J227" s="76">
        <v>3</v>
      </c>
      <c r="K227" s="77">
        <v>41791</v>
      </c>
      <c r="L227" s="77">
        <v>42185</v>
      </c>
      <c r="M227" s="78" t="s">
        <v>466</v>
      </c>
      <c r="N227" s="79" t="s">
        <v>34</v>
      </c>
      <c r="O227" s="79" t="s">
        <v>29</v>
      </c>
      <c r="P227" s="79" t="s">
        <v>431</v>
      </c>
      <c r="Q227" s="79" t="s">
        <v>37</v>
      </c>
      <c r="R227" s="81" t="s">
        <v>89</v>
      </c>
      <c r="S227" s="144">
        <v>3</v>
      </c>
      <c r="T227" s="83">
        <f>+S227/J227</f>
        <v>1</v>
      </c>
      <c r="U227" s="85"/>
      <c r="V227" s="85"/>
      <c r="W227" s="86"/>
      <c r="X227" s="85"/>
      <c r="Y227" s="86"/>
      <c r="Z227" s="85"/>
      <c r="AA227" s="87" t="s">
        <v>51</v>
      </c>
      <c r="AB227" s="88">
        <f>IF(T227=100%,2,0)</f>
        <v>2</v>
      </c>
      <c r="AC227" s="88">
        <f>IF(L227&lt;$AD$8,0,1)</f>
        <v>0</v>
      </c>
      <c r="AD227" s="89" t="str">
        <f t="shared" si="6"/>
        <v>CUMPLIDA</v>
      </c>
      <c r="AE227" s="89" t="str">
        <f t="shared" si="7"/>
        <v>CUMPLIDA</v>
      </c>
      <c r="AF227" s="81" t="s">
        <v>89</v>
      </c>
      <c r="AG227" s="83" t="s">
        <v>391</v>
      </c>
      <c r="AH227" s="91"/>
      <c r="AI227" s="91"/>
      <c r="AJ227" s="91"/>
      <c r="AK227" s="92" t="s">
        <v>364</v>
      </c>
      <c r="AL227" s="93"/>
      <c r="AM227" s="92"/>
      <c r="AN227" s="94" t="s">
        <v>213</v>
      </c>
      <c r="AO227" s="449"/>
      <c r="AP227" s="94"/>
      <c r="AQ227" s="94"/>
      <c r="AR227" s="94"/>
      <c r="AS227" s="94"/>
    </row>
    <row r="228" spans="1:45" s="142" customFormat="1" ht="115.15" hidden="1" customHeight="1" x14ac:dyDescent="0.25">
      <c r="A228" s="70">
        <v>641</v>
      </c>
      <c r="B228" s="70">
        <v>217</v>
      </c>
      <c r="C228" s="240" t="s">
        <v>1864</v>
      </c>
      <c r="D228" s="183" t="s">
        <v>1865</v>
      </c>
      <c r="E228" s="183" t="s">
        <v>1866</v>
      </c>
      <c r="F228" s="75" t="s">
        <v>436</v>
      </c>
      <c r="G228" s="72" t="s">
        <v>437</v>
      </c>
      <c r="H228" s="74" t="s">
        <v>1867</v>
      </c>
      <c r="I228" s="74" t="s">
        <v>1867</v>
      </c>
      <c r="J228" s="76">
        <v>3</v>
      </c>
      <c r="K228" s="77">
        <v>41791</v>
      </c>
      <c r="L228" s="77">
        <v>42185</v>
      </c>
      <c r="M228" s="78" t="s">
        <v>466</v>
      </c>
      <c r="N228" s="79" t="s">
        <v>34</v>
      </c>
      <c r="O228" s="79" t="s">
        <v>29</v>
      </c>
      <c r="P228" s="79" t="s">
        <v>431</v>
      </c>
      <c r="Q228" s="79" t="s">
        <v>37</v>
      </c>
      <c r="R228" s="81" t="s">
        <v>88</v>
      </c>
      <c r="S228" s="144">
        <v>3</v>
      </c>
      <c r="T228" s="83">
        <f>+S228/J228</f>
        <v>1</v>
      </c>
      <c r="U228" s="85"/>
      <c r="V228" s="85"/>
      <c r="W228" s="86"/>
      <c r="X228" s="85"/>
      <c r="Y228" s="86"/>
      <c r="Z228" s="85"/>
      <c r="AA228" s="87" t="s">
        <v>51</v>
      </c>
      <c r="AB228" s="88">
        <f>IF(T228=100%,2,0)</f>
        <v>2</v>
      </c>
      <c r="AC228" s="88">
        <f>IF(L228&lt;$AD$8,0,1)</f>
        <v>0</v>
      </c>
      <c r="AD228" s="89" t="str">
        <f t="shared" si="6"/>
        <v>CUMPLIDA</v>
      </c>
      <c r="AE228" s="89" t="str">
        <f t="shared" si="7"/>
        <v>CUMPLIDA</v>
      </c>
      <c r="AF228" s="81" t="s">
        <v>88</v>
      </c>
      <c r="AG228" s="83" t="s">
        <v>391</v>
      </c>
      <c r="AH228" s="91"/>
      <c r="AI228" s="91"/>
      <c r="AJ228" s="91"/>
      <c r="AK228" s="92" t="s">
        <v>364</v>
      </c>
      <c r="AL228" s="93"/>
      <c r="AM228" s="92"/>
      <c r="AN228" s="94" t="s">
        <v>213</v>
      </c>
      <c r="AO228" s="449"/>
      <c r="AP228" s="94"/>
      <c r="AQ228" s="94"/>
      <c r="AR228" s="94"/>
      <c r="AS228" s="94"/>
    </row>
    <row r="229" spans="1:45" s="142" customFormat="1" ht="302.45" hidden="1" customHeight="1" x14ac:dyDescent="0.25">
      <c r="A229" s="70">
        <v>642</v>
      </c>
      <c r="B229" s="70">
        <v>218</v>
      </c>
      <c r="C229" s="183" t="s">
        <v>1868</v>
      </c>
      <c r="D229" s="183" t="s">
        <v>1869</v>
      </c>
      <c r="E229" s="183" t="s">
        <v>1870</v>
      </c>
      <c r="F229" s="75" t="s">
        <v>436</v>
      </c>
      <c r="G229" s="72" t="s">
        <v>437</v>
      </c>
      <c r="H229" s="74" t="s">
        <v>1871</v>
      </c>
      <c r="I229" s="74" t="s">
        <v>1872</v>
      </c>
      <c r="J229" s="76">
        <v>2</v>
      </c>
      <c r="K229" s="77">
        <v>41791</v>
      </c>
      <c r="L229" s="77">
        <v>42185</v>
      </c>
      <c r="M229" s="78" t="s">
        <v>466</v>
      </c>
      <c r="N229" s="79" t="s">
        <v>34</v>
      </c>
      <c r="O229" s="79" t="s">
        <v>29</v>
      </c>
      <c r="P229" s="79" t="s">
        <v>431</v>
      </c>
      <c r="Q229" s="79" t="s">
        <v>37</v>
      </c>
      <c r="R229" s="81" t="s">
        <v>440</v>
      </c>
      <c r="S229" s="144">
        <v>2</v>
      </c>
      <c r="T229" s="83">
        <f>+S229/J229</f>
        <v>1</v>
      </c>
      <c r="U229" s="85" t="s">
        <v>441</v>
      </c>
      <c r="V229" s="85" t="s">
        <v>26</v>
      </c>
      <c r="W229" s="6" t="s">
        <v>1873</v>
      </c>
      <c r="X229" s="85" t="s">
        <v>1874</v>
      </c>
      <c r="Y229" s="6" t="s">
        <v>1875</v>
      </c>
      <c r="Z229" s="85" t="s">
        <v>445</v>
      </c>
      <c r="AA229" s="87" t="s">
        <v>51</v>
      </c>
      <c r="AB229" s="88">
        <f>IF(T229=100%,2,0)</f>
        <v>2</v>
      </c>
      <c r="AC229" s="88">
        <f>IF(L229&lt;$AD$8,0,1)</f>
        <v>0</v>
      </c>
      <c r="AD229" s="89" t="str">
        <f t="shared" si="6"/>
        <v>CUMPLIDA</v>
      </c>
      <c r="AE229" s="89" t="str">
        <f t="shared" si="7"/>
        <v>CUMPLIDA</v>
      </c>
      <c r="AF229" s="81" t="s">
        <v>31</v>
      </c>
      <c r="AG229" s="83" t="s">
        <v>391</v>
      </c>
      <c r="AH229" s="91"/>
      <c r="AI229" s="91"/>
      <c r="AJ229" s="91"/>
      <c r="AK229" s="92" t="s">
        <v>364</v>
      </c>
      <c r="AL229" s="93"/>
      <c r="AM229" s="92"/>
      <c r="AN229" s="94" t="s">
        <v>213</v>
      </c>
      <c r="AO229" s="449"/>
      <c r="AP229" s="94"/>
      <c r="AQ229" s="94"/>
      <c r="AR229" s="94"/>
      <c r="AS229" s="94"/>
    </row>
    <row r="230" spans="1:45" s="142" customFormat="1" ht="244.9" hidden="1" customHeight="1" x14ac:dyDescent="0.25">
      <c r="A230" s="70">
        <v>643</v>
      </c>
      <c r="B230" s="70">
        <v>219</v>
      </c>
      <c r="C230" s="240" t="s">
        <v>1876</v>
      </c>
      <c r="D230" s="183" t="s">
        <v>1877</v>
      </c>
      <c r="E230" s="183" t="s">
        <v>1878</v>
      </c>
      <c r="F230" s="75" t="s">
        <v>436</v>
      </c>
      <c r="G230" s="72" t="s">
        <v>437</v>
      </c>
      <c r="H230" s="74" t="s">
        <v>1879</v>
      </c>
      <c r="I230" s="74" t="s">
        <v>1879</v>
      </c>
      <c r="J230" s="76">
        <v>3</v>
      </c>
      <c r="K230" s="77">
        <v>41791</v>
      </c>
      <c r="L230" s="77">
        <v>42185</v>
      </c>
      <c r="M230" s="78" t="s">
        <v>466</v>
      </c>
      <c r="N230" s="79" t="s">
        <v>34</v>
      </c>
      <c r="O230" s="79" t="s">
        <v>29</v>
      </c>
      <c r="P230" s="79" t="s">
        <v>431</v>
      </c>
      <c r="Q230" s="79" t="s">
        <v>37</v>
      </c>
      <c r="R230" s="81" t="s">
        <v>440</v>
      </c>
      <c r="S230" s="144">
        <v>3</v>
      </c>
      <c r="T230" s="83">
        <f>+S230/J230</f>
        <v>1</v>
      </c>
      <c r="U230" s="85" t="s">
        <v>441</v>
      </c>
      <c r="V230" s="85" t="s">
        <v>26</v>
      </c>
      <c r="W230" s="6" t="s">
        <v>1880</v>
      </c>
      <c r="X230" s="85" t="s">
        <v>1881</v>
      </c>
      <c r="Y230" s="6" t="s">
        <v>1882</v>
      </c>
      <c r="Z230" s="85" t="s">
        <v>445</v>
      </c>
      <c r="AA230" s="87" t="s">
        <v>51</v>
      </c>
      <c r="AB230" s="88">
        <f>IF(T230=100%,2,0)</f>
        <v>2</v>
      </c>
      <c r="AC230" s="88">
        <f>IF(L230&lt;$AD$8,0,1)</f>
        <v>0</v>
      </c>
      <c r="AD230" s="89" t="str">
        <f t="shared" si="6"/>
        <v>CUMPLIDA</v>
      </c>
      <c r="AE230" s="89" t="str">
        <f t="shared" si="7"/>
        <v>CUMPLIDA</v>
      </c>
      <c r="AF230" s="81" t="s">
        <v>31</v>
      </c>
      <c r="AG230" s="83" t="s">
        <v>391</v>
      </c>
      <c r="AH230" s="91"/>
      <c r="AI230" s="91"/>
      <c r="AJ230" s="91"/>
      <c r="AK230" s="92" t="s">
        <v>364</v>
      </c>
      <c r="AL230" s="93"/>
      <c r="AM230" s="92"/>
      <c r="AN230" s="94" t="s">
        <v>213</v>
      </c>
      <c r="AO230" s="449"/>
      <c r="AP230" s="94"/>
      <c r="AQ230" s="94"/>
      <c r="AR230" s="94"/>
      <c r="AS230" s="94"/>
    </row>
    <row r="231" spans="1:45" s="142" customFormat="1" ht="360" hidden="1" customHeight="1" x14ac:dyDescent="0.25">
      <c r="A231" s="70">
        <v>644</v>
      </c>
      <c r="B231" s="70">
        <v>220</v>
      </c>
      <c r="C231" s="240" t="s">
        <v>1883</v>
      </c>
      <c r="D231" s="183" t="s">
        <v>1884</v>
      </c>
      <c r="E231" s="183" t="s">
        <v>1885</v>
      </c>
      <c r="F231" s="75" t="s">
        <v>436</v>
      </c>
      <c r="G231" s="72" t="s">
        <v>437</v>
      </c>
      <c r="H231" s="74" t="s">
        <v>1886</v>
      </c>
      <c r="I231" s="74" t="s">
        <v>1886</v>
      </c>
      <c r="J231" s="76">
        <v>3</v>
      </c>
      <c r="K231" s="77">
        <v>41791</v>
      </c>
      <c r="L231" s="77">
        <v>42185</v>
      </c>
      <c r="M231" s="78" t="s">
        <v>466</v>
      </c>
      <c r="N231" s="79" t="s">
        <v>34</v>
      </c>
      <c r="O231" s="79" t="s">
        <v>29</v>
      </c>
      <c r="P231" s="80" t="s">
        <v>1887</v>
      </c>
      <c r="Q231" s="79" t="s">
        <v>37</v>
      </c>
      <c r="R231" s="81" t="s">
        <v>440</v>
      </c>
      <c r="S231" s="144">
        <v>3</v>
      </c>
      <c r="T231" s="83">
        <f>+S231/J231</f>
        <v>1</v>
      </c>
      <c r="U231" s="85" t="s">
        <v>441</v>
      </c>
      <c r="V231" s="85" t="s">
        <v>26</v>
      </c>
      <c r="W231" s="6" t="s">
        <v>1888</v>
      </c>
      <c r="X231" s="85" t="s">
        <v>1889</v>
      </c>
      <c r="Y231" s="6" t="s">
        <v>1890</v>
      </c>
      <c r="Z231" s="85" t="s">
        <v>445</v>
      </c>
      <c r="AA231" s="87" t="s">
        <v>51</v>
      </c>
      <c r="AB231" s="88">
        <f>IF(T231=100%,2,0)</f>
        <v>2</v>
      </c>
      <c r="AC231" s="88">
        <f>IF(L231&lt;$AD$8,0,1)</f>
        <v>0</v>
      </c>
      <c r="AD231" s="89" t="str">
        <f t="shared" si="6"/>
        <v>CUMPLIDA</v>
      </c>
      <c r="AE231" s="89" t="str">
        <f t="shared" si="7"/>
        <v>CUMPLIDA</v>
      </c>
      <c r="AF231" s="81" t="s">
        <v>31</v>
      </c>
      <c r="AG231" s="83" t="s">
        <v>391</v>
      </c>
      <c r="AH231" s="91"/>
      <c r="AI231" s="91"/>
      <c r="AJ231" s="91"/>
      <c r="AK231" s="92" t="s">
        <v>364</v>
      </c>
      <c r="AL231" s="93"/>
      <c r="AM231" s="92"/>
      <c r="AN231" s="94" t="s">
        <v>213</v>
      </c>
      <c r="AO231" s="449"/>
      <c r="AP231" s="94"/>
      <c r="AQ231" s="94"/>
      <c r="AR231" s="94"/>
      <c r="AS231" s="94"/>
    </row>
    <row r="232" spans="1:45" s="142" customFormat="1" ht="115.15" hidden="1" customHeight="1" x14ac:dyDescent="0.25">
      <c r="A232" s="70">
        <v>645</v>
      </c>
      <c r="B232" s="70">
        <v>221</v>
      </c>
      <c r="C232" s="183" t="s">
        <v>1891</v>
      </c>
      <c r="D232" s="183" t="s">
        <v>1892</v>
      </c>
      <c r="E232" s="183" t="s">
        <v>1893</v>
      </c>
      <c r="F232" s="75" t="s">
        <v>436</v>
      </c>
      <c r="G232" s="72" t="s">
        <v>437</v>
      </c>
      <c r="H232" s="74" t="s">
        <v>1894</v>
      </c>
      <c r="I232" s="74" t="s">
        <v>1894</v>
      </c>
      <c r="J232" s="76">
        <v>3</v>
      </c>
      <c r="K232" s="77">
        <v>41791</v>
      </c>
      <c r="L232" s="77">
        <v>42185</v>
      </c>
      <c r="M232" s="78" t="s">
        <v>466</v>
      </c>
      <c r="N232" s="79" t="s">
        <v>34</v>
      </c>
      <c r="O232" s="79" t="s">
        <v>29</v>
      </c>
      <c r="P232" s="80" t="s">
        <v>1887</v>
      </c>
      <c r="Q232" s="79" t="s">
        <v>37</v>
      </c>
      <c r="R232" s="81" t="s">
        <v>440</v>
      </c>
      <c r="S232" s="144">
        <v>3</v>
      </c>
      <c r="T232" s="83">
        <f>+S232/J232</f>
        <v>1</v>
      </c>
      <c r="U232" s="85" t="s">
        <v>441</v>
      </c>
      <c r="V232" s="85" t="s">
        <v>26</v>
      </c>
      <c r="W232" s="6" t="s">
        <v>1895</v>
      </c>
      <c r="X232" s="85" t="s">
        <v>1896</v>
      </c>
      <c r="Y232" s="6"/>
      <c r="Z232" s="85"/>
      <c r="AA232" s="87" t="s">
        <v>51</v>
      </c>
      <c r="AB232" s="88">
        <f>IF(T232=100%,2,0)</f>
        <v>2</v>
      </c>
      <c r="AC232" s="88">
        <f>IF(L232&lt;$AD$8,0,1)</f>
        <v>0</v>
      </c>
      <c r="AD232" s="89" t="str">
        <f t="shared" si="6"/>
        <v>CUMPLIDA</v>
      </c>
      <c r="AE232" s="89" t="str">
        <f t="shared" si="7"/>
        <v>CUMPLIDA</v>
      </c>
      <c r="AF232" s="81" t="s">
        <v>31</v>
      </c>
      <c r="AG232" s="83" t="s">
        <v>391</v>
      </c>
      <c r="AH232" s="91"/>
      <c r="AI232" s="91"/>
      <c r="AJ232" s="91"/>
      <c r="AK232" s="92" t="s">
        <v>364</v>
      </c>
      <c r="AL232" s="93"/>
      <c r="AM232" s="92"/>
      <c r="AN232" s="94" t="s">
        <v>213</v>
      </c>
      <c r="AO232" s="449"/>
      <c r="AP232" s="94"/>
      <c r="AQ232" s="94"/>
      <c r="AR232" s="94"/>
      <c r="AS232" s="94"/>
    </row>
    <row r="233" spans="1:45" s="142" customFormat="1" ht="187.15" hidden="1" customHeight="1" x14ac:dyDescent="0.25">
      <c r="A233" s="70">
        <v>646</v>
      </c>
      <c r="B233" s="70">
        <v>222</v>
      </c>
      <c r="C233" s="183" t="s">
        <v>1897</v>
      </c>
      <c r="D233" s="183" t="s">
        <v>1898</v>
      </c>
      <c r="E233" s="183" t="s">
        <v>1899</v>
      </c>
      <c r="F233" s="75" t="s">
        <v>436</v>
      </c>
      <c r="G233" s="72" t="s">
        <v>437</v>
      </c>
      <c r="H233" s="74" t="s">
        <v>1900</v>
      </c>
      <c r="I233" s="74" t="s">
        <v>1900</v>
      </c>
      <c r="J233" s="76">
        <v>4</v>
      </c>
      <c r="K233" s="77">
        <v>41791</v>
      </c>
      <c r="L233" s="77">
        <v>42185</v>
      </c>
      <c r="M233" s="78" t="s">
        <v>466</v>
      </c>
      <c r="N233" s="79" t="s">
        <v>34</v>
      </c>
      <c r="O233" s="79" t="s">
        <v>29</v>
      </c>
      <c r="P233" s="80" t="s">
        <v>1887</v>
      </c>
      <c r="Q233" s="79" t="s">
        <v>37</v>
      </c>
      <c r="R233" s="81" t="s">
        <v>89</v>
      </c>
      <c r="S233" s="144">
        <v>4</v>
      </c>
      <c r="T233" s="83">
        <f>+S233/J233</f>
        <v>1</v>
      </c>
      <c r="U233" s="85"/>
      <c r="V233" s="85"/>
      <c r="W233" s="86"/>
      <c r="X233" s="85"/>
      <c r="Y233" s="86"/>
      <c r="Z233" s="85"/>
      <c r="AA233" s="87" t="s">
        <v>51</v>
      </c>
      <c r="AB233" s="88">
        <f>IF(T233=100%,2,0)</f>
        <v>2</v>
      </c>
      <c r="AC233" s="88">
        <f>IF(L233&lt;$AD$8,0,1)</f>
        <v>0</v>
      </c>
      <c r="AD233" s="89" t="str">
        <f t="shared" si="6"/>
        <v>CUMPLIDA</v>
      </c>
      <c r="AE233" s="89" t="str">
        <f t="shared" si="7"/>
        <v>CUMPLIDA</v>
      </c>
      <c r="AF233" s="81" t="s">
        <v>89</v>
      </c>
      <c r="AG233" s="83" t="s">
        <v>391</v>
      </c>
      <c r="AH233" s="91"/>
      <c r="AI233" s="91"/>
      <c r="AJ233" s="91"/>
      <c r="AK233" s="92" t="s">
        <v>364</v>
      </c>
      <c r="AL233" s="93"/>
      <c r="AM233" s="92"/>
      <c r="AN233" s="94" t="s">
        <v>213</v>
      </c>
      <c r="AO233" s="449"/>
      <c r="AP233" s="94"/>
      <c r="AQ233" s="94"/>
      <c r="AR233" s="94"/>
      <c r="AS233" s="94"/>
    </row>
    <row r="234" spans="1:45" s="142" customFormat="1" ht="216" hidden="1" customHeight="1" x14ac:dyDescent="0.25">
      <c r="A234" s="70">
        <v>647</v>
      </c>
      <c r="B234" s="70">
        <v>223</v>
      </c>
      <c r="C234" s="183" t="s">
        <v>1901</v>
      </c>
      <c r="D234" s="183" t="s">
        <v>1902</v>
      </c>
      <c r="E234" s="183" t="s">
        <v>1903</v>
      </c>
      <c r="F234" s="75" t="s">
        <v>436</v>
      </c>
      <c r="G234" s="72" t="s">
        <v>437</v>
      </c>
      <c r="H234" s="74" t="s">
        <v>1904</v>
      </c>
      <c r="I234" s="74" t="s">
        <v>1904</v>
      </c>
      <c r="J234" s="76">
        <v>3</v>
      </c>
      <c r="K234" s="77">
        <v>41791</v>
      </c>
      <c r="L234" s="77">
        <v>42185</v>
      </c>
      <c r="M234" s="78" t="s">
        <v>466</v>
      </c>
      <c r="N234" s="79" t="s">
        <v>34</v>
      </c>
      <c r="O234" s="79" t="s">
        <v>29</v>
      </c>
      <c r="P234" s="80" t="s">
        <v>1887</v>
      </c>
      <c r="Q234" s="79" t="s">
        <v>37</v>
      </c>
      <c r="R234" s="81" t="s">
        <v>88</v>
      </c>
      <c r="S234" s="144">
        <v>3</v>
      </c>
      <c r="T234" s="83">
        <f>+S234/J234</f>
        <v>1</v>
      </c>
      <c r="U234" s="85"/>
      <c r="V234" s="85"/>
      <c r="W234" s="86"/>
      <c r="X234" s="85"/>
      <c r="Y234" s="86"/>
      <c r="Z234" s="85"/>
      <c r="AA234" s="87" t="s">
        <v>51</v>
      </c>
      <c r="AB234" s="88">
        <f>IF(T234=100%,2,0)</f>
        <v>2</v>
      </c>
      <c r="AC234" s="88">
        <f>IF(L234&lt;$AD$8,0,1)</f>
        <v>0</v>
      </c>
      <c r="AD234" s="89" t="str">
        <f t="shared" si="6"/>
        <v>CUMPLIDA</v>
      </c>
      <c r="AE234" s="89" t="str">
        <f t="shared" si="7"/>
        <v>CUMPLIDA</v>
      </c>
      <c r="AF234" s="81" t="s">
        <v>88</v>
      </c>
      <c r="AG234" s="83" t="s">
        <v>391</v>
      </c>
      <c r="AH234" s="91"/>
      <c r="AI234" s="91"/>
      <c r="AJ234" s="91"/>
      <c r="AK234" s="92" t="s">
        <v>364</v>
      </c>
      <c r="AL234" s="93"/>
      <c r="AM234" s="92"/>
      <c r="AN234" s="94" t="s">
        <v>213</v>
      </c>
      <c r="AO234" s="449"/>
      <c r="AP234" s="94"/>
      <c r="AQ234" s="94"/>
      <c r="AR234" s="94"/>
      <c r="AS234" s="94"/>
    </row>
    <row r="235" spans="1:45" s="142" customFormat="1" ht="216" hidden="1" customHeight="1" x14ac:dyDescent="0.25">
      <c r="A235" s="70">
        <v>648</v>
      </c>
      <c r="B235" s="70">
        <v>224</v>
      </c>
      <c r="C235" s="183" t="s">
        <v>1905</v>
      </c>
      <c r="D235" s="183" t="s">
        <v>1906</v>
      </c>
      <c r="E235" s="183" t="s">
        <v>1907</v>
      </c>
      <c r="F235" s="73" t="s">
        <v>1594</v>
      </c>
      <c r="G235" s="73"/>
      <c r="H235" s="160" t="s">
        <v>1908</v>
      </c>
      <c r="I235" s="160" t="s">
        <v>1908</v>
      </c>
      <c r="J235" s="93">
        <v>5</v>
      </c>
      <c r="K235" s="77">
        <v>41673</v>
      </c>
      <c r="L235" s="77">
        <v>41912</v>
      </c>
      <c r="M235" s="78" t="s">
        <v>466</v>
      </c>
      <c r="N235" s="79" t="s">
        <v>34</v>
      </c>
      <c r="O235" s="79" t="s">
        <v>29</v>
      </c>
      <c r="P235" s="80" t="s">
        <v>1909</v>
      </c>
      <c r="Q235" s="79" t="s">
        <v>37</v>
      </c>
      <c r="R235" s="81" t="s">
        <v>88</v>
      </c>
      <c r="S235" s="144">
        <v>5</v>
      </c>
      <c r="T235" s="83">
        <f>+S235/J235</f>
        <v>1</v>
      </c>
      <c r="U235" s="85"/>
      <c r="V235" s="85"/>
      <c r="W235" s="86"/>
      <c r="X235" s="85"/>
      <c r="Y235" s="86"/>
      <c r="Z235" s="85"/>
      <c r="AA235" s="87" t="s">
        <v>52</v>
      </c>
      <c r="AB235" s="88">
        <f>IF(T235=100%,2,0)</f>
        <v>2</v>
      </c>
      <c r="AC235" s="88">
        <f>IF(L235&lt;$AD$8,0,1)</f>
        <v>0</v>
      </c>
      <c r="AD235" s="89" t="str">
        <f t="shared" si="6"/>
        <v>CUMPLIDA</v>
      </c>
      <c r="AE235" s="89" t="str">
        <f t="shared" si="7"/>
        <v>CUMPLIDA</v>
      </c>
      <c r="AF235" s="81" t="s">
        <v>88</v>
      </c>
      <c r="AG235" s="83" t="s">
        <v>363</v>
      </c>
      <c r="AH235" s="91"/>
      <c r="AI235" s="91"/>
      <c r="AJ235" s="91"/>
      <c r="AK235" s="92" t="s">
        <v>364</v>
      </c>
      <c r="AL235" s="93" t="s">
        <v>117</v>
      </c>
      <c r="AM235" s="93" t="s">
        <v>147</v>
      </c>
      <c r="AN235" s="94" t="s">
        <v>213</v>
      </c>
      <c r="AO235" s="449"/>
      <c r="AP235" s="94"/>
      <c r="AQ235" s="94"/>
      <c r="AR235" s="94"/>
      <c r="AS235" s="94"/>
    </row>
    <row r="236" spans="1:45" s="142" customFormat="1" ht="158.44999999999999" hidden="1" customHeight="1" x14ac:dyDescent="0.25">
      <c r="A236" s="70">
        <v>649</v>
      </c>
      <c r="B236" s="70">
        <v>225</v>
      </c>
      <c r="C236" s="183" t="s">
        <v>1910</v>
      </c>
      <c r="D236" s="183" t="s">
        <v>358</v>
      </c>
      <c r="E236" s="183" t="s">
        <v>1911</v>
      </c>
      <c r="F236" s="183" t="s">
        <v>1134</v>
      </c>
      <c r="G236" s="183"/>
      <c r="H236" s="193" t="s">
        <v>1912</v>
      </c>
      <c r="I236" s="193" t="s">
        <v>1912</v>
      </c>
      <c r="J236" s="93">
        <v>6</v>
      </c>
      <c r="K236" s="77">
        <v>41673</v>
      </c>
      <c r="L236" s="77">
        <v>42185</v>
      </c>
      <c r="M236" s="78" t="s">
        <v>362</v>
      </c>
      <c r="N236" s="79" t="s">
        <v>20</v>
      </c>
      <c r="O236" s="80" t="s">
        <v>22</v>
      </c>
      <c r="P236" s="80" t="s">
        <v>1913</v>
      </c>
      <c r="Q236" s="79" t="s">
        <v>37</v>
      </c>
      <c r="R236" s="81" t="s">
        <v>440</v>
      </c>
      <c r="S236" s="144">
        <v>6</v>
      </c>
      <c r="T236" s="83">
        <f>+S236/J236</f>
        <v>1</v>
      </c>
      <c r="U236" s="85"/>
      <c r="V236" s="85"/>
      <c r="W236" s="86"/>
      <c r="X236" s="85"/>
      <c r="Y236" s="86"/>
      <c r="Z236" s="85"/>
      <c r="AA236" s="87" t="s">
        <v>51</v>
      </c>
      <c r="AB236" s="88">
        <f>IF(T236=100%,2,0)</f>
        <v>2</v>
      </c>
      <c r="AC236" s="88">
        <f>IF(L236&lt;$AD$8,0,1)</f>
        <v>0</v>
      </c>
      <c r="AD236" s="89" t="str">
        <f t="shared" si="6"/>
        <v>CUMPLIDA</v>
      </c>
      <c r="AE236" s="89" t="str">
        <f t="shared" si="7"/>
        <v>CUMPLIDA</v>
      </c>
      <c r="AF236" s="81" t="s">
        <v>31</v>
      </c>
      <c r="AG236" s="83" t="s">
        <v>391</v>
      </c>
      <c r="AH236" s="91"/>
      <c r="AI236" s="91"/>
      <c r="AJ236" s="91"/>
      <c r="AK236" s="92" t="s">
        <v>364</v>
      </c>
      <c r="AL236" s="93"/>
      <c r="AM236" s="92"/>
      <c r="AN236" s="94" t="s">
        <v>213</v>
      </c>
      <c r="AO236" s="449"/>
      <c r="AP236" s="94"/>
      <c r="AQ236" s="94"/>
      <c r="AR236" s="94"/>
      <c r="AS236" s="94"/>
    </row>
    <row r="237" spans="1:45" s="142" customFormat="1" ht="383.25" customHeight="1" x14ac:dyDescent="0.25">
      <c r="A237" s="96">
        <v>650</v>
      </c>
      <c r="B237" s="96">
        <v>226</v>
      </c>
      <c r="C237" s="168" t="s">
        <v>1914</v>
      </c>
      <c r="D237" s="284" t="s">
        <v>1915</v>
      </c>
      <c r="E237" s="168" t="s">
        <v>1916</v>
      </c>
      <c r="F237" s="168" t="s">
        <v>1917</v>
      </c>
      <c r="G237" s="168" t="s">
        <v>1918</v>
      </c>
      <c r="H237" s="119" t="s">
        <v>1919</v>
      </c>
      <c r="I237" s="119" t="s">
        <v>1920</v>
      </c>
      <c r="J237" s="101">
        <v>8</v>
      </c>
      <c r="K237" s="451">
        <v>41671</v>
      </c>
      <c r="L237" s="451">
        <v>43281</v>
      </c>
      <c r="M237" s="103" t="s">
        <v>362</v>
      </c>
      <c r="N237" s="452" t="s">
        <v>20</v>
      </c>
      <c r="O237" s="101" t="s">
        <v>22</v>
      </c>
      <c r="P237" s="101" t="s">
        <v>22</v>
      </c>
      <c r="Q237" s="118" t="s">
        <v>6164</v>
      </c>
      <c r="R237" s="105" t="s">
        <v>88</v>
      </c>
      <c r="S237" s="106">
        <v>8</v>
      </c>
      <c r="T237" s="107">
        <f>+S237/J237</f>
        <v>1</v>
      </c>
      <c r="U237" s="85" t="s">
        <v>441</v>
      </c>
      <c r="V237" s="85"/>
      <c r="W237" s="427" t="s">
        <v>1927</v>
      </c>
      <c r="X237" s="285"/>
      <c r="Y237" s="427"/>
      <c r="Z237" s="285"/>
      <c r="AA237" s="110" t="s">
        <v>51</v>
      </c>
      <c r="AB237" s="410">
        <f>IF(T237=100%,2,0)</f>
        <v>2</v>
      </c>
      <c r="AC237" s="411">
        <f>IF(L237&lt;$AD$8,0,1)</f>
        <v>0</v>
      </c>
      <c r="AD237" s="89" t="str">
        <f t="shared" si="6"/>
        <v>CUMPLIDA</v>
      </c>
      <c r="AE237" s="89" t="str">
        <f t="shared" si="7"/>
        <v>CUMPLIDA</v>
      </c>
      <c r="AF237" s="105" t="s">
        <v>88</v>
      </c>
      <c r="AG237" s="113"/>
      <c r="AH237" s="114" t="s">
        <v>1928</v>
      </c>
      <c r="AI237" s="91" t="s">
        <v>26</v>
      </c>
      <c r="AJ237" s="114" t="s">
        <v>222</v>
      </c>
      <c r="AK237" s="427" t="s">
        <v>224</v>
      </c>
      <c r="AL237" s="427" t="s">
        <v>116</v>
      </c>
      <c r="AM237" s="427" t="s">
        <v>1185</v>
      </c>
      <c r="AN237" s="427" t="s">
        <v>213</v>
      </c>
      <c r="AO237" s="427"/>
      <c r="AP237" s="427"/>
      <c r="AQ237" s="427"/>
      <c r="AR237" s="427"/>
      <c r="AS237" s="119"/>
    </row>
    <row r="238" spans="1:45" s="56" customFormat="1" ht="402" customHeight="1" x14ac:dyDescent="0.25">
      <c r="A238" s="96">
        <v>651</v>
      </c>
      <c r="B238" s="96">
        <v>227</v>
      </c>
      <c r="C238" s="168" t="s">
        <v>1929</v>
      </c>
      <c r="D238" s="168" t="s">
        <v>1930</v>
      </c>
      <c r="E238" s="168" t="s">
        <v>1931</v>
      </c>
      <c r="F238" s="168" t="s">
        <v>1932</v>
      </c>
      <c r="G238" s="168" t="s">
        <v>1918</v>
      </c>
      <c r="H238" s="119" t="s">
        <v>1933</v>
      </c>
      <c r="I238" s="119" t="s">
        <v>1933</v>
      </c>
      <c r="J238" s="427">
        <v>9</v>
      </c>
      <c r="K238" s="451">
        <v>41671</v>
      </c>
      <c r="L238" s="451">
        <v>43281</v>
      </c>
      <c r="M238" s="103" t="s">
        <v>362</v>
      </c>
      <c r="N238" s="452" t="s">
        <v>20</v>
      </c>
      <c r="O238" s="118" t="s">
        <v>22</v>
      </c>
      <c r="P238" s="118" t="s">
        <v>1934</v>
      </c>
      <c r="Q238" s="118" t="s">
        <v>6164</v>
      </c>
      <c r="R238" s="105" t="s">
        <v>440</v>
      </c>
      <c r="S238" s="106">
        <v>9</v>
      </c>
      <c r="T238" s="107">
        <f>+S238/J238</f>
        <v>1</v>
      </c>
      <c r="U238" s="85" t="s">
        <v>441</v>
      </c>
      <c r="V238" s="85"/>
      <c r="W238" s="427" t="s">
        <v>1927</v>
      </c>
      <c r="X238" s="85"/>
      <c r="Y238" s="86"/>
      <c r="Z238" s="85"/>
      <c r="AA238" s="110" t="s">
        <v>51</v>
      </c>
      <c r="AB238" s="410">
        <f>IF(T238=100%,2,0)</f>
        <v>2</v>
      </c>
      <c r="AC238" s="411">
        <f>IF(L238&lt;$AD$8,0,1)</f>
        <v>0</v>
      </c>
      <c r="AD238" s="89" t="str">
        <f t="shared" si="6"/>
        <v>CUMPLIDA</v>
      </c>
      <c r="AE238" s="89" t="str">
        <f t="shared" si="7"/>
        <v>CUMPLIDA</v>
      </c>
      <c r="AF238" s="105" t="s">
        <v>31</v>
      </c>
      <c r="AG238" s="113"/>
      <c r="AH238" s="114" t="s">
        <v>1939</v>
      </c>
      <c r="AI238" s="91" t="s">
        <v>26</v>
      </c>
      <c r="AJ238" s="114" t="s">
        <v>222</v>
      </c>
      <c r="AK238" s="449" t="s">
        <v>108</v>
      </c>
      <c r="AL238" s="427" t="s">
        <v>116</v>
      </c>
      <c r="AM238" s="427" t="s">
        <v>596</v>
      </c>
      <c r="AN238" s="427" t="s">
        <v>213</v>
      </c>
      <c r="AO238" s="427"/>
      <c r="AP238" s="427"/>
      <c r="AQ238" s="427"/>
      <c r="AR238" s="427"/>
      <c r="AS238" s="119"/>
    </row>
    <row r="239" spans="1:45" s="142" customFormat="1" ht="115.15" hidden="1" customHeight="1" x14ac:dyDescent="0.25">
      <c r="A239" s="120">
        <v>653</v>
      </c>
      <c r="B239" s="120">
        <v>229</v>
      </c>
      <c r="C239" s="174" t="s">
        <v>1940</v>
      </c>
      <c r="D239" s="174" t="s">
        <v>358</v>
      </c>
      <c r="E239" s="174" t="s">
        <v>358</v>
      </c>
      <c r="F239" s="174" t="s">
        <v>1941</v>
      </c>
      <c r="G239" s="174"/>
      <c r="H239" s="227" t="s">
        <v>1912</v>
      </c>
      <c r="I239" s="227" t="s">
        <v>1912</v>
      </c>
      <c r="J239" s="139">
        <v>6</v>
      </c>
      <c r="K239" s="126">
        <v>41699</v>
      </c>
      <c r="L239" s="126">
        <v>42185</v>
      </c>
      <c r="M239" s="127" t="s">
        <v>362</v>
      </c>
      <c r="N239" s="128" t="s">
        <v>20</v>
      </c>
      <c r="O239" s="170" t="s">
        <v>22</v>
      </c>
      <c r="P239" s="170" t="s">
        <v>1913</v>
      </c>
      <c r="Q239" s="128" t="s">
        <v>37</v>
      </c>
      <c r="R239" s="129" t="s">
        <v>88</v>
      </c>
      <c r="S239" s="130">
        <v>6</v>
      </c>
      <c r="T239" s="131">
        <f>+S239/J239</f>
        <v>1</v>
      </c>
      <c r="U239" s="132"/>
      <c r="V239" s="132"/>
      <c r="W239" s="133"/>
      <c r="X239" s="132"/>
      <c r="Y239" s="133"/>
      <c r="Z239" s="132"/>
      <c r="AA239" s="134" t="s">
        <v>52</v>
      </c>
      <c r="AB239" s="88">
        <f>IF(T239=100%,2,0)</f>
        <v>2</v>
      </c>
      <c r="AC239" s="88">
        <f>IF(L239&lt;$AD$8,0,1)</f>
        <v>0</v>
      </c>
      <c r="AD239" s="135" t="str">
        <f t="shared" si="6"/>
        <v>CUMPLIDA</v>
      </c>
      <c r="AE239" s="135" t="str">
        <f t="shared" si="7"/>
        <v>CUMPLIDA</v>
      </c>
      <c r="AF239" s="129" t="s">
        <v>88</v>
      </c>
      <c r="AG239" s="131" t="s">
        <v>391</v>
      </c>
      <c r="AH239" s="137"/>
      <c r="AI239" s="137"/>
      <c r="AJ239" s="137"/>
      <c r="AK239" s="138" t="s">
        <v>364</v>
      </c>
      <c r="AL239" s="139"/>
      <c r="AM239" s="138"/>
      <c r="AN239" s="140" t="s">
        <v>213</v>
      </c>
      <c r="AO239" s="140"/>
      <c r="AP239" s="140"/>
      <c r="AQ239" s="140"/>
      <c r="AR239" s="140"/>
      <c r="AS239" s="140"/>
    </row>
    <row r="240" spans="1:45" s="56" customFormat="1" ht="187.15" hidden="1" customHeight="1" x14ac:dyDescent="0.25">
      <c r="A240" s="70">
        <v>655</v>
      </c>
      <c r="B240" s="70">
        <v>231</v>
      </c>
      <c r="C240" s="183" t="s">
        <v>1942</v>
      </c>
      <c r="D240" s="183" t="s">
        <v>1943</v>
      </c>
      <c r="E240" s="183" t="s">
        <v>1944</v>
      </c>
      <c r="F240" s="183" t="s">
        <v>1945</v>
      </c>
      <c r="G240" s="183" t="s">
        <v>1946</v>
      </c>
      <c r="H240" s="157" t="s">
        <v>1947</v>
      </c>
      <c r="I240" s="157" t="s">
        <v>1948</v>
      </c>
      <c r="J240" s="93">
        <v>5</v>
      </c>
      <c r="K240" s="77">
        <v>41671</v>
      </c>
      <c r="L240" s="77">
        <v>42704</v>
      </c>
      <c r="M240" s="103" t="s">
        <v>362</v>
      </c>
      <c r="N240" s="104" t="s">
        <v>20</v>
      </c>
      <c r="O240" s="118" t="s">
        <v>22</v>
      </c>
      <c r="P240" s="118" t="s">
        <v>1934</v>
      </c>
      <c r="Q240" s="118" t="s">
        <v>22</v>
      </c>
      <c r="R240" s="105" t="s">
        <v>88</v>
      </c>
      <c r="S240" s="106">
        <v>5</v>
      </c>
      <c r="T240" s="113">
        <f>+S240/J240</f>
        <v>1</v>
      </c>
      <c r="U240" s="85"/>
      <c r="V240" s="85"/>
      <c r="W240" s="86"/>
      <c r="X240" s="85"/>
      <c r="Y240" s="86"/>
      <c r="Z240" s="85"/>
      <c r="AA240" s="110" t="s">
        <v>51</v>
      </c>
      <c r="AB240" s="88">
        <f>IF(T240=100%,2,0)</f>
        <v>2</v>
      </c>
      <c r="AC240" s="88">
        <f>IF(L240&lt;$AD$8,0,1)</f>
        <v>0</v>
      </c>
      <c r="AD240" s="89" t="str">
        <f t="shared" si="6"/>
        <v>CUMPLIDA</v>
      </c>
      <c r="AE240" s="89" t="str">
        <f t="shared" si="7"/>
        <v>CUMPLIDA</v>
      </c>
      <c r="AF240" s="105" t="s">
        <v>88</v>
      </c>
      <c r="AG240" s="113" t="s">
        <v>408</v>
      </c>
      <c r="AH240" s="114" t="s">
        <v>1949</v>
      </c>
      <c r="AI240" s="91" t="s">
        <v>26</v>
      </c>
      <c r="AJ240" s="114" t="s">
        <v>222</v>
      </c>
      <c r="AK240" s="6" t="s">
        <v>364</v>
      </c>
      <c r="AL240" s="6" t="s">
        <v>111</v>
      </c>
      <c r="AM240" s="6" t="s">
        <v>172</v>
      </c>
      <c r="AN240" s="6" t="s">
        <v>213</v>
      </c>
      <c r="AO240" s="427"/>
      <c r="AP240" s="6"/>
      <c r="AQ240" s="6"/>
      <c r="AR240" s="6"/>
      <c r="AS240" s="6"/>
    </row>
    <row r="241" spans="1:45" s="56" customFormat="1" ht="409.5" customHeight="1" x14ac:dyDescent="0.25">
      <c r="A241" s="96">
        <v>656</v>
      </c>
      <c r="B241" s="96">
        <v>232</v>
      </c>
      <c r="C241" s="272" t="s">
        <v>1950</v>
      </c>
      <c r="D241" s="168" t="s">
        <v>1951</v>
      </c>
      <c r="E241" s="168" t="s">
        <v>1952</v>
      </c>
      <c r="F241" s="168" t="s">
        <v>1953</v>
      </c>
      <c r="G241" s="168" t="s">
        <v>1954</v>
      </c>
      <c r="H241" s="119" t="s">
        <v>1955</v>
      </c>
      <c r="I241" s="119" t="s">
        <v>1955</v>
      </c>
      <c r="J241" s="427">
        <v>9</v>
      </c>
      <c r="K241" s="451">
        <v>41671</v>
      </c>
      <c r="L241" s="451">
        <v>42825</v>
      </c>
      <c r="M241" s="103" t="s">
        <v>362</v>
      </c>
      <c r="N241" s="452" t="s">
        <v>20</v>
      </c>
      <c r="O241" s="118" t="s">
        <v>22</v>
      </c>
      <c r="P241" s="118" t="s">
        <v>1934</v>
      </c>
      <c r="Q241" s="118" t="s">
        <v>6164</v>
      </c>
      <c r="R241" s="105" t="s">
        <v>1956</v>
      </c>
      <c r="S241" s="106">
        <v>9</v>
      </c>
      <c r="T241" s="107">
        <f>+S241/J241</f>
        <v>1</v>
      </c>
      <c r="U241" s="85" t="s">
        <v>441</v>
      </c>
      <c r="V241" s="85" t="s">
        <v>26</v>
      </c>
      <c r="W241" s="427" t="s">
        <v>1961</v>
      </c>
      <c r="X241" s="85" t="s">
        <v>5843</v>
      </c>
      <c r="Y241" s="427" t="s">
        <v>5844</v>
      </c>
      <c r="Z241" s="85"/>
      <c r="AA241" s="110" t="s">
        <v>51</v>
      </c>
      <c r="AB241" s="410">
        <f>IF(T241=100%,2,0)</f>
        <v>2</v>
      </c>
      <c r="AC241" s="411">
        <f>IF(L241&lt;$AD$8,0,1)</f>
        <v>0</v>
      </c>
      <c r="AD241" s="89" t="str">
        <f t="shared" si="6"/>
        <v>CUMPLIDA</v>
      </c>
      <c r="AE241" s="89" t="str">
        <f t="shared" si="7"/>
        <v>CUMPLIDA</v>
      </c>
      <c r="AF241" s="452" t="s">
        <v>27</v>
      </c>
      <c r="AG241" s="113"/>
      <c r="AH241" s="114" t="s">
        <v>1962</v>
      </c>
      <c r="AI241" s="91" t="s">
        <v>26</v>
      </c>
      <c r="AJ241" s="114" t="s">
        <v>222</v>
      </c>
      <c r="AK241" s="449" t="s">
        <v>108</v>
      </c>
      <c r="AL241" s="427" t="s">
        <v>115</v>
      </c>
      <c r="AM241" s="427" t="s">
        <v>596</v>
      </c>
      <c r="AN241" s="427" t="s">
        <v>213</v>
      </c>
      <c r="AO241" s="427"/>
      <c r="AP241" s="427"/>
      <c r="AQ241" s="427"/>
      <c r="AR241" s="427"/>
      <c r="AS241" s="119"/>
    </row>
    <row r="242" spans="1:45" s="142" customFormat="1" ht="144" hidden="1" customHeight="1" x14ac:dyDescent="0.25">
      <c r="A242" s="120">
        <v>657</v>
      </c>
      <c r="B242" s="120">
        <v>233</v>
      </c>
      <c r="C242" s="174" t="s">
        <v>1963</v>
      </c>
      <c r="D242" s="174" t="s">
        <v>1964</v>
      </c>
      <c r="E242" s="174" t="s">
        <v>1965</v>
      </c>
      <c r="F242" s="174" t="s">
        <v>1966</v>
      </c>
      <c r="G242" s="174" t="s">
        <v>1967</v>
      </c>
      <c r="H242" s="148" t="s">
        <v>1968</v>
      </c>
      <c r="I242" s="148" t="s">
        <v>1968</v>
      </c>
      <c r="J242" s="139">
        <v>6</v>
      </c>
      <c r="K242" s="126">
        <v>41671</v>
      </c>
      <c r="L242" s="126">
        <v>42185</v>
      </c>
      <c r="M242" s="127" t="s">
        <v>362</v>
      </c>
      <c r="N242" s="128" t="s">
        <v>20</v>
      </c>
      <c r="O242" s="170" t="s">
        <v>22</v>
      </c>
      <c r="P242" s="170" t="s">
        <v>1934</v>
      </c>
      <c r="Q242" s="128" t="s">
        <v>37</v>
      </c>
      <c r="R242" s="129" t="s">
        <v>88</v>
      </c>
      <c r="S242" s="130">
        <v>6</v>
      </c>
      <c r="T242" s="131">
        <f>+S242/J242</f>
        <v>1</v>
      </c>
      <c r="U242" s="132"/>
      <c r="V242" s="132"/>
      <c r="W242" s="133"/>
      <c r="X242" s="132"/>
      <c r="Y242" s="133"/>
      <c r="Z242" s="132"/>
      <c r="AA242" s="134" t="s">
        <v>51</v>
      </c>
      <c r="AB242" s="88">
        <f>IF(T242=100%,2,0)</f>
        <v>2</v>
      </c>
      <c r="AC242" s="88">
        <f>IF(L242&lt;$AD$8,0,1)</f>
        <v>0</v>
      </c>
      <c r="AD242" s="135" t="str">
        <f t="shared" si="6"/>
        <v>CUMPLIDA</v>
      </c>
      <c r="AE242" s="135" t="str">
        <f t="shared" si="7"/>
        <v>CUMPLIDA</v>
      </c>
      <c r="AF242" s="129" t="s">
        <v>88</v>
      </c>
      <c r="AG242" s="131" t="s">
        <v>391</v>
      </c>
      <c r="AH242" s="137"/>
      <c r="AI242" s="137"/>
      <c r="AJ242" s="137"/>
      <c r="AK242" s="138" t="s">
        <v>364</v>
      </c>
      <c r="AL242" s="139"/>
      <c r="AM242" s="138"/>
      <c r="AN242" s="140" t="s">
        <v>213</v>
      </c>
      <c r="AO242" s="140"/>
      <c r="AP242" s="140"/>
      <c r="AQ242" s="140"/>
      <c r="AR242" s="140"/>
      <c r="AS242" s="140"/>
    </row>
    <row r="243" spans="1:45" s="56" customFormat="1" ht="152.25" hidden="1" customHeight="1" x14ac:dyDescent="0.25">
      <c r="A243" s="70">
        <v>658</v>
      </c>
      <c r="B243" s="70">
        <v>234</v>
      </c>
      <c r="C243" s="183" t="s">
        <v>1969</v>
      </c>
      <c r="D243" s="183" t="s">
        <v>1970</v>
      </c>
      <c r="E243" s="183" t="s">
        <v>1971</v>
      </c>
      <c r="F243" s="183" t="s">
        <v>1972</v>
      </c>
      <c r="G243" s="183" t="s">
        <v>1973</v>
      </c>
      <c r="H243" s="157" t="s">
        <v>1974</v>
      </c>
      <c r="I243" s="157" t="s">
        <v>1975</v>
      </c>
      <c r="J243" s="93">
        <v>5</v>
      </c>
      <c r="K243" s="77">
        <v>41671</v>
      </c>
      <c r="L243" s="77">
        <v>42735</v>
      </c>
      <c r="M243" s="103" t="s">
        <v>362</v>
      </c>
      <c r="N243" s="104" t="s">
        <v>20</v>
      </c>
      <c r="O243" s="118" t="s">
        <v>22</v>
      </c>
      <c r="P243" s="118" t="s">
        <v>22</v>
      </c>
      <c r="Q243" s="118" t="s">
        <v>22</v>
      </c>
      <c r="R243" s="105" t="s">
        <v>89</v>
      </c>
      <c r="S243" s="106">
        <v>5</v>
      </c>
      <c r="T243" s="113">
        <f>+S243/J243</f>
        <v>1</v>
      </c>
      <c r="U243" s="85"/>
      <c r="V243" s="85"/>
      <c r="W243" s="86"/>
      <c r="X243" s="85"/>
      <c r="Y243" s="86"/>
      <c r="Z243" s="85"/>
      <c r="AA243" s="110" t="s">
        <v>51</v>
      </c>
      <c r="AB243" s="88">
        <f>IF(T243=100%,2,0)</f>
        <v>2</v>
      </c>
      <c r="AC243" s="88">
        <f>IF(L243&lt;$AD$8,0,1)</f>
        <v>0</v>
      </c>
      <c r="AD243" s="89" t="str">
        <f t="shared" si="6"/>
        <v>CUMPLIDA</v>
      </c>
      <c r="AE243" s="89" t="str">
        <f t="shared" si="7"/>
        <v>CUMPLIDA</v>
      </c>
      <c r="AF243" s="105" t="s">
        <v>89</v>
      </c>
      <c r="AG243" s="113" t="s">
        <v>408</v>
      </c>
      <c r="AH243" s="114" t="s">
        <v>1976</v>
      </c>
      <c r="AI243" s="91" t="s">
        <v>26</v>
      </c>
      <c r="AJ243" s="114" t="s">
        <v>222</v>
      </c>
      <c r="AK243" s="6" t="s">
        <v>364</v>
      </c>
      <c r="AL243" s="6" t="s">
        <v>115</v>
      </c>
      <c r="AM243" s="6" t="s">
        <v>423</v>
      </c>
      <c r="AN243" s="6" t="s">
        <v>213</v>
      </c>
      <c r="AO243" s="427"/>
      <c r="AP243" s="6"/>
      <c r="AQ243" s="6"/>
      <c r="AR243" s="6"/>
      <c r="AS243" s="6"/>
    </row>
    <row r="244" spans="1:45" s="142" customFormat="1" ht="115.15" hidden="1" customHeight="1" x14ac:dyDescent="0.25">
      <c r="A244" s="70">
        <v>660</v>
      </c>
      <c r="B244" s="70">
        <v>236</v>
      </c>
      <c r="C244" s="183" t="s">
        <v>1977</v>
      </c>
      <c r="D244" s="183" t="s">
        <v>1978</v>
      </c>
      <c r="E244" s="183" t="s">
        <v>1979</v>
      </c>
      <c r="F244" s="192" t="s">
        <v>1980</v>
      </c>
      <c r="G244" s="192" t="s">
        <v>1981</v>
      </c>
      <c r="H244" s="193" t="s">
        <v>1982</v>
      </c>
      <c r="I244" s="193" t="s">
        <v>1982</v>
      </c>
      <c r="J244" s="93">
        <v>7</v>
      </c>
      <c r="K244" s="77">
        <v>41671</v>
      </c>
      <c r="L244" s="77">
        <v>42369</v>
      </c>
      <c r="M244" s="78" t="s">
        <v>362</v>
      </c>
      <c r="N244" s="79" t="s">
        <v>20</v>
      </c>
      <c r="O244" s="76" t="s">
        <v>22</v>
      </c>
      <c r="P244" s="76" t="s">
        <v>22</v>
      </c>
      <c r="Q244" s="80" t="s">
        <v>22</v>
      </c>
      <c r="R244" s="81" t="s">
        <v>89</v>
      </c>
      <c r="S244" s="144">
        <v>7</v>
      </c>
      <c r="T244" s="83">
        <f>+S244/J244</f>
        <v>1</v>
      </c>
      <c r="U244" s="85"/>
      <c r="V244" s="85"/>
      <c r="W244" s="86"/>
      <c r="X244" s="85"/>
      <c r="Y244" s="86"/>
      <c r="Z244" s="85"/>
      <c r="AA244" s="87" t="s">
        <v>51</v>
      </c>
      <c r="AB244" s="88">
        <f>IF(T244=100%,2,0)</f>
        <v>2</v>
      </c>
      <c r="AC244" s="88">
        <f>IF(L244&lt;$AD$8,0,1)</f>
        <v>0</v>
      </c>
      <c r="AD244" s="89" t="str">
        <f t="shared" si="6"/>
        <v>CUMPLIDA</v>
      </c>
      <c r="AE244" s="89" t="str">
        <f t="shared" si="7"/>
        <v>CUMPLIDA</v>
      </c>
      <c r="AF244" s="81" t="s">
        <v>89</v>
      </c>
      <c r="AG244" s="83" t="s">
        <v>363</v>
      </c>
      <c r="AH244" s="91"/>
      <c r="AI244" s="91"/>
      <c r="AJ244" s="91"/>
      <c r="AK244" s="92" t="s">
        <v>364</v>
      </c>
      <c r="AL244" s="93" t="s">
        <v>115</v>
      </c>
      <c r="AM244" s="93" t="s">
        <v>155</v>
      </c>
      <c r="AN244" s="94" t="s">
        <v>213</v>
      </c>
      <c r="AO244" s="449"/>
      <c r="AP244" s="94"/>
      <c r="AQ244" s="94"/>
      <c r="AR244" s="94"/>
      <c r="AS244" s="94"/>
    </row>
    <row r="245" spans="1:45" s="142" customFormat="1" ht="187.15" hidden="1" customHeight="1" x14ac:dyDescent="0.25">
      <c r="A245" s="70">
        <v>661</v>
      </c>
      <c r="B245" s="70">
        <v>237</v>
      </c>
      <c r="C245" s="183" t="s">
        <v>1983</v>
      </c>
      <c r="D245" s="183" t="s">
        <v>1984</v>
      </c>
      <c r="E245" s="183" t="s">
        <v>1985</v>
      </c>
      <c r="F245" s="192" t="s">
        <v>1986</v>
      </c>
      <c r="G245" s="192" t="s">
        <v>1987</v>
      </c>
      <c r="H245" s="243" t="s">
        <v>1219</v>
      </c>
      <c r="I245" s="243" t="s">
        <v>1219</v>
      </c>
      <c r="J245" s="93">
        <v>6</v>
      </c>
      <c r="K245" s="77">
        <v>41671</v>
      </c>
      <c r="L245" s="77">
        <v>42185</v>
      </c>
      <c r="M245" s="78" t="s">
        <v>362</v>
      </c>
      <c r="N245" s="79" t="s">
        <v>20</v>
      </c>
      <c r="O245" s="80" t="s">
        <v>22</v>
      </c>
      <c r="P245" s="80" t="s">
        <v>1934</v>
      </c>
      <c r="Q245" s="79" t="s">
        <v>37</v>
      </c>
      <c r="R245" s="81" t="s">
        <v>89</v>
      </c>
      <c r="S245" s="144">
        <v>6</v>
      </c>
      <c r="T245" s="83">
        <f>+S245/J245</f>
        <v>1</v>
      </c>
      <c r="U245" s="85"/>
      <c r="V245" s="85"/>
      <c r="W245" s="86"/>
      <c r="X245" s="85"/>
      <c r="Y245" s="86"/>
      <c r="Z245" s="85"/>
      <c r="AA245" s="87" t="s">
        <v>52</v>
      </c>
      <c r="AB245" s="88">
        <f>IF(T245=100%,2,0)</f>
        <v>2</v>
      </c>
      <c r="AC245" s="88">
        <f>IF(L245&lt;$AD$8,0,1)</f>
        <v>0</v>
      </c>
      <c r="AD245" s="89" t="str">
        <f t="shared" si="6"/>
        <v>CUMPLIDA</v>
      </c>
      <c r="AE245" s="89" t="str">
        <f t="shared" si="7"/>
        <v>CUMPLIDA</v>
      </c>
      <c r="AF245" s="81" t="s">
        <v>89</v>
      </c>
      <c r="AG245" s="83" t="s">
        <v>391</v>
      </c>
      <c r="AH245" s="91"/>
      <c r="AI245" s="91"/>
      <c r="AJ245" s="91"/>
      <c r="AK245" s="92" t="s">
        <v>364</v>
      </c>
      <c r="AL245" s="93"/>
      <c r="AM245" s="92"/>
      <c r="AN245" s="94" t="s">
        <v>213</v>
      </c>
      <c r="AO245" s="449"/>
      <c r="AP245" s="94"/>
      <c r="AQ245" s="94"/>
      <c r="AR245" s="94"/>
      <c r="AS245" s="94"/>
    </row>
    <row r="246" spans="1:45" s="142" customFormat="1" ht="264" hidden="1" customHeight="1" x14ac:dyDescent="0.25">
      <c r="A246" s="70">
        <v>663</v>
      </c>
      <c r="B246" s="70">
        <v>239</v>
      </c>
      <c r="C246" s="183" t="s">
        <v>1988</v>
      </c>
      <c r="D246" s="183" t="s">
        <v>1989</v>
      </c>
      <c r="E246" s="183" t="s">
        <v>1990</v>
      </c>
      <c r="F246" s="183" t="s">
        <v>1991</v>
      </c>
      <c r="G246" s="183" t="s">
        <v>1992</v>
      </c>
      <c r="H246" s="157" t="s">
        <v>1993</v>
      </c>
      <c r="I246" s="157" t="s">
        <v>1993</v>
      </c>
      <c r="J246" s="93">
        <v>9</v>
      </c>
      <c r="K246" s="77">
        <v>41671</v>
      </c>
      <c r="L246" s="77">
        <v>42185</v>
      </c>
      <c r="M246" s="78" t="s">
        <v>362</v>
      </c>
      <c r="N246" s="79" t="s">
        <v>20</v>
      </c>
      <c r="O246" s="80" t="s">
        <v>22</v>
      </c>
      <c r="P246" s="79" t="s">
        <v>512</v>
      </c>
      <c r="Q246" s="79" t="s">
        <v>37</v>
      </c>
      <c r="R246" s="81" t="s">
        <v>89</v>
      </c>
      <c r="S246" s="144">
        <v>9</v>
      </c>
      <c r="T246" s="83">
        <f>+S246/J246</f>
        <v>1</v>
      </c>
      <c r="U246" s="85"/>
      <c r="V246" s="85"/>
      <c r="W246" s="86"/>
      <c r="X246" s="85"/>
      <c r="Y246" s="86"/>
      <c r="Z246" s="85"/>
      <c r="AA246" s="87" t="s">
        <v>52</v>
      </c>
      <c r="AB246" s="88">
        <f>IF(T246=100%,2,0)</f>
        <v>2</v>
      </c>
      <c r="AC246" s="88">
        <f>IF(L246&lt;$AD$8,0,1)</f>
        <v>0</v>
      </c>
      <c r="AD246" s="89" t="str">
        <f t="shared" si="6"/>
        <v>CUMPLIDA</v>
      </c>
      <c r="AE246" s="89" t="str">
        <f t="shared" si="7"/>
        <v>CUMPLIDA</v>
      </c>
      <c r="AF246" s="81" t="s">
        <v>89</v>
      </c>
      <c r="AG246" s="83" t="s">
        <v>391</v>
      </c>
      <c r="AH246" s="91"/>
      <c r="AI246" s="91"/>
      <c r="AJ246" s="91"/>
      <c r="AK246" s="92" t="s">
        <v>364</v>
      </c>
      <c r="AL246" s="93"/>
      <c r="AM246" s="92"/>
      <c r="AN246" s="94" t="s">
        <v>213</v>
      </c>
      <c r="AO246" s="449"/>
      <c r="AP246" s="94"/>
      <c r="AQ246" s="94"/>
      <c r="AR246" s="94"/>
      <c r="AS246" s="94"/>
    </row>
    <row r="247" spans="1:45" s="142" customFormat="1" ht="182.25" hidden="1" customHeight="1" x14ac:dyDescent="0.25">
      <c r="A247" s="70">
        <v>664</v>
      </c>
      <c r="B247" s="70">
        <v>240</v>
      </c>
      <c r="C247" s="183" t="s">
        <v>1994</v>
      </c>
      <c r="D247" s="183" t="s">
        <v>1995</v>
      </c>
      <c r="E247" s="183" t="s">
        <v>1996</v>
      </c>
      <c r="F247" s="192" t="s">
        <v>1997</v>
      </c>
      <c r="G247" s="192" t="s">
        <v>1998</v>
      </c>
      <c r="H247" s="193" t="s">
        <v>1999</v>
      </c>
      <c r="I247" s="193" t="s">
        <v>1999</v>
      </c>
      <c r="J247" s="93">
        <v>6</v>
      </c>
      <c r="K247" s="77">
        <v>41671</v>
      </c>
      <c r="L247" s="77">
        <v>42369</v>
      </c>
      <c r="M247" s="78" t="s">
        <v>362</v>
      </c>
      <c r="N247" s="79" t="s">
        <v>20</v>
      </c>
      <c r="O247" s="76" t="s">
        <v>22</v>
      </c>
      <c r="P247" s="76" t="s">
        <v>22</v>
      </c>
      <c r="Q247" s="80" t="s">
        <v>22</v>
      </c>
      <c r="R247" s="81" t="s">
        <v>89</v>
      </c>
      <c r="S247" s="144">
        <v>6</v>
      </c>
      <c r="T247" s="83">
        <f>+S247/J247</f>
        <v>1</v>
      </c>
      <c r="U247" s="85"/>
      <c r="V247" s="85"/>
      <c r="W247" s="86"/>
      <c r="X247" s="85"/>
      <c r="Y247" s="86"/>
      <c r="Z247" s="85"/>
      <c r="AA247" s="87" t="s">
        <v>51</v>
      </c>
      <c r="AB247" s="88">
        <f>IF(T247=100%,2,0)</f>
        <v>2</v>
      </c>
      <c r="AC247" s="88">
        <f>IF(L247&lt;$AD$8,0,1)</f>
        <v>0</v>
      </c>
      <c r="AD247" s="89" t="str">
        <f t="shared" si="6"/>
        <v>CUMPLIDA</v>
      </c>
      <c r="AE247" s="89" t="str">
        <f t="shared" si="7"/>
        <v>CUMPLIDA</v>
      </c>
      <c r="AF247" s="81" t="s">
        <v>89</v>
      </c>
      <c r="AG247" s="83" t="s">
        <v>363</v>
      </c>
      <c r="AH247" s="91"/>
      <c r="AI247" s="91"/>
      <c r="AJ247" s="91"/>
      <c r="AK247" s="92" t="s">
        <v>364</v>
      </c>
      <c r="AL247" s="93" t="s">
        <v>115</v>
      </c>
      <c r="AM247" s="93" t="s">
        <v>155</v>
      </c>
      <c r="AN247" s="94" t="s">
        <v>213</v>
      </c>
      <c r="AO247" s="449"/>
      <c r="AP247" s="94"/>
      <c r="AQ247" s="94"/>
      <c r="AR247" s="94"/>
      <c r="AS247" s="94"/>
    </row>
    <row r="248" spans="1:45" s="142" customFormat="1" ht="273.60000000000002" hidden="1" customHeight="1" x14ac:dyDescent="0.25">
      <c r="A248" s="70">
        <v>665</v>
      </c>
      <c r="B248" s="70">
        <v>241</v>
      </c>
      <c r="C248" s="183" t="s">
        <v>2000</v>
      </c>
      <c r="D248" s="183" t="s">
        <v>2001</v>
      </c>
      <c r="E248" s="183" t="s">
        <v>2002</v>
      </c>
      <c r="F248" s="192" t="s">
        <v>1997</v>
      </c>
      <c r="G248" s="192" t="s">
        <v>1998</v>
      </c>
      <c r="H248" s="157" t="s">
        <v>2003</v>
      </c>
      <c r="I248" s="157" t="s">
        <v>2003</v>
      </c>
      <c r="J248" s="93">
        <v>7</v>
      </c>
      <c r="K248" s="77">
        <v>41671</v>
      </c>
      <c r="L248" s="77">
        <v>42369</v>
      </c>
      <c r="M248" s="78" t="s">
        <v>362</v>
      </c>
      <c r="N248" s="79" t="s">
        <v>20</v>
      </c>
      <c r="O248" s="80" t="s">
        <v>22</v>
      </c>
      <c r="P248" s="76" t="s">
        <v>2004</v>
      </c>
      <c r="Q248" s="76" t="s">
        <v>37</v>
      </c>
      <c r="R248" s="81" t="s">
        <v>88</v>
      </c>
      <c r="S248" s="144">
        <v>7</v>
      </c>
      <c r="T248" s="83">
        <f>+S248/J248</f>
        <v>1</v>
      </c>
      <c r="U248" s="85"/>
      <c r="V248" s="85"/>
      <c r="W248" s="86"/>
      <c r="X248" s="85"/>
      <c r="Y248" s="86"/>
      <c r="Z248" s="85"/>
      <c r="AA248" s="87" t="s">
        <v>51</v>
      </c>
      <c r="AB248" s="88">
        <f>IF(T248=100%,2,0)</f>
        <v>2</v>
      </c>
      <c r="AC248" s="88">
        <f>IF(L248&lt;$AD$8,0,1)</f>
        <v>0</v>
      </c>
      <c r="AD248" s="89" t="str">
        <f t="shared" si="6"/>
        <v>CUMPLIDA</v>
      </c>
      <c r="AE248" s="89" t="str">
        <f t="shared" si="7"/>
        <v>CUMPLIDA</v>
      </c>
      <c r="AF248" s="81" t="s">
        <v>88</v>
      </c>
      <c r="AG248" s="83" t="s">
        <v>363</v>
      </c>
      <c r="AH248" s="91"/>
      <c r="AI248" s="91"/>
      <c r="AJ248" s="91"/>
      <c r="AK248" s="92" t="s">
        <v>364</v>
      </c>
      <c r="AL248" s="93" t="s">
        <v>115</v>
      </c>
      <c r="AM248" s="93" t="s">
        <v>155</v>
      </c>
      <c r="AN248" s="94" t="s">
        <v>213</v>
      </c>
      <c r="AO248" s="449"/>
      <c r="AP248" s="94"/>
      <c r="AQ248" s="94"/>
      <c r="AR248" s="94"/>
      <c r="AS248" s="94"/>
    </row>
    <row r="249" spans="1:45" s="142" customFormat="1" ht="216" hidden="1" customHeight="1" x14ac:dyDescent="0.25">
      <c r="A249" s="70">
        <v>666</v>
      </c>
      <c r="B249" s="70">
        <v>242</v>
      </c>
      <c r="C249" s="183" t="s">
        <v>2005</v>
      </c>
      <c r="D249" s="183" t="s">
        <v>2006</v>
      </c>
      <c r="E249" s="183" t="s">
        <v>2007</v>
      </c>
      <c r="F249" s="183" t="s">
        <v>2008</v>
      </c>
      <c r="G249" s="245" t="s">
        <v>2009</v>
      </c>
      <c r="H249" s="160" t="s">
        <v>2010</v>
      </c>
      <c r="I249" s="160" t="s">
        <v>2010</v>
      </c>
      <c r="J249" s="93">
        <v>1</v>
      </c>
      <c r="K249" s="77">
        <v>41699</v>
      </c>
      <c r="L249" s="77">
        <v>41882</v>
      </c>
      <c r="M249" s="78" t="s">
        <v>22</v>
      </c>
      <c r="N249" s="79" t="s">
        <v>22</v>
      </c>
      <c r="O249" s="80" t="s">
        <v>22</v>
      </c>
      <c r="P249" s="80" t="s">
        <v>22</v>
      </c>
      <c r="Q249" s="80" t="s">
        <v>22</v>
      </c>
      <c r="R249" s="81" t="s">
        <v>89</v>
      </c>
      <c r="S249" s="144">
        <v>1</v>
      </c>
      <c r="T249" s="83">
        <f>+S249/J249</f>
        <v>1</v>
      </c>
      <c r="U249" s="85"/>
      <c r="V249" s="85"/>
      <c r="W249" s="86"/>
      <c r="X249" s="85"/>
      <c r="Y249" s="86"/>
      <c r="Z249" s="85"/>
      <c r="AA249" s="87" t="s">
        <v>52</v>
      </c>
      <c r="AB249" s="88">
        <f>IF(T249=100%,2,0)</f>
        <v>2</v>
      </c>
      <c r="AC249" s="88">
        <f>IF(L249&lt;$AD$8,0,1)</f>
        <v>0</v>
      </c>
      <c r="AD249" s="89" t="str">
        <f t="shared" si="6"/>
        <v>CUMPLIDA</v>
      </c>
      <c r="AE249" s="89" t="str">
        <f t="shared" si="7"/>
        <v>CUMPLIDA</v>
      </c>
      <c r="AF249" s="81" t="s">
        <v>89</v>
      </c>
      <c r="AG249" s="83" t="s">
        <v>363</v>
      </c>
      <c r="AH249" s="91"/>
      <c r="AI249" s="91"/>
      <c r="AJ249" s="91"/>
      <c r="AK249" s="92" t="s">
        <v>364</v>
      </c>
      <c r="AL249" s="93" t="s">
        <v>115</v>
      </c>
      <c r="AM249" s="93" t="s">
        <v>141</v>
      </c>
      <c r="AN249" s="145"/>
      <c r="AO249" s="145"/>
      <c r="AP249" s="145"/>
      <c r="AQ249" s="145"/>
      <c r="AR249" s="145"/>
      <c r="AS249" s="145"/>
    </row>
    <row r="250" spans="1:45" s="142" customFormat="1" ht="115.15" hidden="1" customHeight="1" x14ac:dyDescent="0.25">
      <c r="A250" s="70">
        <v>667</v>
      </c>
      <c r="B250" s="70">
        <v>243</v>
      </c>
      <c r="C250" s="240" t="s">
        <v>2011</v>
      </c>
      <c r="D250" s="183" t="s">
        <v>2012</v>
      </c>
      <c r="E250" s="183" t="s">
        <v>2013</v>
      </c>
      <c r="F250" s="183" t="s">
        <v>2014</v>
      </c>
      <c r="G250" s="183" t="s">
        <v>2015</v>
      </c>
      <c r="H250" s="157" t="s">
        <v>2016</v>
      </c>
      <c r="I250" s="157" t="s">
        <v>2016</v>
      </c>
      <c r="J250" s="93">
        <v>5</v>
      </c>
      <c r="K250" s="77">
        <v>41671</v>
      </c>
      <c r="L250" s="77">
        <v>42185</v>
      </c>
      <c r="M250" s="78" t="s">
        <v>362</v>
      </c>
      <c r="N250" s="79" t="s">
        <v>20</v>
      </c>
      <c r="O250" s="80" t="s">
        <v>22</v>
      </c>
      <c r="P250" s="80" t="s">
        <v>22</v>
      </c>
      <c r="Q250" s="80" t="s">
        <v>22</v>
      </c>
      <c r="R250" s="81" t="s">
        <v>88</v>
      </c>
      <c r="S250" s="144">
        <v>5</v>
      </c>
      <c r="T250" s="83">
        <f>+S250/J250</f>
        <v>1</v>
      </c>
      <c r="U250" s="85"/>
      <c r="V250" s="85"/>
      <c r="W250" s="86"/>
      <c r="X250" s="85"/>
      <c r="Y250" s="86"/>
      <c r="Z250" s="85"/>
      <c r="AA250" s="87" t="s">
        <v>51</v>
      </c>
      <c r="AB250" s="88">
        <f>IF(T250=100%,2,0)</f>
        <v>2</v>
      </c>
      <c r="AC250" s="88">
        <f>IF(L250&lt;$AD$8,0,1)</f>
        <v>0</v>
      </c>
      <c r="AD250" s="89" t="str">
        <f t="shared" si="6"/>
        <v>CUMPLIDA</v>
      </c>
      <c r="AE250" s="89" t="str">
        <f t="shared" si="7"/>
        <v>CUMPLIDA</v>
      </c>
      <c r="AF250" s="81" t="s">
        <v>88</v>
      </c>
      <c r="AG250" s="83" t="s">
        <v>391</v>
      </c>
      <c r="AH250" s="91"/>
      <c r="AI250" s="91"/>
      <c r="AJ250" s="91"/>
      <c r="AK250" s="92" t="s">
        <v>364</v>
      </c>
      <c r="AL250" s="93"/>
      <c r="AM250" s="92"/>
      <c r="AN250" s="94" t="s">
        <v>213</v>
      </c>
      <c r="AO250" s="449"/>
      <c r="AP250" s="94"/>
      <c r="AQ250" s="94"/>
      <c r="AR250" s="94"/>
      <c r="AS250" s="94"/>
    </row>
    <row r="251" spans="1:45" s="142" customFormat="1" ht="86.45" hidden="1" customHeight="1" x14ac:dyDescent="0.25">
      <c r="A251" s="70">
        <v>668</v>
      </c>
      <c r="B251" s="70">
        <v>244</v>
      </c>
      <c r="C251" s="183" t="s">
        <v>2017</v>
      </c>
      <c r="D251" s="183" t="s">
        <v>2018</v>
      </c>
      <c r="E251" s="183" t="s">
        <v>2019</v>
      </c>
      <c r="F251" s="183" t="s">
        <v>2020</v>
      </c>
      <c r="G251" s="183" t="s">
        <v>2021</v>
      </c>
      <c r="H251" s="157" t="s">
        <v>2022</v>
      </c>
      <c r="I251" s="157" t="s">
        <v>2022</v>
      </c>
      <c r="J251" s="93">
        <v>2</v>
      </c>
      <c r="K251" s="77">
        <v>41671</v>
      </c>
      <c r="L251" s="77">
        <v>41943</v>
      </c>
      <c r="M251" s="78" t="s">
        <v>362</v>
      </c>
      <c r="N251" s="79" t="s">
        <v>20</v>
      </c>
      <c r="O251" s="80" t="s">
        <v>22</v>
      </c>
      <c r="P251" s="80" t="s">
        <v>22</v>
      </c>
      <c r="Q251" s="80" t="s">
        <v>22</v>
      </c>
      <c r="R251" s="81" t="s">
        <v>88</v>
      </c>
      <c r="S251" s="144">
        <v>2</v>
      </c>
      <c r="T251" s="83">
        <f>+S251/J251</f>
        <v>1</v>
      </c>
      <c r="U251" s="85"/>
      <c r="V251" s="85"/>
      <c r="W251" s="86"/>
      <c r="X251" s="85"/>
      <c r="Y251" s="86"/>
      <c r="Z251" s="85"/>
      <c r="AA251" s="87" t="s">
        <v>51</v>
      </c>
      <c r="AB251" s="88">
        <f>IF(T251=100%,2,0)</f>
        <v>2</v>
      </c>
      <c r="AC251" s="88">
        <f>IF(L251&lt;$AD$8,0,1)</f>
        <v>0</v>
      </c>
      <c r="AD251" s="89" t="str">
        <f t="shared" si="6"/>
        <v>CUMPLIDA</v>
      </c>
      <c r="AE251" s="89" t="str">
        <f t="shared" si="7"/>
        <v>CUMPLIDA</v>
      </c>
      <c r="AF251" s="81" t="s">
        <v>88</v>
      </c>
      <c r="AG251" s="83" t="s">
        <v>391</v>
      </c>
      <c r="AH251" s="91"/>
      <c r="AI251" s="91"/>
      <c r="AJ251" s="91"/>
      <c r="AK251" s="92" t="s">
        <v>364</v>
      </c>
      <c r="AL251" s="93"/>
      <c r="AM251" s="92"/>
      <c r="AN251" s="94" t="s">
        <v>213</v>
      </c>
      <c r="AO251" s="449"/>
      <c r="AP251" s="94"/>
      <c r="AQ251" s="94"/>
      <c r="AR251" s="94"/>
      <c r="AS251" s="94"/>
    </row>
    <row r="252" spans="1:45" s="142" customFormat="1" ht="172.9" hidden="1" customHeight="1" x14ac:dyDescent="0.25">
      <c r="A252" s="70">
        <v>669</v>
      </c>
      <c r="B252" s="70">
        <v>245</v>
      </c>
      <c r="C252" s="183" t="s">
        <v>2023</v>
      </c>
      <c r="D252" s="183" t="s">
        <v>2018</v>
      </c>
      <c r="E252" s="183" t="s">
        <v>2024</v>
      </c>
      <c r="F252" s="183" t="s">
        <v>2025</v>
      </c>
      <c r="G252" s="183" t="s">
        <v>2026</v>
      </c>
      <c r="H252" s="157" t="s">
        <v>2027</v>
      </c>
      <c r="I252" s="157" t="s">
        <v>2027</v>
      </c>
      <c r="J252" s="93">
        <v>3</v>
      </c>
      <c r="K252" s="77">
        <v>41671</v>
      </c>
      <c r="L252" s="77">
        <v>41943</v>
      </c>
      <c r="M252" s="78" t="s">
        <v>362</v>
      </c>
      <c r="N252" s="79" t="s">
        <v>20</v>
      </c>
      <c r="O252" s="80" t="s">
        <v>22</v>
      </c>
      <c r="P252" s="80" t="s">
        <v>22</v>
      </c>
      <c r="Q252" s="80" t="s">
        <v>22</v>
      </c>
      <c r="R252" s="81" t="s">
        <v>88</v>
      </c>
      <c r="S252" s="144">
        <v>3</v>
      </c>
      <c r="T252" s="83">
        <f>+S252/J252</f>
        <v>1</v>
      </c>
      <c r="U252" s="85"/>
      <c r="V252" s="85"/>
      <c r="W252" s="86"/>
      <c r="X252" s="85"/>
      <c r="Y252" s="86"/>
      <c r="Z252" s="85"/>
      <c r="AA252" s="87" t="s">
        <v>51</v>
      </c>
      <c r="AB252" s="88">
        <f>IF(T252=100%,2,0)</f>
        <v>2</v>
      </c>
      <c r="AC252" s="88">
        <f>IF(L252&lt;$AD$8,0,1)</f>
        <v>0</v>
      </c>
      <c r="AD252" s="89" t="str">
        <f t="shared" si="6"/>
        <v>CUMPLIDA</v>
      </c>
      <c r="AE252" s="89" t="str">
        <f t="shared" si="7"/>
        <v>CUMPLIDA</v>
      </c>
      <c r="AF252" s="81" t="s">
        <v>88</v>
      </c>
      <c r="AG252" s="83" t="s">
        <v>391</v>
      </c>
      <c r="AH252" s="91"/>
      <c r="AI252" s="91"/>
      <c r="AJ252" s="91"/>
      <c r="AK252" s="92" t="s">
        <v>364</v>
      </c>
      <c r="AL252" s="93"/>
      <c r="AM252" s="92"/>
      <c r="AN252" s="94" t="s">
        <v>213</v>
      </c>
      <c r="AO252" s="449"/>
      <c r="AP252" s="94"/>
      <c r="AQ252" s="94"/>
      <c r="AR252" s="94"/>
      <c r="AS252" s="94"/>
    </row>
    <row r="253" spans="1:45" s="142" customFormat="1" ht="158.44999999999999" hidden="1" customHeight="1" x14ac:dyDescent="0.25">
      <c r="A253" s="70">
        <v>670</v>
      </c>
      <c r="B253" s="70">
        <v>246</v>
      </c>
      <c r="C253" s="183" t="s">
        <v>2028</v>
      </c>
      <c r="D253" s="183" t="s">
        <v>2018</v>
      </c>
      <c r="E253" s="183" t="s">
        <v>2029</v>
      </c>
      <c r="F253" s="183" t="s">
        <v>2030</v>
      </c>
      <c r="G253" s="183" t="s">
        <v>2031</v>
      </c>
      <c r="H253" s="157" t="s">
        <v>2032</v>
      </c>
      <c r="I253" s="157" t="s">
        <v>2032</v>
      </c>
      <c r="J253" s="93">
        <v>2</v>
      </c>
      <c r="K253" s="77">
        <v>41671</v>
      </c>
      <c r="L253" s="77">
        <v>41943</v>
      </c>
      <c r="M253" s="78" t="s">
        <v>362</v>
      </c>
      <c r="N253" s="79" t="s">
        <v>20</v>
      </c>
      <c r="O253" s="80" t="s">
        <v>22</v>
      </c>
      <c r="P253" s="80" t="s">
        <v>22</v>
      </c>
      <c r="Q253" s="80" t="s">
        <v>22</v>
      </c>
      <c r="R253" s="81" t="s">
        <v>88</v>
      </c>
      <c r="S253" s="144">
        <v>2</v>
      </c>
      <c r="T253" s="83">
        <f>+S253/J253</f>
        <v>1</v>
      </c>
      <c r="U253" s="85"/>
      <c r="V253" s="85"/>
      <c r="W253" s="86"/>
      <c r="X253" s="85"/>
      <c r="Y253" s="86"/>
      <c r="Z253" s="85"/>
      <c r="AA253" s="87" t="s">
        <v>51</v>
      </c>
      <c r="AB253" s="88">
        <f>IF(T253=100%,2,0)</f>
        <v>2</v>
      </c>
      <c r="AC253" s="88">
        <f>IF(L253&lt;$AD$8,0,1)</f>
        <v>0</v>
      </c>
      <c r="AD253" s="89" t="str">
        <f t="shared" si="6"/>
        <v>CUMPLIDA</v>
      </c>
      <c r="AE253" s="89" t="str">
        <f t="shared" si="7"/>
        <v>CUMPLIDA</v>
      </c>
      <c r="AF253" s="81" t="s">
        <v>88</v>
      </c>
      <c r="AG253" s="83" t="s">
        <v>391</v>
      </c>
      <c r="AH253" s="91"/>
      <c r="AI253" s="91"/>
      <c r="AJ253" s="91"/>
      <c r="AK253" s="92" t="s">
        <v>364</v>
      </c>
      <c r="AL253" s="93"/>
      <c r="AM253" s="92"/>
      <c r="AN253" s="94" t="s">
        <v>213</v>
      </c>
      <c r="AO253" s="449"/>
      <c r="AP253" s="94"/>
      <c r="AQ253" s="94"/>
      <c r="AR253" s="94"/>
      <c r="AS253" s="94"/>
    </row>
    <row r="254" spans="1:45" s="142" customFormat="1" ht="115.15" hidden="1" customHeight="1" x14ac:dyDescent="0.25">
      <c r="A254" s="70">
        <v>671</v>
      </c>
      <c r="B254" s="70">
        <v>247</v>
      </c>
      <c r="C254" s="183" t="s">
        <v>2033</v>
      </c>
      <c r="D254" s="183" t="s">
        <v>2018</v>
      </c>
      <c r="E254" s="183" t="s">
        <v>2034</v>
      </c>
      <c r="F254" s="183" t="s">
        <v>2030</v>
      </c>
      <c r="G254" s="183" t="s">
        <v>2035</v>
      </c>
      <c r="H254" s="157" t="s">
        <v>2036</v>
      </c>
      <c r="I254" s="157" t="s">
        <v>2036</v>
      </c>
      <c r="J254" s="93">
        <v>3</v>
      </c>
      <c r="K254" s="77">
        <v>41671</v>
      </c>
      <c r="L254" s="77">
        <v>41943</v>
      </c>
      <c r="M254" s="78" t="s">
        <v>362</v>
      </c>
      <c r="N254" s="79" t="s">
        <v>20</v>
      </c>
      <c r="O254" s="80" t="s">
        <v>22</v>
      </c>
      <c r="P254" s="80" t="s">
        <v>22</v>
      </c>
      <c r="Q254" s="80" t="s">
        <v>22</v>
      </c>
      <c r="R254" s="81" t="s">
        <v>88</v>
      </c>
      <c r="S254" s="144">
        <v>3</v>
      </c>
      <c r="T254" s="83">
        <f>+S254/J254</f>
        <v>1</v>
      </c>
      <c r="U254" s="85"/>
      <c r="V254" s="85"/>
      <c r="W254" s="86"/>
      <c r="X254" s="85"/>
      <c r="Y254" s="86"/>
      <c r="Z254" s="85"/>
      <c r="AA254" s="87" t="s">
        <v>51</v>
      </c>
      <c r="AB254" s="88">
        <f>IF(T254=100%,2,0)</f>
        <v>2</v>
      </c>
      <c r="AC254" s="88">
        <f>IF(L254&lt;$AD$8,0,1)</f>
        <v>0</v>
      </c>
      <c r="AD254" s="89" t="str">
        <f t="shared" si="6"/>
        <v>CUMPLIDA</v>
      </c>
      <c r="AE254" s="89" t="str">
        <f t="shared" si="7"/>
        <v>CUMPLIDA</v>
      </c>
      <c r="AF254" s="81" t="s">
        <v>88</v>
      </c>
      <c r="AG254" s="83" t="s">
        <v>391</v>
      </c>
      <c r="AH254" s="91"/>
      <c r="AI254" s="91"/>
      <c r="AJ254" s="91"/>
      <c r="AK254" s="92" t="s">
        <v>364</v>
      </c>
      <c r="AL254" s="93"/>
      <c r="AM254" s="92"/>
      <c r="AN254" s="94" t="s">
        <v>213</v>
      </c>
      <c r="AO254" s="449"/>
      <c r="AP254" s="94"/>
      <c r="AQ254" s="94"/>
      <c r="AR254" s="94"/>
      <c r="AS254" s="94"/>
    </row>
    <row r="255" spans="1:45" s="142" customFormat="1" ht="100.9" hidden="1" customHeight="1" x14ac:dyDescent="0.25">
      <c r="A255" s="70">
        <v>672</v>
      </c>
      <c r="B255" s="70">
        <v>248</v>
      </c>
      <c r="C255" s="183" t="s">
        <v>2037</v>
      </c>
      <c r="D255" s="183" t="s">
        <v>2018</v>
      </c>
      <c r="E255" s="183" t="s">
        <v>2024</v>
      </c>
      <c r="F255" s="183" t="s">
        <v>2038</v>
      </c>
      <c r="G255" s="183" t="s">
        <v>2031</v>
      </c>
      <c r="H255" s="157" t="s">
        <v>2027</v>
      </c>
      <c r="I255" s="157" t="s">
        <v>2027</v>
      </c>
      <c r="J255" s="93">
        <v>3</v>
      </c>
      <c r="K255" s="77">
        <v>41671</v>
      </c>
      <c r="L255" s="77">
        <v>42185</v>
      </c>
      <c r="M255" s="78" t="s">
        <v>362</v>
      </c>
      <c r="N255" s="79" t="s">
        <v>20</v>
      </c>
      <c r="O255" s="80" t="s">
        <v>22</v>
      </c>
      <c r="P255" s="80" t="s">
        <v>22</v>
      </c>
      <c r="Q255" s="80" t="s">
        <v>22</v>
      </c>
      <c r="R255" s="81" t="s">
        <v>88</v>
      </c>
      <c r="S255" s="144">
        <v>3</v>
      </c>
      <c r="T255" s="83">
        <f>+S255/J255</f>
        <v>1</v>
      </c>
      <c r="U255" s="85"/>
      <c r="V255" s="85"/>
      <c r="W255" s="86"/>
      <c r="X255" s="85"/>
      <c r="Y255" s="86"/>
      <c r="Z255" s="85"/>
      <c r="AA255" s="87" t="s">
        <v>51</v>
      </c>
      <c r="AB255" s="88">
        <f>IF(T255=100%,2,0)</f>
        <v>2</v>
      </c>
      <c r="AC255" s="88">
        <f>IF(L255&lt;$AD$8,0,1)</f>
        <v>0</v>
      </c>
      <c r="AD255" s="89" t="str">
        <f t="shared" si="6"/>
        <v>CUMPLIDA</v>
      </c>
      <c r="AE255" s="89" t="str">
        <f t="shared" si="7"/>
        <v>CUMPLIDA</v>
      </c>
      <c r="AF255" s="81" t="s">
        <v>88</v>
      </c>
      <c r="AG255" s="83" t="s">
        <v>391</v>
      </c>
      <c r="AH255" s="91"/>
      <c r="AI255" s="91"/>
      <c r="AJ255" s="91"/>
      <c r="AK255" s="92" t="s">
        <v>364</v>
      </c>
      <c r="AL255" s="93"/>
      <c r="AM255" s="92"/>
      <c r="AN255" s="94" t="s">
        <v>213</v>
      </c>
      <c r="AO255" s="449"/>
      <c r="AP255" s="94"/>
      <c r="AQ255" s="94"/>
      <c r="AR255" s="94"/>
      <c r="AS255" s="94"/>
    </row>
    <row r="256" spans="1:45" s="56" customFormat="1" ht="399" customHeight="1" x14ac:dyDescent="0.25">
      <c r="A256" s="96">
        <v>673</v>
      </c>
      <c r="B256" s="96">
        <v>249</v>
      </c>
      <c r="C256" s="168" t="s">
        <v>2039</v>
      </c>
      <c r="D256" s="168" t="s">
        <v>2040</v>
      </c>
      <c r="E256" s="168" t="s">
        <v>2041</v>
      </c>
      <c r="F256" s="168" t="s">
        <v>2042</v>
      </c>
      <c r="G256" s="168" t="s">
        <v>2043</v>
      </c>
      <c r="H256" s="119" t="s">
        <v>2044</v>
      </c>
      <c r="I256" s="119" t="s">
        <v>2045</v>
      </c>
      <c r="J256" s="427">
        <v>7</v>
      </c>
      <c r="K256" s="451">
        <v>41671</v>
      </c>
      <c r="L256" s="451">
        <v>43281</v>
      </c>
      <c r="M256" s="103" t="s">
        <v>362</v>
      </c>
      <c r="N256" s="452" t="s">
        <v>20</v>
      </c>
      <c r="O256" s="118" t="s">
        <v>22</v>
      </c>
      <c r="P256" s="118" t="s">
        <v>22</v>
      </c>
      <c r="Q256" s="118" t="s">
        <v>6164</v>
      </c>
      <c r="R256" s="105" t="s">
        <v>89</v>
      </c>
      <c r="S256" s="106">
        <v>7</v>
      </c>
      <c r="T256" s="107">
        <f>+S256/J256</f>
        <v>1</v>
      </c>
      <c r="U256" s="85"/>
      <c r="V256" s="85"/>
      <c r="W256" s="427" t="s">
        <v>371</v>
      </c>
      <c r="X256" s="85"/>
      <c r="Y256" s="86"/>
      <c r="Z256" s="85" t="s">
        <v>372</v>
      </c>
      <c r="AA256" s="110" t="s">
        <v>51</v>
      </c>
      <c r="AB256" s="410">
        <f>IF(T256=100%,2,0)</f>
        <v>2</v>
      </c>
      <c r="AC256" s="411">
        <f>IF(L256&lt;$AD$8,0,1)</f>
        <v>0</v>
      </c>
      <c r="AD256" s="89" t="str">
        <f t="shared" si="6"/>
        <v>CUMPLIDA</v>
      </c>
      <c r="AE256" s="89" t="str">
        <f t="shared" si="7"/>
        <v>CUMPLIDA</v>
      </c>
      <c r="AF256" s="105" t="s">
        <v>89</v>
      </c>
      <c r="AG256" s="113"/>
      <c r="AH256" s="114" t="s">
        <v>2050</v>
      </c>
      <c r="AI256" s="91" t="s">
        <v>26</v>
      </c>
      <c r="AJ256" s="114" t="s">
        <v>222</v>
      </c>
      <c r="AK256" s="449" t="s">
        <v>108</v>
      </c>
      <c r="AL256" s="427" t="s">
        <v>116</v>
      </c>
      <c r="AM256" s="427" t="s">
        <v>374</v>
      </c>
      <c r="AN256" s="427" t="s">
        <v>213</v>
      </c>
      <c r="AO256" s="427"/>
      <c r="AP256" s="427"/>
      <c r="AQ256" s="427"/>
      <c r="AR256" s="427"/>
      <c r="AS256" s="119"/>
    </row>
    <row r="257" spans="1:45" s="142" customFormat="1" ht="144" hidden="1" customHeight="1" x14ac:dyDescent="0.25">
      <c r="A257" s="120">
        <v>674</v>
      </c>
      <c r="B257" s="120">
        <v>250</v>
      </c>
      <c r="C257" s="174" t="s">
        <v>2051</v>
      </c>
      <c r="D257" s="174" t="s">
        <v>2052</v>
      </c>
      <c r="E257" s="174" t="s">
        <v>2053</v>
      </c>
      <c r="F257" s="174" t="s">
        <v>2054</v>
      </c>
      <c r="G257" s="174" t="s">
        <v>2055</v>
      </c>
      <c r="H257" s="148" t="s">
        <v>2056</v>
      </c>
      <c r="I257" s="148" t="s">
        <v>2056</v>
      </c>
      <c r="J257" s="139">
        <v>6</v>
      </c>
      <c r="K257" s="126">
        <v>41671</v>
      </c>
      <c r="L257" s="126">
        <v>42185</v>
      </c>
      <c r="M257" s="127" t="s">
        <v>362</v>
      </c>
      <c r="N257" s="128" t="s">
        <v>20</v>
      </c>
      <c r="O257" s="170" t="s">
        <v>22</v>
      </c>
      <c r="P257" s="170" t="s">
        <v>1934</v>
      </c>
      <c r="Q257" s="128" t="s">
        <v>37</v>
      </c>
      <c r="R257" s="129" t="s">
        <v>89</v>
      </c>
      <c r="S257" s="130">
        <v>6</v>
      </c>
      <c r="T257" s="131">
        <f>+S257/J257</f>
        <v>1</v>
      </c>
      <c r="U257" s="132"/>
      <c r="V257" s="132"/>
      <c r="W257" s="133"/>
      <c r="X257" s="132"/>
      <c r="Y257" s="133"/>
      <c r="Z257" s="132"/>
      <c r="AA257" s="134" t="s">
        <v>51</v>
      </c>
      <c r="AB257" s="88">
        <f>IF(T257=100%,2,0)</f>
        <v>2</v>
      </c>
      <c r="AC257" s="88">
        <f>IF(L257&lt;$AD$8,0,1)</f>
        <v>0</v>
      </c>
      <c r="AD257" s="135" t="str">
        <f t="shared" si="6"/>
        <v>CUMPLIDA</v>
      </c>
      <c r="AE257" s="135" t="str">
        <f t="shared" si="7"/>
        <v>CUMPLIDA</v>
      </c>
      <c r="AF257" s="129" t="s">
        <v>89</v>
      </c>
      <c r="AG257" s="131" t="s">
        <v>391</v>
      </c>
      <c r="AH257" s="137"/>
      <c r="AI257" s="137"/>
      <c r="AJ257" s="137"/>
      <c r="AK257" s="138" t="s">
        <v>364</v>
      </c>
      <c r="AL257" s="139"/>
      <c r="AM257" s="138"/>
      <c r="AN257" s="140" t="s">
        <v>213</v>
      </c>
      <c r="AO257" s="140"/>
      <c r="AP257" s="140"/>
      <c r="AQ257" s="140"/>
      <c r="AR257" s="140"/>
      <c r="AS257" s="140"/>
    </row>
    <row r="258" spans="1:45" s="142" customFormat="1" ht="72" hidden="1" customHeight="1" x14ac:dyDescent="0.25">
      <c r="A258" s="286">
        <v>675</v>
      </c>
      <c r="B258" s="286">
        <v>251</v>
      </c>
      <c r="C258" s="183" t="s">
        <v>2057</v>
      </c>
      <c r="D258" s="183" t="s">
        <v>2058</v>
      </c>
      <c r="E258" s="183" t="s">
        <v>2059</v>
      </c>
      <c r="F258" s="183" t="s">
        <v>2060</v>
      </c>
      <c r="G258" s="183" t="s">
        <v>2061</v>
      </c>
      <c r="H258" s="157" t="s">
        <v>2062</v>
      </c>
      <c r="I258" s="157" t="s">
        <v>2062</v>
      </c>
      <c r="J258" s="93">
        <v>3</v>
      </c>
      <c r="K258" s="77">
        <v>41609</v>
      </c>
      <c r="L258" s="77">
        <v>41912</v>
      </c>
      <c r="M258" s="78" t="s">
        <v>362</v>
      </c>
      <c r="N258" s="79" t="s">
        <v>20</v>
      </c>
      <c r="O258" s="80" t="s">
        <v>22</v>
      </c>
      <c r="P258" s="80" t="s">
        <v>22</v>
      </c>
      <c r="Q258" s="80" t="s">
        <v>22</v>
      </c>
      <c r="R258" s="81" t="s">
        <v>89</v>
      </c>
      <c r="S258" s="144">
        <v>3</v>
      </c>
      <c r="T258" s="83">
        <f>+S258/J258</f>
        <v>1</v>
      </c>
      <c r="U258" s="288"/>
      <c r="V258" s="288"/>
      <c r="W258" s="86"/>
      <c r="X258" s="288"/>
      <c r="Y258" s="86"/>
      <c r="Z258" s="288"/>
      <c r="AA258" s="87" t="s">
        <v>51</v>
      </c>
      <c r="AB258" s="88">
        <f>IF(T258=100%,2,0)</f>
        <v>2</v>
      </c>
      <c r="AC258" s="88">
        <f>IF(L258&lt;$AD$8,0,1)</f>
        <v>0</v>
      </c>
      <c r="AD258" s="89" t="str">
        <f t="shared" si="6"/>
        <v>CUMPLIDA</v>
      </c>
      <c r="AE258" s="89" t="str">
        <f t="shared" si="7"/>
        <v>CUMPLIDA</v>
      </c>
      <c r="AF258" s="81" t="s">
        <v>89</v>
      </c>
      <c r="AG258" s="83" t="s">
        <v>391</v>
      </c>
      <c r="AH258" s="91"/>
      <c r="AI258" s="91"/>
      <c r="AJ258" s="91"/>
      <c r="AK258" s="92" t="s">
        <v>364</v>
      </c>
      <c r="AL258" s="93"/>
      <c r="AM258" s="92"/>
      <c r="AN258" s="94" t="s">
        <v>213</v>
      </c>
      <c r="AO258" s="449"/>
      <c r="AP258" s="94"/>
      <c r="AQ258" s="94"/>
      <c r="AR258" s="94"/>
      <c r="AS258" s="94"/>
    </row>
    <row r="259" spans="1:45" s="142" customFormat="1" ht="409.6" hidden="1" customHeight="1" x14ac:dyDescent="0.25">
      <c r="A259" s="70">
        <v>676</v>
      </c>
      <c r="B259" s="70">
        <v>252</v>
      </c>
      <c r="C259" s="240" t="s">
        <v>2063</v>
      </c>
      <c r="D259" s="192" t="s">
        <v>2064</v>
      </c>
      <c r="E259" s="192" t="s">
        <v>2065</v>
      </c>
      <c r="F259" s="183" t="s">
        <v>2066</v>
      </c>
      <c r="G259" s="157" t="s">
        <v>2067</v>
      </c>
      <c r="H259" s="183" t="s">
        <v>2068</v>
      </c>
      <c r="I259" s="183" t="s">
        <v>2068</v>
      </c>
      <c r="J259" s="93">
        <v>1</v>
      </c>
      <c r="K259" s="77">
        <v>41640</v>
      </c>
      <c r="L259" s="77">
        <v>42124</v>
      </c>
      <c r="M259" s="78" t="s">
        <v>2069</v>
      </c>
      <c r="N259" s="194" t="s">
        <v>58</v>
      </c>
      <c r="O259" s="80" t="s">
        <v>22</v>
      </c>
      <c r="P259" s="80" t="s">
        <v>22</v>
      </c>
      <c r="Q259" s="80" t="s">
        <v>22</v>
      </c>
      <c r="R259" s="81" t="s">
        <v>440</v>
      </c>
      <c r="S259" s="144">
        <v>1</v>
      </c>
      <c r="T259" s="83">
        <f>+S259/J259</f>
        <v>1</v>
      </c>
      <c r="U259" s="85" t="s">
        <v>1683</v>
      </c>
      <c r="V259" s="85" t="s">
        <v>26</v>
      </c>
      <c r="W259" s="6" t="s">
        <v>2070</v>
      </c>
      <c r="X259" s="85" t="s">
        <v>2071</v>
      </c>
      <c r="Y259" s="6" t="s">
        <v>2072</v>
      </c>
      <c r="Z259" s="85" t="s">
        <v>445</v>
      </c>
      <c r="AA259" s="87" t="s">
        <v>51</v>
      </c>
      <c r="AB259" s="88">
        <f>IF(T259=100%,2,0)</f>
        <v>2</v>
      </c>
      <c r="AC259" s="88">
        <f>IF(L259&lt;$AD$8,0,1)</f>
        <v>0</v>
      </c>
      <c r="AD259" s="89" t="str">
        <f t="shared" si="6"/>
        <v>CUMPLIDA</v>
      </c>
      <c r="AE259" s="89" t="str">
        <f t="shared" si="7"/>
        <v>CUMPLIDA</v>
      </c>
      <c r="AF259" s="81" t="s">
        <v>31</v>
      </c>
      <c r="AG259" s="83" t="s">
        <v>363</v>
      </c>
      <c r="AH259" s="91"/>
      <c r="AI259" s="91"/>
      <c r="AJ259" s="91"/>
      <c r="AK259" s="92" t="s">
        <v>364</v>
      </c>
      <c r="AL259" s="93" t="s">
        <v>115</v>
      </c>
      <c r="AM259" s="93" t="s">
        <v>2073</v>
      </c>
      <c r="AN259" s="94" t="s">
        <v>213</v>
      </c>
      <c r="AO259" s="449"/>
      <c r="AP259" s="94"/>
      <c r="AQ259" s="94"/>
      <c r="AR259" s="94"/>
      <c r="AS259" s="94"/>
    </row>
    <row r="260" spans="1:45" s="142" customFormat="1" ht="201.6" hidden="1" customHeight="1" x14ac:dyDescent="0.25">
      <c r="A260" s="70">
        <v>677</v>
      </c>
      <c r="B260" s="70">
        <v>253</v>
      </c>
      <c r="C260" s="183" t="s">
        <v>2074</v>
      </c>
      <c r="D260" s="192" t="s">
        <v>2075</v>
      </c>
      <c r="E260" s="192" t="s">
        <v>2076</v>
      </c>
      <c r="F260" s="74" t="s">
        <v>427</v>
      </c>
      <c r="G260" s="73" t="s">
        <v>2077</v>
      </c>
      <c r="H260" s="261" t="s">
        <v>2078</v>
      </c>
      <c r="I260" s="261" t="s">
        <v>2078</v>
      </c>
      <c r="J260" s="244">
        <v>10</v>
      </c>
      <c r="K260" s="77">
        <v>41640</v>
      </c>
      <c r="L260" s="77">
        <v>42735</v>
      </c>
      <c r="M260" s="103" t="s">
        <v>2069</v>
      </c>
      <c r="N260" s="278" t="s">
        <v>58</v>
      </c>
      <c r="O260" s="118" t="s">
        <v>22</v>
      </c>
      <c r="P260" s="118" t="s">
        <v>22</v>
      </c>
      <c r="Q260" s="118" t="s">
        <v>22</v>
      </c>
      <c r="R260" s="105" t="s">
        <v>88</v>
      </c>
      <c r="S260" s="289">
        <v>10</v>
      </c>
      <c r="T260" s="113">
        <f>+S260/J260</f>
        <v>1</v>
      </c>
      <c r="U260" s="85"/>
      <c r="V260" s="85"/>
      <c r="W260" s="86"/>
      <c r="X260" s="85"/>
      <c r="Y260" s="86"/>
      <c r="Z260" s="85"/>
      <c r="AA260" s="110" t="s">
        <v>51</v>
      </c>
      <c r="AB260" s="88">
        <f>IF(T260=100%,2,0)</f>
        <v>2</v>
      </c>
      <c r="AC260" s="88">
        <f>IF(L260&lt;$AD$8,0,1)</f>
        <v>0</v>
      </c>
      <c r="AD260" s="89" t="str">
        <f t="shared" si="6"/>
        <v>CUMPLIDA</v>
      </c>
      <c r="AE260" s="89" t="str">
        <f t="shared" si="7"/>
        <v>CUMPLIDA</v>
      </c>
      <c r="AF260" s="105" t="s">
        <v>88</v>
      </c>
      <c r="AG260" s="113" t="s">
        <v>408</v>
      </c>
      <c r="AH260" s="91"/>
      <c r="AI260" s="91"/>
      <c r="AJ260" s="91"/>
      <c r="AK260" s="6" t="s">
        <v>364</v>
      </c>
      <c r="AL260" s="6" t="s">
        <v>114</v>
      </c>
      <c r="AM260" s="6" t="s">
        <v>123</v>
      </c>
      <c r="AN260" s="6" t="s">
        <v>213</v>
      </c>
      <c r="AO260" s="427"/>
      <c r="AP260" s="6"/>
      <c r="AQ260" s="6"/>
      <c r="AR260" s="6"/>
      <c r="AS260" s="6"/>
    </row>
    <row r="261" spans="1:45" s="142" customFormat="1" ht="301.5" customHeight="1" x14ac:dyDescent="0.25">
      <c r="A261" s="96">
        <v>679</v>
      </c>
      <c r="B261" s="96">
        <v>255</v>
      </c>
      <c r="C261" s="168" t="s">
        <v>2079</v>
      </c>
      <c r="D261" s="236" t="s">
        <v>2075</v>
      </c>
      <c r="E261" s="236" t="s">
        <v>2080</v>
      </c>
      <c r="F261" s="168" t="s">
        <v>2081</v>
      </c>
      <c r="G261" s="119" t="s">
        <v>2082</v>
      </c>
      <c r="H261" s="119" t="s">
        <v>2083</v>
      </c>
      <c r="I261" s="119" t="s">
        <v>2083</v>
      </c>
      <c r="J261" s="427">
        <v>11</v>
      </c>
      <c r="K261" s="117">
        <v>41640</v>
      </c>
      <c r="L261" s="217">
        <v>43100</v>
      </c>
      <c r="M261" s="103" t="s">
        <v>2069</v>
      </c>
      <c r="N261" s="278" t="s">
        <v>58</v>
      </c>
      <c r="O261" s="118" t="s">
        <v>22</v>
      </c>
      <c r="P261" s="452" t="s">
        <v>512</v>
      </c>
      <c r="Q261" s="118" t="s">
        <v>6164</v>
      </c>
      <c r="R261" s="105" t="s">
        <v>89</v>
      </c>
      <c r="S261" s="106">
        <v>11</v>
      </c>
      <c r="T261" s="107">
        <f>+S261/J261</f>
        <v>1</v>
      </c>
      <c r="U261" s="85" t="s">
        <v>729</v>
      </c>
      <c r="V261" s="85" t="s">
        <v>26</v>
      </c>
      <c r="W261" s="85" t="s">
        <v>2087</v>
      </c>
      <c r="X261" s="85" t="s">
        <v>2088</v>
      </c>
      <c r="Y261" s="427" t="s">
        <v>2089</v>
      </c>
      <c r="Z261" s="85" t="s">
        <v>445</v>
      </c>
      <c r="AA261" s="110" t="s">
        <v>51</v>
      </c>
      <c r="AB261" s="410">
        <f>IF(T261=100%,2,0)</f>
        <v>2</v>
      </c>
      <c r="AC261" s="411">
        <f>IF(L261&lt;$AD$8,0,1)</f>
        <v>0</v>
      </c>
      <c r="AD261" s="89" t="str">
        <f t="shared" si="6"/>
        <v>CUMPLIDA</v>
      </c>
      <c r="AE261" s="89" t="str">
        <f t="shared" si="7"/>
        <v>CUMPLIDA</v>
      </c>
      <c r="AF261" s="105" t="s">
        <v>89</v>
      </c>
      <c r="AG261" s="113"/>
      <c r="AH261" s="91"/>
      <c r="AI261" s="91"/>
      <c r="AJ261" s="91"/>
      <c r="AK261" s="449" t="s">
        <v>108</v>
      </c>
      <c r="AL261" s="427" t="s">
        <v>115</v>
      </c>
      <c r="AM261" s="427" t="s">
        <v>218</v>
      </c>
      <c r="AN261" s="427" t="s">
        <v>213</v>
      </c>
      <c r="AO261" s="427"/>
      <c r="AP261" s="427"/>
      <c r="AQ261" s="427"/>
      <c r="AR261" s="427"/>
      <c r="AS261" s="119"/>
    </row>
    <row r="262" spans="1:45" s="142" customFormat="1" ht="254.25" customHeight="1" x14ac:dyDescent="0.25">
      <c r="A262" s="96">
        <v>680</v>
      </c>
      <c r="B262" s="96">
        <v>256</v>
      </c>
      <c r="C262" s="168" t="s">
        <v>2090</v>
      </c>
      <c r="D262" s="236" t="s">
        <v>2091</v>
      </c>
      <c r="E262" s="236" t="s">
        <v>2092</v>
      </c>
      <c r="F262" s="282" t="s">
        <v>2093</v>
      </c>
      <c r="G262" s="282" t="s">
        <v>2094</v>
      </c>
      <c r="H262" s="119" t="s">
        <v>2095</v>
      </c>
      <c r="I262" s="119" t="s">
        <v>2095</v>
      </c>
      <c r="J262" s="427">
        <v>8</v>
      </c>
      <c r="K262" s="117">
        <v>41640</v>
      </c>
      <c r="L262" s="217">
        <v>43100</v>
      </c>
      <c r="M262" s="103" t="s">
        <v>2069</v>
      </c>
      <c r="N262" s="278" t="s">
        <v>58</v>
      </c>
      <c r="O262" s="118" t="s">
        <v>22</v>
      </c>
      <c r="P262" s="118" t="s">
        <v>1934</v>
      </c>
      <c r="Q262" s="118" t="s">
        <v>6164</v>
      </c>
      <c r="R262" s="105" t="s">
        <v>403</v>
      </c>
      <c r="S262" s="106">
        <v>8</v>
      </c>
      <c r="T262" s="107">
        <f>+S262/J262</f>
        <v>1</v>
      </c>
      <c r="U262" s="85" t="s">
        <v>729</v>
      </c>
      <c r="V262" s="85" t="s">
        <v>26</v>
      </c>
      <c r="W262" s="85" t="s">
        <v>2087</v>
      </c>
      <c r="X262" s="85" t="s">
        <v>2088</v>
      </c>
      <c r="Y262" s="427" t="s">
        <v>2089</v>
      </c>
      <c r="Z262" s="85" t="s">
        <v>445</v>
      </c>
      <c r="AA262" s="110" t="s">
        <v>51</v>
      </c>
      <c r="AB262" s="410">
        <f>IF(T262=100%,2,0)</f>
        <v>2</v>
      </c>
      <c r="AC262" s="411">
        <f>IF(L262&lt;$AD$8,0,1)</f>
        <v>0</v>
      </c>
      <c r="AD262" s="89" t="str">
        <f t="shared" si="6"/>
        <v>CUMPLIDA</v>
      </c>
      <c r="AE262" s="89" t="str">
        <f t="shared" si="7"/>
        <v>CUMPLIDA</v>
      </c>
      <c r="AF262" s="452" t="s">
        <v>27</v>
      </c>
      <c r="AG262" s="113"/>
      <c r="AH262" s="114" t="s">
        <v>2099</v>
      </c>
      <c r="AI262" s="91" t="s">
        <v>26</v>
      </c>
      <c r="AJ262" s="114" t="s">
        <v>222</v>
      </c>
      <c r="AK262" s="449" t="s">
        <v>108</v>
      </c>
      <c r="AL262" s="427" t="s">
        <v>115</v>
      </c>
      <c r="AM262" s="427" t="s">
        <v>154</v>
      </c>
      <c r="AN262" s="427" t="s">
        <v>213</v>
      </c>
      <c r="AO262" s="427"/>
      <c r="AP262" s="427"/>
      <c r="AQ262" s="427"/>
      <c r="AR262" s="427"/>
      <c r="AS262" s="119"/>
    </row>
    <row r="263" spans="1:45" s="142" customFormat="1" ht="267" hidden="1" customHeight="1" x14ac:dyDescent="0.25">
      <c r="A263" s="120">
        <v>682</v>
      </c>
      <c r="B263" s="120">
        <v>258</v>
      </c>
      <c r="C263" s="174" t="s">
        <v>2100</v>
      </c>
      <c r="D263" s="174" t="s">
        <v>2101</v>
      </c>
      <c r="E263" s="226" t="s">
        <v>2102</v>
      </c>
      <c r="F263" s="226" t="s">
        <v>2103</v>
      </c>
      <c r="G263" s="226"/>
      <c r="H263" s="226" t="s">
        <v>2104</v>
      </c>
      <c r="I263" s="226" t="s">
        <v>2104</v>
      </c>
      <c r="J263" s="238">
        <v>5</v>
      </c>
      <c r="K263" s="126">
        <v>41640</v>
      </c>
      <c r="L263" s="126">
        <v>42004</v>
      </c>
      <c r="M263" s="127" t="s">
        <v>1269</v>
      </c>
      <c r="N263" s="238" t="s">
        <v>54</v>
      </c>
      <c r="O263" s="170" t="s">
        <v>22</v>
      </c>
      <c r="P263" s="170" t="s">
        <v>22</v>
      </c>
      <c r="Q263" s="170" t="s">
        <v>22</v>
      </c>
      <c r="R263" s="129" t="s">
        <v>822</v>
      </c>
      <c r="S263" s="130">
        <v>5</v>
      </c>
      <c r="T263" s="131">
        <f>+S263/J263</f>
        <v>1</v>
      </c>
      <c r="U263" s="132"/>
      <c r="V263" s="132"/>
      <c r="W263" s="133"/>
      <c r="X263" s="132"/>
      <c r="Y263" s="133"/>
      <c r="Z263" s="132"/>
      <c r="AA263" s="134" t="s">
        <v>51</v>
      </c>
      <c r="AB263" s="88">
        <f>IF(T263=100%,2,0)</f>
        <v>2</v>
      </c>
      <c r="AC263" s="88">
        <f>IF(L263&lt;$AD$8,0,1)</f>
        <v>0</v>
      </c>
      <c r="AD263" s="135" t="str">
        <f t="shared" si="6"/>
        <v>CUMPLIDA</v>
      </c>
      <c r="AE263" s="135" t="str">
        <f t="shared" si="7"/>
        <v>CUMPLIDA</v>
      </c>
      <c r="AF263" s="128" t="s">
        <v>27</v>
      </c>
      <c r="AG263" s="131" t="s">
        <v>391</v>
      </c>
      <c r="AH263" s="137"/>
      <c r="AI263" s="137"/>
      <c r="AJ263" s="137"/>
      <c r="AK263" s="138" t="s">
        <v>364</v>
      </c>
      <c r="AL263" s="139"/>
      <c r="AM263" s="138"/>
      <c r="AN263" s="140" t="s">
        <v>213</v>
      </c>
      <c r="AO263" s="140"/>
      <c r="AP263" s="140"/>
      <c r="AQ263" s="140"/>
      <c r="AR263" s="140"/>
      <c r="AS263" s="140"/>
    </row>
    <row r="264" spans="1:45" s="56" customFormat="1" ht="214.5" customHeight="1" x14ac:dyDescent="0.25">
      <c r="A264" s="96">
        <v>690</v>
      </c>
      <c r="B264" s="96">
        <v>8</v>
      </c>
      <c r="C264" s="168" t="s">
        <v>2105</v>
      </c>
      <c r="D264" s="236" t="s">
        <v>2106</v>
      </c>
      <c r="E264" s="290" t="s">
        <v>2107</v>
      </c>
      <c r="F264" s="291" t="s">
        <v>2108</v>
      </c>
      <c r="G264" s="291" t="s">
        <v>2109</v>
      </c>
      <c r="H264" s="186" t="s">
        <v>2110</v>
      </c>
      <c r="I264" s="186" t="s">
        <v>2110</v>
      </c>
      <c r="J264" s="292">
        <v>10</v>
      </c>
      <c r="K264" s="451">
        <v>41791</v>
      </c>
      <c r="L264" s="451">
        <v>42825</v>
      </c>
      <c r="M264" s="103" t="s">
        <v>309</v>
      </c>
      <c r="N264" s="103" t="s">
        <v>309</v>
      </c>
      <c r="O264" s="118" t="s">
        <v>22</v>
      </c>
      <c r="P264" s="452" t="s">
        <v>2111</v>
      </c>
      <c r="Q264" s="118" t="s">
        <v>6164</v>
      </c>
      <c r="R264" s="105" t="s">
        <v>88</v>
      </c>
      <c r="S264" s="106">
        <v>10</v>
      </c>
      <c r="T264" s="107">
        <f>+S264/J264</f>
        <v>1</v>
      </c>
      <c r="U264" s="85"/>
      <c r="V264" s="85"/>
      <c r="W264" s="86"/>
      <c r="X264" s="85"/>
      <c r="Y264" s="86"/>
      <c r="Z264" s="85"/>
      <c r="AA264" s="110" t="s">
        <v>52</v>
      </c>
      <c r="AB264" s="410">
        <f>IF(T264=100%,2,0)</f>
        <v>2</v>
      </c>
      <c r="AC264" s="411">
        <f>IF(L264&lt;$AD$8,0,1)</f>
        <v>0</v>
      </c>
      <c r="AD264" s="89" t="str">
        <f t="shared" si="6"/>
        <v>CUMPLIDA</v>
      </c>
      <c r="AE264" s="89" t="str">
        <f t="shared" si="7"/>
        <v>CUMPLIDA</v>
      </c>
      <c r="AF264" s="105" t="s">
        <v>88</v>
      </c>
      <c r="AG264" s="113"/>
      <c r="AH264" s="91"/>
      <c r="AI264" s="91"/>
      <c r="AJ264" s="91"/>
      <c r="AK264" s="449" t="s">
        <v>108</v>
      </c>
      <c r="AL264" s="427" t="s">
        <v>115</v>
      </c>
      <c r="AM264" s="427" t="s">
        <v>170</v>
      </c>
      <c r="AN264" s="427" t="s">
        <v>215</v>
      </c>
      <c r="AO264" s="427"/>
      <c r="AP264" s="427"/>
      <c r="AQ264" s="427"/>
      <c r="AR264" s="427"/>
      <c r="AS264" s="119"/>
    </row>
    <row r="265" spans="1:45" s="142" customFormat="1" ht="144" hidden="1" customHeight="1" x14ac:dyDescent="0.25">
      <c r="A265" s="120">
        <v>698</v>
      </c>
      <c r="B265" s="120">
        <v>16</v>
      </c>
      <c r="C265" s="174" t="s">
        <v>2116</v>
      </c>
      <c r="D265" s="174" t="s">
        <v>2117</v>
      </c>
      <c r="E265" s="121" t="s">
        <v>2118</v>
      </c>
      <c r="F265" s="121" t="s">
        <v>2119</v>
      </c>
      <c r="G265" s="123" t="s">
        <v>2120</v>
      </c>
      <c r="H265" s="293" t="s">
        <v>2121</v>
      </c>
      <c r="I265" s="293" t="s">
        <v>2121</v>
      </c>
      <c r="J265" s="139">
        <v>3</v>
      </c>
      <c r="K265" s="126">
        <v>41699</v>
      </c>
      <c r="L265" s="126">
        <v>42185</v>
      </c>
      <c r="M265" s="127" t="s">
        <v>492</v>
      </c>
      <c r="N265" s="128" t="s">
        <v>492</v>
      </c>
      <c r="O265" s="170" t="s">
        <v>22</v>
      </c>
      <c r="P265" s="170" t="s">
        <v>22</v>
      </c>
      <c r="Q265" s="170" t="s">
        <v>22</v>
      </c>
      <c r="R265" s="129" t="s">
        <v>88</v>
      </c>
      <c r="S265" s="130">
        <v>3</v>
      </c>
      <c r="T265" s="131">
        <f>+S265/J265</f>
        <v>1</v>
      </c>
      <c r="U265" s="132"/>
      <c r="V265" s="132"/>
      <c r="W265" s="133"/>
      <c r="X265" s="132"/>
      <c r="Y265" s="133"/>
      <c r="Z265" s="132"/>
      <c r="AA265" s="134" t="s">
        <v>52</v>
      </c>
      <c r="AB265" s="88">
        <f>IF(T265=100%,2,0)</f>
        <v>2</v>
      </c>
      <c r="AC265" s="88">
        <f>IF(L265&lt;$AD$8,0,1)</f>
        <v>0</v>
      </c>
      <c r="AD265" s="135" t="str">
        <f t="shared" si="6"/>
        <v>CUMPLIDA</v>
      </c>
      <c r="AE265" s="135" t="str">
        <f t="shared" si="7"/>
        <v>CUMPLIDA</v>
      </c>
      <c r="AF265" s="129" t="s">
        <v>88</v>
      </c>
      <c r="AG265" s="131" t="s">
        <v>391</v>
      </c>
      <c r="AH265" s="137"/>
      <c r="AI265" s="137"/>
      <c r="AJ265" s="137"/>
      <c r="AK265" s="138" t="s">
        <v>364</v>
      </c>
      <c r="AL265" s="139"/>
      <c r="AM265" s="138"/>
      <c r="AN265" s="294"/>
      <c r="AO265" s="294"/>
      <c r="AP265" s="294"/>
      <c r="AQ265" s="294"/>
      <c r="AR265" s="294"/>
      <c r="AS265" s="294"/>
    </row>
    <row r="266" spans="1:45" s="142" customFormat="1" ht="57.6" hidden="1" customHeight="1" x14ac:dyDescent="0.25">
      <c r="A266" s="70">
        <v>709</v>
      </c>
      <c r="B266" s="70">
        <v>27</v>
      </c>
      <c r="C266" s="183" t="s">
        <v>2122</v>
      </c>
      <c r="D266" s="183" t="s">
        <v>2123</v>
      </c>
      <c r="E266" s="183" t="s">
        <v>2124</v>
      </c>
      <c r="F266" s="183" t="s">
        <v>2125</v>
      </c>
      <c r="G266" s="74" t="s">
        <v>2126</v>
      </c>
      <c r="H266" s="183" t="s">
        <v>2127</v>
      </c>
      <c r="I266" s="183" t="s">
        <v>2127</v>
      </c>
      <c r="J266" s="93">
        <v>1</v>
      </c>
      <c r="K266" s="77">
        <v>41334</v>
      </c>
      <c r="L266" s="77">
        <v>41670</v>
      </c>
      <c r="M266" s="78" t="s">
        <v>2128</v>
      </c>
      <c r="N266" s="79" t="s">
        <v>2128</v>
      </c>
      <c r="O266" s="80" t="s">
        <v>48</v>
      </c>
      <c r="P266" s="80" t="s">
        <v>48</v>
      </c>
      <c r="Q266" s="80" t="s">
        <v>48</v>
      </c>
      <c r="R266" s="81" t="s">
        <v>88</v>
      </c>
      <c r="S266" s="295">
        <v>1</v>
      </c>
      <c r="T266" s="83">
        <f>+S266/J266</f>
        <v>1</v>
      </c>
      <c r="U266" s="85"/>
      <c r="V266" s="85"/>
      <c r="W266" s="86"/>
      <c r="X266" s="85"/>
      <c r="Y266" s="86"/>
      <c r="Z266" s="85"/>
      <c r="AA266" s="87" t="s">
        <v>52</v>
      </c>
      <c r="AB266" s="88">
        <f>IF(T266=100%,2,0)</f>
        <v>2</v>
      </c>
      <c r="AC266" s="88">
        <f>IF(L266&lt;$AD$8,0,1)</f>
        <v>0</v>
      </c>
      <c r="AD266" s="89" t="str">
        <f t="shared" si="6"/>
        <v>CUMPLIDA</v>
      </c>
      <c r="AE266" s="89" t="str">
        <f t="shared" si="7"/>
        <v>CUMPLIDA</v>
      </c>
      <c r="AF266" s="81" t="s">
        <v>88</v>
      </c>
      <c r="AG266" s="83" t="s">
        <v>363</v>
      </c>
      <c r="AH266" s="91"/>
      <c r="AI266" s="91"/>
      <c r="AJ266" s="91"/>
      <c r="AK266" s="92" t="s">
        <v>364</v>
      </c>
      <c r="AL266" s="93" t="s">
        <v>228</v>
      </c>
      <c r="AM266" s="93" t="s">
        <v>2129</v>
      </c>
      <c r="AN266" s="145"/>
      <c r="AO266" s="145"/>
      <c r="AP266" s="145"/>
      <c r="AQ266" s="145"/>
      <c r="AR266" s="145"/>
      <c r="AS266" s="145"/>
    </row>
    <row r="267" spans="1:45" s="142" customFormat="1" ht="409.6" hidden="1" customHeight="1" x14ac:dyDescent="0.25">
      <c r="A267" s="70">
        <v>712</v>
      </c>
      <c r="B267" s="70">
        <v>30</v>
      </c>
      <c r="C267" s="183" t="s">
        <v>2130</v>
      </c>
      <c r="D267" s="183" t="s">
        <v>2131</v>
      </c>
      <c r="E267" s="183" t="s">
        <v>2132</v>
      </c>
      <c r="F267" s="183" t="s">
        <v>2133</v>
      </c>
      <c r="G267" s="183"/>
      <c r="H267" s="183" t="s">
        <v>2134</v>
      </c>
      <c r="I267" s="183" t="s">
        <v>2134</v>
      </c>
      <c r="J267" s="93">
        <v>4</v>
      </c>
      <c r="K267" s="77">
        <v>41673</v>
      </c>
      <c r="L267" s="77">
        <v>42004</v>
      </c>
      <c r="M267" s="78" t="s">
        <v>624</v>
      </c>
      <c r="N267" s="79" t="s">
        <v>624</v>
      </c>
      <c r="O267" s="80" t="s">
        <v>43</v>
      </c>
      <c r="P267" s="80" t="s">
        <v>43</v>
      </c>
      <c r="Q267" s="80" t="s">
        <v>43</v>
      </c>
      <c r="R267" s="81" t="s">
        <v>88</v>
      </c>
      <c r="S267" s="295">
        <v>4</v>
      </c>
      <c r="T267" s="83">
        <f>+S267/J267</f>
        <v>1</v>
      </c>
      <c r="U267" s="85"/>
      <c r="V267" s="85"/>
      <c r="W267" s="86"/>
      <c r="X267" s="85"/>
      <c r="Y267" s="86"/>
      <c r="Z267" s="85"/>
      <c r="AA267" s="87" t="s">
        <v>52</v>
      </c>
      <c r="AB267" s="88">
        <f>IF(T267=100%,2,0)</f>
        <v>2</v>
      </c>
      <c r="AC267" s="88">
        <f>IF(L267&lt;$AD$8,0,1)</f>
        <v>0</v>
      </c>
      <c r="AD267" s="89" t="str">
        <f t="shared" ref="AD267:AD330" si="8">IF(AB267+AC267&gt;1,"CUMPLIDA",IF(AC267=1,"EN TERMINO","VENCIDA"))</f>
        <v>CUMPLIDA</v>
      </c>
      <c r="AE267" s="89" t="str">
        <f t="shared" ref="AE267:AE330" si="9">IF(AD267="CUMPLIDA","CUMPLIDA",IF(AD267="EN TERMINO","EN TERMINO","VENCIDA"))</f>
        <v>CUMPLIDA</v>
      </c>
      <c r="AF267" s="81" t="s">
        <v>88</v>
      </c>
      <c r="AG267" s="83" t="s">
        <v>391</v>
      </c>
      <c r="AH267" s="91"/>
      <c r="AI267" s="91"/>
      <c r="AJ267" s="91"/>
      <c r="AK267" s="92" t="s">
        <v>364</v>
      </c>
      <c r="AL267" s="93"/>
      <c r="AM267" s="92"/>
      <c r="AN267" s="145"/>
      <c r="AO267" s="145"/>
      <c r="AP267" s="145"/>
      <c r="AQ267" s="145"/>
      <c r="AR267" s="145"/>
      <c r="AS267" s="145"/>
    </row>
    <row r="268" spans="1:45" s="142" customFormat="1" ht="374.45" hidden="1" customHeight="1" x14ac:dyDescent="0.25">
      <c r="A268" s="70">
        <v>713</v>
      </c>
      <c r="B268" s="70">
        <v>31</v>
      </c>
      <c r="C268" s="183" t="s">
        <v>2135</v>
      </c>
      <c r="D268" s="183" t="s">
        <v>2136</v>
      </c>
      <c r="E268" s="183" t="s">
        <v>2137</v>
      </c>
      <c r="F268" s="183" t="s">
        <v>2138</v>
      </c>
      <c r="G268" s="183"/>
      <c r="H268" s="183" t="s">
        <v>2139</v>
      </c>
      <c r="I268" s="183" t="s">
        <v>2140</v>
      </c>
      <c r="J268" s="93">
        <v>28</v>
      </c>
      <c r="K268" s="77">
        <v>41673</v>
      </c>
      <c r="L268" s="77">
        <v>42004</v>
      </c>
      <c r="M268" s="78" t="s">
        <v>624</v>
      </c>
      <c r="N268" s="79" t="s">
        <v>624</v>
      </c>
      <c r="O268" s="80" t="s">
        <v>43</v>
      </c>
      <c r="P268" s="80" t="s">
        <v>43</v>
      </c>
      <c r="Q268" s="80" t="s">
        <v>43</v>
      </c>
      <c r="R268" s="81" t="s">
        <v>88</v>
      </c>
      <c r="S268" s="295">
        <v>28</v>
      </c>
      <c r="T268" s="83">
        <f>+S268/J268</f>
        <v>1</v>
      </c>
      <c r="U268" s="85"/>
      <c r="V268" s="85"/>
      <c r="W268" s="86"/>
      <c r="X268" s="85"/>
      <c r="Y268" s="86"/>
      <c r="Z268" s="85"/>
      <c r="AA268" s="87" t="s">
        <v>52</v>
      </c>
      <c r="AB268" s="88">
        <f>IF(T268=100%,2,0)</f>
        <v>2</v>
      </c>
      <c r="AC268" s="88">
        <f>IF(L268&lt;$AD$8,0,1)</f>
        <v>0</v>
      </c>
      <c r="AD268" s="89" t="str">
        <f t="shared" si="8"/>
        <v>CUMPLIDA</v>
      </c>
      <c r="AE268" s="89" t="str">
        <f t="shared" si="9"/>
        <v>CUMPLIDA</v>
      </c>
      <c r="AF268" s="81" t="s">
        <v>88</v>
      </c>
      <c r="AG268" s="83" t="s">
        <v>391</v>
      </c>
      <c r="AH268" s="91"/>
      <c r="AI268" s="91"/>
      <c r="AJ268" s="91"/>
      <c r="AK268" s="92" t="s">
        <v>364</v>
      </c>
      <c r="AL268" s="93"/>
      <c r="AM268" s="92"/>
      <c r="AN268" s="145"/>
      <c r="AO268" s="145"/>
      <c r="AP268" s="145"/>
      <c r="AQ268" s="145"/>
      <c r="AR268" s="145"/>
      <c r="AS268" s="145"/>
    </row>
    <row r="269" spans="1:45" s="142" customFormat="1" ht="172.9" hidden="1" customHeight="1" x14ac:dyDescent="0.25">
      <c r="A269" s="70">
        <v>716</v>
      </c>
      <c r="B269" s="70">
        <v>34</v>
      </c>
      <c r="C269" s="183" t="s">
        <v>2141</v>
      </c>
      <c r="D269" s="183" t="s">
        <v>2142</v>
      </c>
      <c r="E269" s="183" t="s">
        <v>2143</v>
      </c>
      <c r="F269" s="183" t="s">
        <v>2144</v>
      </c>
      <c r="G269" s="74" t="s">
        <v>2145</v>
      </c>
      <c r="H269" s="183" t="s">
        <v>2146</v>
      </c>
      <c r="I269" s="183" t="s">
        <v>2146</v>
      </c>
      <c r="J269" s="92">
        <v>6</v>
      </c>
      <c r="K269" s="77">
        <v>41640</v>
      </c>
      <c r="L269" s="77">
        <v>42369</v>
      </c>
      <c r="M269" s="78" t="s">
        <v>2147</v>
      </c>
      <c r="N269" s="79" t="s">
        <v>2147</v>
      </c>
      <c r="O269" s="79" t="s">
        <v>25</v>
      </c>
      <c r="P269" s="79" t="s">
        <v>25</v>
      </c>
      <c r="Q269" s="143" t="s">
        <v>25</v>
      </c>
      <c r="R269" s="81" t="s">
        <v>88</v>
      </c>
      <c r="S269" s="295">
        <v>6</v>
      </c>
      <c r="T269" s="83">
        <f>+S269/J269</f>
        <v>1</v>
      </c>
      <c r="U269" s="85"/>
      <c r="V269" s="85"/>
      <c r="W269" s="86"/>
      <c r="X269" s="85"/>
      <c r="Y269" s="86"/>
      <c r="Z269" s="85"/>
      <c r="AA269" s="87" t="s">
        <v>52</v>
      </c>
      <c r="AB269" s="88">
        <f>IF(T269=100%,2,0)</f>
        <v>2</v>
      </c>
      <c r="AC269" s="88">
        <f>IF(L269&lt;$AD$8,0,1)</f>
        <v>0</v>
      </c>
      <c r="AD269" s="89" t="str">
        <f t="shared" si="8"/>
        <v>CUMPLIDA</v>
      </c>
      <c r="AE269" s="89" t="str">
        <f t="shared" si="9"/>
        <v>CUMPLIDA</v>
      </c>
      <c r="AF269" s="81" t="s">
        <v>88</v>
      </c>
      <c r="AG269" s="83" t="s">
        <v>363</v>
      </c>
      <c r="AH269" s="91"/>
      <c r="AI269" s="91"/>
      <c r="AJ269" s="91"/>
      <c r="AK269" s="92" t="s">
        <v>364</v>
      </c>
      <c r="AL269" s="93" t="s">
        <v>117</v>
      </c>
      <c r="AM269" s="93" t="s">
        <v>2148</v>
      </c>
      <c r="AN269" s="145"/>
      <c r="AO269" s="145"/>
      <c r="AP269" s="145"/>
      <c r="AQ269" s="145"/>
      <c r="AR269" s="145"/>
      <c r="AS269" s="145"/>
    </row>
    <row r="270" spans="1:45" s="142" customFormat="1" ht="403.15" hidden="1" customHeight="1" x14ac:dyDescent="0.25">
      <c r="A270" s="70">
        <v>717</v>
      </c>
      <c r="B270" s="70">
        <v>35</v>
      </c>
      <c r="C270" s="183" t="s">
        <v>2149</v>
      </c>
      <c r="D270" s="183" t="s">
        <v>2150</v>
      </c>
      <c r="E270" s="183" t="s">
        <v>2151</v>
      </c>
      <c r="F270" s="183" t="s">
        <v>2152</v>
      </c>
      <c r="G270" s="183"/>
      <c r="H270" s="75" t="s">
        <v>2153</v>
      </c>
      <c r="I270" s="75" t="s">
        <v>2153</v>
      </c>
      <c r="J270" s="93">
        <v>25</v>
      </c>
      <c r="K270" s="77">
        <v>41673</v>
      </c>
      <c r="L270" s="77">
        <v>42185</v>
      </c>
      <c r="M270" s="78" t="s">
        <v>624</v>
      </c>
      <c r="N270" s="79" t="s">
        <v>624</v>
      </c>
      <c r="O270" s="80" t="s">
        <v>43</v>
      </c>
      <c r="P270" s="80" t="s">
        <v>43</v>
      </c>
      <c r="Q270" s="80" t="s">
        <v>43</v>
      </c>
      <c r="R270" s="81" t="s">
        <v>88</v>
      </c>
      <c r="S270" s="295">
        <v>25</v>
      </c>
      <c r="T270" s="83">
        <f>+S270/J270</f>
        <v>1</v>
      </c>
      <c r="U270" s="85"/>
      <c r="V270" s="85"/>
      <c r="W270" s="86"/>
      <c r="X270" s="85"/>
      <c r="Y270" s="86"/>
      <c r="Z270" s="85"/>
      <c r="AA270" s="87" t="s">
        <v>52</v>
      </c>
      <c r="AB270" s="88">
        <f>IF(T270=100%,2,0)</f>
        <v>2</v>
      </c>
      <c r="AC270" s="88">
        <f>IF(L270&lt;$AD$8,0,1)</f>
        <v>0</v>
      </c>
      <c r="AD270" s="89" t="str">
        <f t="shared" si="8"/>
        <v>CUMPLIDA</v>
      </c>
      <c r="AE270" s="89" t="str">
        <f t="shared" si="9"/>
        <v>CUMPLIDA</v>
      </c>
      <c r="AF270" s="81" t="s">
        <v>88</v>
      </c>
      <c r="AG270" s="83" t="s">
        <v>391</v>
      </c>
      <c r="AH270" s="91"/>
      <c r="AI270" s="91"/>
      <c r="AJ270" s="91"/>
      <c r="AK270" s="92" t="s">
        <v>364</v>
      </c>
      <c r="AL270" s="93"/>
      <c r="AM270" s="92"/>
      <c r="AN270" s="145"/>
      <c r="AO270" s="145"/>
      <c r="AP270" s="145"/>
      <c r="AQ270" s="145"/>
      <c r="AR270" s="145"/>
      <c r="AS270" s="145"/>
    </row>
    <row r="271" spans="1:45" s="142" customFormat="1" ht="187.15" hidden="1" customHeight="1" x14ac:dyDescent="0.25">
      <c r="A271" s="70">
        <v>718</v>
      </c>
      <c r="B271" s="70">
        <v>36</v>
      </c>
      <c r="C271" s="183" t="s">
        <v>2154</v>
      </c>
      <c r="D271" s="183" t="s">
        <v>2155</v>
      </c>
      <c r="E271" s="183" t="s">
        <v>2156</v>
      </c>
      <c r="F271" s="183" t="s">
        <v>2157</v>
      </c>
      <c r="G271" s="183"/>
      <c r="H271" s="183" t="s">
        <v>2158</v>
      </c>
      <c r="I271" s="183" t="s">
        <v>2158</v>
      </c>
      <c r="J271" s="93">
        <v>15</v>
      </c>
      <c r="K271" s="77">
        <v>41673</v>
      </c>
      <c r="L271" s="77">
        <v>42004</v>
      </c>
      <c r="M271" s="78" t="s">
        <v>624</v>
      </c>
      <c r="N271" s="79" t="s">
        <v>624</v>
      </c>
      <c r="O271" s="80" t="s">
        <v>43</v>
      </c>
      <c r="P271" s="80" t="s">
        <v>43</v>
      </c>
      <c r="Q271" s="80" t="s">
        <v>43</v>
      </c>
      <c r="R271" s="81" t="s">
        <v>88</v>
      </c>
      <c r="S271" s="295">
        <v>15</v>
      </c>
      <c r="T271" s="83">
        <f>+S271/J271</f>
        <v>1</v>
      </c>
      <c r="U271" s="85"/>
      <c r="V271" s="85"/>
      <c r="W271" s="86"/>
      <c r="X271" s="85"/>
      <c r="Y271" s="86"/>
      <c r="Z271" s="85"/>
      <c r="AA271" s="87" t="s">
        <v>52</v>
      </c>
      <c r="AB271" s="88">
        <f>IF(T271=100%,2,0)</f>
        <v>2</v>
      </c>
      <c r="AC271" s="88">
        <f>IF(L271&lt;$AD$8,0,1)</f>
        <v>0</v>
      </c>
      <c r="AD271" s="89" t="str">
        <f t="shared" si="8"/>
        <v>CUMPLIDA</v>
      </c>
      <c r="AE271" s="89" t="str">
        <f t="shared" si="9"/>
        <v>CUMPLIDA</v>
      </c>
      <c r="AF271" s="81" t="s">
        <v>88</v>
      </c>
      <c r="AG271" s="83" t="s">
        <v>391</v>
      </c>
      <c r="AH271" s="91"/>
      <c r="AI271" s="91"/>
      <c r="AJ271" s="91"/>
      <c r="AK271" s="92" t="s">
        <v>364</v>
      </c>
      <c r="AL271" s="93"/>
      <c r="AM271" s="92"/>
      <c r="AN271" s="145"/>
      <c r="AO271" s="145"/>
      <c r="AP271" s="145"/>
      <c r="AQ271" s="145"/>
      <c r="AR271" s="145"/>
      <c r="AS271" s="145"/>
    </row>
    <row r="272" spans="1:45" s="142" customFormat="1" ht="100.9" hidden="1" customHeight="1" x14ac:dyDescent="0.25">
      <c r="A272" s="70">
        <v>719</v>
      </c>
      <c r="B272" s="70">
        <v>37</v>
      </c>
      <c r="C272" s="183" t="s">
        <v>2159</v>
      </c>
      <c r="D272" s="183" t="s">
        <v>2160</v>
      </c>
      <c r="E272" s="183" t="s">
        <v>2161</v>
      </c>
      <c r="F272" s="183" t="s">
        <v>2162</v>
      </c>
      <c r="G272" s="183"/>
      <c r="H272" s="183" t="s">
        <v>2163</v>
      </c>
      <c r="I272" s="183" t="s">
        <v>2164</v>
      </c>
      <c r="J272" s="93">
        <v>5</v>
      </c>
      <c r="K272" s="77">
        <v>41673</v>
      </c>
      <c r="L272" s="77">
        <v>42004</v>
      </c>
      <c r="M272" s="78" t="s">
        <v>624</v>
      </c>
      <c r="N272" s="79" t="s">
        <v>624</v>
      </c>
      <c r="O272" s="80" t="s">
        <v>43</v>
      </c>
      <c r="P272" s="80" t="s">
        <v>43</v>
      </c>
      <c r="Q272" s="80" t="s">
        <v>43</v>
      </c>
      <c r="R272" s="81" t="s">
        <v>88</v>
      </c>
      <c r="S272" s="295">
        <v>5</v>
      </c>
      <c r="T272" s="83">
        <f>+S272/J272</f>
        <v>1</v>
      </c>
      <c r="U272" s="85"/>
      <c r="V272" s="85"/>
      <c r="W272" s="86"/>
      <c r="X272" s="85"/>
      <c r="Y272" s="86"/>
      <c r="Z272" s="85"/>
      <c r="AA272" s="87" t="s">
        <v>52</v>
      </c>
      <c r="AB272" s="88">
        <f>IF(T272=100%,2,0)</f>
        <v>2</v>
      </c>
      <c r="AC272" s="88">
        <f>IF(L272&lt;$AD$8,0,1)</f>
        <v>0</v>
      </c>
      <c r="AD272" s="89" t="str">
        <f t="shared" si="8"/>
        <v>CUMPLIDA</v>
      </c>
      <c r="AE272" s="89" t="str">
        <f t="shared" si="9"/>
        <v>CUMPLIDA</v>
      </c>
      <c r="AF272" s="81" t="s">
        <v>88</v>
      </c>
      <c r="AG272" s="83" t="s">
        <v>391</v>
      </c>
      <c r="AH272" s="91"/>
      <c r="AI272" s="91"/>
      <c r="AJ272" s="91"/>
      <c r="AK272" s="92" t="s">
        <v>364</v>
      </c>
      <c r="AL272" s="93"/>
      <c r="AM272" s="92"/>
      <c r="AN272" s="145"/>
      <c r="AO272" s="145"/>
      <c r="AP272" s="145"/>
      <c r="AQ272" s="145"/>
      <c r="AR272" s="145"/>
      <c r="AS272" s="145"/>
    </row>
    <row r="273" spans="1:45" s="142" customFormat="1" ht="201.6" hidden="1" customHeight="1" x14ac:dyDescent="0.25">
      <c r="A273" s="70">
        <v>720</v>
      </c>
      <c r="B273" s="70">
        <v>38</v>
      </c>
      <c r="C273" s="183" t="s">
        <v>2165</v>
      </c>
      <c r="D273" s="183" t="s">
        <v>2166</v>
      </c>
      <c r="E273" s="183" t="s">
        <v>2167</v>
      </c>
      <c r="F273" s="197" t="s">
        <v>2168</v>
      </c>
      <c r="G273" s="197"/>
      <c r="H273" s="160" t="s">
        <v>2169</v>
      </c>
      <c r="I273" s="160" t="s">
        <v>2170</v>
      </c>
      <c r="J273" s="198">
        <v>4</v>
      </c>
      <c r="K273" s="77">
        <v>41640</v>
      </c>
      <c r="L273" s="77">
        <v>42004</v>
      </c>
      <c r="M273" s="78" t="s">
        <v>570</v>
      </c>
      <c r="N273" s="79" t="s">
        <v>39</v>
      </c>
      <c r="O273" s="80" t="s">
        <v>22</v>
      </c>
      <c r="P273" s="80" t="s">
        <v>1913</v>
      </c>
      <c r="Q273" s="79" t="s">
        <v>37</v>
      </c>
      <c r="R273" s="81" t="s">
        <v>88</v>
      </c>
      <c r="S273" s="295">
        <v>4</v>
      </c>
      <c r="T273" s="83">
        <f>+S273/J273</f>
        <v>1</v>
      </c>
      <c r="U273" s="85"/>
      <c r="V273" s="85"/>
      <c r="W273" s="86"/>
      <c r="X273" s="85"/>
      <c r="Y273" s="86"/>
      <c r="Z273" s="85"/>
      <c r="AA273" s="87" t="s">
        <v>52</v>
      </c>
      <c r="AB273" s="88">
        <f>IF(T273=100%,2,0)</f>
        <v>2</v>
      </c>
      <c r="AC273" s="88">
        <f>IF(L273&lt;$AD$8,0,1)</f>
        <v>0</v>
      </c>
      <c r="AD273" s="89" t="str">
        <f t="shared" si="8"/>
        <v>CUMPLIDA</v>
      </c>
      <c r="AE273" s="89" t="str">
        <f t="shared" si="9"/>
        <v>CUMPLIDA</v>
      </c>
      <c r="AF273" s="81" t="s">
        <v>88</v>
      </c>
      <c r="AG273" s="83" t="s">
        <v>363</v>
      </c>
      <c r="AH273" s="91"/>
      <c r="AI273" s="91"/>
      <c r="AJ273" s="91"/>
      <c r="AK273" s="92" t="s">
        <v>364</v>
      </c>
      <c r="AL273" s="93" t="s">
        <v>111</v>
      </c>
      <c r="AM273" s="93" t="s">
        <v>1262</v>
      </c>
      <c r="AN273" s="94" t="s">
        <v>213</v>
      </c>
      <c r="AO273" s="449"/>
      <c r="AP273" s="94"/>
      <c r="AQ273" s="94"/>
      <c r="AR273" s="94"/>
      <c r="AS273" s="94"/>
    </row>
    <row r="274" spans="1:45" s="142" customFormat="1" ht="409.6" hidden="1" customHeight="1" x14ac:dyDescent="0.25">
      <c r="A274" s="70">
        <v>721</v>
      </c>
      <c r="B274" s="70">
        <v>39</v>
      </c>
      <c r="C274" s="183" t="s">
        <v>2171</v>
      </c>
      <c r="D274" s="183" t="s">
        <v>2172</v>
      </c>
      <c r="E274" s="183" t="s">
        <v>2173</v>
      </c>
      <c r="F274" s="183" t="s">
        <v>2174</v>
      </c>
      <c r="G274" s="74"/>
      <c r="H274" s="183" t="s">
        <v>2175</v>
      </c>
      <c r="I274" s="183" t="s">
        <v>2175</v>
      </c>
      <c r="J274" s="93">
        <v>6</v>
      </c>
      <c r="K274" s="77">
        <v>41699</v>
      </c>
      <c r="L274" s="77">
        <v>42185</v>
      </c>
      <c r="M274" s="78" t="s">
        <v>369</v>
      </c>
      <c r="N274" s="79" t="s">
        <v>23</v>
      </c>
      <c r="O274" s="80" t="s">
        <v>22</v>
      </c>
      <c r="P274" s="80" t="s">
        <v>1934</v>
      </c>
      <c r="Q274" s="79" t="s">
        <v>37</v>
      </c>
      <c r="R274" s="81" t="s">
        <v>88</v>
      </c>
      <c r="S274" s="295">
        <v>6</v>
      </c>
      <c r="T274" s="83">
        <f>+S274/J274</f>
        <v>1</v>
      </c>
      <c r="U274" s="85" t="s">
        <v>729</v>
      </c>
      <c r="V274" s="85" t="s">
        <v>19</v>
      </c>
      <c r="W274" s="6" t="s">
        <v>2176</v>
      </c>
      <c r="X274" s="85"/>
      <c r="Y274" s="6"/>
      <c r="Z274" s="85"/>
      <c r="AA274" s="87" t="s">
        <v>52</v>
      </c>
      <c r="AB274" s="88">
        <f>IF(T274=100%,2,0)</f>
        <v>2</v>
      </c>
      <c r="AC274" s="88">
        <f>IF(L274&lt;$AD$8,0,1)</f>
        <v>0</v>
      </c>
      <c r="AD274" s="89" t="str">
        <f t="shared" si="8"/>
        <v>CUMPLIDA</v>
      </c>
      <c r="AE274" s="89" t="str">
        <f t="shared" si="9"/>
        <v>CUMPLIDA</v>
      </c>
      <c r="AF274" s="81" t="s">
        <v>88</v>
      </c>
      <c r="AG274" s="83" t="s">
        <v>391</v>
      </c>
      <c r="AH274" s="91"/>
      <c r="AI274" s="91"/>
      <c r="AJ274" s="91"/>
      <c r="AK274" s="92" t="s">
        <v>364</v>
      </c>
      <c r="AL274" s="93"/>
      <c r="AM274" s="92"/>
      <c r="AN274" s="94" t="s">
        <v>214</v>
      </c>
      <c r="AO274" s="449"/>
      <c r="AP274" s="94"/>
      <c r="AQ274" s="94"/>
      <c r="AR274" s="94"/>
      <c r="AS274" s="94"/>
    </row>
    <row r="275" spans="1:45" s="142" customFormat="1" ht="331.15" hidden="1" customHeight="1" x14ac:dyDescent="0.25">
      <c r="A275" s="70">
        <v>722</v>
      </c>
      <c r="B275" s="70">
        <v>40</v>
      </c>
      <c r="C275" s="183" t="s">
        <v>2177</v>
      </c>
      <c r="D275" s="183" t="s">
        <v>2178</v>
      </c>
      <c r="E275" s="183" t="s">
        <v>2179</v>
      </c>
      <c r="F275" s="75" t="s">
        <v>401</v>
      </c>
      <c r="G275" s="75"/>
      <c r="H275" s="146" t="s">
        <v>2180</v>
      </c>
      <c r="I275" s="146" t="s">
        <v>2180</v>
      </c>
      <c r="J275" s="76">
        <v>6</v>
      </c>
      <c r="K275" s="77">
        <v>41640</v>
      </c>
      <c r="L275" s="77">
        <v>42004</v>
      </c>
      <c r="M275" s="78" t="s">
        <v>382</v>
      </c>
      <c r="N275" s="79" t="s">
        <v>24</v>
      </c>
      <c r="O275" s="80" t="s">
        <v>22</v>
      </c>
      <c r="P275" s="80" t="s">
        <v>22</v>
      </c>
      <c r="Q275" s="80" t="s">
        <v>22</v>
      </c>
      <c r="R275" s="81" t="s">
        <v>88</v>
      </c>
      <c r="S275" s="295">
        <v>6</v>
      </c>
      <c r="T275" s="83">
        <f>+S275/J275</f>
        <v>1</v>
      </c>
      <c r="U275" s="85"/>
      <c r="V275" s="85"/>
      <c r="W275" s="86"/>
      <c r="X275" s="85"/>
      <c r="Y275" s="86"/>
      <c r="Z275" s="85"/>
      <c r="AA275" s="87" t="s">
        <v>52</v>
      </c>
      <c r="AB275" s="88">
        <f>IF(T275=100%,2,0)</f>
        <v>2</v>
      </c>
      <c r="AC275" s="88">
        <f>IF(L275&lt;$AD$8,0,1)</f>
        <v>0</v>
      </c>
      <c r="AD275" s="89" t="str">
        <f t="shared" si="8"/>
        <v>CUMPLIDA</v>
      </c>
      <c r="AE275" s="89" t="str">
        <f t="shared" si="9"/>
        <v>CUMPLIDA</v>
      </c>
      <c r="AF275" s="81" t="s">
        <v>88</v>
      </c>
      <c r="AG275" s="83" t="s">
        <v>391</v>
      </c>
      <c r="AH275" s="91"/>
      <c r="AI275" s="91"/>
      <c r="AJ275" s="91"/>
      <c r="AK275" s="92" t="s">
        <v>364</v>
      </c>
      <c r="AL275" s="93"/>
      <c r="AM275" s="92"/>
      <c r="AN275" s="94" t="s">
        <v>214</v>
      </c>
      <c r="AO275" s="449"/>
      <c r="AP275" s="94"/>
      <c r="AQ275" s="94"/>
      <c r="AR275" s="94"/>
      <c r="AS275" s="94"/>
    </row>
    <row r="276" spans="1:45" s="142" customFormat="1" ht="345.6" hidden="1" customHeight="1" x14ac:dyDescent="0.25">
      <c r="A276" s="70">
        <v>723</v>
      </c>
      <c r="B276" s="70">
        <v>41</v>
      </c>
      <c r="C276" s="183" t="s">
        <v>2181</v>
      </c>
      <c r="D276" s="183" t="s">
        <v>2182</v>
      </c>
      <c r="E276" s="183" t="s">
        <v>2183</v>
      </c>
      <c r="F276" s="183" t="s">
        <v>2184</v>
      </c>
      <c r="G276" s="183" t="s">
        <v>2185</v>
      </c>
      <c r="H276" s="183" t="s">
        <v>2186</v>
      </c>
      <c r="I276" s="183" t="s">
        <v>2186</v>
      </c>
      <c r="J276" s="93">
        <v>6</v>
      </c>
      <c r="K276" s="77">
        <v>41548</v>
      </c>
      <c r="L276" s="77">
        <v>42004</v>
      </c>
      <c r="M276" s="78" t="s">
        <v>2187</v>
      </c>
      <c r="N276" s="79" t="s">
        <v>2188</v>
      </c>
      <c r="O276" s="80" t="s">
        <v>43</v>
      </c>
      <c r="P276" s="80" t="s">
        <v>2189</v>
      </c>
      <c r="Q276" s="79" t="s">
        <v>37</v>
      </c>
      <c r="R276" s="81" t="s">
        <v>88</v>
      </c>
      <c r="S276" s="295">
        <v>6</v>
      </c>
      <c r="T276" s="83">
        <f>+S276/J276</f>
        <v>1</v>
      </c>
      <c r="U276" s="85"/>
      <c r="V276" s="85"/>
      <c r="W276" s="86"/>
      <c r="X276" s="85"/>
      <c r="Y276" s="86"/>
      <c r="Z276" s="85"/>
      <c r="AA276" s="87" t="s">
        <v>52</v>
      </c>
      <c r="AB276" s="88">
        <f>IF(T276=100%,2,0)</f>
        <v>2</v>
      </c>
      <c r="AC276" s="88">
        <f>IF(L276&lt;$AD$8,0,1)</f>
        <v>0</v>
      </c>
      <c r="AD276" s="89" t="str">
        <f t="shared" si="8"/>
        <v>CUMPLIDA</v>
      </c>
      <c r="AE276" s="89" t="str">
        <f t="shared" si="9"/>
        <v>CUMPLIDA</v>
      </c>
      <c r="AF276" s="81" t="s">
        <v>88</v>
      </c>
      <c r="AG276" s="83" t="s">
        <v>363</v>
      </c>
      <c r="AH276" s="91"/>
      <c r="AI276" s="91"/>
      <c r="AJ276" s="91"/>
      <c r="AK276" s="92" t="s">
        <v>364</v>
      </c>
      <c r="AL276" s="93" t="s">
        <v>114</v>
      </c>
      <c r="AM276" s="93" t="s">
        <v>136</v>
      </c>
      <c r="AN276" s="145"/>
      <c r="AO276" s="145"/>
      <c r="AP276" s="145"/>
      <c r="AQ276" s="145"/>
      <c r="AR276" s="145"/>
      <c r="AS276" s="145"/>
    </row>
    <row r="277" spans="1:45" s="142" customFormat="1" ht="100.9" hidden="1" customHeight="1" x14ac:dyDescent="0.25">
      <c r="A277" s="70">
        <v>727</v>
      </c>
      <c r="B277" s="70">
        <v>45</v>
      </c>
      <c r="C277" s="183" t="s">
        <v>2190</v>
      </c>
      <c r="D277" s="183" t="s">
        <v>2191</v>
      </c>
      <c r="E277" s="183" t="s">
        <v>2192</v>
      </c>
      <c r="F277" s="183" t="s">
        <v>2193</v>
      </c>
      <c r="G277" s="74"/>
      <c r="H277" s="183" t="s">
        <v>2194</v>
      </c>
      <c r="I277" s="183" t="s">
        <v>2194</v>
      </c>
      <c r="J277" s="93">
        <v>4</v>
      </c>
      <c r="K277" s="77">
        <v>41699</v>
      </c>
      <c r="L277" s="77">
        <v>42004</v>
      </c>
      <c r="M277" s="78" t="s">
        <v>397</v>
      </c>
      <c r="N277" s="79" t="s">
        <v>397</v>
      </c>
      <c r="O277" s="143" t="s">
        <v>25</v>
      </c>
      <c r="P277" s="143" t="s">
        <v>25</v>
      </c>
      <c r="Q277" s="143" t="s">
        <v>25</v>
      </c>
      <c r="R277" s="81" t="s">
        <v>88</v>
      </c>
      <c r="S277" s="296">
        <v>4</v>
      </c>
      <c r="T277" s="83">
        <f>+S277/J277</f>
        <v>1</v>
      </c>
      <c r="U277" s="85"/>
      <c r="V277" s="85"/>
      <c r="W277" s="86"/>
      <c r="X277" s="85"/>
      <c r="Y277" s="86"/>
      <c r="Z277" s="85"/>
      <c r="AA277" s="87" t="s">
        <v>52</v>
      </c>
      <c r="AB277" s="88">
        <f>IF(T277=100%,2,0)</f>
        <v>2</v>
      </c>
      <c r="AC277" s="88">
        <f>IF(L277&lt;$AD$8,0,1)</f>
        <v>0</v>
      </c>
      <c r="AD277" s="89" t="str">
        <f t="shared" si="8"/>
        <v>CUMPLIDA</v>
      </c>
      <c r="AE277" s="89" t="str">
        <f t="shared" si="9"/>
        <v>CUMPLIDA</v>
      </c>
      <c r="AF277" s="81" t="s">
        <v>88</v>
      </c>
      <c r="AG277" s="83" t="s">
        <v>391</v>
      </c>
      <c r="AH277" s="91"/>
      <c r="AI277" s="91"/>
      <c r="AJ277" s="91"/>
      <c r="AK277" s="92" t="s">
        <v>364</v>
      </c>
      <c r="AL277" s="93"/>
      <c r="AM277" s="92"/>
      <c r="AN277" s="145"/>
      <c r="AO277" s="145"/>
      <c r="AP277" s="145"/>
      <c r="AQ277" s="145"/>
      <c r="AR277" s="145"/>
      <c r="AS277" s="145"/>
    </row>
    <row r="278" spans="1:45" s="142" customFormat="1" ht="316.5" customHeight="1" x14ac:dyDescent="0.25">
      <c r="A278" s="96">
        <v>728</v>
      </c>
      <c r="B278" s="96">
        <v>46</v>
      </c>
      <c r="C278" s="168" t="s">
        <v>2195</v>
      </c>
      <c r="D278" s="168" t="s">
        <v>2196</v>
      </c>
      <c r="E278" s="168" t="s">
        <v>2197</v>
      </c>
      <c r="F278" s="99" t="s">
        <v>2198</v>
      </c>
      <c r="G278" s="99" t="s">
        <v>2199</v>
      </c>
      <c r="H278" s="99" t="s">
        <v>2200</v>
      </c>
      <c r="I278" s="99" t="s">
        <v>2200</v>
      </c>
      <c r="J278" s="449">
        <v>6</v>
      </c>
      <c r="K278" s="117">
        <v>41820</v>
      </c>
      <c r="L278" s="117">
        <v>43281</v>
      </c>
      <c r="M278" s="103" t="s">
        <v>72</v>
      </c>
      <c r="N278" s="452" t="s">
        <v>72</v>
      </c>
      <c r="O278" s="118" t="s">
        <v>59</v>
      </c>
      <c r="P278" s="118" t="s">
        <v>59</v>
      </c>
      <c r="Q278" s="118" t="s">
        <v>59</v>
      </c>
      <c r="R278" s="105" t="s">
        <v>88</v>
      </c>
      <c r="S278" s="237">
        <v>6</v>
      </c>
      <c r="T278" s="107">
        <f>+S278/J278</f>
        <v>1</v>
      </c>
      <c r="U278" s="85"/>
      <c r="V278" s="85"/>
      <c r="W278" s="86"/>
      <c r="X278" s="85"/>
      <c r="Y278" s="86"/>
      <c r="Z278" s="85"/>
      <c r="AA278" s="110" t="s">
        <v>52</v>
      </c>
      <c r="AB278" s="410">
        <f>IF(T278=100%,2,0)</f>
        <v>2</v>
      </c>
      <c r="AC278" s="411">
        <f>IF(L278&lt;$AD$8,0,1)</f>
        <v>0</v>
      </c>
      <c r="AD278" s="89" t="str">
        <f t="shared" si="8"/>
        <v>CUMPLIDA</v>
      </c>
      <c r="AE278" s="89" t="str">
        <f t="shared" si="9"/>
        <v>CUMPLIDA</v>
      </c>
      <c r="AF278" s="105" t="s">
        <v>88</v>
      </c>
      <c r="AG278" s="113"/>
      <c r="AH278" s="91"/>
      <c r="AI278" s="91"/>
      <c r="AJ278" s="91"/>
      <c r="AK278" s="449" t="s">
        <v>108</v>
      </c>
      <c r="AL278" s="427" t="s">
        <v>111</v>
      </c>
      <c r="AM278" s="427" t="s">
        <v>172</v>
      </c>
      <c r="AN278" s="427" t="s">
        <v>310</v>
      </c>
      <c r="AO278" s="427"/>
      <c r="AP278" s="427"/>
      <c r="AQ278" s="427"/>
      <c r="AR278" s="427"/>
      <c r="AS278" s="119"/>
    </row>
    <row r="279" spans="1:45" s="142" customFormat="1" ht="172.9" hidden="1" customHeight="1" x14ac:dyDescent="0.25">
      <c r="A279" s="120">
        <v>729</v>
      </c>
      <c r="B279" s="120">
        <v>1</v>
      </c>
      <c r="C279" s="271" t="s">
        <v>2204</v>
      </c>
      <c r="D279" s="174" t="s">
        <v>2205</v>
      </c>
      <c r="E279" s="174" t="s">
        <v>2206</v>
      </c>
      <c r="F279" s="226" t="s">
        <v>2207</v>
      </c>
      <c r="G279" s="226" t="s">
        <v>537</v>
      </c>
      <c r="H279" s="227" t="s">
        <v>2208</v>
      </c>
      <c r="I279" s="227" t="s">
        <v>2208</v>
      </c>
      <c r="J279" s="238">
        <v>4</v>
      </c>
      <c r="K279" s="126">
        <v>41791</v>
      </c>
      <c r="L279" s="126">
        <v>42185</v>
      </c>
      <c r="M279" s="127" t="s">
        <v>539</v>
      </c>
      <c r="N279" s="139" t="s">
        <v>99</v>
      </c>
      <c r="O279" s="128" t="s">
        <v>29</v>
      </c>
      <c r="P279" s="128" t="s">
        <v>2209</v>
      </c>
      <c r="Q279" s="128" t="s">
        <v>37</v>
      </c>
      <c r="R279" s="129" t="s">
        <v>822</v>
      </c>
      <c r="S279" s="297">
        <v>4</v>
      </c>
      <c r="T279" s="131">
        <f>+S279/J279</f>
        <v>1</v>
      </c>
      <c r="U279" s="132" t="s">
        <v>441</v>
      </c>
      <c r="V279" s="132" t="s">
        <v>26</v>
      </c>
      <c r="W279" s="9" t="s">
        <v>5805</v>
      </c>
      <c r="X279" s="132" t="s">
        <v>5806</v>
      </c>
      <c r="Y279" s="9" t="s">
        <v>5807</v>
      </c>
      <c r="Z279" s="132" t="s">
        <v>445</v>
      </c>
      <c r="AA279" s="134" t="s">
        <v>60</v>
      </c>
      <c r="AB279" s="88">
        <f>IF(T279=100%,2,0)</f>
        <v>2</v>
      </c>
      <c r="AC279" s="88">
        <f>IF(L279&lt;$AD$8,0,1)</f>
        <v>0</v>
      </c>
      <c r="AD279" s="135" t="str">
        <f t="shared" si="8"/>
        <v>CUMPLIDA</v>
      </c>
      <c r="AE279" s="135" t="str">
        <f t="shared" si="9"/>
        <v>CUMPLIDA</v>
      </c>
      <c r="AF279" s="128" t="s">
        <v>27</v>
      </c>
      <c r="AG279" s="131" t="s">
        <v>391</v>
      </c>
      <c r="AH279" s="137"/>
      <c r="AI279" s="137"/>
      <c r="AJ279" s="137"/>
      <c r="AK279" s="138" t="s">
        <v>364</v>
      </c>
      <c r="AL279" s="139"/>
      <c r="AM279" s="138"/>
      <c r="AN279" s="140" t="s">
        <v>213</v>
      </c>
      <c r="AO279" s="140"/>
      <c r="AP279" s="140"/>
      <c r="AQ279" s="140"/>
      <c r="AR279" s="140"/>
      <c r="AS279" s="140"/>
    </row>
    <row r="280" spans="1:45" s="142" customFormat="1" ht="409.5" hidden="1" customHeight="1" x14ac:dyDescent="0.25">
      <c r="A280" s="70">
        <v>730</v>
      </c>
      <c r="B280" s="70">
        <v>2</v>
      </c>
      <c r="C280" s="240" t="s">
        <v>2210</v>
      </c>
      <c r="D280" s="183" t="s">
        <v>2211</v>
      </c>
      <c r="E280" s="183" t="s">
        <v>2212</v>
      </c>
      <c r="F280" s="192" t="s">
        <v>2213</v>
      </c>
      <c r="G280" s="192" t="s">
        <v>2214</v>
      </c>
      <c r="H280" s="193" t="s">
        <v>2215</v>
      </c>
      <c r="I280" s="193" t="s">
        <v>2215</v>
      </c>
      <c r="J280" s="194">
        <v>3</v>
      </c>
      <c r="K280" s="77">
        <v>41791</v>
      </c>
      <c r="L280" s="77">
        <v>42185</v>
      </c>
      <c r="M280" s="78" t="s">
        <v>539</v>
      </c>
      <c r="N280" s="93" t="s">
        <v>99</v>
      </c>
      <c r="O280" s="79" t="s">
        <v>29</v>
      </c>
      <c r="P280" s="79" t="s">
        <v>2209</v>
      </c>
      <c r="Q280" s="79" t="s">
        <v>37</v>
      </c>
      <c r="R280" s="81" t="s">
        <v>822</v>
      </c>
      <c r="S280" s="295">
        <v>3</v>
      </c>
      <c r="T280" s="83">
        <f>+S280/J280</f>
        <v>1</v>
      </c>
      <c r="U280" s="85" t="s">
        <v>441</v>
      </c>
      <c r="V280" s="85" t="s">
        <v>26</v>
      </c>
      <c r="W280" s="6" t="s">
        <v>2216</v>
      </c>
      <c r="X280" s="85" t="s">
        <v>2217</v>
      </c>
      <c r="Y280" s="6" t="s">
        <v>5413</v>
      </c>
      <c r="Z280" s="85" t="s">
        <v>445</v>
      </c>
      <c r="AA280" s="87" t="s">
        <v>60</v>
      </c>
      <c r="AB280" s="88">
        <f>IF(T280=100%,2,0)</f>
        <v>2</v>
      </c>
      <c r="AC280" s="88">
        <f>IF(L280&lt;$AD$8,0,1)</f>
        <v>0</v>
      </c>
      <c r="AD280" s="89" t="str">
        <f t="shared" si="8"/>
        <v>CUMPLIDA</v>
      </c>
      <c r="AE280" s="89" t="str">
        <f t="shared" si="9"/>
        <v>CUMPLIDA</v>
      </c>
      <c r="AF280" s="79" t="s">
        <v>27</v>
      </c>
      <c r="AG280" s="83" t="s">
        <v>391</v>
      </c>
      <c r="AH280" s="91"/>
      <c r="AI280" s="91"/>
      <c r="AJ280" s="91"/>
      <c r="AK280" s="92" t="s">
        <v>364</v>
      </c>
      <c r="AL280" s="93"/>
      <c r="AM280" s="92"/>
      <c r="AN280" s="94" t="s">
        <v>213</v>
      </c>
      <c r="AO280" s="449"/>
      <c r="AP280" s="94"/>
      <c r="AQ280" s="94"/>
      <c r="AR280" s="94"/>
      <c r="AS280" s="94"/>
    </row>
    <row r="281" spans="1:45" s="142" customFormat="1" ht="216" hidden="1" customHeight="1" x14ac:dyDescent="0.25">
      <c r="A281" s="70">
        <v>731</v>
      </c>
      <c r="B281" s="70">
        <v>3</v>
      </c>
      <c r="C281" s="240" t="s">
        <v>2218</v>
      </c>
      <c r="D281" s="183" t="s">
        <v>2219</v>
      </c>
      <c r="E281" s="183" t="s">
        <v>2220</v>
      </c>
      <c r="F281" s="192" t="s">
        <v>2221</v>
      </c>
      <c r="G281" s="192"/>
      <c r="H281" s="193" t="s">
        <v>2222</v>
      </c>
      <c r="I281" s="193" t="s">
        <v>2222</v>
      </c>
      <c r="J281" s="194">
        <v>6</v>
      </c>
      <c r="K281" s="77">
        <v>41671</v>
      </c>
      <c r="L281" s="77">
        <v>42185</v>
      </c>
      <c r="M281" s="78" t="s">
        <v>539</v>
      </c>
      <c r="N281" s="93" t="s">
        <v>99</v>
      </c>
      <c r="O281" s="79" t="s">
        <v>29</v>
      </c>
      <c r="P281" s="79" t="s">
        <v>2209</v>
      </c>
      <c r="Q281" s="79" t="s">
        <v>37</v>
      </c>
      <c r="R281" s="81" t="s">
        <v>440</v>
      </c>
      <c r="S281" s="295">
        <v>6</v>
      </c>
      <c r="T281" s="83">
        <f>+S281/J281</f>
        <v>1</v>
      </c>
      <c r="U281" s="85"/>
      <c r="V281" s="85"/>
      <c r="W281" s="86"/>
      <c r="X281" s="85"/>
      <c r="Y281" s="86"/>
      <c r="Z281" s="85"/>
      <c r="AA281" s="87" t="s">
        <v>60</v>
      </c>
      <c r="AB281" s="88">
        <f>IF(T281=100%,2,0)</f>
        <v>2</v>
      </c>
      <c r="AC281" s="88">
        <f>IF(L281&lt;$AD$8,0,1)</f>
        <v>0</v>
      </c>
      <c r="AD281" s="89" t="str">
        <f t="shared" si="8"/>
        <v>CUMPLIDA</v>
      </c>
      <c r="AE281" s="89" t="str">
        <f t="shared" si="9"/>
        <v>CUMPLIDA</v>
      </c>
      <c r="AF281" s="81" t="s">
        <v>31</v>
      </c>
      <c r="AG281" s="83" t="s">
        <v>391</v>
      </c>
      <c r="AH281" s="91"/>
      <c r="AI281" s="91"/>
      <c r="AJ281" s="91"/>
      <c r="AK281" s="92" t="s">
        <v>364</v>
      </c>
      <c r="AL281" s="93"/>
      <c r="AM281" s="92"/>
      <c r="AN281" s="94" t="s">
        <v>213</v>
      </c>
      <c r="AO281" s="449"/>
      <c r="AP281" s="94"/>
      <c r="AQ281" s="94"/>
      <c r="AR281" s="94"/>
      <c r="AS281" s="94"/>
    </row>
    <row r="282" spans="1:45" s="142" customFormat="1" ht="115.15" hidden="1" customHeight="1" x14ac:dyDescent="0.25">
      <c r="A282" s="70">
        <v>732</v>
      </c>
      <c r="B282" s="70">
        <v>4</v>
      </c>
      <c r="C282" s="240" t="s">
        <v>2223</v>
      </c>
      <c r="D282" s="183" t="s">
        <v>2224</v>
      </c>
      <c r="E282" s="183" t="s">
        <v>2225</v>
      </c>
      <c r="F282" s="192" t="s">
        <v>2226</v>
      </c>
      <c r="G282" s="192" t="s">
        <v>2227</v>
      </c>
      <c r="H282" s="193" t="s">
        <v>2228</v>
      </c>
      <c r="I282" s="193" t="s">
        <v>2228</v>
      </c>
      <c r="J282" s="194">
        <v>4</v>
      </c>
      <c r="K282" s="77">
        <v>41791</v>
      </c>
      <c r="L282" s="77">
        <v>42185</v>
      </c>
      <c r="M282" s="78" t="s">
        <v>539</v>
      </c>
      <c r="N282" s="93" t="s">
        <v>99</v>
      </c>
      <c r="O282" s="79" t="s">
        <v>29</v>
      </c>
      <c r="P282" s="79" t="s">
        <v>2209</v>
      </c>
      <c r="Q282" s="79" t="s">
        <v>37</v>
      </c>
      <c r="R282" s="81" t="s">
        <v>440</v>
      </c>
      <c r="S282" s="295">
        <v>4</v>
      </c>
      <c r="T282" s="83">
        <f>+S282/J282</f>
        <v>1</v>
      </c>
      <c r="U282" s="85" t="s">
        <v>441</v>
      </c>
      <c r="V282" s="85" t="s">
        <v>26</v>
      </c>
      <c r="W282" s="427" t="s">
        <v>5808</v>
      </c>
      <c r="X282" s="85" t="s">
        <v>5809</v>
      </c>
      <c r="Y282" s="9" t="s">
        <v>5810</v>
      </c>
      <c r="Z282" s="85" t="s">
        <v>445</v>
      </c>
      <c r="AA282" s="87" t="s">
        <v>60</v>
      </c>
      <c r="AB282" s="88">
        <f>IF(T282=100%,2,0)</f>
        <v>2</v>
      </c>
      <c r="AC282" s="88">
        <f>IF(L282&lt;$AD$8,0,1)</f>
        <v>0</v>
      </c>
      <c r="AD282" s="89" t="str">
        <f t="shared" si="8"/>
        <v>CUMPLIDA</v>
      </c>
      <c r="AE282" s="89" t="str">
        <f t="shared" si="9"/>
        <v>CUMPLIDA</v>
      </c>
      <c r="AF282" s="81" t="s">
        <v>31</v>
      </c>
      <c r="AG282" s="83" t="s">
        <v>391</v>
      </c>
      <c r="AH282" s="91"/>
      <c r="AI282" s="91"/>
      <c r="AJ282" s="91"/>
      <c r="AK282" s="92" t="s">
        <v>364</v>
      </c>
      <c r="AL282" s="93"/>
      <c r="AM282" s="92"/>
      <c r="AN282" s="94" t="s">
        <v>213</v>
      </c>
      <c r="AO282" s="449"/>
      <c r="AP282" s="94"/>
      <c r="AQ282" s="94"/>
      <c r="AR282" s="94"/>
      <c r="AS282" s="94"/>
    </row>
    <row r="283" spans="1:45" s="142" customFormat="1" ht="129.6" hidden="1" customHeight="1" x14ac:dyDescent="0.25">
      <c r="A283" s="70">
        <v>734</v>
      </c>
      <c r="B283" s="70">
        <v>6</v>
      </c>
      <c r="C283" s="240" t="s">
        <v>2229</v>
      </c>
      <c r="D283" s="183" t="s">
        <v>2230</v>
      </c>
      <c r="E283" s="183" t="s">
        <v>2231</v>
      </c>
      <c r="F283" s="192" t="s">
        <v>2226</v>
      </c>
      <c r="G283" s="192" t="s">
        <v>2227</v>
      </c>
      <c r="H283" s="193" t="s">
        <v>2232</v>
      </c>
      <c r="I283" s="193" t="s">
        <v>2232</v>
      </c>
      <c r="J283" s="194">
        <v>4</v>
      </c>
      <c r="K283" s="77">
        <v>41791</v>
      </c>
      <c r="L283" s="77">
        <v>42185</v>
      </c>
      <c r="M283" s="78" t="s">
        <v>539</v>
      </c>
      <c r="N283" s="93" t="s">
        <v>99</v>
      </c>
      <c r="O283" s="79" t="s">
        <v>29</v>
      </c>
      <c r="P283" s="79" t="s">
        <v>2209</v>
      </c>
      <c r="Q283" s="79" t="s">
        <v>37</v>
      </c>
      <c r="R283" s="81" t="s">
        <v>440</v>
      </c>
      <c r="S283" s="295">
        <v>4</v>
      </c>
      <c r="T283" s="83">
        <f>+S283/J283</f>
        <v>1</v>
      </c>
      <c r="U283" s="85" t="s">
        <v>6260</v>
      </c>
      <c r="V283" s="85" t="s">
        <v>26</v>
      </c>
      <c r="W283" s="449" t="s">
        <v>6262</v>
      </c>
      <c r="X283" s="85" t="s">
        <v>6263</v>
      </c>
      <c r="Y283" s="195" t="s">
        <v>6261</v>
      </c>
      <c r="Z283" s="85" t="s">
        <v>445</v>
      </c>
      <c r="AA283" s="87" t="s">
        <v>60</v>
      </c>
      <c r="AB283" s="88">
        <f>IF(T283=100%,2,0)</f>
        <v>2</v>
      </c>
      <c r="AC283" s="88">
        <f>IF(L283&lt;$AD$8,0,1)</f>
        <v>0</v>
      </c>
      <c r="AD283" s="89" t="str">
        <f t="shared" si="8"/>
        <v>CUMPLIDA</v>
      </c>
      <c r="AE283" s="89" t="str">
        <f t="shared" si="9"/>
        <v>CUMPLIDA</v>
      </c>
      <c r="AF283" s="81" t="s">
        <v>31</v>
      </c>
      <c r="AG283" s="83" t="s">
        <v>391</v>
      </c>
      <c r="AH283" s="91"/>
      <c r="AI283" s="91"/>
      <c r="AJ283" s="91"/>
      <c r="AK283" s="92" t="s">
        <v>364</v>
      </c>
      <c r="AL283" s="93"/>
      <c r="AM283" s="92"/>
      <c r="AN283" s="94" t="s">
        <v>213</v>
      </c>
      <c r="AO283" s="449"/>
      <c r="AP283" s="94"/>
      <c r="AQ283" s="94"/>
      <c r="AR283" s="94"/>
      <c r="AS283" s="94"/>
    </row>
    <row r="284" spans="1:45" s="142" customFormat="1" ht="225" hidden="1" customHeight="1" x14ac:dyDescent="0.25">
      <c r="A284" s="70">
        <v>735</v>
      </c>
      <c r="B284" s="70">
        <v>7</v>
      </c>
      <c r="C284" s="240" t="s">
        <v>2233</v>
      </c>
      <c r="D284" s="183" t="s">
        <v>2234</v>
      </c>
      <c r="E284" s="183" t="s">
        <v>2235</v>
      </c>
      <c r="F284" s="192" t="s">
        <v>2221</v>
      </c>
      <c r="G284" s="192"/>
      <c r="H284" s="193" t="s">
        <v>2236</v>
      </c>
      <c r="I284" s="193" t="s">
        <v>2236</v>
      </c>
      <c r="J284" s="194">
        <v>6</v>
      </c>
      <c r="K284" s="77">
        <v>41671</v>
      </c>
      <c r="L284" s="77">
        <v>42185</v>
      </c>
      <c r="M284" s="78" t="s">
        <v>539</v>
      </c>
      <c r="N284" s="93" t="s">
        <v>99</v>
      </c>
      <c r="O284" s="79" t="s">
        <v>29</v>
      </c>
      <c r="P284" s="79" t="s">
        <v>2209</v>
      </c>
      <c r="Q284" s="79" t="s">
        <v>37</v>
      </c>
      <c r="R284" s="81" t="s">
        <v>440</v>
      </c>
      <c r="S284" s="295">
        <v>6</v>
      </c>
      <c r="T284" s="83">
        <f>+S284/J284</f>
        <v>1</v>
      </c>
      <c r="U284" s="85" t="s">
        <v>441</v>
      </c>
      <c r="V284" s="85" t="s">
        <v>19</v>
      </c>
      <c r="W284" s="6" t="s">
        <v>2237</v>
      </c>
      <c r="X284" s="85"/>
      <c r="Y284" s="6"/>
      <c r="Z284" s="85"/>
      <c r="AA284" s="87" t="s">
        <v>60</v>
      </c>
      <c r="AB284" s="88">
        <f>IF(T284=100%,2,0)</f>
        <v>2</v>
      </c>
      <c r="AC284" s="88">
        <f>IF(L284&lt;$AD$8,0,1)</f>
        <v>0</v>
      </c>
      <c r="AD284" s="89" t="str">
        <f t="shared" si="8"/>
        <v>CUMPLIDA</v>
      </c>
      <c r="AE284" s="89" t="str">
        <f t="shared" si="9"/>
        <v>CUMPLIDA</v>
      </c>
      <c r="AF284" s="81" t="s">
        <v>31</v>
      </c>
      <c r="AG284" s="83" t="s">
        <v>391</v>
      </c>
      <c r="AH284" s="91"/>
      <c r="AI284" s="91"/>
      <c r="AJ284" s="91"/>
      <c r="AK284" s="92" t="s">
        <v>364</v>
      </c>
      <c r="AL284" s="93"/>
      <c r="AM284" s="92"/>
      <c r="AN284" s="94" t="s">
        <v>213</v>
      </c>
      <c r="AO284" s="449"/>
      <c r="AP284" s="94"/>
      <c r="AQ284" s="94"/>
      <c r="AR284" s="94"/>
      <c r="AS284" s="94"/>
    </row>
    <row r="285" spans="1:45" s="142" customFormat="1" ht="158.44999999999999" hidden="1" customHeight="1" x14ac:dyDescent="0.25">
      <c r="A285" s="70">
        <v>736</v>
      </c>
      <c r="B285" s="70">
        <v>8</v>
      </c>
      <c r="C285" s="240" t="s">
        <v>2238</v>
      </c>
      <c r="D285" s="183" t="s">
        <v>2239</v>
      </c>
      <c r="E285" s="183" t="s">
        <v>2240</v>
      </c>
      <c r="F285" s="192" t="s">
        <v>2221</v>
      </c>
      <c r="G285" s="192"/>
      <c r="H285" s="193" t="s">
        <v>2241</v>
      </c>
      <c r="I285" s="193" t="s">
        <v>2241</v>
      </c>
      <c r="J285" s="194">
        <v>6</v>
      </c>
      <c r="K285" s="77">
        <v>41671</v>
      </c>
      <c r="L285" s="77">
        <v>42185</v>
      </c>
      <c r="M285" s="78" t="s">
        <v>539</v>
      </c>
      <c r="N285" s="93" t="s">
        <v>99</v>
      </c>
      <c r="O285" s="79" t="s">
        <v>29</v>
      </c>
      <c r="P285" s="79" t="s">
        <v>2209</v>
      </c>
      <c r="Q285" s="79" t="s">
        <v>37</v>
      </c>
      <c r="R285" s="81" t="s">
        <v>440</v>
      </c>
      <c r="S285" s="295">
        <v>6</v>
      </c>
      <c r="T285" s="83">
        <f>+S285/J285</f>
        <v>1</v>
      </c>
      <c r="U285" s="85"/>
      <c r="V285" s="85"/>
      <c r="W285" s="86"/>
      <c r="X285" s="85"/>
      <c r="Y285" s="86"/>
      <c r="Z285" s="85"/>
      <c r="AA285" s="87" t="s">
        <v>60</v>
      </c>
      <c r="AB285" s="88">
        <f>IF(T285=100%,2,0)</f>
        <v>2</v>
      </c>
      <c r="AC285" s="88">
        <f>IF(L285&lt;$AD$8,0,1)</f>
        <v>0</v>
      </c>
      <c r="AD285" s="89" t="str">
        <f t="shared" si="8"/>
        <v>CUMPLIDA</v>
      </c>
      <c r="AE285" s="89" t="str">
        <f t="shared" si="9"/>
        <v>CUMPLIDA</v>
      </c>
      <c r="AF285" s="81" t="s">
        <v>31</v>
      </c>
      <c r="AG285" s="83" t="s">
        <v>391</v>
      </c>
      <c r="AH285" s="91"/>
      <c r="AI285" s="91"/>
      <c r="AJ285" s="91"/>
      <c r="AK285" s="92" t="s">
        <v>364</v>
      </c>
      <c r="AL285" s="93"/>
      <c r="AM285" s="92"/>
      <c r="AN285" s="94" t="s">
        <v>213</v>
      </c>
      <c r="AO285" s="449"/>
      <c r="AP285" s="94"/>
      <c r="AQ285" s="94"/>
      <c r="AR285" s="94"/>
      <c r="AS285" s="94"/>
    </row>
    <row r="286" spans="1:45" s="142" customFormat="1" ht="409.6" hidden="1" customHeight="1" x14ac:dyDescent="0.25">
      <c r="A286" s="70">
        <v>738</v>
      </c>
      <c r="B286" s="70">
        <v>10</v>
      </c>
      <c r="C286" s="240" t="s">
        <v>2242</v>
      </c>
      <c r="D286" s="183" t="s">
        <v>2243</v>
      </c>
      <c r="E286" s="183" t="s">
        <v>2244</v>
      </c>
      <c r="F286" s="192" t="s">
        <v>2245</v>
      </c>
      <c r="G286" s="192"/>
      <c r="H286" s="157" t="s">
        <v>2246</v>
      </c>
      <c r="I286" s="157" t="s">
        <v>2246</v>
      </c>
      <c r="J286" s="93">
        <v>5</v>
      </c>
      <c r="K286" s="77">
        <v>41640</v>
      </c>
      <c r="L286" s="77">
        <v>42185</v>
      </c>
      <c r="M286" s="78" t="s">
        <v>539</v>
      </c>
      <c r="N286" s="93" t="s">
        <v>99</v>
      </c>
      <c r="O286" s="79" t="s">
        <v>29</v>
      </c>
      <c r="P286" s="79" t="s">
        <v>2209</v>
      </c>
      <c r="Q286" s="79" t="s">
        <v>37</v>
      </c>
      <c r="R286" s="81" t="s">
        <v>440</v>
      </c>
      <c r="S286" s="295">
        <v>5</v>
      </c>
      <c r="T286" s="83">
        <f>+S286/J286</f>
        <v>1</v>
      </c>
      <c r="U286" s="85" t="s">
        <v>2247</v>
      </c>
      <c r="V286" s="85" t="s">
        <v>5811</v>
      </c>
      <c r="W286" s="427" t="s">
        <v>5812</v>
      </c>
      <c r="X286" s="85" t="s">
        <v>5813</v>
      </c>
      <c r="Y286" s="427" t="s">
        <v>5814</v>
      </c>
      <c r="Z286" s="85" t="s">
        <v>5815</v>
      </c>
      <c r="AA286" s="87" t="s">
        <v>60</v>
      </c>
      <c r="AB286" s="88">
        <f>IF(T286=100%,2,0)</f>
        <v>2</v>
      </c>
      <c r="AC286" s="88">
        <f>IF(L286&lt;$AD$8,0,1)</f>
        <v>0</v>
      </c>
      <c r="AD286" s="89" t="str">
        <f t="shared" si="8"/>
        <v>CUMPLIDA</v>
      </c>
      <c r="AE286" s="89" t="str">
        <f t="shared" si="9"/>
        <v>CUMPLIDA</v>
      </c>
      <c r="AF286" s="81" t="s">
        <v>31</v>
      </c>
      <c r="AG286" s="83" t="s">
        <v>391</v>
      </c>
      <c r="AH286" s="91"/>
      <c r="AI286" s="91"/>
      <c r="AJ286" s="91"/>
      <c r="AK286" s="92" t="s">
        <v>364</v>
      </c>
      <c r="AL286" s="93"/>
      <c r="AM286" s="92"/>
      <c r="AN286" s="94" t="s">
        <v>213</v>
      </c>
      <c r="AO286" s="449"/>
      <c r="AP286" s="94"/>
      <c r="AQ286" s="94"/>
      <c r="AR286" s="94"/>
      <c r="AS286" s="94"/>
    </row>
    <row r="287" spans="1:45" s="142" customFormat="1" ht="172.9" hidden="1" customHeight="1" x14ac:dyDescent="0.25">
      <c r="A287" s="70">
        <v>739</v>
      </c>
      <c r="B287" s="70">
        <v>11</v>
      </c>
      <c r="C287" s="240" t="s">
        <v>2248</v>
      </c>
      <c r="D287" s="183" t="s">
        <v>2249</v>
      </c>
      <c r="E287" s="183" t="s">
        <v>2250</v>
      </c>
      <c r="F287" s="192" t="s">
        <v>2251</v>
      </c>
      <c r="G287" s="194" t="s">
        <v>2252</v>
      </c>
      <c r="H287" s="193" t="s">
        <v>2253</v>
      </c>
      <c r="I287" s="193" t="s">
        <v>2253</v>
      </c>
      <c r="J287" s="194">
        <v>4</v>
      </c>
      <c r="K287" s="77">
        <v>41791</v>
      </c>
      <c r="L287" s="77">
        <v>42185</v>
      </c>
      <c r="M287" s="78" t="s">
        <v>539</v>
      </c>
      <c r="N287" s="93" t="s">
        <v>99</v>
      </c>
      <c r="O287" s="79" t="s">
        <v>29</v>
      </c>
      <c r="P287" s="79" t="s">
        <v>2209</v>
      </c>
      <c r="Q287" s="79" t="s">
        <v>37</v>
      </c>
      <c r="R287" s="81" t="s">
        <v>403</v>
      </c>
      <c r="S287" s="295">
        <v>4</v>
      </c>
      <c r="T287" s="83">
        <f>+S287/J287</f>
        <v>1</v>
      </c>
      <c r="U287" s="85"/>
      <c r="V287" s="85"/>
      <c r="W287" s="86"/>
      <c r="X287" s="85"/>
      <c r="Y287" s="86"/>
      <c r="Z287" s="85"/>
      <c r="AA287" s="87" t="s">
        <v>60</v>
      </c>
      <c r="AB287" s="88">
        <f>IF(T287=100%,2,0)</f>
        <v>2</v>
      </c>
      <c r="AC287" s="88">
        <f>IF(L287&lt;$AD$8,0,1)</f>
        <v>0</v>
      </c>
      <c r="AD287" s="89" t="str">
        <f t="shared" si="8"/>
        <v>CUMPLIDA</v>
      </c>
      <c r="AE287" s="89" t="str">
        <f t="shared" si="9"/>
        <v>CUMPLIDA</v>
      </c>
      <c r="AF287" s="79" t="s">
        <v>27</v>
      </c>
      <c r="AG287" s="83" t="s">
        <v>391</v>
      </c>
      <c r="AH287" s="91"/>
      <c r="AI287" s="91"/>
      <c r="AJ287" s="91"/>
      <c r="AK287" s="92" t="s">
        <v>364</v>
      </c>
      <c r="AL287" s="93"/>
      <c r="AM287" s="92"/>
      <c r="AN287" s="94" t="s">
        <v>213</v>
      </c>
      <c r="AO287" s="449"/>
      <c r="AP287" s="94"/>
      <c r="AQ287" s="94"/>
      <c r="AR287" s="94"/>
      <c r="AS287" s="94"/>
    </row>
    <row r="288" spans="1:45" s="142" customFormat="1" ht="158.44999999999999" hidden="1" customHeight="1" x14ac:dyDescent="0.25">
      <c r="A288" s="70">
        <v>741</v>
      </c>
      <c r="B288" s="70">
        <v>13</v>
      </c>
      <c r="C288" s="240" t="s">
        <v>2254</v>
      </c>
      <c r="D288" s="183" t="s">
        <v>2255</v>
      </c>
      <c r="E288" s="183" t="s">
        <v>2256</v>
      </c>
      <c r="F288" s="192" t="s">
        <v>2257</v>
      </c>
      <c r="G288" s="192" t="s">
        <v>2258</v>
      </c>
      <c r="H288" s="193" t="s">
        <v>2259</v>
      </c>
      <c r="I288" s="193" t="s">
        <v>2259</v>
      </c>
      <c r="J288" s="194">
        <v>6</v>
      </c>
      <c r="K288" s="77">
        <v>41791</v>
      </c>
      <c r="L288" s="77">
        <v>42185</v>
      </c>
      <c r="M288" s="78" t="s">
        <v>539</v>
      </c>
      <c r="N288" s="93" t="s">
        <v>99</v>
      </c>
      <c r="O288" s="79" t="s">
        <v>29</v>
      </c>
      <c r="P288" s="79" t="s">
        <v>2209</v>
      </c>
      <c r="Q288" s="79" t="s">
        <v>37</v>
      </c>
      <c r="R288" s="81" t="s">
        <v>89</v>
      </c>
      <c r="S288" s="295">
        <v>6</v>
      </c>
      <c r="T288" s="83">
        <f>+S288/J288</f>
        <v>1</v>
      </c>
      <c r="U288" s="85"/>
      <c r="V288" s="85"/>
      <c r="W288" s="86"/>
      <c r="X288" s="85"/>
      <c r="Y288" s="86"/>
      <c r="Z288" s="85"/>
      <c r="AA288" s="87" t="s">
        <v>60</v>
      </c>
      <c r="AB288" s="88">
        <f>IF(T288=100%,2,0)</f>
        <v>2</v>
      </c>
      <c r="AC288" s="88">
        <f>IF(L288&lt;$AD$8,0,1)</f>
        <v>0</v>
      </c>
      <c r="AD288" s="89" t="str">
        <f t="shared" si="8"/>
        <v>CUMPLIDA</v>
      </c>
      <c r="AE288" s="89" t="str">
        <f t="shared" si="9"/>
        <v>CUMPLIDA</v>
      </c>
      <c r="AF288" s="81" t="s">
        <v>89</v>
      </c>
      <c r="AG288" s="83" t="s">
        <v>391</v>
      </c>
      <c r="AH288" s="91"/>
      <c r="AI288" s="91"/>
      <c r="AJ288" s="91"/>
      <c r="AK288" s="92" t="s">
        <v>364</v>
      </c>
      <c r="AL288" s="93"/>
      <c r="AM288" s="92"/>
      <c r="AN288" s="94" t="s">
        <v>213</v>
      </c>
      <c r="AO288" s="449"/>
      <c r="AP288" s="94"/>
      <c r="AQ288" s="94"/>
      <c r="AR288" s="94"/>
      <c r="AS288" s="94"/>
    </row>
    <row r="289" spans="1:45" s="142" customFormat="1" ht="216" hidden="1" customHeight="1" x14ac:dyDescent="0.25">
      <c r="A289" s="70">
        <v>743</v>
      </c>
      <c r="B289" s="70">
        <v>15</v>
      </c>
      <c r="C289" s="240" t="s">
        <v>2260</v>
      </c>
      <c r="D289" s="183" t="s">
        <v>2261</v>
      </c>
      <c r="E289" s="183" t="s">
        <v>2262</v>
      </c>
      <c r="F289" s="192" t="s">
        <v>2263</v>
      </c>
      <c r="G289" s="192" t="s">
        <v>2264</v>
      </c>
      <c r="H289" s="193" t="s">
        <v>2265</v>
      </c>
      <c r="I289" s="193" t="s">
        <v>2265</v>
      </c>
      <c r="J289" s="194">
        <v>5</v>
      </c>
      <c r="K289" s="77">
        <v>41791</v>
      </c>
      <c r="L289" s="77">
        <v>42185</v>
      </c>
      <c r="M289" s="78" t="s">
        <v>539</v>
      </c>
      <c r="N289" s="93" t="s">
        <v>99</v>
      </c>
      <c r="O289" s="79" t="s">
        <v>29</v>
      </c>
      <c r="P289" s="79" t="s">
        <v>2209</v>
      </c>
      <c r="Q289" s="79" t="s">
        <v>37</v>
      </c>
      <c r="R289" s="81" t="s">
        <v>89</v>
      </c>
      <c r="S289" s="295">
        <v>5</v>
      </c>
      <c r="T289" s="83">
        <f>+S289/J289</f>
        <v>1</v>
      </c>
      <c r="U289" s="85"/>
      <c r="V289" s="85"/>
      <c r="W289" s="86"/>
      <c r="X289" s="85"/>
      <c r="Y289" s="86"/>
      <c r="Z289" s="85"/>
      <c r="AA289" s="87" t="s">
        <v>60</v>
      </c>
      <c r="AB289" s="88">
        <f>IF(T289=100%,2,0)</f>
        <v>2</v>
      </c>
      <c r="AC289" s="88">
        <f>IF(L289&lt;$AD$8,0,1)</f>
        <v>0</v>
      </c>
      <c r="AD289" s="89" t="str">
        <f t="shared" si="8"/>
        <v>CUMPLIDA</v>
      </c>
      <c r="AE289" s="89" t="str">
        <f t="shared" si="9"/>
        <v>CUMPLIDA</v>
      </c>
      <c r="AF289" s="81" t="s">
        <v>89</v>
      </c>
      <c r="AG289" s="83" t="s">
        <v>391</v>
      </c>
      <c r="AH289" s="91"/>
      <c r="AI289" s="91"/>
      <c r="AJ289" s="91"/>
      <c r="AK289" s="92" t="s">
        <v>364</v>
      </c>
      <c r="AL289" s="93"/>
      <c r="AM289" s="92"/>
      <c r="AN289" s="94" t="s">
        <v>213</v>
      </c>
      <c r="AO289" s="449"/>
      <c r="AP289" s="94"/>
      <c r="AQ289" s="94"/>
      <c r="AR289" s="94"/>
      <c r="AS289" s="94"/>
    </row>
    <row r="290" spans="1:45" s="56" customFormat="1" ht="225.75" hidden="1" customHeight="1" x14ac:dyDescent="0.25">
      <c r="A290" s="70">
        <v>744</v>
      </c>
      <c r="B290" s="70">
        <v>16</v>
      </c>
      <c r="C290" s="240" t="s">
        <v>2266</v>
      </c>
      <c r="D290" s="159" t="s">
        <v>2267</v>
      </c>
      <c r="E290" s="159" t="s">
        <v>2268</v>
      </c>
      <c r="F290" s="75" t="s">
        <v>2269</v>
      </c>
      <c r="G290" s="159" t="s">
        <v>2270</v>
      </c>
      <c r="H290" s="159" t="s">
        <v>2271</v>
      </c>
      <c r="I290" s="159" t="s">
        <v>2272</v>
      </c>
      <c r="J290" s="165">
        <v>6</v>
      </c>
      <c r="K290" s="77">
        <v>41640</v>
      </c>
      <c r="L290" s="77">
        <v>42735</v>
      </c>
      <c r="M290" s="103" t="s">
        <v>539</v>
      </c>
      <c r="N290" s="6" t="s">
        <v>99</v>
      </c>
      <c r="O290" s="104" t="s">
        <v>29</v>
      </c>
      <c r="P290" s="104" t="s">
        <v>2209</v>
      </c>
      <c r="Q290" s="104" t="s">
        <v>29</v>
      </c>
      <c r="R290" s="105" t="s">
        <v>89</v>
      </c>
      <c r="S290" s="237">
        <v>6</v>
      </c>
      <c r="T290" s="113">
        <f>+S290/J290</f>
        <v>1</v>
      </c>
      <c r="U290" s="85" t="s">
        <v>31</v>
      </c>
      <c r="V290" s="85" t="s">
        <v>26</v>
      </c>
      <c r="W290" s="6" t="s">
        <v>2273</v>
      </c>
      <c r="X290" s="85" t="s">
        <v>2274</v>
      </c>
      <c r="Y290" s="6" t="s">
        <v>2275</v>
      </c>
      <c r="Z290" s="85" t="s">
        <v>445</v>
      </c>
      <c r="AA290" s="110" t="s">
        <v>60</v>
      </c>
      <c r="AB290" s="88">
        <f>IF(T290=100%,2,0)</f>
        <v>2</v>
      </c>
      <c r="AC290" s="88">
        <f>IF(L290&lt;$AD$8,0,1)</f>
        <v>0</v>
      </c>
      <c r="AD290" s="89" t="str">
        <f t="shared" si="8"/>
        <v>CUMPLIDA</v>
      </c>
      <c r="AE290" s="89" t="str">
        <f t="shared" si="9"/>
        <v>CUMPLIDA</v>
      </c>
      <c r="AF290" s="105" t="s">
        <v>89</v>
      </c>
      <c r="AG290" s="113" t="s">
        <v>408</v>
      </c>
      <c r="AH290" s="114" t="s">
        <v>2276</v>
      </c>
      <c r="AI290" s="91" t="s">
        <v>19</v>
      </c>
      <c r="AJ290" s="114" t="s">
        <v>222</v>
      </c>
      <c r="AK290" s="6" t="s">
        <v>364</v>
      </c>
      <c r="AL290" s="6" t="s">
        <v>116</v>
      </c>
      <c r="AM290" s="6" t="s">
        <v>467</v>
      </c>
      <c r="AN290" s="6" t="s">
        <v>213</v>
      </c>
      <c r="AO290" s="427"/>
      <c r="AP290" s="6"/>
      <c r="AQ290" s="6"/>
      <c r="AR290" s="6"/>
      <c r="AS290" s="6"/>
    </row>
    <row r="291" spans="1:45" s="142" customFormat="1" ht="331.15" hidden="1" customHeight="1" x14ac:dyDescent="0.25">
      <c r="A291" s="70">
        <v>745</v>
      </c>
      <c r="B291" s="70">
        <v>17</v>
      </c>
      <c r="C291" s="240" t="s">
        <v>2277</v>
      </c>
      <c r="D291" s="183" t="s">
        <v>2278</v>
      </c>
      <c r="E291" s="183" t="s">
        <v>2279</v>
      </c>
      <c r="F291" s="183" t="s">
        <v>2280</v>
      </c>
      <c r="G291" s="183" t="s">
        <v>2281</v>
      </c>
      <c r="H291" s="157" t="s">
        <v>2282</v>
      </c>
      <c r="I291" s="157" t="s">
        <v>2283</v>
      </c>
      <c r="J291" s="93">
        <v>7</v>
      </c>
      <c r="K291" s="77">
        <v>41699</v>
      </c>
      <c r="L291" s="77">
        <v>42369</v>
      </c>
      <c r="M291" s="78" t="s">
        <v>2284</v>
      </c>
      <c r="N291" s="79" t="s">
        <v>2285</v>
      </c>
      <c r="O291" s="79" t="s">
        <v>57</v>
      </c>
      <c r="P291" s="76" t="s">
        <v>80</v>
      </c>
      <c r="Q291" s="79" t="s">
        <v>37</v>
      </c>
      <c r="R291" s="81" t="s">
        <v>89</v>
      </c>
      <c r="S291" s="295">
        <v>7</v>
      </c>
      <c r="T291" s="83">
        <f>+S291/J291</f>
        <v>1</v>
      </c>
      <c r="U291" s="298"/>
      <c r="V291" s="298"/>
      <c r="W291" s="86"/>
      <c r="X291" s="298"/>
      <c r="Y291" s="86"/>
      <c r="Z291" s="298"/>
      <c r="AA291" s="87" t="s">
        <v>60</v>
      </c>
      <c r="AB291" s="88">
        <f>IF(T291=100%,2,0)</f>
        <v>2</v>
      </c>
      <c r="AC291" s="88">
        <f>IF(L291&lt;$AD$8,0,1)</f>
        <v>0</v>
      </c>
      <c r="AD291" s="89" t="str">
        <f t="shared" si="8"/>
        <v>CUMPLIDA</v>
      </c>
      <c r="AE291" s="89" t="str">
        <f t="shared" si="9"/>
        <v>CUMPLIDA</v>
      </c>
      <c r="AF291" s="81" t="s">
        <v>89</v>
      </c>
      <c r="AG291" s="83" t="s">
        <v>363</v>
      </c>
      <c r="AH291" s="91"/>
      <c r="AI291" s="91"/>
      <c r="AJ291" s="91"/>
      <c r="AK291" s="92" t="s">
        <v>364</v>
      </c>
      <c r="AL291" s="93" t="s">
        <v>111</v>
      </c>
      <c r="AM291" s="93" t="s">
        <v>195</v>
      </c>
      <c r="AN291" s="145"/>
      <c r="AO291" s="145"/>
      <c r="AP291" s="145"/>
      <c r="AQ291" s="145"/>
      <c r="AR291" s="145"/>
      <c r="AS291" s="145"/>
    </row>
    <row r="292" spans="1:45" s="142" customFormat="1" ht="72.75" hidden="1" customHeight="1" x14ac:dyDescent="0.25">
      <c r="A292" s="70">
        <v>747</v>
      </c>
      <c r="B292" s="70">
        <v>19</v>
      </c>
      <c r="C292" s="240" t="s">
        <v>2286</v>
      </c>
      <c r="D292" s="183" t="s">
        <v>2287</v>
      </c>
      <c r="E292" s="183" t="s">
        <v>2288</v>
      </c>
      <c r="F292" s="192" t="s">
        <v>2245</v>
      </c>
      <c r="G292" s="192"/>
      <c r="H292" s="157" t="s">
        <v>2289</v>
      </c>
      <c r="I292" s="157" t="s">
        <v>2289</v>
      </c>
      <c r="J292" s="93">
        <v>4</v>
      </c>
      <c r="K292" s="77">
        <v>41640</v>
      </c>
      <c r="L292" s="77">
        <v>42185</v>
      </c>
      <c r="M292" s="78" t="s">
        <v>539</v>
      </c>
      <c r="N292" s="93" t="s">
        <v>99</v>
      </c>
      <c r="O292" s="79" t="s">
        <v>29</v>
      </c>
      <c r="P292" s="79" t="s">
        <v>2209</v>
      </c>
      <c r="Q292" s="79" t="s">
        <v>37</v>
      </c>
      <c r="R292" s="81" t="s">
        <v>88</v>
      </c>
      <c r="S292" s="295">
        <v>4</v>
      </c>
      <c r="T292" s="83">
        <f>+S292/J292</f>
        <v>1</v>
      </c>
      <c r="U292" s="85"/>
      <c r="V292" s="85"/>
      <c r="W292" s="86"/>
      <c r="X292" s="85"/>
      <c r="Y292" s="86"/>
      <c r="Z292" s="85"/>
      <c r="AA292" s="87" t="s">
        <v>60</v>
      </c>
      <c r="AB292" s="88">
        <f>IF(T292=100%,2,0)</f>
        <v>2</v>
      </c>
      <c r="AC292" s="88">
        <f>IF(L292&lt;$AD$8,0,1)</f>
        <v>0</v>
      </c>
      <c r="AD292" s="89" t="str">
        <f t="shared" si="8"/>
        <v>CUMPLIDA</v>
      </c>
      <c r="AE292" s="89" t="str">
        <f t="shared" si="9"/>
        <v>CUMPLIDA</v>
      </c>
      <c r="AF292" s="81" t="s">
        <v>88</v>
      </c>
      <c r="AG292" s="83" t="s">
        <v>391</v>
      </c>
      <c r="AH292" s="91"/>
      <c r="AI292" s="91"/>
      <c r="AJ292" s="91"/>
      <c r="AK292" s="92" t="s">
        <v>364</v>
      </c>
      <c r="AL292" s="93"/>
      <c r="AM292" s="92"/>
      <c r="AN292" s="94" t="s">
        <v>213</v>
      </c>
      <c r="AO292" s="449"/>
      <c r="AP292" s="94"/>
      <c r="AQ292" s="94"/>
      <c r="AR292" s="94"/>
      <c r="AS292" s="94"/>
    </row>
    <row r="293" spans="1:45" s="56" customFormat="1" ht="271.5" customHeight="1" x14ac:dyDescent="0.25">
      <c r="A293" s="96">
        <v>748</v>
      </c>
      <c r="B293" s="96">
        <v>1</v>
      </c>
      <c r="C293" s="272" t="s">
        <v>2290</v>
      </c>
      <c r="D293" s="236" t="s">
        <v>2291</v>
      </c>
      <c r="E293" s="236" t="s">
        <v>2292</v>
      </c>
      <c r="F293" s="277" t="s">
        <v>2293</v>
      </c>
      <c r="G293" s="185" t="s">
        <v>2294</v>
      </c>
      <c r="H293" s="185" t="s">
        <v>2295</v>
      </c>
      <c r="I293" s="256" t="s">
        <v>2296</v>
      </c>
      <c r="J293" s="299">
        <v>3</v>
      </c>
      <c r="K293" s="117">
        <v>41671</v>
      </c>
      <c r="L293" s="117">
        <v>43465</v>
      </c>
      <c r="M293" s="103" t="s">
        <v>1181</v>
      </c>
      <c r="N293" s="181" t="s">
        <v>106</v>
      </c>
      <c r="O293" s="199" t="s">
        <v>29</v>
      </c>
      <c r="P293" s="118" t="s">
        <v>1909</v>
      </c>
      <c r="Q293" s="452" t="s">
        <v>6191</v>
      </c>
      <c r="R293" s="105" t="s">
        <v>88</v>
      </c>
      <c r="S293" s="237">
        <v>0</v>
      </c>
      <c r="T293" s="107">
        <f>+S293/J293</f>
        <v>0</v>
      </c>
      <c r="U293" s="85"/>
      <c r="V293" s="85"/>
      <c r="W293" s="86"/>
      <c r="X293" s="85"/>
      <c r="Y293" s="86"/>
      <c r="Z293" s="85"/>
      <c r="AA293" s="110" t="s">
        <v>60</v>
      </c>
      <c r="AB293" s="410">
        <f>IF(T293=100%,2,0)</f>
        <v>0</v>
      </c>
      <c r="AC293" s="411">
        <f>IF(L293&lt;$AD$8,0,1)</f>
        <v>1</v>
      </c>
      <c r="AD293" s="89" t="str">
        <f t="shared" si="8"/>
        <v>EN TERMINO</v>
      </c>
      <c r="AE293" s="89" t="str">
        <f t="shared" si="9"/>
        <v>EN TERMINO</v>
      </c>
      <c r="AF293" s="105" t="s">
        <v>88</v>
      </c>
      <c r="AG293" s="113"/>
      <c r="AH293" s="91"/>
      <c r="AI293" s="91"/>
      <c r="AJ293" s="91"/>
      <c r="AK293" s="449" t="s">
        <v>108</v>
      </c>
      <c r="AL293" s="427" t="s">
        <v>117</v>
      </c>
      <c r="AM293" s="427" t="s">
        <v>147</v>
      </c>
      <c r="AN293" s="427" t="s">
        <v>213</v>
      </c>
      <c r="AO293" s="427" t="s">
        <v>6234</v>
      </c>
      <c r="AP293" s="427"/>
      <c r="AQ293" s="427"/>
      <c r="AR293" s="427"/>
      <c r="AS293" s="119"/>
    </row>
    <row r="294" spans="1:45" s="142" customFormat="1" ht="409.6" hidden="1" customHeight="1" x14ac:dyDescent="0.25">
      <c r="A294" s="120">
        <v>749</v>
      </c>
      <c r="B294" s="120">
        <v>2</v>
      </c>
      <c r="C294" s="174" t="s">
        <v>2299</v>
      </c>
      <c r="D294" s="226" t="s">
        <v>2300</v>
      </c>
      <c r="E294" s="226" t="s">
        <v>2301</v>
      </c>
      <c r="F294" s="169" t="s">
        <v>2302</v>
      </c>
      <c r="G294" s="169"/>
      <c r="H294" s="273" t="s">
        <v>2303</v>
      </c>
      <c r="I294" s="273" t="s">
        <v>2303</v>
      </c>
      <c r="J294" s="300">
        <v>6</v>
      </c>
      <c r="K294" s="126">
        <v>41671</v>
      </c>
      <c r="L294" s="126">
        <v>42004</v>
      </c>
      <c r="M294" s="127" t="s">
        <v>1181</v>
      </c>
      <c r="N294" s="177" t="s">
        <v>106</v>
      </c>
      <c r="O294" s="128" t="s">
        <v>22</v>
      </c>
      <c r="P294" s="170" t="s">
        <v>1913</v>
      </c>
      <c r="Q294" s="128" t="s">
        <v>37</v>
      </c>
      <c r="R294" s="129" t="s">
        <v>88</v>
      </c>
      <c r="S294" s="297">
        <v>6</v>
      </c>
      <c r="T294" s="131">
        <f>+S294/J294</f>
        <v>1</v>
      </c>
      <c r="U294" s="132" t="s">
        <v>441</v>
      </c>
      <c r="V294" s="132" t="s">
        <v>26</v>
      </c>
      <c r="W294" s="9" t="s">
        <v>5816</v>
      </c>
      <c r="X294" s="132" t="s">
        <v>5817</v>
      </c>
      <c r="Y294" s="9" t="s">
        <v>5818</v>
      </c>
      <c r="Z294" s="132" t="s">
        <v>445</v>
      </c>
      <c r="AA294" s="134" t="s">
        <v>60</v>
      </c>
      <c r="AB294" s="88">
        <f>IF(T294=100%,2,0)</f>
        <v>2</v>
      </c>
      <c r="AC294" s="88">
        <f>IF(L294&lt;$AD$8,0,1)</f>
        <v>0</v>
      </c>
      <c r="AD294" s="135" t="str">
        <f t="shared" si="8"/>
        <v>CUMPLIDA</v>
      </c>
      <c r="AE294" s="135" t="str">
        <f t="shared" si="9"/>
        <v>CUMPLIDA</v>
      </c>
      <c r="AF294" s="129" t="s">
        <v>88</v>
      </c>
      <c r="AG294" s="131" t="s">
        <v>391</v>
      </c>
      <c r="AH294" s="137"/>
      <c r="AI294" s="137"/>
      <c r="AJ294" s="137"/>
      <c r="AK294" s="138" t="s">
        <v>364</v>
      </c>
      <c r="AL294" s="139"/>
      <c r="AM294" s="138"/>
      <c r="AN294" s="140" t="s">
        <v>213</v>
      </c>
      <c r="AO294" s="140"/>
      <c r="AP294" s="140"/>
      <c r="AQ294" s="140"/>
      <c r="AR294" s="140"/>
      <c r="AS294" s="140"/>
    </row>
    <row r="295" spans="1:45" s="142" customFormat="1" ht="216" hidden="1" customHeight="1" x14ac:dyDescent="0.25">
      <c r="A295" s="70">
        <v>750</v>
      </c>
      <c r="B295" s="70">
        <v>3</v>
      </c>
      <c r="C295" s="240" t="s">
        <v>2304</v>
      </c>
      <c r="D295" s="192" t="s">
        <v>2305</v>
      </c>
      <c r="E295" s="192" t="s">
        <v>2306</v>
      </c>
      <c r="F295" s="183" t="s">
        <v>2307</v>
      </c>
      <c r="G295" s="183"/>
      <c r="H295" s="157" t="s">
        <v>2308</v>
      </c>
      <c r="I295" s="157" t="s">
        <v>2308</v>
      </c>
      <c r="J295" s="93">
        <v>5</v>
      </c>
      <c r="K295" s="77">
        <v>41671</v>
      </c>
      <c r="L295" s="77">
        <v>42004</v>
      </c>
      <c r="M295" s="78" t="s">
        <v>1181</v>
      </c>
      <c r="N295" s="184" t="s">
        <v>106</v>
      </c>
      <c r="O295" s="79" t="s">
        <v>22</v>
      </c>
      <c r="P295" s="80" t="s">
        <v>1913</v>
      </c>
      <c r="Q295" s="79" t="s">
        <v>37</v>
      </c>
      <c r="R295" s="81" t="s">
        <v>88</v>
      </c>
      <c r="S295" s="295">
        <v>5</v>
      </c>
      <c r="T295" s="83">
        <f>+S295/J295</f>
        <v>1</v>
      </c>
      <c r="U295" s="85" t="s">
        <v>441</v>
      </c>
      <c r="V295" s="85" t="s">
        <v>26</v>
      </c>
      <c r="W295" s="6" t="s">
        <v>2309</v>
      </c>
      <c r="X295" s="85" t="s">
        <v>2310</v>
      </c>
      <c r="Y295" s="6" t="s">
        <v>2311</v>
      </c>
      <c r="Z295" s="85" t="s">
        <v>445</v>
      </c>
      <c r="AA295" s="87" t="s">
        <v>60</v>
      </c>
      <c r="AB295" s="88">
        <f>IF(T295=100%,2,0)</f>
        <v>2</v>
      </c>
      <c r="AC295" s="88">
        <f>IF(L295&lt;$AD$8,0,1)</f>
        <v>0</v>
      </c>
      <c r="AD295" s="89" t="str">
        <f t="shared" si="8"/>
        <v>CUMPLIDA</v>
      </c>
      <c r="AE295" s="89" t="str">
        <f t="shared" si="9"/>
        <v>CUMPLIDA</v>
      </c>
      <c r="AF295" s="81" t="s">
        <v>88</v>
      </c>
      <c r="AG295" s="83" t="s">
        <v>391</v>
      </c>
      <c r="AH295" s="91"/>
      <c r="AI295" s="91"/>
      <c r="AJ295" s="91"/>
      <c r="AK295" s="92" t="s">
        <v>364</v>
      </c>
      <c r="AL295" s="93"/>
      <c r="AM295" s="92"/>
      <c r="AN295" s="94" t="s">
        <v>213</v>
      </c>
      <c r="AO295" s="449"/>
      <c r="AP295" s="94"/>
      <c r="AQ295" s="94"/>
      <c r="AR295" s="94"/>
      <c r="AS295" s="94"/>
    </row>
    <row r="296" spans="1:45" s="56" customFormat="1" ht="256.5" hidden="1" customHeight="1" x14ac:dyDescent="0.25">
      <c r="A296" s="70">
        <v>751</v>
      </c>
      <c r="B296" s="70">
        <v>4</v>
      </c>
      <c r="C296" s="240" t="s">
        <v>2312</v>
      </c>
      <c r="D296" s="192" t="s">
        <v>2313</v>
      </c>
      <c r="E296" s="183" t="s">
        <v>2314</v>
      </c>
      <c r="F296" s="74" t="s">
        <v>2315</v>
      </c>
      <c r="G296" s="301" t="s">
        <v>2316</v>
      </c>
      <c r="H296" s="160" t="s">
        <v>2317</v>
      </c>
      <c r="I296" s="160" t="s">
        <v>2318</v>
      </c>
      <c r="J296" s="93">
        <v>8</v>
      </c>
      <c r="K296" s="77">
        <v>41671</v>
      </c>
      <c r="L296" s="77">
        <v>42735</v>
      </c>
      <c r="M296" s="103" t="s">
        <v>1181</v>
      </c>
      <c r="N296" s="181" t="s">
        <v>106</v>
      </c>
      <c r="O296" s="199" t="s">
        <v>29</v>
      </c>
      <c r="P296" s="118" t="s">
        <v>1909</v>
      </c>
      <c r="Q296" s="199" t="s">
        <v>29</v>
      </c>
      <c r="R296" s="105" t="s">
        <v>31</v>
      </c>
      <c r="S296" s="237">
        <v>8</v>
      </c>
      <c r="T296" s="113">
        <f>+S296/J296</f>
        <v>1</v>
      </c>
      <c r="U296" s="85" t="s">
        <v>441</v>
      </c>
      <c r="V296" s="85" t="s">
        <v>26</v>
      </c>
      <c r="W296" s="6" t="s">
        <v>2319</v>
      </c>
      <c r="X296" s="85" t="s">
        <v>2320</v>
      </c>
      <c r="Y296" s="302" t="s">
        <v>2321</v>
      </c>
      <c r="Z296" s="85" t="s">
        <v>445</v>
      </c>
      <c r="AA296" s="110" t="s">
        <v>60</v>
      </c>
      <c r="AB296" s="88">
        <f>IF(T296=100%,2,0)</f>
        <v>2</v>
      </c>
      <c r="AC296" s="88">
        <f>IF(L296&lt;$AD$8,0,1)</f>
        <v>0</v>
      </c>
      <c r="AD296" s="89" t="str">
        <f t="shared" si="8"/>
        <v>CUMPLIDA</v>
      </c>
      <c r="AE296" s="89" t="str">
        <f t="shared" si="9"/>
        <v>CUMPLIDA</v>
      </c>
      <c r="AF296" s="105" t="s">
        <v>31</v>
      </c>
      <c r="AG296" s="113" t="s">
        <v>408</v>
      </c>
      <c r="AH296" s="91" t="s">
        <v>1237</v>
      </c>
      <c r="AI296" s="91"/>
      <c r="AJ296" s="91"/>
      <c r="AK296" s="6" t="s">
        <v>364</v>
      </c>
      <c r="AL296" s="6" t="s">
        <v>117</v>
      </c>
      <c r="AM296" s="6" t="s">
        <v>127</v>
      </c>
      <c r="AN296" s="6" t="s">
        <v>213</v>
      </c>
      <c r="AO296" s="427"/>
      <c r="AP296" s="6"/>
      <c r="AQ296" s="6"/>
      <c r="AR296" s="6"/>
      <c r="AS296" s="6"/>
    </row>
    <row r="297" spans="1:45" s="142" customFormat="1" ht="158.44999999999999" hidden="1" customHeight="1" x14ac:dyDescent="0.25">
      <c r="A297" s="70">
        <v>752</v>
      </c>
      <c r="B297" s="70">
        <v>5</v>
      </c>
      <c r="C297" s="240" t="s">
        <v>2322</v>
      </c>
      <c r="D297" s="192" t="s">
        <v>2323</v>
      </c>
      <c r="E297" s="192" t="s">
        <v>2324</v>
      </c>
      <c r="F297" s="74" t="s">
        <v>2325</v>
      </c>
      <c r="G297" s="74"/>
      <c r="H297" s="160" t="s">
        <v>2326</v>
      </c>
      <c r="I297" s="160" t="s">
        <v>2327</v>
      </c>
      <c r="J297" s="93">
        <v>4</v>
      </c>
      <c r="K297" s="77">
        <v>41671</v>
      </c>
      <c r="L297" s="77">
        <v>42004</v>
      </c>
      <c r="M297" s="78" t="s">
        <v>1181</v>
      </c>
      <c r="N297" s="184" t="s">
        <v>106</v>
      </c>
      <c r="O297" s="79" t="s">
        <v>22</v>
      </c>
      <c r="P297" s="80" t="s">
        <v>1913</v>
      </c>
      <c r="Q297" s="79" t="s">
        <v>37</v>
      </c>
      <c r="R297" s="81" t="s">
        <v>88</v>
      </c>
      <c r="S297" s="295">
        <v>4</v>
      </c>
      <c r="T297" s="83">
        <f>+S297/J297</f>
        <v>1</v>
      </c>
      <c r="U297" s="85"/>
      <c r="V297" s="85"/>
      <c r="W297" s="86"/>
      <c r="X297" s="85"/>
      <c r="Y297" s="86"/>
      <c r="Z297" s="85"/>
      <c r="AA297" s="87" t="s">
        <v>60</v>
      </c>
      <c r="AB297" s="88">
        <f>IF(T297=100%,2,0)</f>
        <v>2</v>
      </c>
      <c r="AC297" s="88">
        <f>IF(L297&lt;$AD$8,0,1)</f>
        <v>0</v>
      </c>
      <c r="AD297" s="89" t="str">
        <f t="shared" si="8"/>
        <v>CUMPLIDA</v>
      </c>
      <c r="AE297" s="89" t="str">
        <f t="shared" si="9"/>
        <v>CUMPLIDA</v>
      </c>
      <c r="AF297" s="81" t="s">
        <v>88</v>
      </c>
      <c r="AG297" s="83" t="s">
        <v>363</v>
      </c>
      <c r="AH297" s="91"/>
      <c r="AI297" s="91"/>
      <c r="AJ297" s="91"/>
      <c r="AK297" s="92" t="s">
        <v>364</v>
      </c>
      <c r="AL297" s="93" t="s">
        <v>117</v>
      </c>
      <c r="AM297" s="93" t="s">
        <v>2328</v>
      </c>
      <c r="AN297" s="94" t="s">
        <v>213</v>
      </c>
      <c r="AO297" s="449"/>
      <c r="AP297" s="94"/>
      <c r="AQ297" s="94"/>
      <c r="AR297" s="94"/>
      <c r="AS297" s="94"/>
    </row>
    <row r="298" spans="1:45" s="56" customFormat="1" ht="172.9" customHeight="1" x14ac:dyDescent="0.25">
      <c r="A298" s="96">
        <v>754</v>
      </c>
      <c r="B298" s="96">
        <v>7</v>
      </c>
      <c r="C298" s="168" t="s">
        <v>2329</v>
      </c>
      <c r="D298" s="236" t="s">
        <v>2330</v>
      </c>
      <c r="E298" s="236" t="s">
        <v>2331</v>
      </c>
      <c r="F298" s="99" t="s">
        <v>2332</v>
      </c>
      <c r="G298" s="303" t="s">
        <v>2316</v>
      </c>
      <c r="H298" s="256" t="s">
        <v>2333</v>
      </c>
      <c r="I298" s="256" t="s">
        <v>2334</v>
      </c>
      <c r="J298" s="427">
        <v>7</v>
      </c>
      <c r="K298" s="451">
        <v>41599</v>
      </c>
      <c r="L298" s="451">
        <v>42916</v>
      </c>
      <c r="M298" s="103" t="s">
        <v>1181</v>
      </c>
      <c r="N298" s="181" t="s">
        <v>106</v>
      </c>
      <c r="O298" s="199" t="s">
        <v>29</v>
      </c>
      <c r="P298" s="118" t="s">
        <v>1909</v>
      </c>
      <c r="Q298" s="452" t="s">
        <v>6191</v>
      </c>
      <c r="R298" s="105" t="s">
        <v>88</v>
      </c>
      <c r="S298" s="237">
        <v>7</v>
      </c>
      <c r="T298" s="107">
        <f>+S298/J298</f>
        <v>1</v>
      </c>
      <c r="U298" s="85"/>
      <c r="V298" s="85"/>
      <c r="W298" s="86"/>
      <c r="X298" s="85"/>
      <c r="Y298" s="86"/>
      <c r="Z298" s="85"/>
      <c r="AA298" s="110" t="s">
        <v>60</v>
      </c>
      <c r="AB298" s="410">
        <f>IF(T298=100%,2,0)</f>
        <v>2</v>
      </c>
      <c r="AC298" s="411">
        <f>IF(L298&lt;$AD$8,0,1)</f>
        <v>0</v>
      </c>
      <c r="AD298" s="89" t="str">
        <f t="shared" si="8"/>
        <v>CUMPLIDA</v>
      </c>
      <c r="AE298" s="89" t="str">
        <f t="shared" si="9"/>
        <v>CUMPLIDA</v>
      </c>
      <c r="AF298" s="105" t="s">
        <v>88</v>
      </c>
      <c r="AG298" s="113"/>
      <c r="AH298" s="91"/>
      <c r="AI298" s="91"/>
      <c r="AJ298" s="91"/>
      <c r="AK298" s="449" t="s">
        <v>108</v>
      </c>
      <c r="AL298" s="427" t="s">
        <v>117</v>
      </c>
      <c r="AM298" s="427" t="s">
        <v>127</v>
      </c>
      <c r="AN298" s="427" t="s">
        <v>213</v>
      </c>
      <c r="AO298" s="427"/>
      <c r="AP298" s="427"/>
      <c r="AQ298" s="427"/>
      <c r="AR298" s="427"/>
      <c r="AS298" s="119"/>
    </row>
    <row r="299" spans="1:45" s="56" customFormat="1" ht="325.5" customHeight="1" x14ac:dyDescent="0.25">
      <c r="A299" s="96">
        <v>755</v>
      </c>
      <c r="B299" s="96">
        <v>8</v>
      </c>
      <c r="C299" s="272" t="s">
        <v>2338</v>
      </c>
      <c r="D299" s="284" t="s">
        <v>2339</v>
      </c>
      <c r="E299" s="284" t="s">
        <v>2340</v>
      </c>
      <c r="F299" s="99" t="s">
        <v>2341</v>
      </c>
      <c r="G299" s="450" t="s">
        <v>2342</v>
      </c>
      <c r="H299" s="266" t="s">
        <v>2343</v>
      </c>
      <c r="I299" s="266" t="s">
        <v>2344</v>
      </c>
      <c r="J299" s="427">
        <v>8</v>
      </c>
      <c r="K299" s="117">
        <v>41660</v>
      </c>
      <c r="L299" s="217">
        <v>43100</v>
      </c>
      <c r="M299" s="103" t="s">
        <v>1181</v>
      </c>
      <c r="N299" s="181" t="s">
        <v>106</v>
      </c>
      <c r="O299" s="199" t="s">
        <v>29</v>
      </c>
      <c r="P299" s="118" t="s">
        <v>2345</v>
      </c>
      <c r="Q299" s="452" t="s">
        <v>6191</v>
      </c>
      <c r="R299" s="105" t="s">
        <v>31</v>
      </c>
      <c r="S299" s="237">
        <v>8</v>
      </c>
      <c r="T299" s="107">
        <f>+S299/J299</f>
        <v>1</v>
      </c>
      <c r="U299" s="85" t="s">
        <v>441</v>
      </c>
      <c r="V299" s="85" t="s">
        <v>26</v>
      </c>
      <c r="W299" s="427" t="s">
        <v>2350</v>
      </c>
      <c r="X299" s="85" t="s">
        <v>2351</v>
      </c>
      <c r="Y299" s="427" t="s">
        <v>2352</v>
      </c>
      <c r="Z299" s="85"/>
      <c r="AA299" s="110" t="s">
        <v>60</v>
      </c>
      <c r="AB299" s="410">
        <f>IF(T299=100%,2,0)</f>
        <v>2</v>
      </c>
      <c r="AC299" s="411">
        <f>IF(L299&lt;$AD$8,0,1)</f>
        <v>0</v>
      </c>
      <c r="AD299" s="89" t="str">
        <f t="shared" si="8"/>
        <v>CUMPLIDA</v>
      </c>
      <c r="AE299" s="89" t="str">
        <f t="shared" si="9"/>
        <v>CUMPLIDA</v>
      </c>
      <c r="AF299" s="105" t="s">
        <v>31</v>
      </c>
      <c r="AG299" s="113"/>
      <c r="AH299" s="114" t="s">
        <v>2353</v>
      </c>
      <c r="AI299" s="91" t="s">
        <v>26</v>
      </c>
      <c r="AJ299" s="114" t="s">
        <v>222</v>
      </c>
      <c r="AK299" s="449" t="s">
        <v>108</v>
      </c>
      <c r="AL299" s="427" t="s">
        <v>117</v>
      </c>
      <c r="AM299" s="427" t="s">
        <v>127</v>
      </c>
      <c r="AN299" s="427" t="s">
        <v>213</v>
      </c>
      <c r="AO299" s="427"/>
      <c r="AP299" s="427"/>
      <c r="AQ299" s="427"/>
      <c r="AR299" s="427"/>
      <c r="AS299" s="119"/>
    </row>
    <row r="300" spans="1:45" s="56" customFormat="1" ht="409.6" customHeight="1" x14ac:dyDescent="0.25">
      <c r="A300" s="96">
        <v>756</v>
      </c>
      <c r="B300" s="96">
        <v>1</v>
      </c>
      <c r="C300" s="168" t="s">
        <v>2354</v>
      </c>
      <c r="D300" s="168" t="s">
        <v>2355</v>
      </c>
      <c r="E300" s="236" t="s">
        <v>2356</v>
      </c>
      <c r="F300" s="304" t="s">
        <v>2357</v>
      </c>
      <c r="G300" s="233" t="s">
        <v>2358</v>
      </c>
      <c r="H300" s="305" t="s">
        <v>2359</v>
      </c>
      <c r="I300" s="305" t="s">
        <v>2359</v>
      </c>
      <c r="J300" s="306">
        <v>11</v>
      </c>
      <c r="K300" s="451">
        <v>41538</v>
      </c>
      <c r="L300" s="451">
        <v>42825</v>
      </c>
      <c r="M300" s="103" t="s">
        <v>2360</v>
      </c>
      <c r="N300" s="452" t="s">
        <v>61</v>
      </c>
      <c r="O300" s="452" t="s">
        <v>22</v>
      </c>
      <c r="P300" s="118" t="s">
        <v>1934</v>
      </c>
      <c r="Q300" s="118" t="s">
        <v>6164</v>
      </c>
      <c r="R300" s="105" t="s">
        <v>440</v>
      </c>
      <c r="S300" s="237">
        <v>11</v>
      </c>
      <c r="T300" s="107">
        <f>+S300/J300</f>
        <v>1</v>
      </c>
      <c r="U300" s="85" t="s">
        <v>6219</v>
      </c>
      <c r="V300" s="85" t="s">
        <v>6221</v>
      </c>
      <c r="W300" s="427" t="s">
        <v>6218</v>
      </c>
      <c r="X300" s="85" t="s">
        <v>6220</v>
      </c>
      <c r="Y300" s="427" t="s">
        <v>6222</v>
      </c>
      <c r="Z300" s="85" t="s">
        <v>6223</v>
      </c>
      <c r="AA300" s="110" t="s">
        <v>60</v>
      </c>
      <c r="AB300" s="410">
        <f>IF(T300=100%,2,0)</f>
        <v>2</v>
      </c>
      <c r="AC300" s="411">
        <f>IF(L300&lt;$AD$8,0,1)</f>
        <v>0</v>
      </c>
      <c r="AD300" s="89" t="str">
        <f t="shared" si="8"/>
        <v>CUMPLIDA</v>
      </c>
      <c r="AE300" s="89" t="str">
        <f t="shared" si="9"/>
        <v>CUMPLIDA</v>
      </c>
      <c r="AF300" s="105" t="s">
        <v>31</v>
      </c>
      <c r="AG300" s="113"/>
      <c r="AH300" s="91" t="s">
        <v>1237</v>
      </c>
      <c r="AI300" s="91"/>
      <c r="AJ300" s="91"/>
      <c r="AK300" s="449" t="s">
        <v>108</v>
      </c>
      <c r="AL300" s="427" t="s">
        <v>115</v>
      </c>
      <c r="AM300" s="427" t="s">
        <v>124</v>
      </c>
      <c r="AN300" s="427" t="s">
        <v>215</v>
      </c>
      <c r="AO300" s="427"/>
      <c r="AP300" s="427"/>
      <c r="AQ300" s="427"/>
      <c r="AR300" s="427"/>
      <c r="AS300" s="119"/>
    </row>
    <row r="301" spans="1:45" s="142" customFormat="1" ht="409.6" hidden="1" customHeight="1" x14ac:dyDescent="0.25">
      <c r="A301" s="120">
        <v>757</v>
      </c>
      <c r="B301" s="120">
        <v>2</v>
      </c>
      <c r="C301" s="174" t="s">
        <v>2365</v>
      </c>
      <c r="D301" s="174" t="s">
        <v>2366</v>
      </c>
      <c r="E301" s="174" t="s">
        <v>2367</v>
      </c>
      <c r="F301" s="307" t="s">
        <v>2368</v>
      </c>
      <c r="G301" s="175" t="s">
        <v>2369</v>
      </c>
      <c r="H301" s="308" t="s">
        <v>2370</v>
      </c>
      <c r="I301" s="308" t="s">
        <v>2370</v>
      </c>
      <c r="J301" s="309">
        <v>9</v>
      </c>
      <c r="K301" s="126">
        <v>41538</v>
      </c>
      <c r="L301" s="126">
        <v>42551</v>
      </c>
      <c r="M301" s="127" t="s">
        <v>2360</v>
      </c>
      <c r="N301" s="128" t="s">
        <v>61</v>
      </c>
      <c r="O301" s="128" t="s">
        <v>22</v>
      </c>
      <c r="P301" s="170" t="s">
        <v>1934</v>
      </c>
      <c r="Q301" s="128" t="s">
        <v>37</v>
      </c>
      <c r="R301" s="129" t="s">
        <v>440</v>
      </c>
      <c r="S301" s="297">
        <v>9</v>
      </c>
      <c r="T301" s="131">
        <f>+S301/J301</f>
        <v>1</v>
      </c>
      <c r="U301" s="132" t="s">
        <v>729</v>
      </c>
      <c r="V301" s="132"/>
      <c r="W301" s="9" t="s">
        <v>2364</v>
      </c>
      <c r="X301" s="132"/>
      <c r="Y301" s="9"/>
      <c r="Z301" s="132"/>
      <c r="AA301" s="134" t="s">
        <v>60</v>
      </c>
      <c r="AB301" s="88">
        <f>IF(T301=100%,2,0)</f>
        <v>2</v>
      </c>
      <c r="AC301" s="88">
        <f>IF(L301&lt;$AD$8,0,1)</f>
        <v>0</v>
      </c>
      <c r="AD301" s="135" t="str">
        <f t="shared" si="8"/>
        <v>CUMPLIDA</v>
      </c>
      <c r="AE301" s="135" t="str">
        <f t="shared" si="9"/>
        <v>CUMPLIDA</v>
      </c>
      <c r="AF301" s="129" t="s">
        <v>31</v>
      </c>
      <c r="AG301" s="131" t="s">
        <v>391</v>
      </c>
      <c r="AH301" s="137"/>
      <c r="AI301" s="137"/>
      <c r="AJ301" s="137"/>
      <c r="AK301" s="138" t="s">
        <v>364</v>
      </c>
      <c r="AL301" s="139"/>
      <c r="AM301" s="138"/>
      <c r="AN301" s="140" t="s">
        <v>215</v>
      </c>
      <c r="AO301" s="140"/>
      <c r="AP301" s="140"/>
      <c r="AQ301" s="140"/>
      <c r="AR301" s="140"/>
      <c r="AS301" s="140"/>
    </row>
    <row r="302" spans="1:45" s="56" customFormat="1" ht="317.25" customHeight="1" x14ac:dyDescent="0.25">
      <c r="A302" s="96">
        <v>758</v>
      </c>
      <c r="B302" s="96">
        <v>3</v>
      </c>
      <c r="C302" s="168" t="s">
        <v>2371</v>
      </c>
      <c r="D302" s="168" t="s">
        <v>2372</v>
      </c>
      <c r="E302" s="168" t="s">
        <v>2373</v>
      </c>
      <c r="F302" s="99" t="s">
        <v>2374</v>
      </c>
      <c r="G302" s="233" t="s">
        <v>2375</v>
      </c>
      <c r="H302" s="99" t="s">
        <v>2376</v>
      </c>
      <c r="I302" s="99" t="s">
        <v>2377</v>
      </c>
      <c r="J302" s="310">
        <v>12</v>
      </c>
      <c r="K302" s="117">
        <v>41599</v>
      </c>
      <c r="L302" s="311">
        <v>43100</v>
      </c>
      <c r="M302" s="103" t="s">
        <v>2360</v>
      </c>
      <c r="N302" s="452" t="s">
        <v>61</v>
      </c>
      <c r="O302" s="452" t="s">
        <v>22</v>
      </c>
      <c r="P302" s="118" t="s">
        <v>1934</v>
      </c>
      <c r="Q302" s="118" t="s">
        <v>6164</v>
      </c>
      <c r="R302" s="105" t="s">
        <v>89</v>
      </c>
      <c r="S302" s="237">
        <v>12</v>
      </c>
      <c r="T302" s="107">
        <f>+S302/J302</f>
        <v>1</v>
      </c>
      <c r="U302" s="85"/>
      <c r="V302" s="85"/>
      <c r="W302" s="86"/>
      <c r="X302" s="85"/>
      <c r="Y302" s="86"/>
      <c r="Z302" s="85"/>
      <c r="AA302" s="110" t="s">
        <v>60</v>
      </c>
      <c r="AB302" s="410">
        <f>IF(T302=100%,2,0)</f>
        <v>2</v>
      </c>
      <c r="AC302" s="411">
        <f>IF(L302&lt;$AD$8,0,1)</f>
        <v>0</v>
      </c>
      <c r="AD302" s="89" t="str">
        <f t="shared" si="8"/>
        <v>CUMPLIDA</v>
      </c>
      <c r="AE302" s="89" t="str">
        <f t="shared" si="9"/>
        <v>CUMPLIDA</v>
      </c>
      <c r="AF302" s="105" t="s">
        <v>89</v>
      </c>
      <c r="AG302" s="113"/>
      <c r="AH302" s="91"/>
      <c r="AI302" s="91"/>
      <c r="AJ302" s="91"/>
      <c r="AK302" s="449" t="s">
        <v>108</v>
      </c>
      <c r="AL302" s="427" t="s">
        <v>115</v>
      </c>
      <c r="AM302" s="427" t="s">
        <v>171</v>
      </c>
      <c r="AN302" s="427" t="s">
        <v>215</v>
      </c>
      <c r="AO302" s="427"/>
      <c r="AP302" s="427"/>
      <c r="AQ302" s="427"/>
      <c r="AR302" s="427"/>
      <c r="AS302" s="119"/>
    </row>
    <row r="303" spans="1:45" s="56" customFormat="1" ht="214.5" hidden="1" customHeight="1" x14ac:dyDescent="0.25">
      <c r="A303" s="120">
        <v>759</v>
      </c>
      <c r="B303" s="120">
        <v>4</v>
      </c>
      <c r="C303" s="174" t="s">
        <v>2381</v>
      </c>
      <c r="D303" s="174" t="s">
        <v>2382</v>
      </c>
      <c r="E303" s="174" t="s">
        <v>2383</v>
      </c>
      <c r="F303" s="123" t="s">
        <v>2384</v>
      </c>
      <c r="G303" s="175" t="s">
        <v>2385</v>
      </c>
      <c r="H303" s="175" t="s">
        <v>2386</v>
      </c>
      <c r="I303" s="175" t="s">
        <v>2386</v>
      </c>
      <c r="J303" s="176">
        <v>9</v>
      </c>
      <c r="K303" s="126">
        <v>41609</v>
      </c>
      <c r="L303" s="126">
        <v>42613</v>
      </c>
      <c r="M303" s="127" t="s">
        <v>2360</v>
      </c>
      <c r="N303" s="128" t="s">
        <v>61</v>
      </c>
      <c r="O303" s="170" t="s">
        <v>22</v>
      </c>
      <c r="P303" s="170" t="s">
        <v>22</v>
      </c>
      <c r="Q303" s="170" t="s">
        <v>22</v>
      </c>
      <c r="R303" s="129" t="s">
        <v>88</v>
      </c>
      <c r="S303" s="312">
        <v>9</v>
      </c>
      <c r="T303" s="131">
        <f>+S303/J303</f>
        <v>1</v>
      </c>
      <c r="U303" s="132"/>
      <c r="V303" s="132"/>
      <c r="W303" s="133"/>
      <c r="X303" s="132"/>
      <c r="Y303" s="133"/>
      <c r="Z303" s="132"/>
      <c r="AA303" s="134" t="s">
        <v>60</v>
      </c>
      <c r="AB303" s="88">
        <f>IF(T303=100%,2,0)</f>
        <v>2</v>
      </c>
      <c r="AC303" s="88">
        <f>IF(L303&lt;$AD$8,0,1)</f>
        <v>0</v>
      </c>
      <c r="AD303" s="135" t="str">
        <f t="shared" si="8"/>
        <v>CUMPLIDA</v>
      </c>
      <c r="AE303" s="135" t="str">
        <f t="shared" si="9"/>
        <v>CUMPLIDA</v>
      </c>
      <c r="AF303" s="129" t="s">
        <v>88</v>
      </c>
      <c r="AG303" s="131" t="s">
        <v>363</v>
      </c>
      <c r="AH303" s="137"/>
      <c r="AI303" s="137"/>
      <c r="AJ303" s="137"/>
      <c r="AK303" s="138" t="s">
        <v>364</v>
      </c>
      <c r="AL303" s="139" t="s">
        <v>111</v>
      </c>
      <c r="AM303" s="139" t="s">
        <v>143</v>
      </c>
      <c r="AN303" s="140" t="s">
        <v>215</v>
      </c>
      <c r="AO303" s="140"/>
      <c r="AP303" s="140"/>
      <c r="AQ303" s="140"/>
      <c r="AR303" s="140"/>
      <c r="AS303" s="140"/>
    </row>
    <row r="304" spans="1:45" s="142" customFormat="1" ht="374.45" hidden="1" customHeight="1" x14ac:dyDescent="0.25">
      <c r="A304" s="70">
        <v>760</v>
      </c>
      <c r="B304" s="70">
        <v>5</v>
      </c>
      <c r="C304" s="183" t="s">
        <v>2387</v>
      </c>
      <c r="D304" s="183" t="s">
        <v>2388</v>
      </c>
      <c r="E304" s="183" t="s">
        <v>2389</v>
      </c>
      <c r="F304" s="74" t="s">
        <v>2390</v>
      </c>
      <c r="G304" s="74" t="s">
        <v>2391</v>
      </c>
      <c r="H304" s="313" t="s">
        <v>2392</v>
      </c>
      <c r="I304" s="313" t="s">
        <v>2392</v>
      </c>
      <c r="J304" s="314">
        <v>4</v>
      </c>
      <c r="K304" s="77">
        <v>41640</v>
      </c>
      <c r="L304" s="77">
        <v>42004</v>
      </c>
      <c r="M304" s="78" t="s">
        <v>2360</v>
      </c>
      <c r="N304" s="79" t="s">
        <v>61</v>
      </c>
      <c r="O304" s="79" t="s">
        <v>22</v>
      </c>
      <c r="P304" s="80" t="s">
        <v>1913</v>
      </c>
      <c r="Q304" s="79" t="s">
        <v>37</v>
      </c>
      <c r="R304" s="81" t="s">
        <v>89</v>
      </c>
      <c r="S304" s="295">
        <v>4</v>
      </c>
      <c r="T304" s="83">
        <f>+S304/J304</f>
        <v>1</v>
      </c>
      <c r="U304" s="85" t="s">
        <v>729</v>
      </c>
      <c r="V304" s="85"/>
      <c r="W304" s="6" t="s">
        <v>2364</v>
      </c>
      <c r="X304" s="85"/>
      <c r="Y304" s="6"/>
      <c r="Z304" s="85"/>
      <c r="AA304" s="87" t="s">
        <v>60</v>
      </c>
      <c r="AB304" s="88">
        <f>IF(T304=100%,2,0)</f>
        <v>2</v>
      </c>
      <c r="AC304" s="88">
        <f>IF(L304&lt;$AD$8,0,1)</f>
        <v>0</v>
      </c>
      <c r="AD304" s="89" t="str">
        <f t="shared" si="8"/>
        <v>CUMPLIDA</v>
      </c>
      <c r="AE304" s="89" t="str">
        <f t="shared" si="9"/>
        <v>CUMPLIDA</v>
      </c>
      <c r="AF304" s="81" t="s">
        <v>89</v>
      </c>
      <c r="AG304" s="83" t="s">
        <v>391</v>
      </c>
      <c r="AH304" s="91"/>
      <c r="AI304" s="91"/>
      <c r="AJ304" s="91"/>
      <c r="AK304" s="92" t="s">
        <v>364</v>
      </c>
      <c r="AL304" s="93"/>
      <c r="AM304" s="92"/>
      <c r="AN304" s="94" t="s">
        <v>215</v>
      </c>
      <c r="AO304" s="449"/>
      <c r="AP304" s="94"/>
      <c r="AQ304" s="94"/>
      <c r="AR304" s="94"/>
      <c r="AS304" s="94"/>
    </row>
    <row r="305" spans="1:45" s="142" customFormat="1" ht="230.45" customHeight="1" x14ac:dyDescent="0.25">
      <c r="A305" s="96">
        <v>761</v>
      </c>
      <c r="B305" s="96">
        <v>6</v>
      </c>
      <c r="C305" s="168" t="s">
        <v>2393</v>
      </c>
      <c r="D305" s="168" t="s">
        <v>2394</v>
      </c>
      <c r="E305" s="168" t="s">
        <v>2395</v>
      </c>
      <c r="F305" s="99" t="s">
        <v>2396</v>
      </c>
      <c r="G305" s="233" t="s">
        <v>2385</v>
      </c>
      <c r="H305" s="305" t="s">
        <v>2397</v>
      </c>
      <c r="I305" s="305" t="s">
        <v>2397</v>
      </c>
      <c r="J305" s="306">
        <v>4</v>
      </c>
      <c r="K305" s="451">
        <v>41538</v>
      </c>
      <c r="L305" s="451">
        <v>43039</v>
      </c>
      <c r="M305" s="103" t="s">
        <v>2360</v>
      </c>
      <c r="N305" s="452" t="s">
        <v>61</v>
      </c>
      <c r="O305" s="118" t="s">
        <v>22</v>
      </c>
      <c r="P305" s="118" t="s">
        <v>22</v>
      </c>
      <c r="Q305" s="118" t="s">
        <v>6164</v>
      </c>
      <c r="R305" s="105" t="s">
        <v>89</v>
      </c>
      <c r="S305" s="237">
        <v>4</v>
      </c>
      <c r="T305" s="107">
        <f>+S305/J305</f>
        <v>1</v>
      </c>
      <c r="U305" s="86"/>
      <c r="V305" s="85"/>
      <c r="W305" s="86"/>
      <c r="X305" s="85"/>
      <c r="Y305" s="86"/>
      <c r="Z305" s="85"/>
      <c r="AA305" s="110" t="s">
        <v>60</v>
      </c>
      <c r="AB305" s="410">
        <f>IF(T305=100%,2,0)</f>
        <v>2</v>
      </c>
      <c r="AC305" s="411">
        <f>IF(L305&lt;$AD$8,0,1)</f>
        <v>0</v>
      </c>
      <c r="AD305" s="89" t="str">
        <f t="shared" si="8"/>
        <v>CUMPLIDA</v>
      </c>
      <c r="AE305" s="89" t="str">
        <f t="shared" si="9"/>
        <v>CUMPLIDA</v>
      </c>
      <c r="AF305" s="105" t="s">
        <v>89</v>
      </c>
      <c r="AG305" s="113"/>
      <c r="AH305" s="91"/>
      <c r="AI305" s="91"/>
      <c r="AJ305" s="91"/>
      <c r="AK305" s="449" t="s">
        <v>108</v>
      </c>
      <c r="AL305" s="427" t="s">
        <v>118</v>
      </c>
      <c r="AM305" s="427" t="s">
        <v>201</v>
      </c>
      <c r="AN305" s="427" t="s">
        <v>215</v>
      </c>
      <c r="AO305" s="427"/>
      <c r="AP305" s="427"/>
      <c r="AQ305" s="427"/>
      <c r="AR305" s="427"/>
      <c r="AS305" s="119"/>
    </row>
    <row r="306" spans="1:45" s="56" customFormat="1" ht="129.6" hidden="1" customHeight="1" x14ac:dyDescent="0.25">
      <c r="A306" s="120">
        <v>762</v>
      </c>
      <c r="B306" s="120">
        <v>1</v>
      </c>
      <c r="C306" s="315" t="s">
        <v>2403</v>
      </c>
      <c r="D306" s="226" t="s">
        <v>2404</v>
      </c>
      <c r="E306" s="226" t="s">
        <v>2405</v>
      </c>
      <c r="F306" s="175" t="s">
        <v>2406</v>
      </c>
      <c r="G306" s="175" t="s">
        <v>2407</v>
      </c>
      <c r="H306" s="308" t="s">
        <v>2408</v>
      </c>
      <c r="I306" s="308" t="s">
        <v>2408</v>
      </c>
      <c r="J306" s="309">
        <v>7</v>
      </c>
      <c r="K306" s="126">
        <v>41516</v>
      </c>
      <c r="L306" s="126">
        <v>42551</v>
      </c>
      <c r="M306" s="127" t="s">
        <v>2409</v>
      </c>
      <c r="N306" s="128" t="s">
        <v>62</v>
      </c>
      <c r="O306" s="170" t="s">
        <v>22</v>
      </c>
      <c r="P306" s="170" t="s">
        <v>22</v>
      </c>
      <c r="Q306" s="170" t="s">
        <v>22</v>
      </c>
      <c r="R306" s="129" t="s">
        <v>440</v>
      </c>
      <c r="S306" s="297">
        <v>7</v>
      </c>
      <c r="T306" s="131">
        <f>+S306/J306</f>
        <v>1</v>
      </c>
      <c r="U306" s="133"/>
      <c r="V306" s="132"/>
      <c r="W306" s="133"/>
      <c r="X306" s="132"/>
      <c r="Y306" s="133"/>
      <c r="Z306" s="132"/>
      <c r="AA306" s="134" t="s">
        <v>60</v>
      </c>
      <c r="AB306" s="88">
        <f>IF(T306=100%,2,0)</f>
        <v>2</v>
      </c>
      <c r="AC306" s="88">
        <f>IF(L306&lt;$AD$8,0,1)</f>
        <v>0</v>
      </c>
      <c r="AD306" s="135" t="str">
        <f t="shared" si="8"/>
        <v>CUMPLIDA</v>
      </c>
      <c r="AE306" s="135" t="str">
        <f t="shared" si="9"/>
        <v>CUMPLIDA</v>
      </c>
      <c r="AF306" s="129" t="s">
        <v>31</v>
      </c>
      <c r="AG306" s="131" t="s">
        <v>363</v>
      </c>
      <c r="AH306" s="137"/>
      <c r="AI306" s="137"/>
      <c r="AJ306" s="137"/>
      <c r="AK306" s="138" t="s">
        <v>364</v>
      </c>
      <c r="AL306" s="139" t="s">
        <v>115</v>
      </c>
      <c r="AM306" s="139" t="s">
        <v>128</v>
      </c>
      <c r="AN306" s="140" t="s">
        <v>215</v>
      </c>
      <c r="AO306" s="140"/>
      <c r="AP306" s="140"/>
      <c r="AQ306" s="140"/>
      <c r="AR306" s="140"/>
      <c r="AS306" s="140"/>
    </row>
    <row r="307" spans="1:45" s="56" customFormat="1" ht="331.5" customHeight="1" x14ac:dyDescent="0.25">
      <c r="A307" s="96">
        <v>763</v>
      </c>
      <c r="B307" s="96">
        <v>2</v>
      </c>
      <c r="C307" s="284" t="s">
        <v>2410</v>
      </c>
      <c r="D307" s="284" t="s">
        <v>2411</v>
      </c>
      <c r="E307" s="236" t="s">
        <v>2412</v>
      </c>
      <c r="F307" s="99" t="s">
        <v>2413</v>
      </c>
      <c r="G307" s="233" t="s">
        <v>2375</v>
      </c>
      <c r="H307" s="99" t="s">
        <v>2414</v>
      </c>
      <c r="I307" s="99" t="s">
        <v>2415</v>
      </c>
      <c r="J307" s="310">
        <v>13</v>
      </c>
      <c r="K307" s="117">
        <v>41599</v>
      </c>
      <c r="L307" s="316">
        <v>43100</v>
      </c>
      <c r="M307" s="103" t="s">
        <v>2409</v>
      </c>
      <c r="N307" s="452" t="s">
        <v>62</v>
      </c>
      <c r="O307" s="452" t="s">
        <v>22</v>
      </c>
      <c r="P307" s="118" t="s">
        <v>1934</v>
      </c>
      <c r="Q307" s="118" t="s">
        <v>6164</v>
      </c>
      <c r="R307" s="105" t="s">
        <v>89</v>
      </c>
      <c r="S307" s="237">
        <v>13</v>
      </c>
      <c r="T307" s="107">
        <f>+S307/J307</f>
        <v>1</v>
      </c>
      <c r="U307" s="86"/>
      <c r="V307" s="85"/>
      <c r="W307" s="86"/>
      <c r="X307" s="85"/>
      <c r="Y307" s="86"/>
      <c r="Z307" s="85"/>
      <c r="AA307" s="110" t="s">
        <v>60</v>
      </c>
      <c r="AB307" s="410">
        <f>IF(T307=100%,2,0)</f>
        <v>2</v>
      </c>
      <c r="AC307" s="411">
        <f>IF(L307&lt;$AD$8,0,1)</f>
        <v>0</v>
      </c>
      <c r="AD307" s="89" t="str">
        <f t="shared" si="8"/>
        <v>CUMPLIDA</v>
      </c>
      <c r="AE307" s="89" t="str">
        <f t="shared" si="9"/>
        <v>CUMPLIDA</v>
      </c>
      <c r="AF307" s="105" t="s">
        <v>89</v>
      </c>
      <c r="AG307" s="113"/>
      <c r="AH307" s="91"/>
      <c r="AI307" s="91"/>
      <c r="AJ307" s="91"/>
      <c r="AK307" s="449" t="s">
        <v>108</v>
      </c>
      <c r="AL307" s="427" t="s">
        <v>115</v>
      </c>
      <c r="AM307" s="427" t="s">
        <v>171</v>
      </c>
      <c r="AN307" s="427" t="s">
        <v>215</v>
      </c>
      <c r="AO307" s="427"/>
      <c r="AP307" s="427"/>
      <c r="AQ307" s="427"/>
      <c r="AR307" s="427"/>
      <c r="AS307" s="119"/>
    </row>
    <row r="308" spans="1:45" s="142" customFormat="1" ht="100.9" hidden="1" customHeight="1" x14ac:dyDescent="0.25">
      <c r="A308" s="120">
        <v>764</v>
      </c>
      <c r="B308" s="120">
        <v>3</v>
      </c>
      <c r="C308" s="315" t="s">
        <v>2420</v>
      </c>
      <c r="D308" s="226" t="s">
        <v>2421</v>
      </c>
      <c r="E308" s="226" t="s">
        <v>2422</v>
      </c>
      <c r="F308" s="123" t="s">
        <v>2384</v>
      </c>
      <c r="G308" s="175" t="s">
        <v>2385</v>
      </c>
      <c r="H308" s="175" t="s">
        <v>2423</v>
      </c>
      <c r="I308" s="175" t="s">
        <v>2423</v>
      </c>
      <c r="J308" s="176">
        <v>4</v>
      </c>
      <c r="K308" s="126">
        <v>41507</v>
      </c>
      <c r="L308" s="126">
        <v>42124</v>
      </c>
      <c r="M308" s="127" t="s">
        <v>2409</v>
      </c>
      <c r="N308" s="128" t="s">
        <v>62</v>
      </c>
      <c r="O308" s="213" t="s">
        <v>22</v>
      </c>
      <c r="P308" s="213" t="s">
        <v>22</v>
      </c>
      <c r="Q308" s="170" t="s">
        <v>22</v>
      </c>
      <c r="R308" s="129" t="s">
        <v>88</v>
      </c>
      <c r="S308" s="297">
        <v>4</v>
      </c>
      <c r="T308" s="131">
        <f>+S308/J308</f>
        <v>1</v>
      </c>
      <c r="U308" s="132"/>
      <c r="V308" s="132"/>
      <c r="W308" s="133"/>
      <c r="X308" s="132"/>
      <c r="Y308" s="133"/>
      <c r="Z308" s="132"/>
      <c r="AA308" s="134" t="s">
        <v>60</v>
      </c>
      <c r="AB308" s="88">
        <f>IF(T308=100%,2,0)</f>
        <v>2</v>
      </c>
      <c r="AC308" s="88">
        <f>IF(L308&lt;$AD$8,0,1)</f>
        <v>0</v>
      </c>
      <c r="AD308" s="135" t="str">
        <f t="shared" si="8"/>
        <v>CUMPLIDA</v>
      </c>
      <c r="AE308" s="135" t="str">
        <f t="shared" si="9"/>
        <v>CUMPLIDA</v>
      </c>
      <c r="AF308" s="129" t="s">
        <v>88</v>
      </c>
      <c r="AG308" s="131" t="s">
        <v>391</v>
      </c>
      <c r="AH308" s="137"/>
      <c r="AI308" s="137"/>
      <c r="AJ308" s="137"/>
      <c r="AK308" s="138" t="s">
        <v>364</v>
      </c>
      <c r="AL308" s="139"/>
      <c r="AM308" s="138"/>
      <c r="AN308" s="140" t="s">
        <v>215</v>
      </c>
      <c r="AO308" s="140"/>
      <c r="AP308" s="140"/>
      <c r="AQ308" s="140"/>
      <c r="AR308" s="140"/>
      <c r="AS308" s="140"/>
    </row>
    <row r="309" spans="1:45" s="56" customFormat="1" ht="172.9" hidden="1" customHeight="1" x14ac:dyDescent="0.25">
      <c r="A309" s="70">
        <v>765</v>
      </c>
      <c r="B309" s="70">
        <v>4</v>
      </c>
      <c r="C309" s="317" t="s">
        <v>2424</v>
      </c>
      <c r="D309" s="192" t="s">
        <v>2425</v>
      </c>
      <c r="E309" s="192" t="s">
        <v>2426</v>
      </c>
      <c r="F309" s="74" t="s">
        <v>2427</v>
      </c>
      <c r="G309" s="179" t="s">
        <v>2428</v>
      </c>
      <c r="H309" s="72" t="s">
        <v>2429</v>
      </c>
      <c r="I309" s="72" t="s">
        <v>2429</v>
      </c>
      <c r="J309" s="314">
        <v>7</v>
      </c>
      <c r="K309" s="77">
        <v>41671</v>
      </c>
      <c r="L309" s="77">
        <v>42735</v>
      </c>
      <c r="M309" s="78" t="s">
        <v>2409</v>
      </c>
      <c r="N309" s="79" t="s">
        <v>62</v>
      </c>
      <c r="O309" s="79" t="s">
        <v>22</v>
      </c>
      <c r="P309" s="80" t="s">
        <v>1934</v>
      </c>
      <c r="Q309" s="79" t="s">
        <v>37</v>
      </c>
      <c r="R309" s="81" t="s">
        <v>89</v>
      </c>
      <c r="S309" s="295">
        <v>6</v>
      </c>
      <c r="T309" s="83">
        <f>+S309/J309</f>
        <v>0.8571428571428571</v>
      </c>
      <c r="U309" s="85"/>
      <c r="V309" s="85"/>
      <c r="W309" s="86"/>
      <c r="X309" s="85"/>
      <c r="Y309" s="86"/>
      <c r="Z309" s="85"/>
      <c r="AA309" s="87" t="s">
        <v>60</v>
      </c>
      <c r="AB309" s="88">
        <f>IF(T309=100%,2,0)</f>
        <v>0</v>
      </c>
      <c r="AC309" s="88">
        <f>IF(L309&lt;$AD$8,0,1)</f>
        <v>0</v>
      </c>
      <c r="AD309" s="89" t="str">
        <f t="shared" si="8"/>
        <v>VENCIDA</v>
      </c>
      <c r="AE309" s="89" t="str">
        <f t="shared" si="9"/>
        <v>VENCIDA</v>
      </c>
      <c r="AF309" s="81" t="s">
        <v>89</v>
      </c>
      <c r="AG309" s="83" t="s">
        <v>363</v>
      </c>
      <c r="AH309" s="91"/>
      <c r="AI309" s="91"/>
      <c r="AJ309" s="91"/>
      <c r="AK309" s="92" t="s">
        <v>364</v>
      </c>
      <c r="AL309" s="93" t="s">
        <v>111</v>
      </c>
      <c r="AM309" s="93" t="s">
        <v>172</v>
      </c>
      <c r="AN309" s="94" t="s">
        <v>215</v>
      </c>
      <c r="AO309" s="449"/>
      <c r="AP309" s="94"/>
      <c r="AQ309" s="94"/>
      <c r="AR309" s="94"/>
      <c r="AS309" s="94"/>
    </row>
    <row r="310" spans="1:45" s="56" customFormat="1" ht="115.15" hidden="1" customHeight="1" x14ac:dyDescent="0.25">
      <c r="A310" s="318">
        <v>767</v>
      </c>
      <c r="B310" s="70">
        <v>6</v>
      </c>
      <c r="C310" s="317" t="s">
        <v>2430</v>
      </c>
      <c r="D310" s="192" t="s">
        <v>2431</v>
      </c>
      <c r="E310" s="192" t="s">
        <v>2432</v>
      </c>
      <c r="F310" s="74" t="s">
        <v>2396</v>
      </c>
      <c r="G310" s="179" t="s">
        <v>2385</v>
      </c>
      <c r="H310" s="319" t="s">
        <v>2397</v>
      </c>
      <c r="I310" s="319" t="s">
        <v>2397</v>
      </c>
      <c r="J310" s="314">
        <v>4</v>
      </c>
      <c r="K310" s="77">
        <v>41516</v>
      </c>
      <c r="L310" s="77">
        <v>42886</v>
      </c>
      <c r="M310" s="78" t="s">
        <v>2409</v>
      </c>
      <c r="N310" s="79" t="s">
        <v>62</v>
      </c>
      <c r="O310" s="143" t="s">
        <v>22</v>
      </c>
      <c r="P310" s="143" t="s">
        <v>22</v>
      </c>
      <c r="Q310" s="80" t="s">
        <v>22</v>
      </c>
      <c r="R310" s="81" t="s">
        <v>89</v>
      </c>
      <c r="S310" s="295">
        <v>2</v>
      </c>
      <c r="T310" s="83">
        <f>+S310/J310</f>
        <v>0.5</v>
      </c>
      <c r="U310" s="85"/>
      <c r="V310" s="85"/>
      <c r="W310" s="86"/>
      <c r="X310" s="85"/>
      <c r="Y310" s="86"/>
      <c r="Z310" s="85"/>
      <c r="AA310" s="87" t="s">
        <v>60</v>
      </c>
      <c r="AB310" s="88">
        <f>IF(T310=100%,2,0)</f>
        <v>0</v>
      </c>
      <c r="AC310" s="88">
        <f>IF(L310&lt;$AD$8,0,1)</f>
        <v>0</v>
      </c>
      <c r="AD310" s="89" t="str">
        <f t="shared" si="8"/>
        <v>VENCIDA</v>
      </c>
      <c r="AE310" s="89" t="str">
        <f t="shared" si="9"/>
        <v>VENCIDA</v>
      </c>
      <c r="AF310" s="81" t="s">
        <v>89</v>
      </c>
      <c r="AG310" s="83" t="s">
        <v>363</v>
      </c>
      <c r="AH310" s="91"/>
      <c r="AI310" s="91"/>
      <c r="AJ310" s="91"/>
      <c r="AK310" s="92" t="s">
        <v>364</v>
      </c>
      <c r="AL310" s="6" t="s">
        <v>118</v>
      </c>
      <c r="AM310" s="6" t="s">
        <v>201</v>
      </c>
      <c r="AN310" s="94" t="s">
        <v>215</v>
      </c>
      <c r="AO310" s="449"/>
      <c r="AP310" s="94"/>
      <c r="AQ310" s="94"/>
      <c r="AR310" s="94"/>
      <c r="AS310" s="94"/>
    </row>
    <row r="311" spans="1:45" s="142" customFormat="1" ht="72" hidden="1" customHeight="1" x14ac:dyDescent="0.25">
      <c r="A311" s="70">
        <v>769</v>
      </c>
      <c r="B311" s="70">
        <v>8</v>
      </c>
      <c r="C311" s="317" t="s">
        <v>2433</v>
      </c>
      <c r="D311" s="317" t="s">
        <v>2434</v>
      </c>
      <c r="E311" s="317" t="s">
        <v>2435</v>
      </c>
      <c r="F311" s="218" t="s">
        <v>2436</v>
      </c>
      <c r="G311" s="320" t="s">
        <v>2437</v>
      </c>
      <c r="H311" s="179" t="s">
        <v>2438</v>
      </c>
      <c r="I311" s="179" t="s">
        <v>2438</v>
      </c>
      <c r="J311" s="314">
        <v>3</v>
      </c>
      <c r="K311" s="77">
        <v>41640</v>
      </c>
      <c r="L311" s="77">
        <v>42094</v>
      </c>
      <c r="M311" s="78" t="s">
        <v>2409</v>
      </c>
      <c r="N311" s="79" t="s">
        <v>62</v>
      </c>
      <c r="O311" s="143" t="s">
        <v>22</v>
      </c>
      <c r="P311" s="143" t="s">
        <v>22</v>
      </c>
      <c r="Q311" s="80" t="s">
        <v>22</v>
      </c>
      <c r="R311" s="81" t="s">
        <v>89</v>
      </c>
      <c r="S311" s="295">
        <v>3</v>
      </c>
      <c r="T311" s="83">
        <f>+S311/J311</f>
        <v>1</v>
      </c>
      <c r="U311" s="85"/>
      <c r="V311" s="85"/>
      <c r="W311" s="86"/>
      <c r="X311" s="85"/>
      <c r="Y311" s="86"/>
      <c r="Z311" s="85"/>
      <c r="AA311" s="87" t="s">
        <v>60</v>
      </c>
      <c r="AB311" s="88">
        <f>IF(T311=100%,2,0)</f>
        <v>2</v>
      </c>
      <c r="AC311" s="88">
        <f>IF(L311&lt;$AD$8,0,1)</f>
        <v>0</v>
      </c>
      <c r="AD311" s="89" t="str">
        <f t="shared" si="8"/>
        <v>CUMPLIDA</v>
      </c>
      <c r="AE311" s="89" t="str">
        <f t="shared" si="9"/>
        <v>CUMPLIDA</v>
      </c>
      <c r="AF311" s="81" t="s">
        <v>89</v>
      </c>
      <c r="AG311" s="83" t="s">
        <v>363</v>
      </c>
      <c r="AH311" s="91"/>
      <c r="AI311" s="91"/>
      <c r="AJ311" s="91"/>
      <c r="AK311" s="92" t="s">
        <v>364</v>
      </c>
      <c r="AL311" s="93" t="s">
        <v>111</v>
      </c>
      <c r="AM311" s="93" t="s">
        <v>168</v>
      </c>
      <c r="AN311" s="94" t="s">
        <v>215</v>
      </c>
      <c r="AO311" s="449"/>
      <c r="AP311" s="94"/>
      <c r="AQ311" s="94"/>
      <c r="AR311" s="94"/>
      <c r="AS311" s="94"/>
    </row>
    <row r="312" spans="1:45" s="142" customFormat="1" ht="72" hidden="1" customHeight="1" x14ac:dyDescent="0.25">
      <c r="A312" s="70">
        <v>770</v>
      </c>
      <c r="B312" s="70">
        <v>9</v>
      </c>
      <c r="C312" s="317" t="s">
        <v>2439</v>
      </c>
      <c r="D312" s="192" t="s">
        <v>2440</v>
      </c>
      <c r="E312" s="192" t="s">
        <v>2441</v>
      </c>
      <c r="F312" s="74" t="s">
        <v>2442</v>
      </c>
      <c r="G312" s="179"/>
      <c r="H312" s="321" t="s">
        <v>2443</v>
      </c>
      <c r="I312" s="321" t="s">
        <v>2444</v>
      </c>
      <c r="J312" s="314">
        <v>5</v>
      </c>
      <c r="K312" s="77">
        <v>41415</v>
      </c>
      <c r="L312" s="77">
        <v>41759</v>
      </c>
      <c r="M312" s="78" t="s">
        <v>2409</v>
      </c>
      <c r="N312" s="79" t="s">
        <v>62</v>
      </c>
      <c r="O312" s="79" t="s">
        <v>22</v>
      </c>
      <c r="P312" s="80" t="s">
        <v>1913</v>
      </c>
      <c r="Q312" s="79" t="s">
        <v>37</v>
      </c>
      <c r="R312" s="81" t="s">
        <v>88</v>
      </c>
      <c r="S312" s="295">
        <v>5</v>
      </c>
      <c r="T312" s="83">
        <f>+S312/J312</f>
        <v>1</v>
      </c>
      <c r="U312" s="85"/>
      <c r="V312" s="85"/>
      <c r="W312" s="86"/>
      <c r="X312" s="85"/>
      <c r="Y312" s="86"/>
      <c r="Z312" s="85"/>
      <c r="AA312" s="87" t="s">
        <v>60</v>
      </c>
      <c r="AB312" s="88">
        <f>IF(T312=100%,2,0)</f>
        <v>2</v>
      </c>
      <c r="AC312" s="88">
        <f>IF(L312&lt;$AD$8,0,1)</f>
        <v>0</v>
      </c>
      <c r="AD312" s="89" t="str">
        <f t="shared" si="8"/>
        <v>CUMPLIDA</v>
      </c>
      <c r="AE312" s="89" t="str">
        <f t="shared" si="9"/>
        <v>CUMPLIDA</v>
      </c>
      <c r="AF312" s="81" t="s">
        <v>88</v>
      </c>
      <c r="AG312" s="83" t="s">
        <v>391</v>
      </c>
      <c r="AH312" s="91"/>
      <c r="AI312" s="91"/>
      <c r="AJ312" s="91"/>
      <c r="AK312" s="92" t="s">
        <v>364</v>
      </c>
      <c r="AL312" s="93"/>
      <c r="AM312" s="92"/>
      <c r="AN312" s="94" t="s">
        <v>215</v>
      </c>
      <c r="AO312" s="449"/>
      <c r="AP312" s="94"/>
      <c r="AQ312" s="94"/>
      <c r="AR312" s="94"/>
      <c r="AS312" s="94"/>
    </row>
    <row r="313" spans="1:45" s="56" customFormat="1" ht="280.5" customHeight="1" x14ac:dyDescent="0.25">
      <c r="A313" s="96">
        <v>773</v>
      </c>
      <c r="B313" s="96">
        <v>3</v>
      </c>
      <c r="C313" s="168" t="s">
        <v>2445</v>
      </c>
      <c r="D313" s="168" t="s">
        <v>5889</v>
      </c>
      <c r="E313" s="98" t="s">
        <v>358</v>
      </c>
      <c r="F313" s="99" t="s">
        <v>5890</v>
      </c>
      <c r="G313" s="322" t="s">
        <v>2446</v>
      </c>
      <c r="H313" s="233" t="s">
        <v>2447</v>
      </c>
      <c r="I313" s="233" t="s">
        <v>2448</v>
      </c>
      <c r="J313" s="101">
        <v>7</v>
      </c>
      <c r="K313" s="117">
        <v>41456</v>
      </c>
      <c r="L313" s="117">
        <v>43434</v>
      </c>
      <c r="M313" s="103" t="s">
        <v>306</v>
      </c>
      <c r="N313" s="104" t="s">
        <v>306</v>
      </c>
      <c r="O313" s="199" t="s">
        <v>43</v>
      </c>
      <c r="P313" s="199" t="s">
        <v>43</v>
      </c>
      <c r="Q313" s="118" t="s">
        <v>6165</v>
      </c>
      <c r="R313" s="105" t="s">
        <v>88</v>
      </c>
      <c r="S313" s="237">
        <v>4</v>
      </c>
      <c r="T313" s="107">
        <f>+S313/J313</f>
        <v>0.5714285714285714</v>
      </c>
      <c r="U313" s="85"/>
      <c r="V313" s="85"/>
      <c r="W313" s="86"/>
      <c r="X313" s="85"/>
      <c r="Y313" s="86"/>
      <c r="Z313" s="85"/>
      <c r="AA313" s="110" t="s">
        <v>21</v>
      </c>
      <c r="AB313" s="111">
        <f>IF(T313=100%,2,0)</f>
        <v>0</v>
      </c>
      <c r="AC313" s="112">
        <f>IF(L313&lt;$AD$8,0,1)</f>
        <v>1</v>
      </c>
      <c r="AD313" s="89" t="str">
        <f t="shared" si="8"/>
        <v>EN TERMINO</v>
      </c>
      <c r="AE313" s="89" t="str">
        <f t="shared" si="9"/>
        <v>EN TERMINO</v>
      </c>
      <c r="AF313" s="105" t="s">
        <v>88</v>
      </c>
      <c r="AG313" s="113"/>
      <c r="AH313" s="91"/>
      <c r="AI313" s="91"/>
      <c r="AJ313" s="91"/>
      <c r="AK313" s="94" t="s">
        <v>108</v>
      </c>
      <c r="AL313" s="6" t="s">
        <v>117</v>
      </c>
      <c r="AM313" s="6" t="s">
        <v>125</v>
      </c>
      <c r="AN313" s="6" t="s">
        <v>213</v>
      </c>
      <c r="AO313" s="427" t="s">
        <v>6234</v>
      </c>
      <c r="AP313" s="6"/>
      <c r="AQ313" s="6"/>
      <c r="AR313" s="6"/>
      <c r="AS313" s="119" t="s">
        <v>5424</v>
      </c>
    </row>
    <row r="314" spans="1:45" s="56" customFormat="1" ht="408.75" customHeight="1" x14ac:dyDescent="0.25">
      <c r="A314" s="96">
        <v>777</v>
      </c>
      <c r="B314" s="96">
        <v>7</v>
      </c>
      <c r="C314" s="168" t="s">
        <v>2452</v>
      </c>
      <c r="D314" s="166" t="s">
        <v>2453</v>
      </c>
      <c r="E314" s="166" t="s">
        <v>358</v>
      </c>
      <c r="F314" s="166" t="s">
        <v>2454</v>
      </c>
      <c r="G314" s="166" t="s">
        <v>2455</v>
      </c>
      <c r="H314" s="166" t="s">
        <v>2456</v>
      </c>
      <c r="I314" s="166" t="s">
        <v>2457</v>
      </c>
      <c r="J314" s="203">
        <v>8</v>
      </c>
      <c r="K314" s="451">
        <v>41518</v>
      </c>
      <c r="L314" s="451">
        <v>43585</v>
      </c>
      <c r="M314" s="103" t="s">
        <v>459</v>
      </c>
      <c r="N314" s="452" t="s">
        <v>33</v>
      </c>
      <c r="O314" s="452" t="s">
        <v>29</v>
      </c>
      <c r="P314" s="452" t="s">
        <v>2458</v>
      </c>
      <c r="Q314" s="452" t="s">
        <v>6191</v>
      </c>
      <c r="R314" s="105" t="s">
        <v>440</v>
      </c>
      <c r="S314" s="237">
        <v>6</v>
      </c>
      <c r="T314" s="107">
        <f>+S314/J314</f>
        <v>0.75</v>
      </c>
      <c r="U314" s="85" t="s">
        <v>2463</v>
      </c>
      <c r="V314" s="85" t="s">
        <v>26</v>
      </c>
      <c r="W314" s="427" t="s">
        <v>5847</v>
      </c>
      <c r="X314" s="85" t="s">
        <v>5845</v>
      </c>
      <c r="Y314" s="427" t="s">
        <v>5848</v>
      </c>
      <c r="Z314" s="85" t="s">
        <v>5846</v>
      </c>
      <c r="AA314" s="110" t="s">
        <v>21</v>
      </c>
      <c r="AB314" s="410">
        <f>IF(T314=100%,2,0)</f>
        <v>0</v>
      </c>
      <c r="AC314" s="411">
        <f>IF(L314&lt;$AD$8,0,1)</f>
        <v>1</v>
      </c>
      <c r="AD314" s="89" t="str">
        <f t="shared" si="8"/>
        <v>EN TERMINO</v>
      </c>
      <c r="AE314" s="89" t="str">
        <f t="shared" si="9"/>
        <v>EN TERMINO</v>
      </c>
      <c r="AF314" s="105" t="s">
        <v>31</v>
      </c>
      <c r="AG314" s="113"/>
      <c r="AH314" s="114" t="s">
        <v>2464</v>
      </c>
      <c r="AI314" s="91" t="s">
        <v>26</v>
      </c>
      <c r="AJ314" s="114">
        <v>0</v>
      </c>
      <c r="AK314" s="449" t="s">
        <v>108</v>
      </c>
      <c r="AL314" s="427" t="s">
        <v>116</v>
      </c>
      <c r="AM314" s="427" t="s">
        <v>1185</v>
      </c>
      <c r="AN314" s="427" t="s">
        <v>213</v>
      </c>
      <c r="AO314" s="427"/>
      <c r="AP314" s="427"/>
      <c r="AQ314" s="427"/>
      <c r="AR314" s="427"/>
      <c r="AS314" s="119"/>
    </row>
    <row r="315" spans="1:45" s="56" customFormat="1" ht="408.75" customHeight="1" x14ac:dyDescent="0.25">
      <c r="A315" s="96">
        <v>778</v>
      </c>
      <c r="B315" s="96">
        <v>8</v>
      </c>
      <c r="C315" s="168" t="s">
        <v>2465</v>
      </c>
      <c r="D315" s="166" t="s">
        <v>2466</v>
      </c>
      <c r="E315" s="166" t="s">
        <v>358</v>
      </c>
      <c r="F315" s="166" t="s">
        <v>2454</v>
      </c>
      <c r="G315" s="166" t="s">
        <v>2455</v>
      </c>
      <c r="H315" s="266" t="s">
        <v>2467</v>
      </c>
      <c r="I315" s="266" t="s">
        <v>2468</v>
      </c>
      <c r="J315" s="203">
        <v>8</v>
      </c>
      <c r="K315" s="451">
        <v>41456</v>
      </c>
      <c r="L315" s="451">
        <v>43069</v>
      </c>
      <c r="M315" s="103" t="s">
        <v>459</v>
      </c>
      <c r="N315" s="452" t="s">
        <v>33</v>
      </c>
      <c r="O315" s="452" t="s">
        <v>29</v>
      </c>
      <c r="P315" s="452" t="s">
        <v>2458</v>
      </c>
      <c r="Q315" s="452" t="s">
        <v>6191</v>
      </c>
      <c r="R315" s="105" t="s">
        <v>440</v>
      </c>
      <c r="S315" s="237">
        <v>8</v>
      </c>
      <c r="T315" s="107">
        <f>+S315/J315</f>
        <v>1</v>
      </c>
      <c r="U315" s="85"/>
      <c r="V315" s="85"/>
      <c r="W315" s="427" t="s">
        <v>371</v>
      </c>
      <c r="X315" s="85"/>
      <c r="Y315" s="86"/>
      <c r="Z315" s="85" t="s">
        <v>372</v>
      </c>
      <c r="AA315" s="110" t="s">
        <v>21</v>
      </c>
      <c r="AB315" s="410">
        <f>IF(T315=100%,2,0)</f>
        <v>2</v>
      </c>
      <c r="AC315" s="411">
        <f>IF(L315&lt;$AD$8,0,1)</f>
        <v>0</v>
      </c>
      <c r="AD315" s="89" t="str">
        <f t="shared" si="8"/>
        <v>CUMPLIDA</v>
      </c>
      <c r="AE315" s="89" t="str">
        <f t="shared" si="9"/>
        <v>CUMPLIDA</v>
      </c>
      <c r="AF315" s="105" t="s">
        <v>31</v>
      </c>
      <c r="AG315" s="113"/>
      <c r="AH315" s="114" t="s">
        <v>2473</v>
      </c>
      <c r="AI315" s="91" t="s">
        <v>226</v>
      </c>
      <c r="AJ315" s="114" t="s">
        <v>221</v>
      </c>
      <c r="AK315" s="449" t="s">
        <v>108</v>
      </c>
      <c r="AL315" s="427" t="s">
        <v>116</v>
      </c>
      <c r="AM315" s="427" t="s">
        <v>1185</v>
      </c>
      <c r="AN315" s="427" t="s">
        <v>213</v>
      </c>
      <c r="AO315" s="427"/>
      <c r="AP315" s="427"/>
      <c r="AQ315" s="427"/>
      <c r="AR315" s="427"/>
      <c r="AS315" s="119"/>
    </row>
    <row r="316" spans="1:45" s="56" customFormat="1" ht="408.75" customHeight="1" x14ac:dyDescent="0.25">
      <c r="A316" s="96">
        <v>779</v>
      </c>
      <c r="B316" s="96">
        <v>9</v>
      </c>
      <c r="C316" s="168" t="s">
        <v>2474</v>
      </c>
      <c r="D316" s="166" t="s">
        <v>2475</v>
      </c>
      <c r="E316" s="166" t="s">
        <v>358</v>
      </c>
      <c r="F316" s="166" t="s">
        <v>2476</v>
      </c>
      <c r="G316" s="166" t="s">
        <v>2455</v>
      </c>
      <c r="H316" s="266" t="s">
        <v>2477</v>
      </c>
      <c r="I316" s="266" t="s">
        <v>2478</v>
      </c>
      <c r="J316" s="203">
        <v>10</v>
      </c>
      <c r="K316" s="451">
        <v>41548</v>
      </c>
      <c r="L316" s="451">
        <v>43434</v>
      </c>
      <c r="M316" s="103" t="s">
        <v>459</v>
      </c>
      <c r="N316" s="452" t="s">
        <v>33</v>
      </c>
      <c r="O316" s="452" t="s">
        <v>29</v>
      </c>
      <c r="P316" s="452" t="s">
        <v>2458</v>
      </c>
      <c r="Q316" s="452" t="s">
        <v>6191</v>
      </c>
      <c r="R316" s="105" t="s">
        <v>88</v>
      </c>
      <c r="S316" s="237">
        <v>9</v>
      </c>
      <c r="T316" s="107">
        <f>+S316/J316</f>
        <v>0.9</v>
      </c>
      <c r="U316" s="85" t="s">
        <v>2463</v>
      </c>
      <c r="V316" s="85" t="s">
        <v>19</v>
      </c>
      <c r="W316" s="427" t="s">
        <v>2482</v>
      </c>
      <c r="X316" s="85"/>
      <c r="Y316" s="86"/>
      <c r="Z316" s="85"/>
      <c r="AA316" s="110" t="s">
        <v>21</v>
      </c>
      <c r="AB316" s="410">
        <f>IF(T316=100%,2,0)</f>
        <v>0</v>
      </c>
      <c r="AC316" s="411">
        <f>IF(L316&lt;$AD$8,0,1)</f>
        <v>1</v>
      </c>
      <c r="AD316" s="89" t="str">
        <f t="shared" si="8"/>
        <v>EN TERMINO</v>
      </c>
      <c r="AE316" s="89" t="str">
        <f t="shared" si="9"/>
        <v>EN TERMINO</v>
      </c>
      <c r="AF316" s="105" t="s">
        <v>88</v>
      </c>
      <c r="AG316" s="113"/>
      <c r="AH316" s="114" t="s">
        <v>2483</v>
      </c>
      <c r="AI316" s="91" t="s">
        <v>26</v>
      </c>
      <c r="AJ316" s="114" t="s">
        <v>221</v>
      </c>
      <c r="AK316" s="449" t="s">
        <v>108</v>
      </c>
      <c r="AL316" s="427" t="s">
        <v>116</v>
      </c>
      <c r="AM316" s="427" t="s">
        <v>1185</v>
      </c>
      <c r="AN316" s="427" t="s">
        <v>213</v>
      </c>
      <c r="AO316" s="427"/>
      <c r="AP316" s="427"/>
      <c r="AQ316" s="427"/>
      <c r="AR316" s="427"/>
      <c r="AS316" s="119"/>
    </row>
    <row r="317" spans="1:45" s="142" customFormat="1" ht="129.6" hidden="1" customHeight="1" x14ac:dyDescent="0.25">
      <c r="A317" s="120">
        <v>780</v>
      </c>
      <c r="B317" s="120">
        <v>10</v>
      </c>
      <c r="C317" s="174" t="s">
        <v>2484</v>
      </c>
      <c r="D317" s="174" t="s">
        <v>2485</v>
      </c>
      <c r="E317" s="122" t="s">
        <v>358</v>
      </c>
      <c r="F317" s="123" t="s">
        <v>2486</v>
      </c>
      <c r="G317" s="123" t="s">
        <v>2487</v>
      </c>
      <c r="H317" s="124" t="s">
        <v>2488</v>
      </c>
      <c r="I317" s="124" t="s">
        <v>2488</v>
      </c>
      <c r="J317" s="125">
        <v>5</v>
      </c>
      <c r="K317" s="126">
        <v>41640</v>
      </c>
      <c r="L317" s="126">
        <v>42185</v>
      </c>
      <c r="M317" s="127" t="s">
        <v>459</v>
      </c>
      <c r="N317" s="128" t="s">
        <v>33</v>
      </c>
      <c r="O317" s="213" t="s">
        <v>29</v>
      </c>
      <c r="P317" s="213" t="s">
        <v>29</v>
      </c>
      <c r="Q317" s="213" t="s">
        <v>29</v>
      </c>
      <c r="R317" s="129" t="s">
        <v>89</v>
      </c>
      <c r="S317" s="297">
        <v>5</v>
      </c>
      <c r="T317" s="131">
        <f>+S317/J317</f>
        <v>1</v>
      </c>
      <c r="U317" s="132" t="s">
        <v>441</v>
      </c>
      <c r="V317" s="132" t="s">
        <v>26</v>
      </c>
      <c r="W317" s="141" t="s">
        <v>2489</v>
      </c>
      <c r="X317" s="132" t="s">
        <v>2490</v>
      </c>
      <c r="Y317" s="141"/>
      <c r="Z317" s="132"/>
      <c r="AA317" s="134" t="s">
        <v>21</v>
      </c>
      <c r="AB317" s="88">
        <f>IF(T317=100%,2,0)</f>
        <v>2</v>
      </c>
      <c r="AC317" s="88">
        <f>IF(L317&lt;$AD$8,0,1)</f>
        <v>0</v>
      </c>
      <c r="AD317" s="135" t="str">
        <f t="shared" si="8"/>
        <v>CUMPLIDA</v>
      </c>
      <c r="AE317" s="135" t="str">
        <f t="shared" si="9"/>
        <v>CUMPLIDA</v>
      </c>
      <c r="AF317" s="129" t="s">
        <v>89</v>
      </c>
      <c r="AG317" s="131" t="s">
        <v>391</v>
      </c>
      <c r="AH317" s="137"/>
      <c r="AI317" s="137"/>
      <c r="AJ317" s="137"/>
      <c r="AK317" s="138" t="s">
        <v>364</v>
      </c>
      <c r="AL317" s="139"/>
      <c r="AM317" s="138"/>
      <c r="AN317" s="140" t="s">
        <v>213</v>
      </c>
      <c r="AO317" s="140"/>
      <c r="AP317" s="140"/>
      <c r="AQ317" s="140"/>
      <c r="AR317" s="140"/>
      <c r="AS317" s="140"/>
    </row>
    <row r="318" spans="1:45" s="142" customFormat="1" ht="129.6" hidden="1" customHeight="1" x14ac:dyDescent="0.25">
      <c r="A318" s="70">
        <v>781</v>
      </c>
      <c r="B318" s="70">
        <v>11</v>
      </c>
      <c r="C318" s="183" t="s">
        <v>2491</v>
      </c>
      <c r="D318" s="183" t="s">
        <v>2492</v>
      </c>
      <c r="E318" s="73" t="s">
        <v>2493</v>
      </c>
      <c r="F318" s="74" t="s">
        <v>2494</v>
      </c>
      <c r="G318" s="74" t="s">
        <v>2495</v>
      </c>
      <c r="H318" s="74" t="s">
        <v>2496</v>
      </c>
      <c r="I318" s="74" t="s">
        <v>2497</v>
      </c>
      <c r="J318" s="76">
        <v>6</v>
      </c>
      <c r="K318" s="77">
        <v>41640</v>
      </c>
      <c r="L318" s="77">
        <v>42185</v>
      </c>
      <c r="M318" s="78" t="s">
        <v>459</v>
      </c>
      <c r="N318" s="79" t="s">
        <v>33</v>
      </c>
      <c r="O318" s="79" t="s">
        <v>29</v>
      </c>
      <c r="P318" s="79" t="s">
        <v>2458</v>
      </c>
      <c r="Q318" s="79" t="s">
        <v>37</v>
      </c>
      <c r="R318" s="81" t="s">
        <v>88</v>
      </c>
      <c r="S318" s="295">
        <v>6</v>
      </c>
      <c r="T318" s="83">
        <f>+S318/J318</f>
        <v>1</v>
      </c>
      <c r="U318" s="85"/>
      <c r="V318" s="85"/>
      <c r="W318" s="86"/>
      <c r="X318" s="85"/>
      <c r="Y318" s="86"/>
      <c r="Z318" s="85"/>
      <c r="AA318" s="87" t="s">
        <v>21</v>
      </c>
      <c r="AB318" s="88">
        <f>IF(T318=100%,2,0)</f>
        <v>2</v>
      </c>
      <c r="AC318" s="88">
        <f>IF(L318&lt;$AD$8,0,1)</f>
        <v>0</v>
      </c>
      <c r="AD318" s="89" t="str">
        <f t="shared" si="8"/>
        <v>CUMPLIDA</v>
      </c>
      <c r="AE318" s="89" t="str">
        <f t="shared" si="9"/>
        <v>CUMPLIDA</v>
      </c>
      <c r="AF318" s="81" t="s">
        <v>88</v>
      </c>
      <c r="AG318" s="83" t="s">
        <v>391</v>
      </c>
      <c r="AH318" s="91"/>
      <c r="AI318" s="91"/>
      <c r="AJ318" s="91"/>
      <c r="AK318" s="92" t="s">
        <v>364</v>
      </c>
      <c r="AL318" s="93"/>
      <c r="AM318" s="92"/>
      <c r="AN318" s="94" t="s">
        <v>213</v>
      </c>
      <c r="AO318" s="449"/>
      <c r="AP318" s="94"/>
      <c r="AQ318" s="94"/>
      <c r="AR318" s="94"/>
      <c r="AS318" s="94"/>
    </row>
    <row r="319" spans="1:45" s="142" customFormat="1" ht="129.6" hidden="1" customHeight="1" x14ac:dyDescent="0.25">
      <c r="A319" s="70">
        <v>782</v>
      </c>
      <c r="B319" s="70">
        <v>12</v>
      </c>
      <c r="C319" s="183" t="s">
        <v>2498</v>
      </c>
      <c r="D319" s="183" t="s">
        <v>2499</v>
      </c>
      <c r="E319" s="73" t="s">
        <v>358</v>
      </c>
      <c r="F319" s="74" t="s">
        <v>1141</v>
      </c>
      <c r="G319" s="74" t="s">
        <v>1142</v>
      </c>
      <c r="H319" s="74" t="s">
        <v>2500</v>
      </c>
      <c r="I319" s="74" t="s">
        <v>2500</v>
      </c>
      <c r="J319" s="76">
        <v>6</v>
      </c>
      <c r="K319" s="77">
        <v>41640</v>
      </c>
      <c r="L319" s="77">
        <v>42185</v>
      </c>
      <c r="M319" s="78" t="s">
        <v>459</v>
      </c>
      <c r="N319" s="79" t="s">
        <v>33</v>
      </c>
      <c r="O319" s="143" t="s">
        <v>29</v>
      </c>
      <c r="P319" s="143" t="s">
        <v>29</v>
      </c>
      <c r="Q319" s="143" t="s">
        <v>29</v>
      </c>
      <c r="R319" s="81" t="s">
        <v>89</v>
      </c>
      <c r="S319" s="295">
        <v>6</v>
      </c>
      <c r="T319" s="83">
        <f>+S319/J319</f>
        <v>1</v>
      </c>
      <c r="U319" s="85"/>
      <c r="V319" s="85"/>
      <c r="W319" s="86"/>
      <c r="X319" s="85"/>
      <c r="Y319" s="86"/>
      <c r="Z319" s="85"/>
      <c r="AA319" s="87" t="s">
        <v>21</v>
      </c>
      <c r="AB319" s="88">
        <f>IF(T319=100%,2,0)</f>
        <v>2</v>
      </c>
      <c r="AC319" s="88">
        <f>IF(L319&lt;$AD$8,0,1)</f>
        <v>0</v>
      </c>
      <c r="AD319" s="89" t="str">
        <f t="shared" si="8"/>
        <v>CUMPLIDA</v>
      </c>
      <c r="AE319" s="89" t="str">
        <f t="shared" si="9"/>
        <v>CUMPLIDA</v>
      </c>
      <c r="AF319" s="81" t="s">
        <v>89</v>
      </c>
      <c r="AG319" s="83" t="s">
        <v>391</v>
      </c>
      <c r="AH319" s="91"/>
      <c r="AI319" s="91"/>
      <c r="AJ319" s="91"/>
      <c r="AK319" s="92" t="s">
        <v>364</v>
      </c>
      <c r="AL319" s="93"/>
      <c r="AM319" s="92"/>
      <c r="AN319" s="94" t="s">
        <v>213</v>
      </c>
      <c r="AO319" s="449"/>
      <c r="AP319" s="94"/>
      <c r="AQ319" s="94"/>
      <c r="AR319" s="94"/>
      <c r="AS319" s="94"/>
    </row>
    <row r="320" spans="1:45" s="56" customFormat="1" ht="158.44999999999999" customHeight="1" x14ac:dyDescent="0.25">
      <c r="A320" s="96">
        <v>783</v>
      </c>
      <c r="B320" s="96">
        <v>13</v>
      </c>
      <c r="C320" s="168" t="s">
        <v>2501</v>
      </c>
      <c r="D320" s="166" t="s">
        <v>2502</v>
      </c>
      <c r="E320" s="166" t="s">
        <v>358</v>
      </c>
      <c r="F320" s="166" t="s">
        <v>2503</v>
      </c>
      <c r="G320" s="166" t="s">
        <v>2504</v>
      </c>
      <c r="H320" s="266" t="s">
        <v>2505</v>
      </c>
      <c r="I320" s="266" t="s">
        <v>2505</v>
      </c>
      <c r="J320" s="203">
        <v>3</v>
      </c>
      <c r="K320" s="451">
        <v>41640</v>
      </c>
      <c r="L320" s="451">
        <v>43465</v>
      </c>
      <c r="M320" s="103" t="s">
        <v>459</v>
      </c>
      <c r="N320" s="452" t="s">
        <v>33</v>
      </c>
      <c r="O320" s="199" t="s">
        <v>29</v>
      </c>
      <c r="P320" s="199" t="s">
        <v>29</v>
      </c>
      <c r="Q320" s="452" t="s">
        <v>6191</v>
      </c>
      <c r="R320" s="105" t="s">
        <v>89</v>
      </c>
      <c r="S320" s="237">
        <v>1</v>
      </c>
      <c r="T320" s="107">
        <f>+S320/J320</f>
        <v>0.33333333333333331</v>
      </c>
      <c r="U320" s="85"/>
      <c r="V320" s="85"/>
      <c r="W320" s="86"/>
      <c r="X320" s="85"/>
      <c r="Y320" s="86"/>
      <c r="Z320" s="85"/>
      <c r="AA320" s="110" t="s">
        <v>21</v>
      </c>
      <c r="AB320" s="410">
        <f>IF(T320=100%,2,0)</f>
        <v>0</v>
      </c>
      <c r="AC320" s="411">
        <f>IF(L320&lt;$AD$8,0,1)</f>
        <v>1</v>
      </c>
      <c r="AD320" s="89" t="str">
        <f t="shared" si="8"/>
        <v>EN TERMINO</v>
      </c>
      <c r="AE320" s="89" t="str">
        <f t="shared" si="9"/>
        <v>EN TERMINO</v>
      </c>
      <c r="AF320" s="105" t="s">
        <v>89</v>
      </c>
      <c r="AG320" s="113"/>
      <c r="AH320" s="114" t="s">
        <v>2510</v>
      </c>
      <c r="AI320" s="91" t="s">
        <v>26</v>
      </c>
      <c r="AJ320" s="114" t="s">
        <v>222</v>
      </c>
      <c r="AK320" s="449" t="s">
        <v>108</v>
      </c>
      <c r="AL320" s="427" t="s">
        <v>115</v>
      </c>
      <c r="AM320" s="427" t="s">
        <v>205</v>
      </c>
      <c r="AN320" s="427" t="s">
        <v>213</v>
      </c>
      <c r="AO320" s="427"/>
      <c r="AP320" s="427"/>
      <c r="AQ320" s="427"/>
      <c r="AR320" s="427"/>
      <c r="AS320" s="119"/>
    </row>
    <row r="321" spans="1:45" s="142" customFormat="1" ht="115.15" hidden="1" customHeight="1" x14ac:dyDescent="0.25">
      <c r="A321" s="120">
        <v>785</v>
      </c>
      <c r="B321" s="120">
        <v>15</v>
      </c>
      <c r="C321" s="174" t="s">
        <v>2511</v>
      </c>
      <c r="D321" s="174" t="s">
        <v>2512</v>
      </c>
      <c r="E321" s="122" t="s">
        <v>358</v>
      </c>
      <c r="F321" s="123" t="s">
        <v>2513</v>
      </c>
      <c r="G321" s="123" t="s">
        <v>2514</v>
      </c>
      <c r="H321" s="124" t="s">
        <v>2515</v>
      </c>
      <c r="I321" s="124" t="s">
        <v>2515</v>
      </c>
      <c r="J321" s="125">
        <v>4</v>
      </c>
      <c r="K321" s="126">
        <v>41640</v>
      </c>
      <c r="L321" s="126">
        <v>41851</v>
      </c>
      <c r="M321" s="127" t="s">
        <v>459</v>
      </c>
      <c r="N321" s="128" t="s">
        <v>33</v>
      </c>
      <c r="O321" s="213" t="s">
        <v>29</v>
      </c>
      <c r="P321" s="213" t="s">
        <v>29</v>
      </c>
      <c r="Q321" s="213" t="s">
        <v>29</v>
      </c>
      <c r="R321" s="129" t="s">
        <v>88</v>
      </c>
      <c r="S321" s="324">
        <v>4</v>
      </c>
      <c r="T321" s="131">
        <f>+S321/J321</f>
        <v>1</v>
      </c>
      <c r="U321" s="132"/>
      <c r="V321" s="132"/>
      <c r="W321" s="133"/>
      <c r="X321" s="132"/>
      <c r="Y321" s="133"/>
      <c r="Z321" s="132"/>
      <c r="AA321" s="134" t="s">
        <v>21</v>
      </c>
      <c r="AB321" s="88">
        <f>IF(T321=100%,2,0)</f>
        <v>2</v>
      </c>
      <c r="AC321" s="88">
        <f>IF(L321&lt;$AD$8,0,1)</f>
        <v>0</v>
      </c>
      <c r="AD321" s="135" t="str">
        <f t="shared" si="8"/>
        <v>CUMPLIDA</v>
      </c>
      <c r="AE321" s="135" t="str">
        <f t="shared" si="9"/>
        <v>CUMPLIDA</v>
      </c>
      <c r="AF321" s="129" t="s">
        <v>88</v>
      </c>
      <c r="AG321" s="131" t="s">
        <v>391</v>
      </c>
      <c r="AH321" s="137"/>
      <c r="AI321" s="137"/>
      <c r="AJ321" s="137"/>
      <c r="AK321" s="138" t="s">
        <v>364</v>
      </c>
      <c r="AL321" s="139"/>
      <c r="AM321" s="138"/>
      <c r="AN321" s="140" t="s">
        <v>213</v>
      </c>
      <c r="AO321" s="140"/>
      <c r="AP321" s="140"/>
      <c r="AQ321" s="140"/>
      <c r="AR321" s="140"/>
      <c r="AS321" s="140"/>
    </row>
    <row r="322" spans="1:45" s="142" customFormat="1" ht="129.6" hidden="1" customHeight="1" x14ac:dyDescent="0.25">
      <c r="A322" s="70">
        <v>786</v>
      </c>
      <c r="B322" s="70">
        <v>16</v>
      </c>
      <c r="C322" s="183" t="s">
        <v>2516</v>
      </c>
      <c r="D322" s="183" t="s">
        <v>2517</v>
      </c>
      <c r="E322" s="73" t="s">
        <v>358</v>
      </c>
      <c r="F322" s="74" t="s">
        <v>2518</v>
      </c>
      <c r="G322" s="74" t="s">
        <v>2519</v>
      </c>
      <c r="H322" s="75" t="s">
        <v>2520</v>
      </c>
      <c r="I322" s="75" t="s">
        <v>2521</v>
      </c>
      <c r="J322" s="76">
        <v>3</v>
      </c>
      <c r="K322" s="77">
        <v>41640</v>
      </c>
      <c r="L322" s="77">
        <v>41882</v>
      </c>
      <c r="M322" s="78" t="s">
        <v>459</v>
      </c>
      <c r="N322" s="79" t="s">
        <v>33</v>
      </c>
      <c r="O322" s="143" t="s">
        <v>29</v>
      </c>
      <c r="P322" s="143" t="s">
        <v>29</v>
      </c>
      <c r="Q322" s="143" t="s">
        <v>29</v>
      </c>
      <c r="R322" s="81" t="s">
        <v>88</v>
      </c>
      <c r="S322" s="295">
        <v>3</v>
      </c>
      <c r="T322" s="83">
        <f>+S322/J322</f>
        <v>1</v>
      </c>
      <c r="U322" s="85"/>
      <c r="V322" s="85"/>
      <c r="W322" s="86"/>
      <c r="X322" s="85"/>
      <c r="Y322" s="86"/>
      <c r="Z322" s="85"/>
      <c r="AA322" s="87" t="s">
        <v>21</v>
      </c>
      <c r="AB322" s="88">
        <f>IF(T322=100%,2,0)</f>
        <v>2</v>
      </c>
      <c r="AC322" s="88">
        <f>IF(L322&lt;$AD$8,0,1)</f>
        <v>0</v>
      </c>
      <c r="AD322" s="89" t="str">
        <f t="shared" si="8"/>
        <v>CUMPLIDA</v>
      </c>
      <c r="AE322" s="89" t="str">
        <f t="shared" si="9"/>
        <v>CUMPLIDA</v>
      </c>
      <c r="AF322" s="81" t="s">
        <v>88</v>
      </c>
      <c r="AG322" s="83" t="s">
        <v>391</v>
      </c>
      <c r="AH322" s="91"/>
      <c r="AI322" s="91"/>
      <c r="AJ322" s="91"/>
      <c r="AK322" s="92" t="s">
        <v>364</v>
      </c>
      <c r="AL322" s="93"/>
      <c r="AM322" s="92"/>
      <c r="AN322" s="94" t="s">
        <v>213</v>
      </c>
      <c r="AO322" s="449"/>
      <c r="AP322" s="94"/>
      <c r="AQ322" s="94"/>
      <c r="AR322" s="94"/>
      <c r="AS322" s="94"/>
    </row>
    <row r="323" spans="1:45" s="142" customFormat="1" ht="72" hidden="1" customHeight="1" x14ac:dyDescent="0.25">
      <c r="A323" s="70">
        <v>787</v>
      </c>
      <c r="B323" s="70">
        <v>17</v>
      </c>
      <c r="C323" s="183" t="s">
        <v>2522</v>
      </c>
      <c r="D323" s="183" t="s">
        <v>2523</v>
      </c>
      <c r="E323" s="73" t="s">
        <v>358</v>
      </c>
      <c r="F323" s="74" t="s">
        <v>2524</v>
      </c>
      <c r="G323" s="74" t="s">
        <v>2525</v>
      </c>
      <c r="H323" s="75" t="s">
        <v>2526</v>
      </c>
      <c r="I323" s="75" t="s">
        <v>2526</v>
      </c>
      <c r="J323" s="76">
        <v>4</v>
      </c>
      <c r="K323" s="77">
        <v>41640</v>
      </c>
      <c r="L323" s="77">
        <v>41912</v>
      </c>
      <c r="M323" s="78" t="s">
        <v>459</v>
      </c>
      <c r="N323" s="79" t="s">
        <v>33</v>
      </c>
      <c r="O323" s="143" t="s">
        <v>29</v>
      </c>
      <c r="P323" s="143" t="s">
        <v>29</v>
      </c>
      <c r="Q323" s="143" t="s">
        <v>29</v>
      </c>
      <c r="R323" s="81" t="s">
        <v>88</v>
      </c>
      <c r="S323" s="295">
        <v>4</v>
      </c>
      <c r="T323" s="83">
        <f>+S323/J323</f>
        <v>1</v>
      </c>
      <c r="U323" s="85"/>
      <c r="V323" s="85"/>
      <c r="W323" s="86"/>
      <c r="X323" s="85"/>
      <c r="Y323" s="86"/>
      <c r="Z323" s="85"/>
      <c r="AA323" s="87" t="s">
        <v>21</v>
      </c>
      <c r="AB323" s="88">
        <f>IF(T323=100%,2,0)</f>
        <v>2</v>
      </c>
      <c r="AC323" s="88">
        <f>IF(L323&lt;$AD$8,0,1)</f>
        <v>0</v>
      </c>
      <c r="AD323" s="89" t="str">
        <f t="shared" si="8"/>
        <v>CUMPLIDA</v>
      </c>
      <c r="AE323" s="89" t="str">
        <f t="shared" si="9"/>
        <v>CUMPLIDA</v>
      </c>
      <c r="AF323" s="81" t="s">
        <v>88</v>
      </c>
      <c r="AG323" s="83" t="s">
        <v>391</v>
      </c>
      <c r="AH323" s="91"/>
      <c r="AI323" s="91"/>
      <c r="AJ323" s="91"/>
      <c r="AK323" s="92" t="s">
        <v>364</v>
      </c>
      <c r="AL323" s="93"/>
      <c r="AM323" s="92"/>
      <c r="AN323" s="94" t="s">
        <v>213</v>
      </c>
      <c r="AO323" s="449"/>
      <c r="AP323" s="94"/>
      <c r="AQ323" s="94"/>
      <c r="AR323" s="94"/>
      <c r="AS323" s="94"/>
    </row>
    <row r="324" spans="1:45" s="142" customFormat="1" ht="86.45" hidden="1" customHeight="1" x14ac:dyDescent="0.25">
      <c r="A324" s="70">
        <v>788</v>
      </c>
      <c r="B324" s="70">
        <v>18</v>
      </c>
      <c r="C324" s="183" t="s">
        <v>2527</v>
      </c>
      <c r="D324" s="183" t="s">
        <v>2528</v>
      </c>
      <c r="E324" s="73" t="s">
        <v>358</v>
      </c>
      <c r="F324" s="75" t="s">
        <v>2529</v>
      </c>
      <c r="G324" s="74" t="s">
        <v>2530</v>
      </c>
      <c r="H324" s="75" t="s">
        <v>2531</v>
      </c>
      <c r="I324" s="75" t="s">
        <v>2531</v>
      </c>
      <c r="J324" s="76">
        <v>3</v>
      </c>
      <c r="K324" s="77">
        <v>41609</v>
      </c>
      <c r="L324" s="77">
        <v>41882</v>
      </c>
      <c r="M324" s="78" t="s">
        <v>459</v>
      </c>
      <c r="N324" s="79" t="s">
        <v>33</v>
      </c>
      <c r="O324" s="79" t="s">
        <v>29</v>
      </c>
      <c r="P324" s="79" t="s">
        <v>2458</v>
      </c>
      <c r="Q324" s="79" t="s">
        <v>37</v>
      </c>
      <c r="R324" s="81" t="s">
        <v>89</v>
      </c>
      <c r="S324" s="295">
        <v>3</v>
      </c>
      <c r="T324" s="83">
        <f>+S324/J324</f>
        <v>1</v>
      </c>
      <c r="U324" s="85"/>
      <c r="V324" s="85"/>
      <c r="W324" s="86"/>
      <c r="X324" s="85"/>
      <c r="Y324" s="86"/>
      <c r="Z324" s="85"/>
      <c r="AA324" s="87" t="s">
        <v>21</v>
      </c>
      <c r="AB324" s="88">
        <f>IF(T324=100%,2,0)</f>
        <v>2</v>
      </c>
      <c r="AC324" s="88">
        <f>IF(L324&lt;$AD$8,0,1)</f>
        <v>0</v>
      </c>
      <c r="AD324" s="89" t="str">
        <f t="shared" si="8"/>
        <v>CUMPLIDA</v>
      </c>
      <c r="AE324" s="89" t="str">
        <f t="shared" si="9"/>
        <v>CUMPLIDA</v>
      </c>
      <c r="AF324" s="81" t="s">
        <v>89</v>
      </c>
      <c r="AG324" s="83" t="s">
        <v>391</v>
      </c>
      <c r="AH324" s="91"/>
      <c r="AI324" s="91"/>
      <c r="AJ324" s="91"/>
      <c r="AK324" s="92" t="s">
        <v>364</v>
      </c>
      <c r="AL324" s="93"/>
      <c r="AM324" s="92"/>
      <c r="AN324" s="94" t="s">
        <v>213</v>
      </c>
      <c r="AO324" s="449"/>
      <c r="AP324" s="94"/>
      <c r="AQ324" s="94"/>
      <c r="AR324" s="94"/>
      <c r="AS324" s="94"/>
    </row>
    <row r="325" spans="1:45" s="56" customFormat="1" ht="246" customHeight="1" x14ac:dyDescent="0.25">
      <c r="A325" s="96">
        <v>789</v>
      </c>
      <c r="B325" s="96">
        <v>19</v>
      </c>
      <c r="C325" s="168" t="s">
        <v>2532</v>
      </c>
      <c r="D325" s="166" t="s">
        <v>358</v>
      </c>
      <c r="E325" s="166" t="s">
        <v>358</v>
      </c>
      <c r="F325" s="166" t="s">
        <v>2533</v>
      </c>
      <c r="G325" s="166" t="s">
        <v>2534</v>
      </c>
      <c r="H325" s="166" t="s">
        <v>2535</v>
      </c>
      <c r="I325" s="166" t="s">
        <v>2536</v>
      </c>
      <c r="J325" s="449">
        <v>8</v>
      </c>
      <c r="K325" s="117">
        <v>41640</v>
      </c>
      <c r="L325" s="117">
        <v>43190</v>
      </c>
      <c r="M325" s="103" t="s">
        <v>2537</v>
      </c>
      <c r="N325" s="452" t="s">
        <v>63</v>
      </c>
      <c r="O325" s="199" t="s">
        <v>29</v>
      </c>
      <c r="P325" s="199" t="s">
        <v>29</v>
      </c>
      <c r="Q325" s="452" t="s">
        <v>6191</v>
      </c>
      <c r="R325" s="105" t="s">
        <v>89</v>
      </c>
      <c r="S325" s="237">
        <v>8</v>
      </c>
      <c r="T325" s="107">
        <f>+S325/J325</f>
        <v>1</v>
      </c>
      <c r="U325" s="85"/>
      <c r="V325" s="85"/>
      <c r="W325" s="86"/>
      <c r="X325" s="85"/>
      <c r="Y325" s="86"/>
      <c r="Z325" s="85"/>
      <c r="AA325" s="110" t="s">
        <v>21</v>
      </c>
      <c r="AB325" s="410">
        <f>IF(T325=100%,2,0)</f>
        <v>2</v>
      </c>
      <c r="AC325" s="411">
        <f>IF(L325&lt;$AD$8,0,1)</f>
        <v>0</v>
      </c>
      <c r="AD325" s="89" t="str">
        <f t="shared" si="8"/>
        <v>CUMPLIDA</v>
      </c>
      <c r="AE325" s="89" t="str">
        <f t="shared" si="9"/>
        <v>CUMPLIDA</v>
      </c>
      <c r="AF325" s="105" t="s">
        <v>89</v>
      </c>
      <c r="AG325" s="113"/>
      <c r="AH325" s="114" t="s">
        <v>2541</v>
      </c>
      <c r="AI325" s="91" t="s">
        <v>19</v>
      </c>
      <c r="AJ325" s="91" t="s">
        <v>222</v>
      </c>
      <c r="AK325" s="449" t="s">
        <v>108</v>
      </c>
      <c r="AL325" s="427" t="s">
        <v>113</v>
      </c>
      <c r="AM325" s="427" t="s">
        <v>113</v>
      </c>
      <c r="AN325" s="427" t="s">
        <v>213</v>
      </c>
      <c r="AO325" s="427"/>
      <c r="AP325" s="427"/>
      <c r="AQ325" s="427"/>
      <c r="AR325" s="427"/>
      <c r="AS325" s="119"/>
    </row>
    <row r="326" spans="1:45" s="142" customFormat="1" ht="207.75" hidden="1" customHeight="1" x14ac:dyDescent="0.25">
      <c r="A326" s="120">
        <v>791</v>
      </c>
      <c r="B326" s="120">
        <v>21</v>
      </c>
      <c r="C326" s="174" t="s">
        <v>2542</v>
      </c>
      <c r="D326" s="174" t="s">
        <v>2543</v>
      </c>
      <c r="E326" s="122" t="s">
        <v>358</v>
      </c>
      <c r="F326" s="123" t="s">
        <v>2544</v>
      </c>
      <c r="G326" s="123"/>
      <c r="H326" s="124" t="s">
        <v>2545</v>
      </c>
      <c r="I326" s="124" t="s">
        <v>2545</v>
      </c>
      <c r="J326" s="125">
        <v>3</v>
      </c>
      <c r="K326" s="126">
        <v>41821</v>
      </c>
      <c r="L326" s="126">
        <v>42185</v>
      </c>
      <c r="M326" s="127" t="s">
        <v>624</v>
      </c>
      <c r="N326" s="128" t="s">
        <v>624</v>
      </c>
      <c r="O326" s="170" t="s">
        <v>22</v>
      </c>
      <c r="P326" s="170" t="s">
        <v>1913</v>
      </c>
      <c r="Q326" s="128" t="s">
        <v>37</v>
      </c>
      <c r="R326" s="129" t="s">
        <v>88</v>
      </c>
      <c r="S326" s="297">
        <v>3</v>
      </c>
      <c r="T326" s="131">
        <f>+S326/J326</f>
        <v>1</v>
      </c>
      <c r="U326" s="85"/>
      <c r="V326" s="85" t="s">
        <v>26</v>
      </c>
      <c r="W326" s="6"/>
      <c r="X326" s="325" t="s">
        <v>2546</v>
      </c>
      <c r="Y326" s="6" t="s">
        <v>2547</v>
      </c>
      <c r="Z326" s="85" t="s">
        <v>445</v>
      </c>
      <c r="AA326" s="134" t="s">
        <v>21</v>
      </c>
      <c r="AB326" s="88">
        <f>IF(T326=100%,2,0)</f>
        <v>2</v>
      </c>
      <c r="AC326" s="88">
        <f>IF(L326&lt;$AD$8,0,1)</f>
        <v>0</v>
      </c>
      <c r="AD326" s="135" t="str">
        <f t="shared" si="8"/>
        <v>CUMPLIDA</v>
      </c>
      <c r="AE326" s="135" t="str">
        <f t="shared" si="9"/>
        <v>CUMPLIDA</v>
      </c>
      <c r="AF326" s="129" t="s">
        <v>88</v>
      </c>
      <c r="AG326" s="131" t="s">
        <v>391</v>
      </c>
      <c r="AH326" s="137"/>
      <c r="AI326" s="137"/>
      <c r="AJ326" s="137"/>
      <c r="AK326" s="138" t="s">
        <v>364</v>
      </c>
      <c r="AL326" s="139"/>
      <c r="AM326" s="138"/>
      <c r="AN326" s="294"/>
      <c r="AO326" s="294"/>
      <c r="AP326" s="294"/>
      <c r="AQ326" s="294"/>
      <c r="AR326" s="294"/>
      <c r="AS326" s="294"/>
    </row>
    <row r="327" spans="1:45" s="56" customFormat="1" ht="248.25" customHeight="1" x14ac:dyDescent="0.25">
      <c r="A327" s="96">
        <v>792</v>
      </c>
      <c r="B327" s="96">
        <v>22</v>
      </c>
      <c r="C327" s="168" t="s">
        <v>2548</v>
      </c>
      <c r="D327" s="168" t="s">
        <v>2549</v>
      </c>
      <c r="E327" s="98" t="s">
        <v>358</v>
      </c>
      <c r="F327" s="99" t="s">
        <v>2550</v>
      </c>
      <c r="G327" s="99" t="s">
        <v>2551</v>
      </c>
      <c r="H327" s="99" t="s">
        <v>2552</v>
      </c>
      <c r="I327" s="99" t="s">
        <v>2553</v>
      </c>
      <c r="J327" s="449">
        <v>10</v>
      </c>
      <c r="K327" s="117">
        <v>41487</v>
      </c>
      <c r="L327" s="117">
        <v>43281</v>
      </c>
      <c r="M327" s="103" t="s">
        <v>2554</v>
      </c>
      <c r="N327" s="452" t="s">
        <v>64</v>
      </c>
      <c r="O327" s="199" t="s">
        <v>29</v>
      </c>
      <c r="P327" s="199" t="s">
        <v>29</v>
      </c>
      <c r="Q327" s="452" t="s">
        <v>6191</v>
      </c>
      <c r="R327" s="105" t="s">
        <v>440</v>
      </c>
      <c r="S327" s="237">
        <v>10</v>
      </c>
      <c r="T327" s="107">
        <f>+S327/J327</f>
        <v>1</v>
      </c>
      <c r="U327" s="85" t="s">
        <v>31</v>
      </c>
      <c r="V327" s="85" t="s">
        <v>26</v>
      </c>
      <c r="W327" s="427" t="s">
        <v>6229</v>
      </c>
      <c r="X327" s="85" t="s">
        <v>6230</v>
      </c>
      <c r="Y327" s="427" t="s">
        <v>6231</v>
      </c>
      <c r="Z327" s="85" t="s">
        <v>5408</v>
      </c>
      <c r="AA327" s="110" t="s">
        <v>21</v>
      </c>
      <c r="AB327" s="410">
        <f>IF(T327=100%,2,0)</f>
        <v>2</v>
      </c>
      <c r="AC327" s="411">
        <f>IF(L327&lt;$AD$8,0,1)</f>
        <v>0</v>
      </c>
      <c r="AD327" s="89" t="str">
        <f t="shared" si="8"/>
        <v>CUMPLIDA</v>
      </c>
      <c r="AE327" s="89" t="str">
        <f t="shared" si="9"/>
        <v>CUMPLIDA</v>
      </c>
      <c r="AF327" s="105" t="s">
        <v>31</v>
      </c>
      <c r="AG327" s="113"/>
      <c r="AH327" s="114" t="s">
        <v>2556</v>
      </c>
      <c r="AI327" s="91" t="s">
        <v>26</v>
      </c>
      <c r="AJ327" s="114" t="s">
        <v>222</v>
      </c>
      <c r="AK327" s="449" t="s">
        <v>108</v>
      </c>
      <c r="AL327" s="427" t="s">
        <v>111</v>
      </c>
      <c r="AM327" s="427" t="s">
        <v>1512</v>
      </c>
      <c r="AN327" s="427" t="s">
        <v>213</v>
      </c>
      <c r="AO327" s="427"/>
      <c r="AP327" s="427"/>
      <c r="AQ327" s="427"/>
      <c r="AR327" s="427"/>
      <c r="AS327" s="119"/>
    </row>
    <row r="328" spans="1:45" s="56" customFormat="1" ht="353.25" hidden="1" customHeight="1" x14ac:dyDescent="0.25">
      <c r="A328" s="120">
        <v>793</v>
      </c>
      <c r="B328" s="120">
        <v>23</v>
      </c>
      <c r="C328" s="174" t="s">
        <v>2557</v>
      </c>
      <c r="D328" s="174" t="s">
        <v>2558</v>
      </c>
      <c r="E328" s="122" t="s">
        <v>2559</v>
      </c>
      <c r="F328" s="123" t="s">
        <v>2560</v>
      </c>
      <c r="G328" s="123" t="s">
        <v>2561</v>
      </c>
      <c r="H328" s="124" t="s">
        <v>2562</v>
      </c>
      <c r="I328" s="124" t="s">
        <v>2563</v>
      </c>
      <c r="J328" s="125">
        <v>9</v>
      </c>
      <c r="K328" s="126">
        <v>41821</v>
      </c>
      <c r="L328" s="126">
        <v>42735</v>
      </c>
      <c r="M328" s="150" t="s">
        <v>2554</v>
      </c>
      <c r="N328" s="151" t="s">
        <v>64</v>
      </c>
      <c r="O328" s="152" t="s">
        <v>29</v>
      </c>
      <c r="P328" s="152" t="s">
        <v>1909</v>
      </c>
      <c r="Q328" s="152" t="s">
        <v>29</v>
      </c>
      <c r="R328" s="153" t="s">
        <v>440</v>
      </c>
      <c r="S328" s="326">
        <v>9</v>
      </c>
      <c r="T328" s="155">
        <f>+S328/J328</f>
        <v>1</v>
      </c>
      <c r="U328" s="132" t="s">
        <v>441</v>
      </c>
      <c r="V328" s="132" t="s">
        <v>26</v>
      </c>
      <c r="W328" s="9" t="s">
        <v>2564</v>
      </c>
      <c r="X328" s="132" t="s">
        <v>2565</v>
      </c>
      <c r="Y328" s="9" t="s">
        <v>2566</v>
      </c>
      <c r="Z328" s="132" t="s">
        <v>445</v>
      </c>
      <c r="AA328" s="156" t="s">
        <v>21</v>
      </c>
      <c r="AB328" s="88">
        <f>IF(T328=100%,2,0)</f>
        <v>2</v>
      </c>
      <c r="AC328" s="88">
        <f>IF(L328&lt;$AD$8,0,1)</f>
        <v>0</v>
      </c>
      <c r="AD328" s="135" t="str">
        <f t="shared" si="8"/>
        <v>CUMPLIDA</v>
      </c>
      <c r="AE328" s="135" t="str">
        <f t="shared" si="9"/>
        <v>CUMPLIDA</v>
      </c>
      <c r="AF328" s="153" t="s">
        <v>31</v>
      </c>
      <c r="AG328" s="155" t="s">
        <v>408</v>
      </c>
      <c r="AH328" s="190" t="s">
        <v>2567</v>
      </c>
      <c r="AI328" s="137" t="s">
        <v>26</v>
      </c>
      <c r="AJ328" s="190" t="s">
        <v>222</v>
      </c>
      <c r="AK328" s="9" t="s">
        <v>364</v>
      </c>
      <c r="AL328" s="9" t="s">
        <v>117</v>
      </c>
      <c r="AM328" s="9" t="s">
        <v>127</v>
      </c>
      <c r="AN328" s="9" t="s">
        <v>213</v>
      </c>
      <c r="AO328" s="9"/>
      <c r="AP328" s="9"/>
      <c r="AQ328" s="9"/>
      <c r="AR328" s="9"/>
      <c r="AS328" s="9"/>
    </row>
    <row r="329" spans="1:45" s="142" customFormat="1" ht="251.25" hidden="1" customHeight="1" x14ac:dyDescent="0.25">
      <c r="A329" s="70">
        <v>794</v>
      </c>
      <c r="B329" s="70">
        <v>24</v>
      </c>
      <c r="C329" s="183" t="s">
        <v>2568</v>
      </c>
      <c r="D329" s="183" t="s">
        <v>2569</v>
      </c>
      <c r="E329" s="73" t="s">
        <v>358</v>
      </c>
      <c r="F329" s="74" t="s">
        <v>2570</v>
      </c>
      <c r="G329" s="74"/>
      <c r="H329" s="75" t="s">
        <v>2571</v>
      </c>
      <c r="I329" s="75" t="s">
        <v>2572</v>
      </c>
      <c r="J329" s="76">
        <v>4</v>
      </c>
      <c r="K329" s="77">
        <v>41609</v>
      </c>
      <c r="L329" s="77">
        <v>42185</v>
      </c>
      <c r="M329" s="78" t="s">
        <v>459</v>
      </c>
      <c r="N329" s="79" t="s">
        <v>33</v>
      </c>
      <c r="O329" s="143" t="s">
        <v>29</v>
      </c>
      <c r="P329" s="143" t="s">
        <v>29</v>
      </c>
      <c r="Q329" s="143" t="s">
        <v>29</v>
      </c>
      <c r="R329" s="81" t="s">
        <v>89</v>
      </c>
      <c r="S329" s="295">
        <v>4</v>
      </c>
      <c r="T329" s="83">
        <f>+S329/J329</f>
        <v>1</v>
      </c>
      <c r="U329" s="85"/>
      <c r="V329" s="85"/>
      <c r="W329" s="86"/>
      <c r="X329" s="85"/>
      <c r="Y329" s="86"/>
      <c r="Z329" s="85"/>
      <c r="AA329" s="87" t="s">
        <v>21</v>
      </c>
      <c r="AB329" s="88">
        <f>IF(T329=100%,2,0)</f>
        <v>2</v>
      </c>
      <c r="AC329" s="88">
        <f>IF(L329&lt;$AD$8,0,1)</f>
        <v>0</v>
      </c>
      <c r="AD329" s="89" t="str">
        <f t="shared" si="8"/>
        <v>CUMPLIDA</v>
      </c>
      <c r="AE329" s="89" t="str">
        <f t="shared" si="9"/>
        <v>CUMPLIDA</v>
      </c>
      <c r="AF329" s="81" t="s">
        <v>89</v>
      </c>
      <c r="AG329" s="83" t="s">
        <v>391</v>
      </c>
      <c r="AH329" s="91"/>
      <c r="AI329" s="91"/>
      <c r="AJ329" s="91"/>
      <c r="AK329" s="92" t="s">
        <v>364</v>
      </c>
      <c r="AL329" s="139"/>
      <c r="AM329" s="138"/>
      <c r="AN329" s="94" t="s">
        <v>213</v>
      </c>
      <c r="AO329" s="449"/>
      <c r="AP329" s="94"/>
      <c r="AQ329" s="94"/>
      <c r="AR329" s="94"/>
      <c r="AS329" s="94"/>
    </row>
    <row r="330" spans="1:45" s="142" customFormat="1" ht="273.75" customHeight="1" x14ac:dyDescent="0.25">
      <c r="A330" s="96">
        <v>795</v>
      </c>
      <c r="B330" s="96">
        <v>25</v>
      </c>
      <c r="C330" s="168" t="s">
        <v>2573</v>
      </c>
      <c r="D330" s="168" t="s">
        <v>2574</v>
      </c>
      <c r="E330" s="98" t="s">
        <v>358</v>
      </c>
      <c r="F330" s="450" t="s">
        <v>2575</v>
      </c>
      <c r="G330" s="450" t="s">
        <v>2576</v>
      </c>
      <c r="H330" s="119" t="s">
        <v>2577</v>
      </c>
      <c r="I330" s="119" t="s">
        <v>2577</v>
      </c>
      <c r="J330" s="427">
        <v>4</v>
      </c>
      <c r="K330" s="117">
        <v>41548</v>
      </c>
      <c r="L330" s="217">
        <v>43465</v>
      </c>
      <c r="M330" s="103" t="s">
        <v>459</v>
      </c>
      <c r="N330" s="452" t="s">
        <v>33</v>
      </c>
      <c r="O330" s="452" t="s">
        <v>29</v>
      </c>
      <c r="P330" s="199" t="s">
        <v>801</v>
      </c>
      <c r="Q330" s="452" t="s">
        <v>6191</v>
      </c>
      <c r="R330" s="105" t="s">
        <v>88</v>
      </c>
      <c r="S330" s="237">
        <v>0</v>
      </c>
      <c r="T330" s="107">
        <f>+S330/J330</f>
        <v>0</v>
      </c>
      <c r="U330" s="85"/>
      <c r="V330" s="85"/>
      <c r="W330" s="86"/>
      <c r="X330" s="85"/>
      <c r="Y330" s="86"/>
      <c r="Z330" s="85"/>
      <c r="AA330" s="110" t="s">
        <v>21</v>
      </c>
      <c r="AB330" s="410">
        <f>IF(T330=100%,2,0)</f>
        <v>0</v>
      </c>
      <c r="AC330" s="411">
        <f>IF(L330&lt;$AD$8,0,1)</f>
        <v>1</v>
      </c>
      <c r="AD330" s="89" t="str">
        <f t="shared" si="8"/>
        <v>EN TERMINO</v>
      </c>
      <c r="AE330" s="89" t="str">
        <f t="shared" si="9"/>
        <v>EN TERMINO</v>
      </c>
      <c r="AF330" s="105" t="s">
        <v>88</v>
      </c>
      <c r="AG330" s="113"/>
      <c r="AH330" s="114" t="s">
        <v>2580</v>
      </c>
      <c r="AI330" s="91" t="s">
        <v>19</v>
      </c>
      <c r="AJ330" s="114" t="s">
        <v>222</v>
      </c>
      <c r="AK330" s="449" t="s">
        <v>108</v>
      </c>
      <c r="AL330" s="427" t="s">
        <v>117</v>
      </c>
      <c r="AM330" s="427" t="s">
        <v>127</v>
      </c>
      <c r="AN330" s="427" t="s">
        <v>213</v>
      </c>
      <c r="AO330" s="427" t="s">
        <v>6234</v>
      </c>
      <c r="AP330" s="427"/>
      <c r="AQ330" s="427"/>
      <c r="AR330" s="427"/>
      <c r="AS330" s="119"/>
    </row>
    <row r="331" spans="1:45" s="56" customFormat="1" ht="275.25" customHeight="1" x14ac:dyDescent="0.25">
      <c r="A331" s="96">
        <v>796</v>
      </c>
      <c r="B331" s="96">
        <v>26</v>
      </c>
      <c r="C331" s="168" t="s">
        <v>2581</v>
      </c>
      <c r="D331" s="168" t="s">
        <v>5907</v>
      </c>
      <c r="E331" s="98" t="s">
        <v>358</v>
      </c>
      <c r="F331" s="104" t="s">
        <v>5909</v>
      </c>
      <c r="G331" s="99" t="s">
        <v>5911</v>
      </c>
      <c r="H331" s="100" t="s">
        <v>2583</v>
      </c>
      <c r="I331" s="100" t="s">
        <v>2583</v>
      </c>
      <c r="J331" s="6">
        <v>8</v>
      </c>
      <c r="K331" s="117">
        <v>41456</v>
      </c>
      <c r="L331" s="217">
        <v>43343</v>
      </c>
      <c r="M331" s="103" t="s">
        <v>309</v>
      </c>
      <c r="N331" s="104" t="s">
        <v>309</v>
      </c>
      <c r="O331" s="101" t="s">
        <v>22</v>
      </c>
      <c r="P331" s="101" t="s">
        <v>2584</v>
      </c>
      <c r="Q331" s="118" t="s">
        <v>6164</v>
      </c>
      <c r="R331" s="105" t="s">
        <v>89</v>
      </c>
      <c r="S331" s="237">
        <v>8</v>
      </c>
      <c r="T331" s="107">
        <f>+S331/J331</f>
        <v>1</v>
      </c>
      <c r="U331" s="85" t="s">
        <v>441</v>
      </c>
      <c r="V331" s="85" t="s">
        <v>26</v>
      </c>
      <c r="W331" s="6" t="s">
        <v>2589</v>
      </c>
      <c r="X331" s="85" t="s">
        <v>2590</v>
      </c>
      <c r="Y331" s="6"/>
      <c r="Z331" s="85"/>
      <c r="AA331" s="110" t="s">
        <v>21</v>
      </c>
      <c r="AB331" s="111">
        <f>IF(T331=100%,2,0)</f>
        <v>2</v>
      </c>
      <c r="AC331" s="112">
        <f>IF(L331&lt;$AD$8,0,1)</f>
        <v>0</v>
      </c>
      <c r="AD331" s="89" t="str">
        <f t="shared" ref="AD331:AD394" si="10">IF(AB331+AC331&gt;1,"CUMPLIDA",IF(AC331=1,"EN TERMINO","VENCIDA"))</f>
        <v>CUMPLIDA</v>
      </c>
      <c r="AE331" s="89" t="str">
        <f t="shared" ref="AE331:AE394" si="11">IF(AD331="CUMPLIDA","CUMPLIDA",IF(AD331="EN TERMINO","EN TERMINO","VENCIDA"))</f>
        <v>CUMPLIDA</v>
      </c>
      <c r="AF331" s="105" t="s">
        <v>89</v>
      </c>
      <c r="AG331" s="113"/>
      <c r="AH331" s="91"/>
      <c r="AI331" s="91"/>
      <c r="AJ331" s="91"/>
      <c r="AK331" s="94" t="s">
        <v>108</v>
      </c>
      <c r="AL331" s="6" t="s">
        <v>115</v>
      </c>
      <c r="AM331" s="6" t="s">
        <v>190</v>
      </c>
      <c r="AN331" s="6" t="s">
        <v>311</v>
      </c>
      <c r="AO331" s="427"/>
      <c r="AP331" s="6"/>
      <c r="AQ331" s="6"/>
      <c r="AR331" s="6"/>
      <c r="AS331" s="119" t="s">
        <v>5424</v>
      </c>
    </row>
    <row r="332" spans="1:45" s="142" customFormat="1" ht="201.6" hidden="1" customHeight="1" x14ac:dyDescent="0.25">
      <c r="A332" s="120">
        <v>797</v>
      </c>
      <c r="B332" s="120">
        <v>27</v>
      </c>
      <c r="C332" s="174" t="s">
        <v>2591</v>
      </c>
      <c r="D332" s="174" t="s">
        <v>2592</v>
      </c>
      <c r="E332" s="122" t="s">
        <v>358</v>
      </c>
      <c r="F332" s="123" t="s">
        <v>2593</v>
      </c>
      <c r="G332" s="123"/>
      <c r="H332" s="123" t="s">
        <v>2594</v>
      </c>
      <c r="I332" s="123" t="s">
        <v>2595</v>
      </c>
      <c r="J332" s="125">
        <v>9</v>
      </c>
      <c r="K332" s="126">
        <v>41673</v>
      </c>
      <c r="L332" s="126">
        <v>42004</v>
      </c>
      <c r="M332" s="127" t="s">
        <v>2596</v>
      </c>
      <c r="N332" s="128" t="s">
        <v>2597</v>
      </c>
      <c r="O332" s="170" t="s">
        <v>43</v>
      </c>
      <c r="P332" s="170" t="s">
        <v>43</v>
      </c>
      <c r="Q332" s="170" t="s">
        <v>43</v>
      </c>
      <c r="R332" s="129" t="s">
        <v>89</v>
      </c>
      <c r="S332" s="297">
        <v>9</v>
      </c>
      <c r="T332" s="131">
        <f>+S332/J332</f>
        <v>1</v>
      </c>
      <c r="U332" s="132"/>
      <c r="V332" s="132"/>
      <c r="W332" s="133"/>
      <c r="X332" s="132"/>
      <c r="Y332" s="133"/>
      <c r="Z332" s="132"/>
      <c r="AA332" s="134" t="s">
        <v>21</v>
      </c>
      <c r="AB332" s="88">
        <f>IF(T332=100%,2,0)</f>
        <v>2</v>
      </c>
      <c r="AC332" s="88">
        <f>IF(L332&lt;$AD$8,0,1)</f>
        <v>0</v>
      </c>
      <c r="AD332" s="135" t="str">
        <f t="shared" si="10"/>
        <v>CUMPLIDA</v>
      </c>
      <c r="AE332" s="135" t="str">
        <f t="shared" si="11"/>
        <v>CUMPLIDA</v>
      </c>
      <c r="AF332" s="129" t="s">
        <v>89</v>
      </c>
      <c r="AG332" s="131" t="s">
        <v>391</v>
      </c>
      <c r="AH332" s="137"/>
      <c r="AI332" s="137"/>
      <c r="AJ332" s="137"/>
      <c r="AK332" s="138" t="s">
        <v>364</v>
      </c>
      <c r="AL332" s="139"/>
      <c r="AM332" s="138"/>
      <c r="AN332" s="294"/>
      <c r="AO332" s="294"/>
      <c r="AP332" s="294"/>
      <c r="AQ332" s="294"/>
      <c r="AR332" s="294"/>
      <c r="AS332" s="294"/>
    </row>
    <row r="333" spans="1:45" s="142" customFormat="1" ht="129.6" hidden="1" customHeight="1" x14ac:dyDescent="0.25">
      <c r="A333" s="70">
        <v>798</v>
      </c>
      <c r="B333" s="70">
        <v>28</v>
      </c>
      <c r="C333" s="183" t="s">
        <v>2598</v>
      </c>
      <c r="D333" s="183" t="s">
        <v>2599</v>
      </c>
      <c r="E333" s="73" t="s">
        <v>358</v>
      </c>
      <c r="F333" s="183" t="s">
        <v>2600</v>
      </c>
      <c r="G333" s="183" t="s">
        <v>2601</v>
      </c>
      <c r="H333" s="193" t="s">
        <v>2602</v>
      </c>
      <c r="I333" s="193" t="s">
        <v>2603</v>
      </c>
      <c r="J333" s="93">
        <v>3</v>
      </c>
      <c r="K333" s="77">
        <v>41673</v>
      </c>
      <c r="L333" s="77">
        <v>42185</v>
      </c>
      <c r="M333" s="78" t="s">
        <v>2604</v>
      </c>
      <c r="N333" s="79" t="s">
        <v>2605</v>
      </c>
      <c r="O333" s="76" t="s">
        <v>57</v>
      </c>
      <c r="P333" s="76" t="s">
        <v>2606</v>
      </c>
      <c r="Q333" s="79" t="s">
        <v>37</v>
      </c>
      <c r="R333" s="81" t="s">
        <v>88</v>
      </c>
      <c r="S333" s="295">
        <v>3</v>
      </c>
      <c r="T333" s="83">
        <f>+S333/J333</f>
        <v>1</v>
      </c>
      <c r="U333" s="85" t="s">
        <v>441</v>
      </c>
      <c r="V333" s="85" t="s">
        <v>26</v>
      </c>
      <c r="W333" s="94" t="s">
        <v>2607</v>
      </c>
      <c r="X333" s="85" t="s">
        <v>2608</v>
      </c>
      <c r="Y333" s="94"/>
      <c r="Z333" s="85"/>
      <c r="AA333" s="87" t="s">
        <v>21</v>
      </c>
      <c r="AB333" s="88">
        <f>IF(T333=100%,2,0)</f>
        <v>2</v>
      </c>
      <c r="AC333" s="88">
        <f>IF(L333&lt;$AD$8,0,1)</f>
        <v>0</v>
      </c>
      <c r="AD333" s="89" t="str">
        <f t="shared" si="10"/>
        <v>CUMPLIDA</v>
      </c>
      <c r="AE333" s="89" t="str">
        <f t="shared" si="11"/>
        <v>CUMPLIDA</v>
      </c>
      <c r="AF333" s="81" t="s">
        <v>88</v>
      </c>
      <c r="AG333" s="83" t="s">
        <v>363</v>
      </c>
      <c r="AH333" s="91"/>
      <c r="AI333" s="91"/>
      <c r="AJ333" s="91"/>
      <c r="AK333" s="92" t="s">
        <v>364</v>
      </c>
      <c r="AL333" s="93" t="s">
        <v>119</v>
      </c>
      <c r="AM333" s="93" t="s">
        <v>150</v>
      </c>
      <c r="AN333" s="145"/>
      <c r="AO333" s="145"/>
      <c r="AP333" s="145"/>
      <c r="AQ333" s="145"/>
      <c r="AR333" s="145"/>
      <c r="AS333" s="145"/>
    </row>
    <row r="334" spans="1:45" s="142" customFormat="1" ht="19.5" hidden="1" customHeight="1" x14ac:dyDescent="0.25">
      <c r="A334" s="70">
        <v>799</v>
      </c>
      <c r="B334" s="70">
        <v>29</v>
      </c>
      <c r="C334" s="183" t="s">
        <v>2609</v>
      </c>
      <c r="D334" s="183" t="s">
        <v>2610</v>
      </c>
      <c r="E334" s="73" t="s">
        <v>358</v>
      </c>
      <c r="F334" s="74" t="s">
        <v>2611</v>
      </c>
      <c r="G334" s="74"/>
      <c r="H334" s="75" t="s">
        <v>2612</v>
      </c>
      <c r="I334" s="75" t="s">
        <v>2613</v>
      </c>
      <c r="J334" s="76">
        <v>4</v>
      </c>
      <c r="K334" s="77">
        <v>41673</v>
      </c>
      <c r="L334" s="77">
        <v>42185</v>
      </c>
      <c r="M334" s="78" t="s">
        <v>624</v>
      </c>
      <c r="N334" s="79" t="s">
        <v>624</v>
      </c>
      <c r="O334" s="80" t="s">
        <v>43</v>
      </c>
      <c r="P334" s="80" t="s">
        <v>43</v>
      </c>
      <c r="Q334" s="80" t="s">
        <v>43</v>
      </c>
      <c r="R334" s="81" t="s">
        <v>88</v>
      </c>
      <c r="S334" s="295">
        <v>4</v>
      </c>
      <c r="T334" s="83">
        <f>+S334/J334</f>
        <v>1</v>
      </c>
      <c r="U334" s="85" t="s">
        <v>441</v>
      </c>
      <c r="V334" s="85" t="s">
        <v>26</v>
      </c>
      <c r="W334" s="6" t="s">
        <v>2614</v>
      </c>
      <c r="X334" s="85" t="s">
        <v>2615</v>
      </c>
      <c r="Y334" s="6"/>
      <c r="Z334" s="85"/>
      <c r="AA334" s="87" t="s">
        <v>21</v>
      </c>
      <c r="AB334" s="88">
        <f>IF(T334=100%,2,0)</f>
        <v>2</v>
      </c>
      <c r="AC334" s="88">
        <f>IF(L334&lt;$AD$8,0,1)</f>
        <v>0</v>
      </c>
      <c r="AD334" s="89" t="str">
        <f t="shared" si="10"/>
        <v>CUMPLIDA</v>
      </c>
      <c r="AE334" s="89" t="str">
        <f t="shared" si="11"/>
        <v>CUMPLIDA</v>
      </c>
      <c r="AF334" s="81" t="s">
        <v>88</v>
      </c>
      <c r="AG334" s="83" t="s">
        <v>363</v>
      </c>
      <c r="AH334" s="91"/>
      <c r="AI334" s="91"/>
      <c r="AJ334" s="91"/>
      <c r="AK334" s="92" t="s">
        <v>364</v>
      </c>
      <c r="AL334" s="93" t="s">
        <v>119</v>
      </c>
      <c r="AM334" s="93" t="s">
        <v>152</v>
      </c>
      <c r="AN334" s="145"/>
      <c r="AO334" s="145"/>
      <c r="AP334" s="145"/>
      <c r="AQ334" s="145"/>
      <c r="AR334" s="145"/>
      <c r="AS334" s="145"/>
    </row>
    <row r="335" spans="1:45" s="56" customFormat="1" ht="297.75" customHeight="1" x14ac:dyDescent="0.25">
      <c r="A335" s="96">
        <v>800</v>
      </c>
      <c r="B335" s="96">
        <v>30</v>
      </c>
      <c r="C335" s="168" t="s">
        <v>2616</v>
      </c>
      <c r="D335" s="168" t="s">
        <v>2617</v>
      </c>
      <c r="E335" s="98" t="s">
        <v>358</v>
      </c>
      <c r="F335" s="99" t="s">
        <v>2611</v>
      </c>
      <c r="G335" s="99"/>
      <c r="H335" s="327" t="s">
        <v>2618</v>
      </c>
      <c r="I335" s="100" t="s">
        <v>2619</v>
      </c>
      <c r="J335" s="101">
        <v>9</v>
      </c>
      <c r="K335" s="451">
        <v>41673</v>
      </c>
      <c r="L335" s="451">
        <v>42916</v>
      </c>
      <c r="M335" s="103" t="s">
        <v>1181</v>
      </c>
      <c r="N335" s="452" t="s">
        <v>106</v>
      </c>
      <c r="O335" s="199" t="s">
        <v>29</v>
      </c>
      <c r="P335" s="118" t="s">
        <v>1909</v>
      </c>
      <c r="Q335" s="452" t="s">
        <v>6191</v>
      </c>
      <c r="R335" s="105" t="s">
        <v>88</v>
      </c>
      <c r="S335" s="237">
        <v>9</v>
      </c>
      <c r="T335" s="107">
        <f>+S335/J335</f>
        <v>1</v>
      </c>
      <c r="U335" s="85" t="s">
        <v>441</v>
      </c>
      <c r="V335" s="85" t="s">
        <v>26</v>
      </c>
      <c r="W335" s="119" t="s">
        <v>2624</v>
      </c>
      <c r="X335" s="85" t="s">
        <v>1255</v>
      </c>
      <c r="Y335" s="427" t="s">
        <v>2625</v>
      </c>
      <c r="Z335" s="427" t="s">
        <v>445</v>
      </c>
      <c r="AA335" s="110" t="s">
        <v>21</v>
      </c>
      <c r="AB335" s="410">
        <f>IF(T335=100%,2,0)</f>
        <v>2</v>
      </c>
      <c r="AC335" s="411">
        <f>IF(L335&lt;$AD$8,0,1)</f>
        <v>0</v>
      </c>
      <c r="AD335" s="89" t="str">
        <f t="shared" si="10"/>
        <v>CUMPLIDA</v>
      </c>
      <c r="AE335" s="89" t="str">
        <f t="shared" si="11"/>
        <v>CUMPLIDA</v>
      </c>
      <c r="AF335" s="105" t="s">
        <v>88</v>
      </c>
      <c r="AG335" s="113"/>
      <c r="AH335" s="114" t="s">
        <v>2626</v>
      </c>
      <c r="AI335" s="91" t="s">
        <v>19</v>
      </c>
      <c r="AJ335" s="114" t="s">
        <v>222</v>
      </c>
      <c r="AK335" s="449" t="s">
        <v>108</v>
      </c>
      <c r="AL335" s="427" t="s">
        <v>119</v>
      </c>
      <c r="AM335" s="427" t="s">
        <v>152</v>
      </c>
      <c r="AN335" s="427" t="s">
        <v>213</v>
      </c>
      <c r="AO335" s="427"/>
      <c r="AP335" s="427"/>
      <c r="AQ335" s="427"/>
      <c r="AR335" s="427"/>
      <c r="AS335" s="119"/>
    </row>
    <row r="336" spans="1:45" s="56" customFormat="1" ht="228" hidden="1" customHeight="1" x14ac:dyDescent="0.25">
      <c r="A336" s="120">
        <v>801</v>
      </c>
      <c r="B336" s="120">
        <v>31</v>
      </c>
      <c r="C336" s="174" t="s">
        <v>2627</v>
      </c>
      <c r="D336" s="174" t="s">
        <v>2628</v>
      </c>
      <c r="E336" s="122" t="s">
        <v>358</v>
      </c>
      <c r="F336" s="123" t="s">
        <v>2611</v>
      </c>
      <c r="G336" s="123"/>
      <c r="H336" s="328" t="s">
        <v>2629</v>
      </c>
      <c r="I336" s="124" t="s">
        <v>2619</v>
      </c>
      <c r="J336" s="125">
        <v>9</v>
      </c>
      <c r="K336" s="126">
        <v>41673</v>
      </c>
      <c r="L336" s="126">
        <v>42735</v>
      </c>
      <c r="M336" s="150" t="s">
        <v>1269</v>
      </c>
      <c r="N336" s="151" t="s">
        <v>54</v>
      </c>
      <c r="O336" s="152" t="s">
        <v>22</v>
      </c>
      <c r="P336" s="152" t="s">
        <v>2630</v>
      </c>
      <c r="Q336" s="152" t="s">
        <v>22</v>
      </c>
      <c r="R336" s="153" t="s">
        <v>88</v>
      </c>
      <c r="S336" s="326">
        <v>9</v>
      </c>
      <c r="T336" s="155">
        <f>+S336/J336</f>
        <v>1</v>
      </c>
      <c r="U336" s="132" t="s">
        <v>441</v>
      </c>
      <c r="V336" s="132" t="s">
        <v>26</v>
      </c>
      <c r="W336" s="9" t="s">
        <v>2631</v>
      </c>
      <c r="X336" s="132" t="s">
        <v>2632</v>
      </c>
      <c r="Y336" s="9" t="s">
        <v>2633</v>
      </c>
      <c r="Z336" s="140" t="s">
        <v>1706</v>
      </c>
      <c r="AA336" s="156" t="s">
        <v>21</v>
      </c>
      <c r="AB336" s="88">
        <f>IF(T336=100%,2,0)</f>
        <v>2</v>
      </c>
      <c r="AC336" s="88">
        <f>IF(L336&lt;$AD$8,0,1)</f>
        <v>0</v>
      </c>
      <c r="AD336" s="135" t="str">
        <f t="shared" si="10"/>
        <v>CUMPLIDA</v>
      </c>
      <c r="AE336" s="135" t="str">
        <f t="shared" si="11"/>
        <v>CUMPLIDA</v>
      </c>
      <c r="AF336" s="153" t="s">
        <v>88</v>
      </c>
      <c r="AG336" s="155" t="s">
        <v>408</v>
      </c>
      <c r="AH336" s="137" t="s">
        <v>26</v>
      </c>
      <c r="AI336" s="137"/>
      <c r="AJ336" s="137"/>
      <c r="AK336" s="9" t="s">
        <v>364</v>
      </c>
      <c r="AL336" s="9" t="s">
        <v>119</v>
      </c>
      <c r="AM336" s="9" t="s">
        <v>152</v>
      </c>
      <c r="AN336" s="9" t="s">
        <v>213</v>
      </c>
      <c r="AO336" s="9"/>
      <c r="AP336" s="9"/>
      <c r="AQ336" s="9"/>
      <c r="AR336" s="9"/>
      <c r="AS336" s="9"/>
    </row>
    <row r="337" spans="1:45" s="56" customFormat="1" ht="261" customHeight="1" x14ac:dyDescent="0.25">
      <c r="A337" s="96">
        <v>803</v>
      </c>
      <c r="B337" s="96">
        <v>33</v>
      </c>
      <c r="C337" s="450" t="s">
        <v>2634</v>
      </c>
      <c r="D337" s="166" t="s">
        <v>2635</v>
      </c>
      <c r="E337" s="166" t="s">
        <v>358</v>
      </c>
      <c r="F337" s="205" t="s">
        <v>2636</v>
      </c>
      <c r="G337" s="166" t="s">
        <v>576</v>
      </c>
      <c r="H337" s="327" t="s">
        <v>2637</v>
      </c>
      <c r="I337" s="327" t="s">
        <v>2638</v>
      </c>
      <c r="J337" s="269">
        <v>11</v>
      </c>
      <c r="K337" s="202">
        <v>41640</v>
      </c>
      <c r="L337" s="451">
        <v>43190</v>
      </c>
      <c r="M337" s="103" t="s">
        <v>439</v>
      </c>
      <c r="N337" s="452" t="s">
        <v>30</v>
      </c>
      <c r="O337" s="199" t="s">
        <v>29</v>
      </c>
      <c r="P337" s="199" t="s">
        <v>29</v>
      </c>
      <c r="Q337" s="452" t="s">
        <v>6191</v>
      </c>
      <c r="R337" s="105" t="s">
        <v>89</v>
      </c>
      <c r="S337" s="237">
        <v>11</v>
      </c>
      <c r="T337" s="107">
        <f>+S337/J337</f>
        <v>1</v>
      </c>
      <c r="U337" s="85"/>
      <c r="V337" s="85"/>
      <c r="W337" s="427" t="s">
        <v>371</v>
      </c>
      <c r="X337" s="85"/>
      <c r="Y337" s="86"/>
      <c r="Z337" s="85" t="s">
        <v>372</v>
      </c>
      <c r="AA337" s="110" t="s">
        <v>21</v>
      </c>
      <c r="AB337" s="410">
        <f>IF(T337=100%,2,0)</f>
        <v>2</v>
      </c>
      <c r="AC337" s="411">
        <f>IF(L337&lt;$AD$8,0,1)</f>
        <v>0</v>
      </c>
      <c r="AD337" s="89" t="str">
        <f t="shared" si="10"/>
        <v>CUMPLIDA</v>
      </c>
      <c r="AE337" s="89" t="str">
        <f t="shared" si="11"/>
        <v>CUMPLIDA</v>
      </c>
      <c r="AF337" s="105" t="s">
        <v>89</v>
      </c>
      <c r="AG337" s="113"/>
      <c r="AH337" s="114" t="s">
        <v>2643</v>
      </c>
      <c r="AI337" s="91" t="s">
        <v>26</v>
      </c>
      <c r="AJ337" s="114" t="s">
        <v>222</v>
      </c>
      <c r="AK337" s="449" t="s">
        <v>108</v>
      </c>
      <c r="AL337" s="427" t="s">
        <v>116</v>
      </c>
      <c r="AM337" s="427" t="s">
        <v>374</v>
      </c>
      <c r="AN337" s="427" t="s">
        <v>213</v>
      </c>
      <c r="AO337" s="427"/>
      <c r="AP337" s="427"/>
      <c r="AQ337" s="427"/>
      <c r="AR337" s="427"/>
      <c r="AS337" s="119"/>
    </row>
    <row r="338" spans="1:45" s="142" customFormat="1" ht="144" customHeight="1" x14ac:dyDescent="0.25">
      <c r="A338" s="96">
        <v>804</v>
      </c>
      <c r="B338" s="96">
        <v>34</v>
      </c>
      <c r="C338" s="168" t="s">
        <v>2644</v>
      </c>
      <c r="D338" s="168" t="s">
        <v>2645</v>
      </c>
      <c r="E338" s="98" t="s">
        <v>358</v>
      </c>
      <c r="F338" s="232" t="s">
        <v>2646</v>
      </c>
      <c r="G338" s="232" t="s">
        <v>2647</v>
      </c>
      <c r="H338" s="100" t="s">
        <v>2648</v>
      </c>
      <c r="I338" s="100" t="s">
        <v>2649</v>
      </c>
      <c r="J338" s="101">
        <v>8</v>
      </c>
      <c r="K338" s="451">
        <v>41640</v>
      </c>
      <c r="L338" s="451">
        <v>42916</v>
      </c>
      <c r="M338" s="103" t="s">
        <v>439</v>
      </c>
      <c r="N338" s="452" t="s">
        <v>30</v>
      </c>
      <c r="O338" s="199" t="s">
        <v>29</v>
      </c>
      <c r="P338" s="199" t="s">
        <v>29</v>
      </c>
      <c r="Q338" s="452" t="s">
        <v>6191</v>
      </c>
      <c r="R338" s="105" t="s">
        <v>89</v>
      </c>
      <c r="S338" s="237">
        <v>8</v>
      </c>
      <c r="T338" s="107">
        <f>+S338/J338</f>
        <v>1</v>
      </c>
      <c r="U338" s="85" t="s">
        <v>441</v>
      </c>
      <c r="V338" s="89" t="s">
        <v>26</v>
      </c>
      <c r="W338" s="427" t="s">
        <v>442</v>
      </c>
      <c r="X338" s="427" t="s">
        <v>443</v>
      </c>
      <c r="Y338" s="414" t="s">
        <v>5592</v>
      </c>
      <c r="Z338" s="85" t="s">
        <v>445</v>
      </c>
      <c r="AA338" s="110" t="s">
        <v>21</v>
      </c>
      <c r="AB338" s="410">
        <f>IF(T338=100%,2,0)</f>
        <v>2</v>
      </c>
      <c r="AC338" s="411">
        <f>IF(L338&lt;$AD$8,0,1)</f>
        <v>0</v>
      </c>
      <c r="AD338" s="89" t="str">
        <f t="shared" si="10"/>
        <v>CUMPLIDA</v>
      </c>
      <c r="AE338" s="89" t="str">
        <f t="shared" si="11"/>
        <v>CUMPLIDA</v>
      </c>
      <c r="AF338" s="105" t="s">
        <v>89</v>
      </c>
      <c r="AG338" s="113"/>
      <c r="AH338" s="114" t="s">
        <v>2653</v>
      </c>
      <c r="AI338" s="91" t="s">
        <v>26</v>
      </c>
      <c r="AJ338" s="114" t="s">
        <v>222</v>
      </c>
      <c r="AK338" s="449" t="s">
        <v>108</v>
      </c>
      <c r="AL338" s="427" t="s">
        <v>115</v>
      </c>
      <c r="AM338" s="427" t="s">
        <v>205</v>
      </c>
      <c r="AN338" s="427" t="s">
        <v>213</v>
      </c>
      <c r="AO338" s="427"/>
      <c r="AP338" s="427"/>
      <c r="AQ338" s="427"/>
      <c r="AR338" s="427"/>
      <c r="AS338" s="119"/>
    </row>
    <row r="339" spans="1:45" s="142" customFormat="1" ht="201.6" customHeight="1" x14ac:dyDescent="0.25">
      <c r="A339" s="96">
        <v>806</v>
      </c>
      <c r="B339" s="96">
        <v>36</v>
      </c>
      <c r="C339" s="450" t="s">
        <v>2654</v>
      </c>
      <c r="D339" s="168" t="s">
        <v>2655</v>
      </c>
      <c r="E339" s="98" t="s">
        <v>358</v>
      </c>
      <c r="F339" s="99" t="s">
        <v>2656</v>
      </c>
      <c r="G339" s="99" t="s">
        <v>2657</v>
      </c>
      <c r="H339" s="100" t="s">
        <v>2658</v>
      </c>
      <c r="I339" s="100" t="s">
        <v>2659</v>
      </c>
      <c r="J339" s="101">
        <v>9</v>
      </c>
      <c r="K339" s="451">
        <v>41640</v>
      </c>
      <c r="L339" s="451">
        <v>43677</v>
      </c>
      <c r="M339" s="103" t="s">
        <v>439</v>
      </c>
      <c r="N339" s="452" t="s">
        <v>30</v>
      </c>
      <c r="O339" s="452" t="s">
        <v>57</v>
      </c>
      <c r="P339" s="101" t="s">
        <v>57</v>
      </c>
      <c r="Q339" s="452" t="s">
        <v>37</v>
      </c>
      <c r="R339" s="105" t="s">
        <v>89</v>
      </c>
      <c r="S339" s="237">
        <v>4</v>
      </c>
      <c r="T339" s="107">
        <f>+S339/J339</f>
        <v>0.44444444444444442</v>
      </c>
      <c r="U339" s="85" t="s">
        <v>441</v>
      </c>
      <c r="V339" s="89" t="s">
        <v>26</v>
      </c>
      <c r="W339" s="427" t="s">
        <v>442</v>
      </c>
      <c r="X339" s="427" t="s">
        <v>443</v>
      </c>
      <c r="Y339" s="414" t="s">
        <v>5592</v>
      </c>
      <c r="Z339" s="85" t="s">
        <v>445</v>
      </c>
      <c r="AA339" s="110" t="s">
        <v>21</v>
      </c>
      <c r="AB339" s="410">
        <f>IF(T339=100%,2,0)</f>
        <v>0</v>
      </c>
      <c r="AC339" s="411">
        <f>IF(L339&lt;$AD$8,0,1)</f>
        <v>1</v>
      </c>
      <c r="AD339" s="89" t="str">
        <f t="shared" si="10"/>
        <v>EN TERMINO</v>
      </c>
      <c r="AE339" s="89" t="str">
        <f t="shared" si="11"/>
        <v>EN TERMINO</v>
      </c>
      <c r="AF339" s="105" t="s">
        <v>89</v>
      </c>
      <c r="AG339" s="113"/>
      <c r="AH339" s="114" t="s">
        <v>2665</v>
      </c>
      <c r="AI339" s="91" t="s">
        <v>26</v>
      </c>
      <c r="AJ339" s="114" t="s">
        <v>222</v>
      </c>
      <c r="AK339" s="427" t="s">
        <v>224</v>
      </c>
      <c r="AL339" s="427" t="s">
        <v>115</v>
      </c>
      <c r="AM339" s="427" t="s">
        <v>202</v>
      </c>
      <c r="AN339" s="427" t="s">
        <v>213</v>
      </c>
      <c r="AO339" s="427"/>
      <c r="AP339" s="427"/>
      <c r="AQ339" s="427"/>
      <c r="AR339" s="427"/>
      <c r="AS339" s="119"/>
    </row>
    <row r="340" spans="1:45" s="142" customFormat="1" ht="272.25" customHeight="1" x14ac:dyDescent="0.25">
      <c r="A340" s="96">
        <v>808</v>
      </c>
      <c r="B340" s="96">
        <v>38</v>
      </c>
      <c r="C340" s="168" t="s">
        <v>2666</v>
      </c>
      <c r="D340" s="168" t="s">
        <v>2667</v>
      </c>
      <c r="E340" s="98" t="s">
        <v>358</v>
      </c>
      <c r="F340" s="329" t="s">
        <v>2668</v>
      </c>
      <c r="G340" s="232" t="s">
        <v>2647</v>
      </c>
      <c r="H340" s="329" t="s">
        <v>2669</v>
      </c>
      <c r="I340" s="329" t="s">
        <v>2669</v>
      </c>
      <c r="J340" s="330">
        <v>10</v>
      </c>
      <c r="K340" s="451">
        <v>41640</v>
      </c>
      <c r="L340" s="451">
        <v>42916</v>
      </c>
      <c r="M340" s="103" t="s">
        <v>439</v>
      </c>
      <c r="N340" s="452" t="s">
        <v>30</v>
      </c>
      <c r="O340" s="199" t="s">
        <v>29</v>
      </c>
      <c r="P340" s="199" t="s">
        <v>29</v>
      </c>
      <c r="Q340" s="452" t="s">
        <v>6191</v>
      </c>
      <c r="R340" s="105" t="s">
        <v>89</v>
      </c>
      <c r="S340" s="237">
        <v>10</v>
      </c>
      <c r="T340" s="107">
        <f>+S340/J340</f>
        <v>1</v>
      </c>
      <c r="U340" s="85"/>
      <c r="V340" s="85"/>
      <c r="W340" s="86"/>
      <c r="X340" s="85"/>
      <c r="Y340" s="86"/>
      <c r="Z340" s="85"/>
      <c r="AA340" s="110" t="s">
        <v>21</v>
      </c>
      <c r="AB340" s="410">
        <f>IF(T340=100%,2,0)</f>
        <v>2</v>
      </c>
      <c r="AC340" s="411">
        <f>IF(L340&lt;$AD$8,0,1)</f>
        <v>0</v>
      </c>
      <c r="AD340" s="89" t="str">
        <f t="shared" si="10"/>
        <v>CUMPLIDA</v>
      </c>
      <c r="AE340" s="89" t="str">
        <f t="shared" si="11"/>
        <v>CUMPLIDA</v>
      </c>
      <c r="AF340" s="105" t="s">
        <v>89</v>
      </c>
      <c r="AG340" s="113"/>
      <c r="AH340" s="114" t="s">
        <v>2673</v>
      </c>
      <c r="AI340" s="91" t="s">
        <v>26</v>
      </c>
      <c r="AJ340" s="114" t="s">
        <v>222</v>
      </c>
      <c r="AK340" s="449" t="s">
        <v>108</v>
      </c>
      <c r="AL340" s="427" t="s">
        <v>111</v>
      </c>
      <c r="AM340" s="427" t="s">
        <v>1512</v>
      </c>
      <c r="AN340" s="427" t="s">
        <v>213</v>
      </c>
      <c r="AO340" s="427"/>
      <c r="AP340" s="427"/>
      <c r="AQ340" s="427"/>
      <c r="AR340" s="427"/>
      <c r="AS340" s="119"/>
    </row>
    <row r="341" spans="1:45" s="142" customFormat="1" ht="241.5" customHeight="1" x14ac:dyDescent="0.25">
      <c r="A341" s="96">
        <v>809</v>
      </c>
      <c r="B341" s="96">
        <v>39</v>
      </c>
      <c r="C341" s="168" t="s">
        <v>2674</v>
      </c>
      <c r="D341" s="168" t="s">
        <v>2675</v>
      </c>
      <c r="E341" s="98" t="s">
        <v>358</v>
      </c>
      <c r="F341" s="329" t="s">
        <v>2668</v>
      </c>
      <c r="G341" s="232" t="s">
        <v>2647</v>
      </c>
      <c r="H341" s="232" t="s">
        <v>2676</v>
      </c>
      <c r="I341" s="232" t="s">
        <v>2677</v>
      </c>
      <c r="J341" s="101">
        <v>7</v>
      </c>
      <c r="K341" s="451">
        <v>41640</v>
      </c>
      <c r="L341" s="451">
        <v>43190</v>
      </c>
      <c r="M341" s="103" t="s">
        <v>439</v>
      </c>
      <c r="N341" s="452" t="s">
        <v>30</v>
      </c>
      <c r="O341" s="199" t="s">
        <v>29</v>
      </c>
      <c r="P341" s="199" t="s">
        <v>29</v>
      </c>
      <c r="Q341" s="452" t="s">
        <v>6191</v>
      </c>
      <c r="R341" s="105" t="s">
        <v>88</v>
      </c>
      <c r="S341" s="237">
        <v>7</v>
      </c>
      <c r="T341" s="107">
        <f>+S341/J341</f>
        <v>1</v>
      </c>
      <c r="U341" s="85"/>
      <c r="V341" s="85"/>
      <c r="W341" s="86"/>
      <c r="X341" s="85"/>
      <c r="Y341" s="86"/>
      <c r="Z341" s="85"/>
      <c r="AA341" s="110" t="s">
        <v>21</v>
      </c>
      <c r="AB341" s="410">
        <f>IF(T341=100%,2,0)</f>
        <v>2</v>
      </c>
      <c r="AC341" s="411">
        <f>IF(L341&lt;$AD$8,0,1)</f>
        <v>0</v>
      </c>
      <c r="AD341" s="89" t="str">
        <f t="shared" si="10"/>
        <v>CUMPLIDA</v>
      </c>
      <c r="AE341" s="89" t="str">
        <f t="shared" si="11"/>
        <v>CUMPLIDA</v>
      </c>
      <c r="AF341" s="105" t="s">
        <v>88</v>
      </c>
      <c r="AG341" s="113"/>
      <c r="AH341" s="114" t="s">
        <v>2682</v>
      </c>
      <c r="AI341" s="91" t="s">
        <v>26</v>
      </c>
      <c r="AJ341" s="114" t="s">
        <v>222</v>
      </c>
      <c r="AK341" s="449" t="s">
        <v>108</v>
      </c>
      <c r="AL341" s="427" t="s">
        <v>111</v>
      </c>
      <c r="AM341" s="427" t="s">
        <v>1512</v>
      </c>
      <c r="AN341" s="427" t="s">
        <v>213</v>
      </c>
      <c r="AO341" s="427"/>
      <c r="AP341" s="427"/>
      <c r="AQ341" s="427"/>
      <c r="AR341" s="427"/>
      <c r="AS341" s="119"/>
    </row>
    <row r="342" spans="1:45" s="142" customFormat="1" ht="187.15" customHeight="1" x14ac:dyDescent="0.25">
      <c r="A342" s="96">
        <v>810</v>
      </c>
      <c r="B342" s="96">
        <v>40</v>
      </c>
      <c r="C342" s="168" t="s">
        <v>2683</v>
      </c>
      <c r="D342" s="168" t="s">
        <v>2684</v>
      </c>
      <c r="E342" s="98" t="s">
        <v>358</v>
      </c>
      <c r="F342" s="329" t="s">
        <v>2668</v>
      </c>
      <c r="G342" s="232" t="s">
        <v>2647</v>
      </c>
      <c r="H342" s="329" t="s">
        <v>2685</v>
      </c>
      <c r="I342" s="329" t="s">
        <v>2685</v>
      </c>
      <c r="J342" s="101">
        <v>7</v>
      </c>
      <c r="K342" s="451">
        <v>41640</v>
      </c>
      <c r="L342" s="451">
        <v>42916</v>
      </c>
      <c r="M342" s="103" t="s">
        <v>439</v>
      </c>
      <c r="N342" s="452" t="s">
        <v>30</v>
      </c>
      <c r="O342" s="199" t="s">
        <v>29</v>
      </c>
      <c r="P342" s="199" t="s">
        <v>29</v>
      </c>
      <c r="Q342" s="452" t="s">
        <v>6191</v>
      </c>
      <c r="R342" s="105" t="s">
        <v>88</v>
      </c>
      <c r="S342" s="237">
        <v>7</v>
      </c>
      <c r="T342" s="107">
        <f>+S342/J342</f>
        <v>1</v>
      </c>
      <c r="U342" s="85"/>
      <c r="V342" s="85"/>
      <c r="W342" s="86"/>
      <c r="X342" s="85"/>
      <c r="Y342" s="86"/>
      <c r="Z342" s="85"/>
      <c r="AA342" s="110" t="s">
        <v>21</v>
      </c>
      <c r="AB342" s="410">
        <f>IF(T342=100%,2,0)</f>
        <v>2</v>
      </c>
      <c r="AC342" s="411">
        <f>IF(L342&lt;$AD$8,0,1)</f>
        <v>0</v>
      </c>
      <c r="AD342" s="89" t="str">
        <f t="shared" si="10"/>
        <v>CUMPLIDA</v>
      </c>
      <c r="AE342" s="89" t="str">
        <f t="shared" si="11"/>
        <v>CUMPLIDA</v>
      </c>
      <c r="AF342" s="105" t="s">
        <v>88</v>
      </c>
      <c r="AG342" s="113"/>
      <c r="AH342" s="114" t="s">
        <v>2689</v>
      </c>
      <c r="AI342" s="91" t="s">
        <v>26</v>
      </c>
      <c r="AJ342" s="114" t="s">
        <v>222</v>
      </c>
      <c r="AK342" s="449" t="s">
        <v>108</v>
      </c>
      <c r="AL342" s="427" t="s">
        <v>111</v>
      </c>
      <c r="AM342" s="427" t="s">
        <v>1512</v>
      </c>
      <c r="AN342" s="427" t="s">
        <v>213</v>
      </c>
      <c r="AO342" s="427"/>
      <c r="AP342" s="427"/>
      <c r="AQ342" s="427"/>
      <c r="AR342" s="427"/>
      <c r="AS342" s="119"/>
    </row>
    <row r="343" spans="1:45" s="142" customFormat="1" ht="327" customHeight="1" x14ac:dyDescent="0.25">
      <c r="A343" s="96">
        <v>812</v>
      </c>
      <c r="B343" s="96">
        <v>42</v>
      </c>
      <c r="C343" s="168" t="s">
        <v>2690</v>
      </c>
      <c r="D343" s="168" t="s">
        <v>2635</v>
      </c>
      <c r="E343" s="98" t="s">
        <v>358</v>
      </c>
      <c r="F343" s="99" t="s">
        <v>2691</v>
      </c>
      <c r="G343" s="99"/>
      <c r="H343" s="99" t="s">
        <v>2692</v>
      </c>
      <c r="I343" s="99" t="s">
        <v>2692</v>
      </c>
      <c r="J343" s="101">
        <v>9</v>
      </c>
      <c r="K343" s="451">
        <v>41640</v>
      </c>
      <c r="L343" s="451">
        <v>42916</v>
      </c>
      <c r="M343" s="103" t="s">
        <v>439</v>
      </c>
      <c r="N343" s="452" t="s">
        <v>30</v>
      </c>
      <c r="O343" s="452" t="s">
        <v>29</v>
      </c>
      <c r="P343" s="199" t="s">
        <v>801</v>
      </c>
      <c r="Q343" s="452" t="s">
        <v>6191</v>
      </c>
      <c r="R343" s="105" t="s">
        <v>89</v>
      </c>
      <c r="S343" s="237">
        <v>9</v>
      </c>
      <c r="T343" s="107">
        <f>+S343/J343</f>
        <v>1</v>
      </c>
      <c r="U343" s="85"/>
      <c r="V343" s="85"/>
      <c r="W343" s="427"/>
      <c r="X343" s="85"/>
      <c r="Y343" s="427"/>
      <c r="Z343" s="85"/>
      <c r="AA343" s="110" t="s">
        <v>21</v>
      </c>
      <c r="AB343" s="410">
        <f>IF(T343=100%,2,0)</f>
        <v>2</v>
      </c>
      <c r="AC343" s="411">
        <f>IF(L343&lt;$AD$8,0,1)</f>
        <v>0</v>
      </c>
      <c r="AD343" s="89" t="str">
        <f t="shared" si="10"/>
        <v>CUMPLIDA</v>
      </c>
      <c r="AE343" s="89" t="str">
        <f t="shared" si="11"/>
        <v>CUMPLIDA</v>
      </c>
      <c r="AF343" s="105" t="s">
        <v>89</v>
      </c>
      <c r="AG343" s="113"/>
      <c r="AH343" s="114" t="s">
        <v>2697</v>
      </c>
      <c r="AI343" s="91" t="s">
        <v>226</v>
      </c>
      <c r="AJ343" s="114" t="s">
        <v>220</v>
      </c>
      <c r="AK343" s="449" t="s">
        <v>108</v>
      </c>
      <c r="AL343" s="427" t="s">
        <v>112</v>
      </c>
      <c r="AM343" s="427" t="s">
        <v>148</v>
      </c>
      <c r="AN343" s="427" t="s">
        <v>213</v>
      </c>
      <c r="AO343" s="427"/>
      <c r="AP343" s="427"/>
      <c r="AQ343" s="427"/>
      <c r="AR343" s="427"/>
      <c r="AS343" s="119"/>
    </row>
    <row r="344" spans="1:45" s="142" customFormat="1" ht="158.44999999999999" hidden="1" customHeight="1" x14ac:dyDescent="0.25">
      <c r="A344" s="120">
        <v>813</v>
      </c>
      <c r="B344" s="120">
        <v>43</v>
      </c>
      <c r="C344" s="174" t="s">
        <v>2698</v>
      </c>
      <c r="D344" s="174" t="s">
        <v>2699</v>
      </c>
      <c r="E344" s="123" t="s">
        <v>2700</v>
      </c>
      <c r="F344" s="123" t="s">
        <v>2701</v>
      </c>
      <c r="G344" s="124" t="s">
        <v>2702</v>
      </c>
      <c r="H344" s="124" t="s">
        <v>2703</v>
      </c>
      <c r="I344" s="124" t="s">
        <v>2703</v>
      </c>
      <c r="J344" s="125">
        <v>3</v>
      </c>
      <c r="K344" s="126">
        <v>41640</v>
      </c>
      <c r="L344" s="126">
        <v>42004</v>
      </c>
      <c r="M344" s="127" t="s">
        <v>2704</v>
      </c>
      <c r="N344" s="128" t="s">
        <v>2704</v>
      </c>
      <c r="O344" s="170" t="s">
        <v>48</v>
      </c>
      <c r="P344" s="170" t="s">
        <v>48</v>
      </c>
      <c r="Q344" s="170" t="s">
        <v>48</v>
      </c>
      <c r="R344" s="129" t="s">
        <v>88</v>
      </c>
      <c r="S344" s="297">
        <v>3</v>
      </c>
      <c r="T344" s="131">
        <f>+S344/J344</f>
        <v>1</v>
      </c>
      <c r="U344" s="132"/>
      <c r="V344" s="132"/>
      <c r="W344" s="133"/>
      <c r="X344" s="132"/>
      <c r="Y344" s="133"/>
      <c r="Z344" s="132"/>
      <c r="AA344" s="134" t="s">
        <v>21</v>
      </c>
      <c r="AB344" s="88">
        <f>IF(T344=100%,2,0)</f>
        <v>2</v>
      </c>
      <c r="AC344" s="88">
        <f>IF(L344&lt;$AD$8,0,1)</f>
        <v>0</v>
      </c>
      <c r="AD344" s="135" t="str">
        <f t="shared" si="10"/>
        <v>CUMPLIDA</v>
      </c>
      <c r="AE344" s="135" t="str">
        <f t="shared" si="11"/>
        <v>CUMPLIDA</v>
      </c>
      <c r="AF344" s="129" t="s">
        <v>88</v>
      </c>
      <c r="AG344" s="131" t="s">
        <v>391</v>
      </c>
      <c r="AH344" s="137"/>
      <c r="AI344" s="137"/>
      <c r="AJ344" s="137"/>
      <c r="AK344" s="138" t="s">
        <v>364</v>
      </c>
      <c r="AL344" s="139"/>
      <c r="AM344" s="138"/>
      <c r="AN344" s="294"/>
      <c r="AO344" s="294"/>
      <c r="AP344" s="294"/>
      <c r="AQ344" s="294"/>
      <c r="AR344" s="294"/>
      <c r="AS344" s="294"/>
    </row>
    <row r="345" spans="1:45" s="142" customFormat="1" ht="158.44999999999999" hidden="1" customHeight="1" x14ac:dyDescent="0.25">
      <c r="A345" s="70">
        <v>814</v>
      </c>
      <c r="B345" s="70">
        <v>1</v>
      </c>
      <c r="C345" s="183" t="s">
        <v>2705</v>
      </c>
      <c r="D345" s="183" t="s">
        <v>2706</v>
      </c>
      <c r="E345" s="73" t="s">
        <v>2707</v>
      </c>
      <c r="F345" s="74" t="s">
        <v>2708</v>
      </c>
      <c r="G345" s="74" t="s">
        <v>2709</v>
      </c>
      <c r="H345" s="331" t="s">
        <v>2710</v>
      </c>
      <c r="I345" s="331" t="s">
        <v>2710</v>
      </c>
      <c r="J345" s="76">
        <v>4</v>
      </c>
      <c r="K345" s="77">
        <v>41579</v>
      </c>
      <c r="L345" s="77">
        <v>42124</v>
      </c>
      <c r="M345" s="78" t="s">
        <v>2711</v>
      </c>
      <c r="N345" s="79" t="s">
        <v>65</v>
      </c>
      <c r="O345" s="80" t="s">
        <v>22</v>
      </c>
      <c r="P345" s="80" t="s">
        <v>22</v>
      </c>
      <c r="Q345" s="80" t="s">
        <v>22</v>
      </c>
      <c r="R345" s="81" t="s">
        <v>89</v>
      </c>
      <c r="S345" s="295">
        <v>4</v>
      </c>
      <c r="T345" s="83">
        <f>+S345/J345</f>
        <v>1</v>
      </c>
      <c r="U345" s="85" t="s">
        <v>2712</v>
      </c>
      <c r="V345" s="85"/>
      <c r="W345" s="6" t="s">
        <v>2713</v>
      </c>
      <c r="X345" s="85"/>
      <c r="Y345" s="6"/>
      <c r="Z345" s="85"/>
      <c r="AA345" s="87" t="s">
        <v>60</v>
      </c>
      <c r="AB345" s="88">
        <f>IF(T345=100%,2,0)</f>
        <v>2</v>
      </c>
      <c r="AC345" s="88">
        <f>IF(L345&lt;$AD$8,0,1)</f>
        <v>0</v>
      </c>
      <c r="AD345" s="89" t="str">
        <f t="shared" si="10"/>
        <v>CUMPLIDA</v>
      </c>
      <c r="AE345" s="89" t="str">
        <f t="shared" si="11"/>
        <v>CUMPLIDA</v>
      </c>
      <c r="AF345" s="81" t="s">
        <v>89</v>
      </c>
      <c r="AG345" s="83" t="s">
        <v>363</v>
      </c>
      <c r="AH345" s="91"/>
      <c r="AI345" s="91"/>
      <c r="AJ345" s="91"/>
      <c r="AK345" s="92" t="s">
        <v>364</v>
      </c>
      <c r="AL345" s="93" t="s">
        <v>115</v>
      </c>
      <c r="AM345" s="93" t="s">
        <v>170</v>
      </c>
      <c r="AN345" s="94" t="s">
        <v>215</v>
      </c>
      <c r="AO345" s="449"/>
      <c r="AP345" s="94"/>
      <c r="AQ345" s="94"/>
      <c r="AR345" s="94"/>
      <c r="AS345" s="94"/>
    </row>
    <row r="346" spans="1:45" s="142" customFormat="1" ht="100.9" hidden="1" customHeight="1" x14ac:dyDescent="0.25">
      <c r="A346" s="70">
        <v>817</v>
      </c>
      <c r="B346" s="70">
        <v>4</v>
      </c>
      <c r="C346" s="183" t="s">
        <v>2714</v>
      </c>
      <c r="D346" s="183" t="s">
        <v>358</v>
      </c>
      <c r="E346" s="73" t="s">
        <v>358</v>
      </c>
      <c r="F346" s="74" t="s">
        <v>2715</v>
      </c>
      <c r="G346" s="74" t="s">
        <v>2716</v>
      </c>
      <c r="H346" s="75" t="s">
        <v>2717</v>
      </c>
      <c r="I346" s="75" t="s">
        <v>2717</v>
      </c>
      <c r="J346" s="76">
        <v>1</v>
      </c>
      <c r="K346" s="77">
        <v>41532</v>
      </c>
      <c r="L346" s="77">
        <v>41882</v>
      </c>
      <c r="M346" s="78" t="s">
        <v>2711</v>
      </c>
      <c r="N346" s="79" t="s">
        <v>65</v>
      </c>
      <c r="O346" s="80" t="s">
        <v>22</v>
      </c>
      <c r="P346" s="80" t="s">
        <v>22</v>
      </c>
      <c r="Q346" s="80" t="s">
        <v>22</v>
      </c>
      <c r="R346" s="81" t="s">
        <v>89</v>
      </c>
      <c r="S346" s="295">
        <v>1</v>
      </c>
      <c r="T346" s="83">
        <f>+S346/J346</f>
        <v>1</v>
      </c>
      <c r="U346" s="85"/>
      <c r="V346" s="85"/>
      <c r="W346" s="86"/>
      <c r="X346" s="85"/>
      <c r="Y346" s="86"/>
      <c r="Z346" s="85"/>
      <c r="AA346" s="87" t="s">
        <v>60</v>
      </c>
      <c r="AB346" s="88">
        <f>IF(T346=100%,2,0)</f>
        <v>2</v>
      </c>
      <c r="AC346" s="88">
        <f>IF(L346&lt;$AD$8,0,1)</f>
        <v>0</v>
      </c>
      <c r="AD346" s="89" t="str">
        <f t="shared" si="10"/>
        <v>CUMPLIDA</v>
      </c>
      <c r="AE346" s="89" t="str">
        <f t="shared" si="11"/>
        <v>CUMPLIDA</v>
      </c>
      <c r="AF346" s="81" t="s">
        <v>89</v>
      </c>
      <c r="AG346" s="83" t="s">
        <v>391</v>
      </c>
      <c r="AH346" s="91"/>
      <c r="AI346" s="91"/>
      <c r="AJ346" s="91"/>
      <c r="AK346" s="92" t="s">
        <v>364</v>
      </c>
      <c r="AL346" s="93"/>
      <c r="AM346" s="92"/>
      <c r="AN346" s="94" t="s">
        <v>215</v>
      </c>
      <c r="AO346" s="449"/>
      <c r="AP346" s="94"/>
      <c r="AQ346" s="94"/>
      <c r="AR346" s="94"/>
      <c r="AS346" s="94"/>
    </row>
    <row r="347" spans="1:45" s="142" customFormat="1" ht="129.6" hidden="1" customHeight="1" x14ac:dyDescent="0.25">
      <c r="A347" s="70">
        <v>818</v>
      </c>
      <c r="B347" s="70">
        <v>5</v>
      </c>
      <c r="C347" s="240" t="s">
        <v>2718</v>
      </c>
      <c r="D347" s="183" t="s">
        <v>2719</v>
      </c>
      <c r="E347" s="73" t="s">
        <v>2720</v>
      </c>
      <c r="F347" s="74" t="s">
        <v>2721</v>
      </c>
      <c r="G347" s="74" t="s">
        <v>2722</v>
      </c>
      <c r="H347" s="75" t="s">
        <v>2723</v>
      </c>
      <c r="I347" s="75" t="s">
        <v>2723</v>
      </c>
      <c r="J347" s="76">
        <v>2</v>
      </c>
      <c r="K347" s="77">
        <v>41532</v>
      </c>
      <c r="L347" s="77">
        <v>41882</v>
      </c>
      <c r="M347" s="78" t="s">
        <v>2711</v>
      </c>
      <c r="N347" s="79" t="s">
        <v>65</v>
      </c>
      <c r="O347" s="80" t="s">
        <v>22</v>
      </c>
      <c r="P347" s="80" t="s">
        <v>22</v>
      </c>
      <c r="Q347" s="80" t="s">
        <v>22</v>
      </c>
      <c r="R347" s="81" t="s">
        <v>89</v>
      </c>
      <c r="S347" s="295">
        <v>2</v>
      </c>
      <c r="T347" s="83">
        <f>+S347/J347</f>
        <v>1</v>
      </c>
      <c r="U347" s="85"/>
      <c r="V347" s="85"/>
      <c r="W347" s="86"/>
      <c r="X347" s="85"/>
      <c r="Y347" s="86"/>
      <c r="Z347" s="85"/>
      <c r="AA347" s="87" t="s">
        <v>60</v>
      </c>
      <c r="AB347" s="88">
        <f>IF(T347=100%,2,0)</f>
        <v>2</v>
      </c>
      <c r="AC347" s="88">
        <f>IF(L347&lt;$AD$8,0,1)</f>
        <v>0</v>
      </c>
      <c r="AD347" s="89" t="str">
        <f t="shared" si="10"/>
        <v>CUMPLIDA</v>
      </c>
      <c r="AE347" s="89" t="str">
        <f t="shared" si="11"/>
        <v>CUMPLIDA</v>
      </c>
      <c r="AF347" s="81" t="s">
        <v>89</v>
      </c>
      <c r="AG347" s="83" t="s">
        <v>391</v>
      </c>
      <c r="AH347" s="91"/>
      <c r="AI347" s="91"/>
      <c r="AJ347" s="91"/>
      <c r="AK347" s="92" t="s">
        <v>364</v>
      </c>
      <c r="AL347" s="93"/>
      <c r="AM347" s="92"/>
      <c r="AN347" s="94" t="s">
        <v>215</v>
      </c>
      <c r="AO347" s="449"/>
      <c r="AP347" s="94"/>
      <c r="AQ347" s="94"/>
      <c r="AR347" s="94"/>
      <c r="AS347" s="94"/>
    </row>
    <row r="348" spans="1:45" s="142" customFormat="1" ht="144" hidden="1" customHeight="1" x14ac:dyDescent="0.25">
      <c r="A348" s="70">
        <v>819</v>
      </c>
      <c r="B348" s="70">
        <v>6</v>
      </c>
      <c r="C348" s="240" t="s">
        <v>2724</v>
      </c>
      <c r="D348" s="183" t="s">
        <v>2725</v>
      </c>
      <c r="E348" s="73" t="s">
        <v>2720</v>
      </c>
      <c r="F348" s="74" t="s">
        <v>2726</v>
      </c>
      <c r="G348" s="74" t="s">
        <v>2727</v>
      </c>
      <c r="H348" s="75" t="s">
        <v>2717</v>
      </c>
      <c r="I348" s="75" t="s">
        <v>2717</v>
      </c>
      <c r="J348" s="76">
        <v>1</v>
      </c>
      <c r="K348" s="77">
        <v>41532</v>
      </c>
      <c r="L348" s="77">
        <v>41882</v>
      </c>
      <c r="M348" s="78" t="s">
        <v>2711</v>
      </c>
      <c r="N348" s="79" t="s">
        <v>65</v>
      </c>
      <c r="O348" s="80" t="s">
        <v>22</v>
      </c>
      <c r="P348" s="80" t="s">
        <v>22</v>
      </c>
      <c r="Q348" s="80" t="s">
        <v>22</v>
      </c>
      <c r="R348" s="81" t="s">
        <v>89</v>
      </c>
      <c r="S348" s="295">
        <v>1</v>
      </c>
      <c r="T348" s="83">
        <f>+S348/J348</f>
        <v>1</v>
      </c>
      <c r="U348" s="85"/>
      <c r="V348" s="85"/>
      <c r="W348" s="86"/>
      <c r="X348" s="85"/>
      <c r="Y348" s="86"/>
      <c r="Z348" s="85"/>
      <c r="AA348" s="87" t="s">
        <v>60</v>
      </c>
      <c r="AB348" s="88">
        <f>IF(T348=100%,2,0)</f>
        <v>2</v>
      </c>
      <c r="AC348" s="88">
        <f>IF(L348&lt;$AD$8,0,1)</f>
        <v>0</v>
      </c>
      <c r="AD348" s="89" t="str">
        <f t="shared" si="10"/>
        <v>CUMPLIDA</v>
      </c>
      <c r="AE348" s="89" t="str">
        <f t="shared" si="11"/>
        <v>CUMPLIDA</v>
      </c>
      <c r="AF348" s="81" t="s">
        <v>89</v>
      </c>
      <c r="AG348" s="83" t="s">
        <v>391</v>
      </c>
      <c r="AH348" s="91"/>
      <c r="AI348" s="91"/>
      <c r="AJ348" s="91"/>
      <c r="AK348" s="92" t="s">
        <v>364</v>
      </c>
      <c r="AL348" s="93"/>
      <c r="AM348" s="92"/>
      <c r="AN348" s="94" t="s">
        <v>215</v>
      </c>
      <c r="AO348" s="449"/>
      <c r="AP348" s="94"/>
      <c r="AQ348" s="94"/>
      <c r="AR348" s="94"/>
      <c r="AS348" s="94"/>
    </row>
    <row r="349" spans="1:45" s="142" customFormat="1" ht="158.44999999999999" hidden="1" customHeight="1" x14ac:dyDescent="0.25">
      <c r="A349" s="70">
        <v>821</v>
      </c>
      <c r="B349" s="70">
        <v>8</v>
      </c>
      <c r="C349" s="183" t="s">
        <v>2728</v>
      </c>
      <c r="D349" s="183" t="s">
        <v>2729</v>
      </c>
      <c r="E349" s="73" t="s">
        <v>2730</v>
      </c>
      <c r="F349" s="74" t="s">
        <v>2731</v>
      </c>
      <c r="G349" s="74" t="s">
        <v>2732</v>
      </c>
      <c r="H349" s="75" t="s">
        <v>2733</v>
      </c>
      <c r="I349" s="75" t="s">
        <v>2733</v>
      </c>
      <c r="J349" s="76">
        <v>4</v>
      </c>
      <c r="K349" s="77">
        <v>41640</v>
      </c>
      <c r="L349" s="77">
        <v>42185</v>
      </c>
      <c r="M349" s="78" t="s">
        <v>2711</v>
      </c>
      <c r="N349" s="79" t="s">
        <v>65</v>
      </c>
      <c r="O349" s="76" t="s">
        <v>22</v>
      </c>
      <c r="P349" s="80" t="s">
        <v>2734</v>
      </c>
      <c r="Q349" s="79" t="s">
        <v>37</v>
      </c>
      <c r="R349" s="81" t="s">
        <v>88</v>
      </c>
      <c r="S349" s="295">
        <v>4</v>
      </c>
      <c r="T349" s="83">
        <f>+S349/J349</f>
        <v>1</v>
      </c>
      <c r="U349" s="85" t="s">
        <v>31</v>
      </c>
      <c r="V349" s="85" t="s">
        <v>26</v>
      </c>
      <c r="W349" s="6" t="s">
        <v>2735</v>
      </c>
      <c r="X349" s="85" t="s">
        <v>2736</v>
      </c>
      <c r="Y349" s="6" t="s">
        <v>2737</v>
      </c>
      <c r="Z349" s="85" t="s">
        <v>445</v>
      </c>
      <c r="AA349" s="87" t="s">
        <v>60</v>
      </c>
      <c r="AB349" s="88">
        <f>IF(T349=100%,2,0)</f>
        <v>2</v>
      </c>
      <c r="AC349" s="88">
        <f>IF(L349&lt;$AD$8,0,1)</f>
        <v>0</v>
      </c>
      <c r="AD349" s="89" t="str">
        <f t="shared" si="10"/>
        <v>CUMPLIDA</v>
      </c>
      <c r="AE349" s="89" t="str">
        <f t="shared" si="11"/>
        <v>CUMPLIDA</v>
      </c>
      <c r="AF349" s="81" t="s">
        <v>88</v>
      </c>
      <c r="AG349" s="83" t="s">
        <v>363</v>
      </c>
      <c r="AH349" s="91"/>
      <c r="AI349" s="91"/>
      <c r="AJ349" s="91"/>
      <c r="AK349" s="92" t="s">
        <v>364</v>
      </c>
      <c r="AL349" s="93" t="s">
        <v>114</v>
      </c>
      <c r="AM349" s="6" t="s">
        <v>2738</v>
      </c>
      <c r="AN349" s="94" t="s">
        <v>215</v>
      </c>
      <c r="AO349" s="449"/>
      <c r="AP349" s="94"/>
      <c r="AQ349" s="94"/>
      <c r="AR349" s="94"/>
      <c r="AS349" s="94"/>
    </row>
    <row r="350" spans="1:45" s="56" customFormat="1" ht="366" customHeight="1" x14ac:dyDescent="0.25">
      <c r="A350" s="96">
        <v>823</v>
      </c>
      <c r="B350" s="96">
        <v>10</v>
      </c>
      <c r="C350" s="272" t="s">
        <v>2739</v>
      </c>
      <c r="D350" s="168" t="s">
        <v>2740</v>
      </c>
      <c r="E350" s="98" t="s">
        <v>358</v>
      </c>
      <c r="F350" s="99" t="s">
        <v>2396</v>
      </c>
      <c r="G350" s="233" t="s">
        <v>2385</v>
      </c>
      <c r="H350" s="305" t="s">
        <v>2397</v>
      </c>
      <c r="I350" s="305" t="s">
        <v>2397</v>
      </c>
      <c r="J350" s="306">
        <v>4</v>
      </c>
      <c r="K350" s="451">
        <v>41532</v>
      </c>
      <c r="L350" s="451">
        <v>43039</v>
      </c>
      <c r="M350" s="103" t="s">
        <v>2711</v>
      </c>
      <c r="N350" s="452" t="s">
        <v>65</v>
      </c>
      <c r="O350" s="118" t="s">
        <v>22</v>
      </c>
      <c r="P350" s="118" t="s">
        <v>22</v>
      </c>
      <c r="Q350" s="118" t="s">
        <v>6164</v>
      </c>
      <c r="R350" s="105" t="s">
        <v>89</v>
      </c>
      <c r="S350" s="237">
        <v>4</v>
      </c>
      <c r="T350" s="107">
        <f>+S350/J350</f>
        <v>1</v>
      </c>
      <c r="U350" s="85"/>
      <c r="V350" s="85"/>
      <c r="W350" s="86"/>
      <c r="X350" s="85"/>
      <c r="Y350" s="86"/>
      <c r="Z350" s="85"/>
      <c r="AA350" s="110" t="s">
        <v>60</v>
      </c>
      <c r="AB350" s="410">
        <f>IF(T350=100%,2,0)</f>
        <v>2</v>
      </c>
      <c r="AC350" s="411">
        <f>IF(L350&lt;$AD$8,0,1)</f>
        <v>0</v>
      </c>
      <c r="AD350" s="89" t="str">
        <f t="shared" si="10"/>
        <v>CUMPLIDA</v>
      </c>
      <c r="AE350" s="89" t="str">
        <f t="shared" si="11"/>
        <v>CUMPLIDA</v>
      </c>
      <c r="AF350" s="105" t="s">
        <v>89</v>
      </c>
      <c r="AG350" s="113"/>
      <c r="AH350" s="91"/>
      <c r="AI350" s="91"/>
      <c r="AJ350" s="91"/>
      <c r="AK350" s="449" t="s">
        <v>108</v>
      </c>
      <c r="AL350" s="427" t="s">
        <v>111</v>
      </c>
      <c r="AM350" s="427" t="s">
        <v>172</v>
      </c>
      <c r="AN350" s="427" t="s">
        <v>215</v>
      </c>
      <c r="AO350" s="427"/>
      <c r="AP350" s="427"/>
      <c r="AQ350" s="427"/>
      <c r="AR350" s="427"/>
      <c r="AS350" s="119"/>
    </row>
    <row r="351" spans="1:45" s="142" customFormat="1" ht="115.15" hidden="1" customHeight="1" x14ac:dyDescent="0.25">
      <c r="A351" s="120">
        <v>824</v>
      </c>
      <c r="B351" s="120">
        <v>11</v>
      </c>
      <c r="C351" s="174" t="s">
        <v>2746</v>
      </c>
      <c r="D351" s="174" t="s">
        <v>2747</v>
      </c>
      <c r="E351" s="122" t="s">
        <v>358</v>
      </c>
      <c r="F351" s="123" t="s">
        <v>2748</v>
      </c>
      <c r="G351" s="123"/>
      <c r="H351" s="124" t="s">
        <v>2749</v>
      </c>
      <c r="I351" s="124" t="s">
        <v>2749</v>
      </c>
      <c r="J351" s="125">
        <v>3</v>
      </c>
      <c r="K351" s="126">
        <v>41470</v>
      </c>
      <c r="L351" s="126">
        <v>41820</v>
      </c>
      <c r="M351" s="127" t="s">
        <v>2711</v>
      </c>
      <c r="N351" s="128" t="s">
        <v>65</v>
      </c>
      <c r="O351" s="170" t="s">
        <v>22</v>
      </c>
      <c r="P351" s="170" t="s">
        <v>22</v>
      </c>
      <c r="Q351" s="170" t="s">
        <v>22</v>
      </c>
      <c r="R351" s="129" t="s">
        <v>89</v>
      </c>
      <c r="S351" s="297">
        <v>3</v>
      </c>
      <c r="T351" s="131">
        <f>+S351/J351</f>
        <v>1</v>
      </c>
      <c r="U351" s="132"/>
      <c r="V351" s="132"/>
      <c r="W351" s="133"/>
      <c r="X351" s="132"/>
      <c r="Y351" s="133"/>
      <c r="Z351" s="132"/>
      <c r="AA351" s="134" t="s">
        <v>60</v>
      </c>
      <c r="AB351" s="88">
        <f>IF(T351=100%,2,0)</f>
        <v>2</v>
      </c>
      <c r="AC351" s="88">
        <f>IF(L351&lt;$AD$8,0,1)</f>
        <v>0</v>
      </c>
      <c r="AD351" s="135" t="str">
        <f t="shared" si="10"/>
        <v>CUMPLIDA</v>
      </c>
      <c r="AE351" s="135" t="str">
        <f t="shared" si="11"/>
        <v>CUMPLIDA</v>
      </c>
      <c r="AF351" s="129" t="s">
        <v>89</v>
      </c>
      <c r="AG351" s="131" t="s">
        <v>391</v>
      </c>
      <c r="AH351" s="137"/>
      <c r="AI351" s="137"/>
      <c r="AJ351" s="137"/>
      <c r="AK351" s="138" t="s">
        <v>364</v>
      </c>
      <c r="AL351" s="139"/>
      <c r="AM351" s="138"/>
      <c r="AN351" s="140" t="s">
        <v>215</v>
      </c>
      <c r="AO351" s="140"/>
      <c r="AP351" s="140"/>
      <c r="AQ351" s="140"/>
      <c r="AR351" s="140"/>
      <c r="AS351" s="140"/>
    </row>
    <row r="352" spans="1:45" s="142" customFormat="1" ht="129.6" hidden="1" customHeight="1" x14ac:dyDescent="0.25">
      <c r="A352" s="70">
        <v>825</v>
      </c>
      <c r="B352" s="70">
        <v>12</v>
      </c>
      <c r="C352" s="183" t="s">
        <v>2750</v>
      </c>
      <c r="D352" s="183" t="s">
        <v>2751</v>
      </c>
      <c r="E352" s="73" t="s">
        <v>358</v>
      </c>
      <c r="F352" s="74" t="s">
        <v>2752</v>
      </c>
      <c r="G352" s="74" t="s">
        <v>2753</v>
      </c>
      <c r="H352" s="75" t="s">
        <v>2754</v>
      </c>
      <c r="I352" s="75" t="s">
        <v>2754</v>
      </c>
      <c r="J352" s="76">
        <v>2</v>
      </c>
      <c r="K352" s="77">
        <v>41562</v>
      </c>
      <c r="L352" s="77">
        <v>41912</v>
      </c>
      <c r="M352" s="78" t="s">
        <v>2711</v>
      </c>
      <c r="N352" s="79" t="s">
        <v>65</v>
      </c>
      <c r="O352" s="80" t="s">
        <v>22</v>
      </c>
      <c r="P352" s="80" t="s">
        <v>22</v>
      </c>
      <c r="Q352" s="80" t="s">
        <v>22</v>
      </c>
      <c r="R352" s="81" t="s">
        <v>88</v>
      </c>
      <c r="S352" s="295">
        <v>2</v>
      </c>
      <c r="T352" s="83">
        <f>+S352/J352</f>
        <v>1</v>
      </c>
      <c r="U352" s="85"/>
      <c r="V352" s="85"/>
      <c r="W352" s="86"/>
      <c r="X352" s="85"/>
      <c r="Y352" s="86"/>
      <c r="Z352" s="85"/>
      <c r="AA352" s="87" t="s">
        <v>60</v>
      </c>
      <c r="AB352" s="88">
        <f>IF(T352=100%,2,0)</f>
        <v>2</v>
      </c>
      <c r="AC352" s="88">
        <f>IF(L352&lt;$AD$8,0,1)</f>
        <v>0</v>
      </c>
      <c r="AD352" s="89" t="str">
        <f t="shared" si="10"/>
        <v>CUMPLIDA</v>
      </c>
      <c r="AE352" s="89" t="str">
        <f t="shared" si="11"/>
        <v>CUMPLIDA</v>
      </c>
      <c r="AF352" s="81" t="s">
        <v>88</v>
      </c>
      <c r="AG352" s="83" t="s">
        <v>391</v>
      </c>
      <c r="AH352" s="91"/>
      <c r="AI352" s="91"/>
      <c r="AJ352" s="91"/>
      <c r="AK352" s="92" t="s">
        <v>364</v>
      </c>
      <c r="AL352" s="93"/>
      <c r="AM352" s="92"/>
      <c r="AN352" s="94" t="s">
        <v>215</v>
      </c>
      <c r="AO352" s="449"/>
      <c r="AP352" s="94"/>
      <c r="AQ352" s="94"/>
      <c r="AR352" s="94"/>
      <c r="AS352" s="94"/>
    </row>
    <row r="353" spans="1:45" s="142" customFormat="1" ht="129.6" hidden="1" customHeight="1" x14ac:dyDescent="0.25">
      <c r="A353" s="70">
        <v>826</v>
      </c>
      <c r="B353" s="70">
        <v>13</v>
      </c>
      <c r="C353" s="183" t="s">
        <v>2755</v>
      </c>
      <c r="D353" s="183" t="s">
        <v>2756</v>
      </c>
      <c r="E353" s="73" t="s">
        <v>358</v>
      </c>
      <c r="F353" s="74" t="s">
        <v>2752</v>
      </c>
      <c r="G353" s="74" t="s">
        <v>2753</v>
      </c>
      <c r="H353" s="75" t="s">
        <v>2757</v>
      </c>
      <c r="I353" s="75" t="s">
        <v>2758</v>
      </c>
      <c r="J353" s="76">
        <v>2</v>
      </c>
      <c r="K353" s="77">
        <v>41562</v>
      </c>
      <c r="L353" s="77">
        <v>41912</v>
      </c>
      <c r="M353" s="78" t="s">
        <v>2711</v>
      </c>
      <c r="N353" s="79" t="s">
        <v>65</v>
      </c>
      <c r="O353" s="80" t="s">
        <v>22</v>
      </c>
      <c r="P353" s="80" t="s">
        <v>22</v>
      </c>
      <c r="Q353" s="80" t="s">
        <v>22</v>
      </c>
      <c r="R353" s="81" t="s">
        <v>403</v>
      </c>
      <c r="S353" s="295">
        <v>2</v>
      </c>
      <c r="T353" s="83">
        <f>+S353/J353</f>
        <v>1</v>
      </c>
      <c r="U353" s="85"/>
      <c r="V353" s="85"/>
      <c r="W353" s="86"/>
      <c r="X353" s="85"/>
      <c r="Y353" s="86"/>
      <c r="Z353" s="85"/>
      <c r="AA353" s="87" t="s">
        <v>60</v>
      </c>
      <c r="AB353" s="88">
        <f>IF(T353=100%,2,0)</f>
        <v>2</v>
      </c>
      <c r="AC353" s="88">
        <f>IF(L353&lt;$AD$8,0,1)</f>
        <v>0</v>
      </c>
      <c r="AD353" s="89" t="str">
        <f t="shared" si="10"/>
        <v>CUMPLIDA</v>
      </c>
      <c r="AE353" s="89" t="str">
        <f t="shared" si="11"/>
        <v>CUMPLIDA</v>
      </c>
      <c r="AF353" s="79" t="s">
        <v>27</v>
      </c>
      <c r="AG353" s="83" t="s">
        <v>391</v>
      </c>
      <c r="AH353" s="91"/>
      <c r="AI353" s="91"/>
      <c r="AJ353" s="91"/>
      <c r="AK353" s="92" t="s">
        <v>364</v>
      </c>
      <c r="AL353" s="93"/>
      <c r="AM353" s="92"/>
      <c r="AN353" s="94" t="s">
        <v>215</v>
      </c>
      <c r="AO353" s="449"/>
      <c r="AP353" s="94"/>
      <c r="AQ353" s="94"/>
      <c r="AR353" s="94"/>
      <c r="AS353" s="94"/>
    </row>
    <row r="354" spans="1:45" s="142" customFormat="1" ht="244.9" hidden="1" customHeight="1" x14ac:dyDescent="0.25">
      <c r="A354" s="70">
        <v>827</v>
      </c>
      <c r="B354" s="70">
        <v>1</v>
      </c>
      <c r="C354" s="183" t="s">
        <v>2759</v>
      </c>
      <c r="D354" s="183" t="s">
        <v>358</v>
      </c>
      <c r="E354" s="5" t="s">
        <v>358</v>
      </c>
      <c r="F354" s="74" t="s">
        <v>2760</v>
      </c>
      <c r="G354" s="74" t="s">
        <v>2761</v>
      </c>
      <c r="H354" s="75" t="s">
        <v>2762</v>
      </c>
      <c r="I354" s="75" t="s">
        <v>2762</v>
      </c>
      <c r="J354" s="76">
        <v>5</v>
      </c>
      <c r="K354" s="77">
        <v>41640</v>
      </c>
      <c r="L354" s="77">
        <v>42185</v>
      </c>
      <c r="M354" s="78" t="s">
        <v>2763</v>
      </c>
      <c r="N354" s="79" t="s">
        <v>66</v>
      </c>
      <c r="O354" s="76" t="s">
        <v>22</v>
      </c>
      <c r="P354" s="80" t="s">
        <v>2734</v>
      </c>
      <c r="Q354" s="79" t="s">
        <v>37</v>
      </c>
      <c r="R354" s="81" t="s">
        <v>89</v>
      </c>
      <c r="S354" s="295">
        <v>5</v>
      </c>
      <c r="T354" s="83">
        <f>+S354/J354</f>
        <v>1</v>
      </c>
      <c r="U354" s="85"/>
      <c r="V354" s="85"/>
      <c r="W354" s="86"/>
      <c r="X354" s="85"/>
      <c r="Y354" s="86"/>
      <c r="Z354" s="85"/>
      <c r="AA354" s="87" t="s">
        <v>60</v>
      </c>
      <c r="AB354" s="88">
        <f>IF(T354=100%,2,0)</f>
        <v>2</v>
      </c>
      <c r="AC354" s="88">
        <f>IF(L354&lt;$AD$8,0,1)</f>
        <v>0</v>
      </c>
      <c r="AD354" s="89" t="str">
        <f t="shared" si="10"/>
        <v>CUMPLIDA</v>
      </c>
      <c r="AE354" s="89" t="str">
        <f t="shared" si="11"/>
        <v>CUMPLIDA</v>
      </c>
      <c r="AF354" s="81" t="s">
        <v>89</v>
      </c>
      <c r="AG354" s="83" t="s">
        <v>363</v>
      </c>
      <c r="AH354" s="91"/>
      <c r="AI354" s="91"/>
      <c r="AJ354" s="91"/>
      <c r="AK354" s="92" t="s">
        <v>364</v>
      </c>
      <c r="AL354" s="93" t="s">
        <v>112</v>
      </c>
      <c r="AM354" s="93" t="s">
        <v>2764</v>
      </c>
      <c r="AN354" s="94" t="s">
        <v>215</v>
      </c>
      <c r="AO354" s="449"/>
      <c r="AP354" s="94"/>
      <c r="AQ354" s="94"/>
      <c r="AR354" s="94"/>
      <c r="AS354" s="94"/>
    </row>
    <row r="355" spans="1:45" s="56" customFormat="1" ht="403.15" customHeight="1" x14ac:dyDescent="0.25">
      <c r="A355" s="96">
        <v>828</v>
      </c>
      <c r="B355" s="96">
        <v>2</v>
      </c>
      <c r="C355" s="168" t="s">
        <v>2765</v>
      </c>
      <c r="D355" s="168" t="s">
        <v>358</v>
      </c>
      <c r="E355" s="98" t="s">
        <v>358</v>
      </c>
      <c r="F355" s="99" t="s">
        <v>2766</v>
      </c>
      <c r="G355" s="99" t="s">
        <v>2767</v>
      </c>
      <c r="H355" s="450" t="s">
        <v>2768</v>
      </c>
      <c r="I355" s="450" t="s">
        <v>2768</v>
      </c>
      <c r="J355" s="427">
        <v>15</v>
      </c>
      <c r="K355" s="117">
        <v>41640</v>
      </c>
      <c r="L355" s="117">
        <v>43190</v>
      </c>
      <c r="M355" s="103" t="s">
        <v>2763</v>
      </c>
      <c r="N355" s="452" t="s">
        <v>66</v>
      </c>
      <c r="O355" s="101" t="s">
        <v>22</v>
      </c>
      <c r="P355" s="118" t="s">
        <v>2769</v>
      </c>
      <c r="Q355" s="118" t="s">
        <v>6164</v>
      </c>
      <c r="R355" s="105" t="s">
        <v>440</v>
      </c>
      <c r="S355" s="237">
        <v>15</v>
      </c>
      <c r="T355" s="107">
        <f>+S355/J355</f>
        <v>1</v>
      </c>
      <c r="U355" s="85"/>
      <c r="V355" s="85"/>
      <c r="W355" s="427"/>
      <c r="X355" s="85"/>
      <c r="Y355" s="427"/>
      <c r="Z355" s="85"/>
      <c r="AA355" s="110" t="s">
        <v>60</v>
      </c>
      <c r="AB355" s="410">
        <f>IF(T355=100%,2,0)</f>
        <v>2</v>
      </c>
      <c r="AC355" s="411">
        <f>IF(L355&lt;$AD$8,0,1)</f>
        <v>0</v>
      </c>
      <c r="AD355" s="89" t="str">
        <f t="shared" si="10"/>
        <v>CUMPLIDA</v>
      </c>
      <c r="AE355" s="89" t="str">
        <f t="shared" si="11"/>
        <v>CUMPLIDA</v>
      </c>
      <c r="AF355" s="105" t="s">
        <v>31</v>
      </c>
      <c r="AG355" s="113"/>
      <c r="AH355" s="91" t="s">
        <v>1237</v>
      </c>
      <c r="AI355" s="91"/>
      <c r="AJ355" s="91"/>
      <c r="AK355" s="449" t="s">
        <v>108</v>
      </c>
      <c r="AL355" s="427" t="s">
        <v>115</v>
      </c>
      <c r="AM355" s="427" t="s">
        <v>128</v>
      </c>
      <c r="AN355" s="427" t="s">
        <v>215</v>
      </c>
      <c r="AO355" s="427"/>
      <c r="AP355" s="427"/>
      <c r="AQ355" s="427"/>
      <c r="AR355" s="427"/>
      <c r="AS355" s="119"/>
    </row>
    <row r="356" spans="1:45" s="142" customFormat="1" ht="241.5" customHeight="1" x14ac:dyDescent="0.25">
      <c r="A356" s="96">
        <v>829</v>
      </c>
      <c r="B356" s="96">
        <v>3</v>
      </c>
      <c r="C356" s="168" t="s">
        <v>2773</v>
      </c>
      <c r="D356" s="168" t="s">
        <v>358</v>
      </c>
      <c r="E356" s="98" t="s">
        <v>358</v>
      </c>
      <c r="F356" s="233" t="s">
        <v>2774</v>
      </c>
      <c r="G356" s="233" t="s">
        <v>2775</v>
      </c>
      <c r="H356" s="233" t="s">
        <v>2776</v>
      </c>
      <c r="I356" s="233" t="s">
        <v>2776</v>
      </c>
      <c r="J356" s="229">
        <v>7</v>
      </c>
      <c r="K356" s="451">
        <v>41654</v>
      </c>
      <c r="L356" s="451">
        <v>42825</v>
      </c>
      <c r="M356" s="103" t="s">
        <v>2763</v>
      </c>
      <c r="N356" s="452" t="s">
        <v>66</v>
      </c>
      <c r="O356" s="101" t="s">
        <v>22</v>
      </c>
      <c r="P356" s="118" t="s">
        <v>2769</v>
      </c>
      <c r="Q356" s="118" t="s">
        <v>6164</v>
      </c>
      <c r="R356" s="105" t="s">
        <v>31</v>
      </c>
      <c r="S356" s="237">
        <v>7</v>
      </c>
      <c r="T356" s="107">
        <f>+S356/J356</f>
        <v>1</v>
      </c>
      <c r="U356" s="85" t="s">
        <v>441</v>
      </c>
      <c r="V356" s="85"/>
      <c r="W356" s="427" t="s">
        <v>2780</v>
      </c>
      <c r="X356" s="85"/>
      <c r="Y356" s="427"/>
      <c r="Z356" s="85"/>
      <c r="AA356" s="110" t="s">
        <v>60</v>
      </c>
      <c r="AB356" s="410">
        <f>IF(T356=100%,2,0)</f>
        <v>2</v>
      </c>
      <c r="AC356" s="411">
        <f>IF(L356&lt;$AD$8,0,1)</f>
        <v>0</v>
      </c>
      <c r="AD356" s="89" t="str">
        <f t="shared" si="10"/>
        <v>CUMPLIDA</v>
      </c>
      <c r="AE356" s="89" t="str">
        <f t="shared" si="11"/>
        <v>CUMPLIDA</v>
      </c>
      <c r="AF356" s="105" t="s">
        <v>31</v>
      </c>
      <c r="AG356" s="113"/>
      <c r="AH356" s="91"/>
      <c r="AI356" s="91"/>
      <c r="AJ356" s="91"/>
      <c r="AK356" s="449" t="s">
        <v>108</v>
      </c>
      <c r="AL356" s="427" t="s">
        <v>115</v>
      </c>
      <c r="AM356" s="427" t="s">
        <v>205</v>
      </c>
      <c r="AN356" s="427" t="s">
        <v>215</v>
      </c>
      <c r="AO356" s="427"/>
      <c r="AP356" s="427"/>
      <c r="AQ356" s="427"/>
      <c r="AR356" s="427"/>
      <c r="AS356" s="119"/>
    </row>
    <row r="357" spans="1:45" s="142" customFormat="1" ht="247.5" customHeight="1" x14ac:dyDescent="0.25">
      <c r="A357" s="96">
        <v>830</v>
      </c>
      <c r="B357" s="96">
        <v>4</v>
      </c>
      <c r="C357" s="168" t="s">
        <v>2781</v>
      </c>
      <c r="D357" s="168" t="s">
        <v>358</v>
      </c>
      <c r="E357" s="98" t="s">
        <v>358</v>
      </c>
      <c r="F357" s="99" t="s">
        <v>2782</v>
      </c>
      <c r="G357" s="99" t="s">
        <v>2783</v>
      </c>
      <c r="H357" s="119" t="s">
        <v>2784</v>
      </c>
      <c r="I357" s="99" t="s">
        <v>2785</v>
      </c>
      <c r="J357" s="310">
        <v>10</v>
      </c>
      <c r="K357" s="117">
        <v>41562</v>
      </c>
      <c r="L357" s="117">
        <v>43100</v>
      </c>
      <c r="M357" s="103" t="s">
        <v>2763</v>
      </c>
      <c r="N357" s="452" t="s">
        <v>66</v>
      </c>
      <c r="O357" s="101" t="s">
        <v>22</v>
      </c>
      <c r="P357" s="118" t="s">
        <v>2769</v>
      </c>
      <c r="Q357" s="118" t="s">
        <v>6164</v>
      </c>
      <c r="R357" s="105" t="s">
        <v>440</v>
      </c>
      <c r="S357" s="237">
        <v>10</v>
      </c>
      <c r="T357" s="107">
        <f>+S357/J357</f>
        <v>1</v>
      </c>
      <c r="U357" s="85" t="s">
        <v>441</v>
      </c>
      <c r="V357" s="85" t="s">
        <v>26</v>
      </c>
      <c r="W357" s="427" t="s">
        <v>5819</v>
      </c>
      <c r="X357" s="85" t="s">
        <v>5820</v>
      </c>
      <c r="Y357" s="427" t="s">
        <v>5821</v>
      </c>
      <c r="Z357" s="85" t="s">
        <v>5408</v>
      </c>
      <c r="AA357" s="110" t="s">
        <v>60</v>
      </c>
      <c r="AB357" s="410">
        <f>IF(T357=100%,2,0)</f>
        <v>2</v>
      </c>
      <c r="AC357" s="411">
        <f>IF(L357&lt;$AD$8,0,1)</f>
        <v>0</v>
      </c>
      <c r="AD357" s="89" t="str">
        <f t="shared" si="10"/>
        <v>CUMPLIDA</v>
      </c>
      <c r="AE357" s="89" t="str">
        <f t="shared" si="11"/>
        <v>CUMPLIDA</v>
      </c>
      <c r="AF357" s="105" t="s">
        <v>31</v>
      </c>
      <c r="AG357" s="113"/>
      <c r="AH357" s="91"/>
      <c r="AI357" s="91"/>
      <c r="AJ357" s="91"/>
      <c r="AK357" s="449" t="s">
        <v>108</v>
      </c>
      <c r="AL357" s="427" t="s">
        <v>115</v>
      </c>
      <c r="AM357" s="427" t="s">
        <v>128</v>
      </c>
      <c r="AN357" s="427" t="s">
        <v>215</v>
      </c>
      <c r="AO357" s="427"/>
      <c r="AP357" s="427"/>
      <c r="AQ357" s="427"/>
      <c r="AR357" s="427"/>
      <c r="AS357" s="119"/>
    </row>
    <row r="358" spans="1:45" s="142" customFormat="1" ht="100.9" hidden="1" customHeight="1" x14ac:dyDescent="0.25">
      <c r="A358" s="120">
        <v>831</v>
      </c>
      <c r="B358" s="120">
        <v>5</v>
      </c>
      <c r="C358" s="174" t="s">
        <v>2788</v>
      </c>
      <c r="D358" s="174" t="s">
        <v>358</v>
      </c>
      <c r="E358" s="122" t="s">
        <v>358</v>
      </c>
      <c r="F358" s="123" t="s">
        <v>2789</v>
      </c>
      <c r="G358" s="123"/>
      <c r="H358" s="124" t="s">
        <v>2790</v>
      </c>
      <c r="I358" s="124" t="s">
        <v>2790</v>
      </c>
      <c r="J358" s="125">
        <v>4</v>
      </c>
      <c r="K358" s="126">
        <v>41532</v>
      </c>
      <c r="L358" s="126">
        <v>41882</v>
      </c>
      <c r="M358" s="127" t="s">
        <v>2763</v>
      </c>
      <c r="N358" s="128" t="s">
        <v>66</v>
      </c>
      <c r="O358" s="170" t="s">
        <v>22</v>
      </c>
      <c r="P358" s="170" t="s">
        <v>22</v>
      </c>
      <c r="Q358" s="170" t="s">
        <v>22</v>
      </c>
      <c r="R358" s="129" t="s">
        <v>88</v>
      </c>
      <c r="S358" s="297">
        <v>4</v>
      </c>
      <c r="T358" s="131">
        <f>+S358/J358</f>
        <v>1</v>
      </c>
      <c r="U358" s="132"/>
      <c r="V358" s="132"/>
      <c r="W358" s="133"/>
      <c r="X358" s="132"/>
      <c r="Y358" s="133"/>
      <c r="Z358" s="132"/>
      <c r="AA358" s="134" t="s">
        <v>60</v>
      </c>
      <c r="AB358" s="88">
        <f>IF(T358=100%,2,0)</f>
        <v>2</v>
      </c>
      <c r="AC358" s="88">
        <f>IF(L358&lt;$AD$8,0,1)</f>
        <v>0</v>
      </c>
      <c r="AD358" s="135" t="str">
        <f t="shared" si="10"/>
        <v>CUMPLIDA</v>
      </c>
      <c r="AE358" s="135" t="str">
        <f t="shared" si="11"/>
        <v>CUMPLIDA</v>
      </c>
      <c r="AF358" s="129" t="s">
        <v>88</v>
      </c>
      <c r="AG358" s="131" t="s">
        <v>391</v>
      </c>
      <c r="AH358" s="137"/>
      <c r="AI358" s="137"/>
      <c r="AJ358" s="137"/>
      <c r="AK358" s="138" t="s">
        <v>364</v>
      </c>
      <c r="AL358" s="139"/>
      <c r="AM358" s="138"/>
      <c r="AN358" s="140" t="s">
        <v>215</v>
      </c>
      <c r="AO358" s="140"/>
      <c r="AP358" s="140"/>
      <c r="AQ358" s="140"/>
      <c r="AR358" s="140"/>
      <c r="AS358" s="140"/>
    </row>
    <row r="359" spans="1:45" s="142" customFormat="1" ht="72" hidden="1" customHeight="1" x14ac:dyDescent="0.25">
      <c r="A359" s="70">
        <v>832</v>
      </c>
      <c r="B359" s="70">
        <v>6</v>
      </c>
      <c r="C359" s="183" t="s">
        <v>2791</v>
      </c>
      <c r="D359" s="183" t="s">
        <v>358</v>
      </c>
      <c r="E359" s="73" t="s">
        <v>358</v>
      </c>
      <c r="F359" s="74" t="s">
        <v>2792</v>
      </c>
      <c r="G359" s="74" t="s">
        <v>2793</v>
      </c>
      <c r="H359" s="75" t="s">
        <v>2794</v>
      </c>
      <c r="I359" s="75" t="s">
        <v>2794</v>
      </c>
      <c r="J359" s="76">
        <v>3</v>
      </c>
      <c r="K359" s="77">
        <v>41562</v>
      </c>
      <c r="L359" s="77">
        <v>41912</v>
      </c>
      <c r="M359" s="78" t="s">
        <v>2763</v>
      </c>
      <c r="N359" s="79" t="s">
        <v>66</v>
      </c>
      <c r="O359" s="80" t="s">
        <v>22</v>
      </c>
      <c r="P359" s="80" t="s">
        <v>22</v>
      </c>
      <c r="Q359" s="80" t="s">
        <v>22</v>
      </c>
      <c r="R359" s="81" t="s">
        <v>89</v>
      </c>
      <c r="S359" s="295">
        <v>3</v>
      </c>
      <c r="T359" s="83">
        <f>+S359/J359</f>
        <v>1</v>
      </c>
      <c r="U359" s="85"/>
      <c r="V359" s="85"/>
      <c r="W359" s="86"/>
      <c r="X359" s="85"/>
      <c r="Y359" s="86"/>
      <c r="Z359" s="85"/>
      <c r="AA359" s="87" t="s">
        <v>60</v>
      </c>
      <c r="AB359" s="88">
        <f>IF(T359=100%,2,0)</f>
        <v>2</v>
      </c>
      <c r="AC359" s="88">
        <f>IF(L359&lt;$AD$8,0,1)</f>
        <v>0</v>
      </c>
      <c r="AD359" s="89" t="str">
        <f t="shared" si="10"/>
        <v>CUMPLIDA</v>
      </c>
      <c r="AE359" s="89" t="str">
        <f t="shared" si="11"/>
        <v>CUMPLIDA</v>
      </c>
      <c r="AF359" s="81" t="s">
        <v>89</v>
      </c>
      <c r="AG359" s="83" t="s">
        <v>391</v>
      </c>
      <c r="AH359" s="91"/>
      <c r="AI359" s="91"/>
      <c r="AJ359" s="91"/>
      <c r="AK359" s="92" t="s">
        <v>364</v>
      </c>
      <c r="AL359" s="93"/>
      <c r="AM359" s="92"/>
      <c r="AN359" s="94" t="s">
        <v>215</v>
      </c>
      <c r="AO359" s="449"/>
      <c r="AP359" s="94"/>
      <c r="AQ359" s="94"/>
      <c r="AR359" s="94"/>
      <c r="AS359" s="94"/>
    </row>
    <row r="360" spans="1:45" s="142" customFormat="1" ht="86.45" hidden="1" customHeight="1" x14ac:dyDescent="0.25">
      <c r="A360" s="70">
        <v>833</v>
      </c>
      <c r="B360" s="70">
        <v>7</v>
      </c>
      <c r="C360" s="183" t="s">
        <v>2795</v>
      </c>
      <c r="D360" s="183" t="s">
        <v>358</v>
      </c>
      <c r="E360" s="73" t="s">
        <v>358</v>
      </c>
      <c r="F360" s="74" t="s">
        <v>2752</v>
      </c>
      <c r="G360" s="74"/>
      <c r="H360" s="75" t="s">
        <v>2796</v>
      </c>
      <c r="I360" s="75" t="s">
        <v>2796</v>
      </c>
      <c r="J360" s="76">
        <v>2</v>
      </c>
      <c r="K360" s="77">
        <v>41562</v>
      </c>
      <c r="L360" s="77">
        <v>41912</v>
      </c>
      <c r="M360" s="78" t="s">
        <v>2763</v>
      </c>
      <c r="N360" s="79" t="s">
        <v>66</v>
      </c>
      <c r="O360" s="80" t="s">
        <v>22</v>
      </c>
      <c r="P360" s="80" t="s">
        <v>22</v>
      </c>
      <c r="Q360" s="80" t="s">
        <v>22</v>
      </c>
      <c r="R360" s="81" t="s">
        <v>89</v>
      </c>
      <c r="S360" s="295">
        <v>2</v>
      </c>
      <c r="T360" s="83">
        <f>+S360/J360</f>
        <v>1</v>
      </c>
      <c r="U360" s="85"/>
      <c r="V360" s="85"/>
      <c r="W360" s="86"/>
      <c r="X360" s="85"/>
      <c r="Y360" s="86"/>
      <c r="Z360" s="85"/>
      <c r="AA360" s="87" t="s">
        <v>60</v>
      </c>
      <c r="AB360" s="88">
        <f>IF(T360=100%,2,0)</f>
        <v>2</v>
      </c>
      <c r="AC360" s="88">
        <f>IF(L360&lt;$AD$8,0,1)</f>
        <v>0</v>
      </c>
      <c r="AD360" s="89" t="str">
        <f t="shared" si="10"/>
        <v>CUMPLIDA</v>
      </c>
      <c r="AE360" s="89" t="str">
        <f t="shared" si="11"/>
        <v>CUMPLIDA</v>
      </c>
      <c r="AF360" s="81" t="s">
        <v>89</v>
      </c>
      <c r="AG360" s="83" t="s">
        <v>391</v>
      </c>
      <c r="AH360" s="91"/>
      <c r="AI360" s="91"/>
      <c r="AJ360" s="91"/>
      <c r="AK360" s="92" t="s">
        <v>364</v>
      </c>
      <c r="AL360" s="93"/>
      <c r="AM360" s="92"/>
      <c r="AN360" s="94" t="s">
        <v>215</v>
      </c>
      <c r="AO360" s="449"/>
      <c r="AP360" s="94"/>
      <c r="AQ360" s="94"/>
      <c r="AR360" s="94"/>
      <c r="AS360" s="94"/>
    </row>
    <row r="361" spans="1:45" s="142" customFormat="1" ht="168" hidden="1" customHeight="1" x14ac:dyDescent="0.25">
      <c r="A361" s="70">
        <v>835</v>
      </c>
      <c r="B361" s="70">
        <v>1</v>
      </c>
      <c r="C361" s="183" t="s">
        <v>2797</v>
      </c>
      <c r="D361" s="183" t="s">
        <v>358</v>
      </c>
      <c r="E361" s="5" t="s">
        <v>358</v>
      </c>
      <c r="F361" s="74" t="s">
        <v>2368</v>
      </c>
      <c r="G361" s="74" t="s">
        <v>2798</v>
      </c>
      <c r="H361" s="75" t="s">
        <v>2799</v>
      </c>
      <c r="I361" s="75" t="s">
        <v>2799</v>
      </c>
      <c r="J361" s="76">
        <v>5</v>
      </c>
      <c r="K361" s="77">
        <v>41640</v>
      </c>
      <c r="L361" s="77">
        <v>42004</v>
      </c>
      <c r="M361" s="78" t="s">
        <v>2800</v>
      </c>
      <c r="N361" s="79" t="s">
        <v>2801</v>
      </c>
      <c r="O361" s="76" t="s">
        <v>22</v>
      </c>
      <c r="P361" s="80" t="s">
        <v>2769</v>
      </c>
      <c r="Q361" s="79" t="s">
        <v>37</v>
      </c>
      <c r="R361" s="81" t="s">
        <v>440</v>
      </c>
      <c r="S361" s="295">
        <v>5</v>
      </c>
      <c r="T361" s="83">
        <f>+S361/J361</f>
        <v>1</v>
      </c>
      <c r="U361" s="84" t="s">
        <v>441</v>
      </c>
      <c r="V361" s="84" t="s">
        <v>19</v>
      </c>
      <c r="W361" s="93" t="s">
        <v>2802</v>
      </c>
      <c r="X361" s="85"/>
      <c r="Y361" s="95"/>
      <c r="Z361" s="85"/>
      <c r="AA361" s="87" t="s">
        <v>60</v>
      </c>
      <c r="AB361" s="88">
        <f>IF(T361=100%,2,0)</f>
        <v>2</v>
      </c>
      <c r="AC361" s="88">
        <f>IF(L361&lt;$AD$8,0,1)</f>
        <v>0</v>
      </c>
      <c r="AD361" s="89" t="str">
        <f t="shared" si="10"/>
        <v>CUMPLIDA</v>
      </c>
      <c r="AE361" s="89" t="str">
        <f t="shared" si="11"/>
        <v>CUMPLIDA</v>
      </c>
      <c r="AF361" s="81" t="s">
        <v>31</v>
      </c>
      <c r="AG361" s="83" t="s">
        <v>391</v>
      </c>
      <c r="AH361" s="91"/>
      <c r="AI361" s="91"/>
      <c r="AJ361" s="91"/>
      <c r="AK361" s="92" t="s">
        <v>364</v>
      </c>
      <c r="AL361" s="93"/>
      <c r="AM361" s="92"/>
      <c r="AN361" s="94" t="s">
        <v>215</v>
      </c>
      <c r="AO361" s="449"/>
      <c r="AP361" s="94"/>
      <c r="AQ361" s="94"/>
      <c r="AR361" s="94"/>
      <c r="AS361" s="94"/>
    </row>
    <row r="362" spans="1:45" s="142" customFormat="1" ht="129.6" hidden="1" customHeight="1" x14ac:dyDescent="0.25">
      <c r="A362" s="70">
        <v>836</v>
      </c>
      <c r="B362" s="70">
        <v>2</v>
      </c>
      <c r="C362" s="183" t="s">
        <v>2803</v>
      </c>
      <c r="D362" s="183" t="s">
        <v>358</v>
      </c>
      <c r="E362" s="73" t="s">
        <v>358</v>
      </c>
      <c r="F362" s="93" t="s">
        <v>2804</v>
      </c>
      <c r="G362" s="74" t="s">
        <v>2805</v>
      </c>
      <c r="H362" s="75" t="s">
        <v>2806</v>
      </c>
      <c r="I362" s="75" t="s">
        <v>2806</v>
      </c>
      <c r="J362" s="76">
        <v>2</v>
      </c>
      <c r="K362" s="77">
        <v>41532</v>
      </c>
      <c r="L362" s="77">
        <v>42078</v>
      </c>
      <c r="M362" s="78" t="s">
        <v>2800</v>
      </c>
      <c r="N362" s="79" t="s">
        <v>2801</v>
      </c>
      <c r="O362" s="76" t="s">
        <v>22</v>
      </c>
      <c r="P362" s="80" t="s">
        <v>2769</v>
      </c>
      <c r="Q362" s="79" t="s">
        <v>37</v>
      </c>
      <c r="R362" s="81" t="s">
        <v>89</v>
      </c>
      <c r="S362" s="295">
        <v>2</v>
      </c>
      <c r="T362" s="83">
        <f>+S362/J362</f>
        <v>1</v>
      </c>
      <c r="U362" s="85"/>
      <c r="V362" s="85"/>
      <c r="W362" s="86"/>
      <c r="X362" s="85"/>
      <c r="Y362" s="86"/>
      <c r="Z362" s="85"/>
      <c r="AA362" s="87" t="s">
        <v>60</v>
      </c>
      <c r="AB362" s="88">
        <f>IF(T362=100%,2,0)</f>
        <v>2</v>
      </c>
      <c r="AC362" s="88">
        <f>IF(L362&lt;$AD$8,0,1)</f>
        <v>0</v>
      </c>
      <c r="AD362" s="89" t="str">
        <f t="shared" si="10"/>
        <v>CUMPLIDA</v>
      </c>
      <c r="AE362" s="89" t="str">
        <f t="shared" si="11"/>
        <v>CUMPLIDA</v>
      </c>
      <c r="AF362" s="81" t="s">
        <v>89</v>
      </c>
      <c r="AG362" s="83" t="s">
        <v>363</v>
      </c>
      <c r="AH362" s="91"/>
      <c r="AI362" s="91"/>
      <c r="AJ362" s="91"/>
      <c r="AK362" s="92" t="s">
        <v>364</v>
      </c>
      <c r="AL362" s="93" t="s">
        <v>115</v>
      </c>
      <c r="AM362" s="93" t="s">
        <v>206</v>
      </c>
      <c r="AN362" s="94" t="s">
        <v>215</v>
      </c>
      <c r="AO362" s="449"/>
      <c r="AP362" s="94"/>
      <c r="AQ362" s="94"/>
      <c r="AR362" s="94"/>
      <c r="AS362" s="94"/>
    </row>
    <row r="363" spans="1:45" s="142" customFormat="1" ht="72" hidden="1" customHeight="1" x14ac:dyDescent="0.25">
      <c r="A363" s="70">
        <v>837</v>
      </c>
      <c r="B363" s="70">
        <v>3</v>
      </c>
      <c r="C363" s="183" t="s">
        <v>2807</v>
      </c>
      <c r="D363" s="183" t="s">
        <v>358</v>
      </c>
      <c r="E363" s="73" t="s">
        <v>358</v>
      </c>
      <c r="F363" s="74" t="s">
        <v>2808</v>
      </c>
      <c r="G363" s="74" t="s">
        <v>2809</v>
      </c>
      <c r="H363" s="75" t="s">
        <v>2810</v>
      </c>
      <c r="I363" s="75" t="s">
        <v>2810</v>
      </c>
      <c r="J363" s="76">
        <v>3</v>
      </c>
      <c r="K363" s="77">
        <v>41593</v>
      </c>
      <c r="L363" s="77">
        <v>42185</v>
      </c>
      <c r="M363" s="78" t="s">
        <v>2800</v>
      </c>
      <c r="N363" s="79" t="s">
        <v>2801</v>
      </c>
      <c r="O363" s="76" t="s">
        <v>22</v>
      </c>
      <c r="P363" s="80" t="s">
        <v>2769</v>
      </c>
      <c r="Q363" s="79" t="s">
        <v>37</v>
      </c>
      <c r="R363" s="81" t="s">
        <v>89</v>
      </c>
      <c r="S363" s="295">
        <v>3</v>
      </c>
      <c r="T363" s="83">
        <f>+S363/J363</f>
        <v>1</v>
      </c>
      <c r="U363" s="85"/>
      <c r="V363" s="85"/>
      <c r="W363" s="86"/>
      <c r="X363" s="85"/>
      <c r="Y363" s="86"/>
      <c r="Z363" s="85"/>
      <c r="AA363" s="87" t="s">
        <v>60</v>
      </c>
      <c r="AB363" s="88">
        <f>IF(T363=100%,2,0)</f>
        <v>2</v>
      </c>
      <c r="AC363" s="88">
        <f>IF(L363&lt;$AD$8,0,1)</f>
        <v>0</v>
      </c>
      <c r="AD363" s="89" t="str">
        <f t="shared" si="10"/>
        <v>CUMPLIDA</v>
      </c>
      <c r="AE363" s="89" t="str">
        <f t="shared" si="11"/>
        <v>CUMPLIDA</v>
      </c>
      <c r="AF363" s="81" t="s">
        <v>89</v>
      </c>
      <c r="AG363" s="83" t="s">
        <v>363</v>
      </c>
      <c r="AH363" s="91"/>
      <c r="AI363" s="91"/>
      <c r="AJ363" s="91"/>
      <c r="AK363" s="92" t="s">
        <v>364</v>
      </c>
      <c r="AL363" s="93" t="s">
        <v>115</v>
      </c>
      <c r="AM363" s="93" t="s">
        <v>171</v>
      </c>
      <c r="AN363" s="94" t="s">
        <v>215</v>
      </c>
      <c r="AO363" s="449"/>
      <c r="AP363" s="94"/>
      <c r="AQ363" s="94"/>
      <c r="AR363" s="94"/>
      <c r="AS363" s="94"/>
    </row>
    <row r="364" spans="1:45" s="142" customFormat="1" ht="86.45" hidden="1" customHeight="1" x14ac:dyDescent="0.25">
      <c r="A364" s="70">
        <v>838</v>
      </c>
      <c r="B364" s="70">
        <v>4</v>
      </c>
      <c r="C364" s="183" t="s">
        <v>2811</v>
      </c>
      <c r="D364" s="183" t="s">
        <v>358</v>
      </c>
      <c r="E364" s="73" t="s">
        <v>358</v>
      </c>
      <c r="F364" s="93" t="s">
        <v>2812</v>
      </c>
      <c r="G364" s="74" t="s">
        <v>2813</v>
      </c>
      <c r="H364" s="75" t="s">
        <v>2814</v>
      </c>
      <c r="I364" s="75" t="s">
        <v>2814</v>
      </c>
      <c r="J364" s="76">
        <v>5</v>
      </c>
      <c r="K364" s="77">
        <v>41654</v>
      </c>
      <c r="L364" s="77">
        <v>42004</v>
      </c>
      <c r="M364" s="78" t="s">
        <v>2800</v>
      </c>
      <c r="N364" s="79" t="s">
        <v>2801</v>
      </c>
      <c r="O364" s="76" t="s">
        <v>22</v>
      </c>
      <c r="P364" s="80" t="s">
        <v>2769</v>
      </c>
      <c r="Q364" s="79" t="s">
        <v>37</v>
      </c>
      <c r="R364" s="81" t="s">
        <v>89</v>
      </c>
      <c r="S364" s="295">
        <v>5</v>
      </c>
      <c r="T364" s="83">
        <f>+S364/J364</f>
        <v>1</v>
      </c>
      <c r="U364" s="85"/>
      <c r="V364" s="85"/>
      <c r="W364" s="86"/>
      <c r="X364" s="85"/>
      <c r="Y364" s="86"/>
      <c r="Z364" s="85"/>
      <c r="AA364" s="87" t="s">
        <v>60</v>
      </c>
      <c r="AB364" s="88">
        <f>IF(T364=100%,2,0)</f>
        <v>2</v>
      </c>
      <c r="AC364" s="88">
        <f>IF(L364&lt;$AD$8,0,1)</f>
        <v>0</v>
      </c>
      <c r="AD364" s="89" t="str">
        <f t="shared" si="10"/>
        <v>CUMPLIDA</v>
      </c>
      <c r="AE364" s="89" t="str">
        <f t="shared" si="11"/>
        <v>CUMPLIDA</v>
      </c>
      <c r="AF364" s="81" t="s">
        <v>89</v>
      </c>
      <c r="AG364" s="83" t="s">
        <v>391</v>
      </c>
      <c r="AH364" s="91"/>
      <c r="AI364" s="91"/>
      <c r="AJ364" s="91"/>
      <c r="AK364" s="92" t="s">
        <v>364</v>
      </c>
      <c r="AL364" s="93"/>
      <c r="AM364" s="92"/>
      <c r="AN364" s="94" t="s">
        <v>215</v>
      </c>
      <c r="AO364" s="449"/>
      <c r="AP364" s="94"/>
      <c r="AQ364" s="94"/>
      <c r="AR364" s="94"/>
      <c r="AS364" s="94"/>
    </row>
    <row r="365" spans="1:45" s="56" customFormat="1" ht="172.9" hidden="1" customHeight="1" x14ac:dyDescent="0.25">
      <c r="A365" s="70">
        <v>839</v>
      </c>
      <c r="B365" s="70">
        <v>5</v>
      </c>
      <c r="C365" s="183" t="s">
        <v>2815</v>
      </c>
      <c r="D365" s="183" t="s">
        <v>358</v>
      </c>
      <c r="E365" s="73" t="s">
        <v>358</v>
      </c>
      <c r="F365" s="93" t="s">
        <v>2816</v>
      </c>
      <c r="G365" s="74" t="s">
        <v>2817</v>
      </c>
      <c r="H365" s="75" t="s">
        <v>2818</v>
      </c>
      <c r="I365" s="75" t="s">
        <v>2818</v>
      </c>
      <c r="J365" s="76">
        <v>5</v>
      </c>
      <c r="K365" s="77">
        <v>41654</v>
      </c>
      <c r="L365" s="77">
        <v>42551</v>
      </c>
      <c r="M365" s="78" t="s">
        <v>2800</v>
      </c>
      <c r="N365" s="79" t="s">
        <v>2801</v>
      </c>
      <c r="O365" s="80" t="s">
        <v>22</v>
      </c>
      <c r="P365" s="80" t="s">
        <v>22</v>
      </c>
      <c r="Q365" s="80" t="s">
        <v>22</v>
      </c>
      <c r="R365" s="81" t="s">
        <v>88</v>
      </c>
      <c r="S365" s="295">
        <v>5</v>
      </c>
      <c r="T365" s="83">
        <f>+S365/J365</f>
        <v>1</v>
      </c>
      <c r="U365" s="85"/>
      <c r="V365" s="85"/>
      <c r="W365" s="86"/>
      <c r="X365" s="85"/>
      <c r="Y365" s="86"/>
      <c r="Z365" s="85"/>
      <c r="AA365" s="87" t="s">
        <v>60</v>
      </c>
      <c r="AB365" s="88">
        <f>IF(T365=100%,2,0)</f>
        <v>2</v>
      </c>
      <c r="AC365" s="88">
        <f>IF(L365&lt;$AD$8,0,1)</f>
        <v>0</v>
      </c>
      <c r="AD365" s="89" t="str">
        <f t="shared" si="10"/>
        <v>CUMPLIDA</v>
      </c>
      <c r="AE365" s="89" t="str">
        <f t="shared" si="11"/>
        <v>CUMPLIDA</v>
      </c>
      <c r="AF365" s="81" t="s">
        <v>88</v>
      </c>
      <c r="AG365" s="83" t="s">
        <v>363</v>
      </c>
      <c r="AH365" s="91"/>
      <c r="AI365" s="91"/>
      <c r="AJ365" s="91"/>
      <c r="AK365" s="92" t="s">
        <v>364</v>
      </c>
      <c r="AL365" s="93" t="s">
        <v>118</v>
      </c>
      <c r="AM365" s="93" t="s">
        <v>2819</v>
      </c>
      <c r="AN365" s="94" t="s">
        <v>215</v>
      </c>
      <c r="AO365" s="449"/>
      <c r="AP365" s="94"/>
      <c r="AQ365" s="94"/>
      <c r="AR365" s="94"/>
      <c r="AS365" s="94"/>
    </row>
    <row r="366" spans="1:45" s="142" customFormat="1" ht="86.45" hidden="1" customHeight="1" x14ac:dyDescent="0.25">
      <c r="A366" s="70">
        <v>840</v>
      </c>
      <c r="B366" s="70">
        <v>6</v>
      </c>
      <c r="C366" s="183" t="s">
        <v>2820</v>
      </c>
      <c r="D366" s="183" t="s">
        <v>358</v>
      </c>
      <c r="E366" s="73" t="s">
        <v>358</v>
      </c>
      <c r="F366" s="93" t="s">
        <v>2821</v>
      </c>
      <c r="G366" s="74" t="s">
        <v>2647</v>
      </c>
      <c r="H366" s="75" t="s">
        <v>2822</v>
      </c>
      <c r="I366" s="75" t="s">
        <v>2822</v>
      </c>
      <c r="J366" s="76">
        <v>5</v>
      </c>
      <c r="K366" s="77">
        <v>41579</v>
      </c>
      <c r="L366" s="77">
        <v>42185</v>
      </c>
      <c r="M366" s="78" t="s">
        <v>2800</v>
      </c>
      <c r="N366" s="79" t="s">
        <v>2801</v>
      </c>
      <c r="O366" s="80" t="s">
        <v>22</v>
      </c>
      <c r="P366" s="80" t="s">
        <v>22</v>
      </c>
      <c r="Q366" s="80" t="s">
        <v>22</v>
      </c>
      <c r="R366" s="81" t="s">
        <v>88</v>
      </c>
      <c r="S366" s="295">
        <v>5</v>
      </c>
      <c r="T366" s="83">
        <f>+S366/J366</f>
        <v>1</v>
      </c>
      <c r="U366" s="85"/>
      <c r="V366" s="85"/>
      <c r="W366" s="86"/>
      <c r="X366" s="85"/>
      <c r="Y366" s="86"/>
      <c r="Z366" s="85"/>
      <c r="AA366" s="87" t="s">
        <v>60</v>
      </c>
      <c r="AB366" s="88">
        <f>IF(T366=100%,2,0)</f>
        <v>2</v>
      </c>
      <c r="AC366" s="88">
        <f>IF(L366&lt;$AD$8,0,1)</f>
        <v>0</v>
      </c>
      <c r="AD366" s="89" t="str">
        <f t="shared" si="10"/>
        <v>CUMPLIDA</v>
      </c>
      <c r="AE366" s="89" t="str">
        <f t="shared" si="11"/>
        <v>CUMPLIDA</v>
      </c>
      <c r="AF366" s="81" t="s">
        <v>88</v>
      </c>
      <c r="AG366" s="83" t="s">
        <v>363</v>
      </c>
      <c r="AH366" s="91"/>
      <c r="AI366" s="91"/>
      <c r="AJ366" s="91"/>
      <c r="AK366" s="92" t="s">
        <v>364</v>
      </c>
      <c r="AL366" s="93" t="s">
        <v>111</v>
      </c>
      <c r="AM366" s="93" t="s">
        <v>172</v>
      </c>
      <c r="AN366" s="94" t="s">
        <v>215</v>
      </c>
      <c r="AO366" s="449"/>
      <c r="AP366" s="94"/>
      <c r="AQ366" s="94"/>
      <c r="AR366" s="94"/>
      <c r="AS366" s="94"/>
    </row>
    <row r="367" spans="1:45" s="142" customFormat="1" ht="57.6" hidden="1" customHeight="1" x14ac:dyDescent="0.25">
      <c r="A367" s="70">
        <v>841</v>
      </c>
      <c r="B367" s="70">
        <v>7</v>
      </c>
      <c r="C367" s="183" t="s">
        <v>2823</v>
      </c>
      <c r="D367" s="183" t="s">
        <v>358</v>
      </c>
      <c r="E367" s="73" t="s">
        <v>358</v>
      </c>
      <c r="F367" s="93" t="s">
        <v>2824</v>
      </c>
      <c r="G367" s="74" t="s">
        <v>2647</v>
      </c>
      <c r="H367" s="75" t="s">
        <v>2825</v>
      </c>
      <c r="I367" s="75" t="s">
        <v>2825</v>
      </c>
      <c r="J367" s="76">
        <v>3</v>
      </c>
      <c r="K367" s="77">
        <v>41579</v>
      </c>
      <c r="L367" s="77">
        <v>42185</v>
      </c>
      <c r="M367" s="78" t="s">
        <v>2800</v>
      </c>
      <c r="N367" s="79" t="s">
        <v>2801</v>
      </c>
      <c r="O367" s="80" t="s">
        <v>22</v>
      </c>
      <c r="P367" s="80" t="s">
        <v>22</v>
      </c>
      <c r="Q367" s="80" t="s">
        <v>22</v>
      </c>
      <c r="R367" s="81" t="s">
        <v>88</v>
      </c>
      <c r="S367" s="295">
        <v>3</v>
      </c>
      <c r="T367" s="83">
        <f>+S367/J367</f>
        <v>1</v>
      </c>
      <c r="U367" s="85"/>
      <c r="V367" s="85"/>
      <c r="W367" s="86"/>
      <c r="X367" s="85"/>
      <c r="Y367" s="86"/>
      <c r="Z367" s="85"/>
      <c r="AA367" s="87" t="s">
        <v>60</v>
      </c>
      <c r="AB367" s="88">
        <f>IF(T367=100%,2,0)</f>
        <v>2</v>
      </c>
      <c r="AC367" s="88">
        <f>IF(L367&lt;$AD$8,0,1)</f>
        <v>0</v>
      </c>
      <c r="AD367" s="89" t="str">
        <f t="shared" si="10"/>
        <v>CUMPLIDA</v>
      </c>
      <c r="AE367" s="89" t="str">
        <f t="shared" si="11"/>
        <v>CUMPLIDA</v>
      </c>
      <c r="AF367" s="81" t="s">
        <v>88</v>
      </c>
      <c r="AG367" s="83" t="s">
        <v>363</v>
      </c>
      <c r="AH367" s="91"/>
      <c r="AI367" s="91"/>
      <c r="AJ367" s="91"/>
      <c r="AK367" s="92" t="s">
        <v>364</v>
      </c>
      <c r="AL367" s="93" t="s">
        <v>111</v>
      </c>
      <c r="AM367" s="93" t="s">
        <v>172</v>
      </c>
      <c r="AN367" s="94" t="s">
        <v>215</v>
      </c>
      <c r="AO367" s="449"/>
      <c r="AP367" s="94"/>
      <c r="AQ367" s="94"/>
      <c r="AR367" s="94"/>
      <c r="AS367" s="94"/>
    </row>
    <row r="368" spans="1:45" s="142" customFormat="1" ht="86.45" hidden="1" customHeight="1" x14ac:dyDescent="0.25">
      <c r="A368" s="70">
        <v>842</v>
      </c>
      <c r="B368" s="70">
        <v>8</v>
      </c>
      <c r="C368" s="183" t="s">
        <v>2826</v>
      </c>
      <c r="D368" s="183" t="s">
        <v>358</v>
      </c>
      <c r="E368" s="73" t="s">
        <v>358</v>
      </c>
      <c r="F368" s="93" t="s">
        <v>2827</v>
      </c>
      <c r="G368" s="74" t="s">
        <v>2828</v>
      </c>
      <c r="H368" s="75" t="s">
        <v>2829</v>
      </c>
      <c r="I368" s="75" t="s">
        <v>2829</v>
      </c>
      <c r="J368" s="76">
        <v>4</v>
      </c>
      <c r="K368" s="77">
        <v>41579</v>
      </c>
      <c r="L368" s="77">
        <v>41729</v>
      </c>
      <c r="M368" s="78" t="s">
        <v>2800</v>
      </c>
      <c r="N368" s="79" t="s">
        <v>2801</v>
      </c>
      <c r="O368" s="80" t="s">
        <v>22</v>
      </c>
      <c r="P368" s="80" t="s">
        <v>22</v>
      </c>
      <c r="Q368" s="80" t="s">
        <v>22</v>
      </c>
      <c r="R368" s="81" t="s">
        <v>88</v>
      </c>
      <c r="S368" s="295">
        <v>4</v>
      </c>
      <c r="T368" s="83">
        <f>+S368/J368</f>
        <v>1</v>
      </c>
      <c r="U368" s="85"/>
      <c r="V368" s="85"/>
      <c r="W368" s="86"/>
      <c r="X368" s="85"/>
      <c r="Y368" s="86"/>
      <c r="Z368" s="85"/>
      <c r="AA368" s="87" t="s">
        <v>60</v>
      </c>
      <c r="AB368" s="88">
        <f>IF(T368=100%,2,0)</f>
        <v>2</v>
      </c>
      <c r="AC368" s="88">
        <f>IF(L368&lt;$AD$8,0,1)</f>
        <v>0</v>
      </c>
      <c r="AD368" s="89" t="str">
        <f t="shared" si="10"/>
        <v>CUMPLIDA</v>
      </c>
      <c r="AE368" s="89" t="str">
        <f t="shared" si="11"/>
        <v>CUMPLIDA</v>
      </c>
      <c r="AF368" s="81" t="s">
        <v>88</v>
      </c>
      <c r="AG368" s="83" t="s">
        <v>363</v>
      </c>
      <c r="AH368" s="91"/>
      <c r="AI368" s="91"/>
      <c r="AJ368" s="91"/>
      <c r="AK368" s="92" t="s">
        <v>364</v>
      </c>
      <c r="AL368" s="93" t="s">
        <v>111</v>
      </c>
      <c r="AM368" s="93" t="s">
        <v>172</v>
      </c>
      <c r="AN368" s="94" t="s">
        <v>215</v>
      </c>
      <c r="AO368" s="449"/>
      <c r="AP368" s="94"/>
      <c r="AQ368" s="94"/>
      <c r="AR368" s="94"/>
      <c r="AS368" s="94"/>
    </row>
    <row r="369" spans="1:45" s="56" customFormat="1" ht="180.75" customHeight="1" x14ac:dyDescent="0.25">
      <c r="A369" s="96">
        <v>843</v>
      </c>
      <c r="B369" s="96">
        <v>1</v>
      </c>
      <c r="C369" s="168" t="s">
        <v>2830</v>
      </c>
      <c r="D369" s="168" t="s">
        <v>358</v>
      </c>
      <c r="E369" s="98" t="s">
        <v>358</v>
      </c>
      <c r="F369" s="99" t="s">
        <v>2831</v>
      </c>
      <c r="G369" s="99" t="s">
        <v>2832</v>
      </c>
      <c r="H369" s="100" t="s">
        <v>2833</v>
      </c>
      <c r="I369" s="100" t="s">
        <v>2834</v>
      </c>
      <c r="J369" s="101">
        <v>9</v>
      </c>
      <c r="K369" s="451">
        <v>41579</v>
      </c>
      <c r="L369" s="451">
        <v>42916</v>
      </c>
      <c r="M369" s="103" t="s">
        <v>2835</v>
      </c>
      <c r="N369" s="452" t="s">
        <v>67</v>
      </c>
      <c r="O369" s="118" t="s">
        <v>22</v>
      </c>
      <c r="P369" s="118" t="s">
        <v>22</v>
      </c>
      <c r="Q369" s="118" t="s">
        <v>6164</v>
      </c>
      <c r="R369" s="105" t="s">
        <v>31</v>
      </c>
      <c r="S369" s="237">
        <v>9</v>
      </c>
      <c r="T369" s="107">
        <f>+S369/J369</f>
        <v>1</v>
      </c>
      <c r="U369" s="85"/>
      <c r="V369" s="85"/>
      <c r="W369" s="86"/>
      <c r="X369" s="85"/>
      <c r="Y369" s="86"/>
      <c r="Z369" s="85"/>
      <c r="AA369" s="110" t="s">
        <v>60</v>
      </c>
      <c r="AB369" s="410">
        <f>IF(T369=100%,2,0)</f>
        <v>2</v>
      </c>
      <c r="AC369" s="411">
        <f>IF(L369&lt;$AD$8,0,1)</f>
        <v>0</v>
      </c>
      <c r="AD369" s="89" t="str">
        <f t="shared" si="10"/>
        <v>CUMPLIDA</v>
      </c>
      <c r="AE369" s="89" t="str">
        <f t="shared" si="11"/>
        <v>CUMPLIDA</v>
      </c>
      <c r="AF369" s="105" t="s">
        <v>31</v>
      </c>
      <c r="AG369" s="113"/>
      <c r="AH369" s="91" t="s">
        <v>1237</v>
      </c>
      <c r="AI369" s="91"/>
      <c r="AJ369" s="91"/>
      <c r="AK369" s="449" t="s">
        <v>108</v>
      </c>
      <c r="AL369" s="427" t="s">
        <v>115</v>
      </c>
      <c r="AM369" s="427" t="s">
        <v>128</v>
      </c>
      <c r="AN369" s="427" t="s">
        <v>215</v>
      </c>
      <c r="AO369" s="427"/>
      <c r="AP369" s="427"/>
      <c r="AQ369" s="427"/>
      <c r="AR369" s="427"/>
      <c r="AS369" s="119"/>
    </row>
    <row r="370" spans="1:45" s="56" customFormat="1" ht="265.5" customHeight="1" x14ac:dyDescent="0.25">
      <c r="A370" s="96">
        <v>844</v>
      </c>
      <c r="B370" s="96">
        <v>2</v>
      </c>
      <c r="C370" s="168" t="s">
        <v>2840</v>
      </c>
      <c r="D370" s="168" t="s">
        <v>358</v>
      </c>
      <c r="E370" s="98" t="s">
        <v>358</v>
      </c>
      <c r="F370" s="100" t="s">
        <v>2841</v>
      </c>
      <c r="G370" s="99" t="s">
        <v>2709</v>
      </c>
      <c r="H370" s="119" t="s">
        <v>2842</v>
      </c>
      <c r="I370" s="99" t="s">
        <v>2843</v>
      </c>
      <c r="J370" s="310">
        <v>9</v>
      </c>
      <c r="K370" s="117">
        <v>41579</v>
      </c>
      <c r="L370" s="117">
        <v>43100</v>
      </c>
      <c r="M370" s="103" t="s">
        <v>2835</v>
      </c>
      <c r="N370" s="452" t="s">
        <v>67</v>
      </c>
      <c r="O370" s="101" t="s">
        <v>22</v>
      </c>
      <c r="P370" s="101" t="s">
        <v>2844</v>
      </c>
      <c r="Q370" s="118" t="s">
        <v>6164</v>
      </c>
      <c r="R370" s="105" t="s">
        <v>89</v>
      </c>
      <c r="S370" s="237">
        <v>9</v>
      </c>
      <c r="T370" s="107">
        <f>+S370/J370</f>
        <v>1</v>
      </c>
      <c r="U370" s="85" t="s">
        <v>729</v>
      </c>
      <c r="V370" s="85" t="s">
        <v>657</v>
      </c>
      <c r="W370" s="427" t="s">
        <v>2849</v>
      </c>
      <c r="X370" s="85"/>
      <c r="Y370" s="86"/>
      <c r="Z370" s="85"/>
      <c r="AA370" s="110" t="s">
        <v>60</v>
      </c>
      <c r="AB370" s="410">
        <f>IF(T370=100%,2,0)</f>
        <v>2</v>
      </c>
      <c r="AC370" s="411">
        <f>IF(L370&lt;$AD$8,0,1)</f>
        <v>0</v>
      </c>
      <c r="AD370" s="89" t="str">
        <f t="shared" si="10"/>
        <v>CUMPLIDA</v>
      </c>
      <c r="AE370" s="89" t="str">
        <f t="shared" si="11"/>
        <v>CUMPLIDA</v>
      </c>
      <c r="AF370" s="105" t="s">
        <v>89</v>
      </c>
      <c r="AG370" s="113"/>
      <c r="AH370" s="91"/>
      <c r="AI370" s="91"/>
      <c r="AJ370" s="91"/>
      <c r="AK370" s="449" t="s">
        <v>108</v>
      </c>
      <c r="AL370" s="427" t="s">
        <v>115</v>
      </c>
      <c r="AM370" s="427" t="s">
        <v>170</v>
      </c>
      <c r="AN370" s="427" t="s">
        <v>215</v>
      </c>
      <c r="AO370" s="427"/>
      <c r="AP370" s="427"/>
      <c r="AQ370" s="427"/>
      <c r="AR370" s="427"/>
      <c r="AS370" s="119"/>
    </row>
    <row r="371" spans="1:45" s="142" customFormat="1" ht="100.9" hidden="1" customHeight="1" x14ac:dyDescent="0.25">
      <c r="A371" s="120">
        <v>845</v>
      </c>
      <c r="B371" s="120">
        <v>3</v>
      </c>
      <c r="C371" s="174" t="s">
        <v>2850</v>
      </c>
      <c r="D371" s="174" t="s">
        <v>358</v>
      </c>
      <c r="E371" s="122" t="s">
        <v>358</v>
      </c>
      <c r="F371" s="123" t="s">
        <v>2851</v>
      </c>
      <c r="G371" s="123" t="s">
        <v>2852</v>
      </c>
      <c r="H371" s="124" t="s">
        <v>2853</v>
      </c>
      <c r="I371" s="124" t="s">
        <v>2853</v>
      </c>
      <c r="J371" s="125">
        <v>2</v>
      </c>
      <c r="K371" s="126">
        <v>41579</v>
      </c>
      <c r="L371" s="126">
        <v>41912</v>
      </c>
      <c r="M371" s="127" t="s">
        <v>2835</v>
      </c>
      <c r="N371" s="128" t="s">
        <v>67</v>
      </c>
      <c r="O371" s="170" t="s">
        <v>22</v>
      </c>
      <c r="P371" s="170" t="s">
        <v>22</v>
      </c>
      <c r="Q371" s="170" t="s">
        <v>22</v>
      </c>
      <c r="R371" s="129" t="s">
        <v>88</v>
      </c>
      <c r="S371" s="297">
        <v>2</v>
      </c>
      <c r="T371" s="131">
        <f>+S371/J371</f>
        <v>1</v>
      </c>
      <c r="U371" s="132"/>
      <c r="V371" s="132"/>
      <c r="W371" s="133"/>
      <c r="X371" s="132"/>
      <c r="Y371" s="133"/>
      <c r="Z371" s="132"/>
      <c r="AA371" s="134" t="s">
        <v>60</v>
      </c>
      <c r="AB371" s="88">
        <f>IF(T371=100%,2,0)</f>
        <v>2</v>
      </c>
      <c r="AC371" s="88">
        <f>IF(L371&lt;$AD$8,0,1)</f>
        <v>0</v>
      </c>
      <c r="AD371" s="135" t="str">
        <f t="shared" si="10"/>
        <v>CUMPLIDA</v>
      </c>
      <c r="AE371" s="135" t="str">
        <f t="shared" si="11"/>
        <v>CUMPLIDA</v>
      </c>
      <c r="AF371" s="129" t="s">
        <v>88</v>
      </c>
      <c r="AG371" s="131" t="s">
        <v>363</v>
      </c>
      <c r="AH371" s="137"/>
      <c r="AI371" s="137"/>
      <c r="AJ371" s="137"/>
      <c r="AK371" s="138" t="s">
        <v>364</v>
      </c>
      <c r="AL371" s="139" t="s">
        <v>115</v>
      </c>
      <c r="AM371" s="139" t="s">
        <v>218</v>
      </c>
      <c r="AN371" s="140" t="s">
        <v>215</v>
      </c>
      <c r="AO371" s="140"/>
      <c r="AP371" s="140"/>
      <c r="AQ371" s="140"/>
      <c r="AR371" s="140"/>
      <c r="AS371" s="140"/>
    </row>
    <row r="372" spans="1:45" s="142" customFormat="1" ht="204" customHeight="1" x14ac:dyDescent="0.25">
      <c r="A372" s="96">
        <v>846</v>
      </c>
      <c r="B372" s="96">
        <v>4</v>
      </c>
      <c r="C372" s="168" t="s">
        <v>2854</v>
      </c>
      <c r="D372" s="168" t="s">
        <v>358</v>
      </c>
      <c r="E372" s="98" t="s">
        <v>358</v>
      </c>
      <c r="F372" s="99" t="s">
        <v>2851</v>
      </c>
      <c r="G372" s="99" t="s">
        <v>2852</v>
      </c>
      <c r="H372" s="119" t="s">
        <v>2855</v>
      </c>
      <c r="I372" s="99" t="s">
        <v>2856</v>
      </c>
      <c r="J372" s="310">
        <v>7</v>
      </c>
      <c r="K372" s="117">
        <v>41579</v>
      </c>
      <c r="L372" s="117">
        <v>43100</v>
      </c>
      <c r="M372" s="103" t="s">
        <v>2835</v>
      </c>
      <c r="N372" s="452" t="s">
        <v>67</v>
      </c>
      <c r="O372" s="118" t="s">
        <v>22</v>
      </c>
      <c r="P372" s="118" t="s">
        <v>22</v>
      </c>
      <c r="Q372" s="118" t="s">
        <v>6164</v>
      </c>
      <c r="R372" s="105" t="s">
        <v>89</v>
      </c>
      <c r="S372" s="237">
        <v>7</v>
      </c>
      <c r="T372" s="107">
        <f>+S372/J372</f>
        <v>1</v>
      </c>
      <c r="U372" s="85" t="s">
        <v>729</v>
      </c>
      <c r="V372" s="85" t="s">
        <v>657</v>
      </c>
      <c r="W372" s="427" t="s">
        <v>2859</v>
      </c>
      <c r="X372" s="85"/>
      <c r="Y372" s="86"/>
      <c r="Z372" s="85"/>
      <c r="AA372" s="110" t="s">
        <v>60</v>
      </c>
      <c r="AB372" s="410">
        <f>IF(T372=100%,2,0)</f>
        <v>2</v>
      </c>
      <c r="AC372" s="411">
        <f>IF(L372&lt;$AD$8,0,1)</f>
        <v>0</v>
      </c>
      <c r="AD372" s="89" t="str">
        <f t="shared" si="10"/>
        <v>CUMPLIDA</v>
      </c>
      <c r="AE372" s="89" t="str">
        <f t="shared" si="11"/>
        <v>CUMPLIDA</v>
      </c>
      <c r="AF372" s="105" t="s">
        <v>89</v>
      </c>
      <c r="AG372" s="113"/>
      <c r="AH372" s="91"/>
      <c r="AI372" s="91"/>
      <c r="AJ372" s="91"/>
      <c r="AK372" s="449" t="s">
        <v>108</v>
      </c>
      <c r="AL372" s="427" t="s">
        <v>115</v>
      </c>
      <c r="AM372" s="427" t="s">
        <v>128</v>
      </c>
      <c r="AN372" s="427" t="s">
        <v>215</v>
      </c>
      <c r="AO372" s="427"/>
      <c r="AP372" s="427"/>
      <c r="AQ372" s="427"/>
      <c r="AR372" s="427"/>
      <c r="AS372" s="119"/>
    </row>
    <row r="373" spans="1:45" s="142" customFormat="1" ht="144" hidden="1" customHeight="1" x14ac:dyDescent="0.25">
      <c r="A373" s="120">
        <v>847</v>
      </c>
      <c r="B373" s="120">
        <v>5</v>
      </c>
      <c r="C373" s="271" t="s">
        <v>2860</v>
      </c>
      <c r="D373" s="174" t="s">
        <v>358</v>
      </c>
      <c r="E373" s="122" t="s">
        <v>358</v>
      </c>
      <c r="F373" s="123" t="s">
        <v>2861</v>
      </c>
      <c r="G373" s="123" t="s">
        <v>2862</v>
      </c>
      <c r="H373" s="124" t="s">
        <v>2863</v>
      </c>
      <c r="I373" s="124" t="s">
        <v>2863</v>
      </c>
      <c r="J373" s="125">
        <v>3</v>
      </c>
      <c r="K373" s="126">
        <v>41579</v>
      </c>
      <c r="L373" s="126">
        <v>42124</v>
      </c>
      <c r="M373" s="127" t="s">
        <v>2835</v>
      </c>
      <c r="N373" s="128" t="s">
        <v>67</v>
      </c>
      <c r="O373" s="170" t="s">
        <v>22</v>
      </c>
      <c r="P373" s="170" t="s">
        <v>22</v>
      </c>
      <c r="Q373" s="170" t="s">
        <v>22</v>
      </c>
      <c r="R373" s="129" t="s">
        <v>88</v>
      </c>
      <c r="S373" s="324">
        <v>3</v>
      </c>
      <c r="T373" s="131">
        <f>+S373/J373</f>
        <v>1</v>
      </c>
      <c r="U373" s="132"/>
      <c r="V373" s="132"/>
      <c r="W373" s="133"/>
      <c r="X373" s="132"/>
      <c r="Y373" s="133"/>
      <c r="Z373" s="132"/>
      <c r="AA373" s="134" t="s">
        <v>60</v>
      </c>
      <c r="AB373" s="88">
        <f>IF(T373=100%,2,0)</f>
        <v>2</v>
      </c>
      <c r="AC373" s="88">
        <f>IF(L373&lt;$AD$8,0,1)</f>
        <v>0</v>
      </c>
      <c r="AD373" s="135" t="str">
        <f t="shared" si="10"/>
        <v>CUMPLIDA</v>
      </c>
      <c r="AE373" s="135" t="str">
        <f t="shared" si="11"/>
        <v>CUMPLIDA</v>
      </c>
      <c r="AF373" s="129" t="s">
        <v>88</v>
      </c>
      <c r="AG373" s="131" t="s">
        <v>391</v>
      </c>
      <c r="AH373" s="137"/>
      <c r="AI373" s="137"/>
      <c r="AJ373" s="137"/>
      <c r="AK373" s="138" t="s">
        <v>364</v>
      </c>
      <c r="AL373" s="139"/>
      <c r="AM373" s="138"/>
      <c r="AN373" s="140" t="s">
        <v>215</v>
      </c>
      <c r="AO373" s="140"/>
      <c r="AP373" s="140"/>
      <c r="AQ373" s="140"/>
      <c r="AR373" s="140"/>
      <c r="AS373" s="140"/>
    </row>
    <row r="374" spans="1:45" s="142" customFormat="1" ht="129.6" hidden="1" customHeight="1" x14ac:dyDescent="0.25">
      <c r="A374" s="70">
        <v>848</v>
      </c>
      <c r="B374" s="70">
        <v>6</v>
      </c>
      <c r="C374" s="240" t="s">
        <v>2864</v>
      </c>
      <c r="D374" s="183" t="s">
        <v>358</v>
      </c>
      <c r="E374" s="73" t="s">
        <v>358</v>
      </c>
      <c r="F374" s="74" t="s">
        <v>2093</v>
      </c>
      <c r="G374" s="74" t="s">
        <v>2865</v>
      </c>
      <c r="H374" s="75" t="s">
        <v>2866</v>
      </c>
      <c r="I374" s="75" t="s">
        <v>2866</v>
      </c>
      <c r="J374" s="76">
        <v>8</v>
      </c>
      <c r="K374" s="77">
        <v>41579</v>
      </c>
      <c r="L374" s="77">
        <v>42735</v>
      </c>
      <c r="M374" s="103" t="s">
        <v>2835</v>
      </c>
      <c r="N374" s="104" t="s">
        <v>67</v>
      </c>
      <c r="O374" s="118" t="s">
        <v>22</v>
      </c>
      <c r="P374" s="118" t="s">
        <v>22</v>
      </c>
      <c r="Q374" s="118" t="s">
        <v>22</v>
      </c>
      <c r="R374" s="105" t="s">
        <v>89</v>
      </c>
      <c r="S374" s="237">
        <v>8</v>
      </c>
      <c r="T374" s="113">
        <f>+S374/J374</f>
        <v>1</v>
      </c>
      <c r="U374" s="85" t="s">
        <v>729</v>
      </c>
      <c r="V374" s="85" t="s">
        <v>26</v>
      </c>
      <c r="W374" s="6" t="s">
        <v>2867</v>
      </c>
      <c r="X374" s="85" t="s">
        <v>2868</v>
      </c>
      <c r="Y374" s="6" t="s">
        <v>2869</v>
      </c>
      <c r="Z374" s="85" t="s">
        <v>445</v>
      </c>
      <c r="AA374" s="110" t="s">
        <v>60</v>
      </c>
      <c r="AB374" s="88">
        <f>IF(T374=100%,2,0)</f>
        <v>2</v>
      </c>
      <c r="AC374" s="88">
        <f>IF(L374&lt;$AD$8,0,1)</f>
        <v>0</v>
      </c>
      <c r="AD374" s="89" t="str">
        <f t="shared" si="10"/>
        <v>CUMPLIDA</v>
      </c>
      <c r="AE374" s="89" t="str">
        <f t="shared" si="11"/>
        <v>CUMPLIDA</v>
      </c>
      <c r="AF374" s="105" t="s">
        <v>89</v>
      </c>
      <c r="AG374" s="113" t="s">
        <v>408</v>
      </c>
      <c r="AH374" s="91"/>
      <c r="AI374" s="91"/>
      <c r="AJ374" s="91"/>
      <c r="AK374" s="6" t="s">
        <v>364</v>
      </c>
      <c r="AL374" s="6" t="s">
        <v>115</v>
      </c>
      <c r="AM374" s="6" t="s">
        <v>128</v>
      </c>
      <c r="AN374" s="6" t="s">
        <v>215</v>
      </c>
      <c r="AO374" s="427"/>
      <c r="AP374" s="6"/>
      <c r="AQ374" s="6"/>
      <c r="AR374" s="6"/>
      <c r="AS374" s="6"/>
    </row>
    <row r="375" spans="1:45" s="56" customFormat="1" ht="177" customHeight="1" x14ac:dyDescent="0.25">
      <c r="A375" s="96">
        <v>849</v>
      </c>
      <c r="B375" s="96">
        <v>7</v>
      </c>
      <c r="C375" s="168" t="s">
        <v>2870</v>
      </c>
      <c r="D375" s="236" t="s">
        <v>358</v>
      </c>
      <c r="E375" s="236" t="s">
        <v>358</v>
      </c>
      <c r="F375" s="99" t="s">
        <v>2871</v>
      </c>
      <c r="G375" s="99" t="s">
        <v>2872</v>
      </c>
      <c r="H375" s="100" t="s">
        <v>2873</v>
      </c>
      <c r="I375" s="100" t="s">
        <v>2874</v>
      </c>
      <c r="J375" s="101">
        <v>6</v>
      </c>
      <c r="K375" s="451">
        <v>41609</v>
      </c>
      <c r="L375" s="451">
        <v>42916</v>
      </c>
      <c r="M375" s="103" t="s">
        <v>2835</v>
      </c>
      <c r="N375" s="452" t="s">
        <v>67</v>
      </c>
      <c r="O375" s="118" t="s">
        <v>22</v>
      </c>
      <c r="P375" s="118" t="s">
        <v>22</v>
      </c>
      <c r="Q375" s="118" t="s">
        <v>6164</v>
      </c>
      <c r="R375" s="105" t="s">
        <v>88</v>
      </c>
      <c r="S375" s="237">
        <v>6</v>
      </c>
      <c r="T375" s="107">
        <f>+S375/J375</f>
        <v>1</v>
      </c>
      <c r="U375" s="85"/>
      <c r="V375" s="85"/>
      <c r="W375" s="86"/>
      <c r="X375" s="85"/>
      <c r="Y375" s="86"/>
      <c r="Z375" s="85"/>
      <c r="AA375" s="110" t="s">
        <v>60</v>
      </c>
      <c r="AB375" s="410">
        <f>IF(T375=100%,2,0)</f>
        <v>2</v>
      </c>
      <c r="AC375" s="411">
        <f>IF(L375&lt;$AD$8,0,1)</f>
        <v>0</v>
      </c>
      <c r="AD375" s="89" t="str">
        <f t="shared" si="10"/>
        <v>CUMPLIDA</v>
      </c>
      <c r="AE375" s="89" t="str">
        <f t="shared" si="11"/>
        <v>CUMPLIDA</v>
      </c>
      <c r="AF375" s="105" t="s">
        <v>88</v>
      </c>
      <c r="AG375" s="113"/>
      <c r="AH375" s="91"/>
      <c r="AI375" s="91"/>
      <c r="AJ375" s="91"/>
      <c r="AK375" s="449" t="s">
        <v>108</v>
      </c>
      <c r="AL375" s="427" t="s">
        <v>111</v>
      </c>
      <c r="AM375" s="427" t="s">
        <v>144</v>
      </c>
      <c r="AN375" s="427" t="s">
        <v>215</v>
      </c>
      <c r="AO375" s="427"/>
      <c r="AP375" s="427"/>
      <c r="AQ375" s="427"/>
      <c r="AR375" s="427"/>
      <c r="AS375" s="119"/>
    </row>
    <row r="376" spans="1:45" s="56" customFormat="1" ht="177" customHeight="1" x14ac:dyDescent="0.25">
      <c r="A376" s="96">
        <v>851</v>
      </c>
      <c r="B376" s="96">
        <v>9</v>
      </c>
      <c r="C376" s="168" t="s">
        <v>2878</v>
      </c>
      <c r="D376" s="236" t="s">
        <v>358</v>
      </c>
      <c r="E376" s="236" t="s">
        <v>358</v>
      </c>
      <c r="F376" s="99" t="s">
        <v>2879</v>
      </c>
      <c r="G376" s="99"/>
      <c r="H376" s="100" t="s">
        <v>2880</v>
      </c>
      <c r="I376" s="100" t="s">
        <v>2880</v>
      </c>
      <c r="J376" s="101">
        <v>7</v>
      </c>
      <c r="K376" s="451">
        <v>41640</v>
      </c>
      <c r="L376" s="451">
        <v>42916</v>
      </c>
      <c r="M376" s="103" t="s">
        <v>2835</v>
      </c>
      <c r="N376" s="452" t="s">
        <v>67</v>
      </c>
      <c r="O376" s="118" t="s">
        <v>22</v>
      </c>
      <c r="P376" s="118" t="s">
        <v>22</v>
      </c>
      <c r="Q376" s="118" t="s">
        <v>6164</v>
      </c>
      <c r="R376" s="105" t="s">
        <v>89</v>
      </c>
      <c r="S376" s="237">
        <v>7</v>
      </c>
      <c r="T376" s="107">
        <f>+S376/J376</f>
        <v>1</v>
      </c>
      <c r="U376" s="85" t="s">
        <v>729</v>
      </c>
      <c r="V376" s="85" t="s">
        <v>657</v>
      </c>
      <c r="W376" s="427" t="s">
        <v>2884</v>
      </c>
      <c r="X376" s="85"/>
      <c r="Y376" s="86"/>
      <c r="Z376" s="85"/>
      <c r="AA376" s="110" t="s">
        <v>60</v>
      </c>
      <c r="AB376" s="410">
        <f>IF(T376=100%,2,0)</f>
        <v>2</v>
      </c>
      <c r="AC376" s="411">
        <f>IF(L376&lt;$AD$8,0,1)</f>
        <v>0</v>
      </c>
      <c r="AD376" s="89" t="str">
        <f t="shared" si="10"/>
        <v>CUMPLIDA</v>
      </c>
      <c r="AE376" s="89" t="str">
        <f t="shared" si="11"/>
        <v>CUMPLIDA</v>
      </c>
      <c r="AF376" s="105" t="s">
        <v>89</v>
      </c>
      <c r="AG376" s="113"/>
      <c r="AH376" s="91"/>
      <c r="AI376" s="91"/>
      <c r="AJ376" s="91"/>
      <c r="AK376" s="449" t="s">
        <v>108</v>
      </c>
      <c r="AL376" s="427" t="s">
        <v>115</v>
      </c>
      <c r="AM376" s="427" t="s">
        <v>205</v>
      </c>
      <c r="AN376" s="427" t="s">
        <v>215</v>
      </c>
      <c r="AO376" s="427"/>
      <c r="AP376" s="427"/>
      <c r="AQ376" s="427"/>
      <c r="AR376" s="427"/>
      <c r="AS376" s="119"/>
    </row>
    <row r="377" spans="1:45" s="56" customFormat="1" ht="126.75" customHeight="1" x14ac:dyDescent="0.25">
      <c r="A377" s="96">
        <v>852</v>
      </c>
      <c r="B377" s="96">
        <v>10</v>
      </c>
      <c r="C377" s="272" t="s">
        <v>2885</v>
      </c>
      <c r="D377" s="236" t="s">
        <v>358</v>
      </c>
      <c r="E377" s="236" t="s">
        <v>358</v>
      </c>
      <c r="F377" s="99" t="s">
        <v>2879</v>
      </c>
      <c r="G377" s="99" t="s">
        <v>2886</v>
      </c>
      <c r="H377" s="100" t="s">
        <v>2887</v>
      </c>
      <c r="I377" s="100" t="s">
        <v>2887</v>
      </c>
      <c r="J377" s="101">
        <v>5</v>
      </c>
      <c r="K377" s="451">
        <v>41609</v>
      </c>
      <c r="L377" s="451">
        <v>42916</v>
      </c>
      <c r="M377" s="103" t="s">
        <v>2835</v>
      </c>
      <c r="N377" s="452" t="s">
        <v>67</v>
      </c>
      <c r="O377" s="118" t="s">
        <v>22</v>
      </c>
      <c r="P377" s="118" t="s">
        <v>22</v>
      </c>
      <c r="Q377" s="118" t="s">
        <v>6164</v>
      </c>
      <c r="R377" s="105" t="s">
        <v>88</v>
      </c>
      <c r="S377" s="237">
        <v>5</v>
      </c>
      <c r="T377" s="107">
        <f>+S377/J377</f>
        <v>1</v>
      </c>
      <c r="U377" s="85"/>
      <c r="V377" s="85"/>
      <c r="W377" s="86"/>
      <c r="X377" s="85"/>
      <c r="Y377" s="86"/>
      <c r="Z377" s="85"/>
      <c r="AA377" s="110" t="s">
        <v>60</v>
      </c>
      <c r="AB377" s="410">
        <f>IF(T377=100%,2,0)</f>
        <v>2</v>
      </c>
      <c r="AC377" s="411">
        <f>IF(L377&lt;$AD$8,0,1)</f>
        <v>0</v>
      </c>
      <c r="AD377" s="89" t="str">
        <f t="shared" si="10"/>
        <v>CUMPLIDA</v>
      </c>
      <c r="AE377" s="89" t="str">
        <f t="shared" si="11"/>
        <v>CUMPLIDA</v>
      </c>
      <c r="AF377" s="105" t="s">
        <v>88</v>
      </c>
      <c r="AG377" s="113"/>
      <c r="AH377" s="91"/>
      <c r="AI377" s="91"/>
      <c r="AJ377" s="91"/>
      <c r="AK377" s="449" t="s">
        <v>108</v>
      </c>
      <c r="AL377" s="427" t="s">
        <v>115</v>
      </c>
      <c r="AM377" s="427" t="s">
        <v>205</v>
      </c>
      <c r="AN377" s="427" t="s">
        <v>215</v>
      </c>
      <c r="AO377" s="427"/>
      <c r="AP377" s="427"/>
      <c r="AQ377" s="427"/>
      <c r="AR377" s="427"/>
      <c r="AS377" s="119"/>
    </row>
    <row r="378" spans="1:45" s="142" customFormat="1" ht="187.15" hidden="1" customHeight="1" x14ac:dyDescent="0.25">
      <c r="A378" s="120">
        <v>853</v>
      </c>
      <c r="B378" s="120">
        <v>11</v>
      </c>
      <c r="C378" s="174" t="s">
        <v>2891</v>
      </c>
      <c r="D378" s="226" t="s">
        <v>358</v>
      </c>
      <c r="E378" s="226" t="s">
        <v>358</v>
      </c>
      <c r="F378" s="221" t="s">
        <v>2892</v>
      </c>
      <c r="G378" s="174" t="s">
        <v>2709</v>
      </c>
      <c r="H378" s="273" t="s">
        <v>2893</v>
      </c>
      <c r="I378" s="273" t="s">
        <v>2893</v>
      </c>
      <c r="J378" s="332">
        <v>5</v>
      </c>
      <c r="K378" s="126">
        <v>41579</v>
      </c>
      <c r="L378" s="126">
        <v>41882</v>
      </c>
      <c r="M378" s="127" t="s">
        <v>2835</v>
      </c>
      <c r="N378" s="128" t="s">
        <v>67</v>
      </c>
      <c r="O378" s="125" t="s">
        <v>22</v>
      </c>
      <c r="P378" s="128" t="s">
        <v>512</v>
      </c>
      <c r="Q378" s="128" t="s">
        <v>37</v>
      </c>
      <c r="R378" s="129" t="s">
        <v>89</v>
      </c>
      <c r="S378" s="297">
        <v>5</v>
      </c>
      <c r="T378" s="131">
        <f>+S378/J378</f>
        <v>1</v>
      </c>
      <c r="U378" s="132" t="s">
        <v>729</v>
      </c>
      <c r="V378" s="132" t="s">
        <v>26</v>
      </c>
      <c r="W378" s="9" t="s">
        <v>2894</v>
      </c>
      <c r="X378" s="132"/>
      <c r="Y378" s="133"/>
      <c r="Z378" s="132"/>
      <c r="AA378" s="134" t="s">
        <v>60</v>
      </c>
      <c r="AB378" s="88">
        <f>IF(T378=100%,2,0)</f>
        <v>2</v>
      </c>
      <c r="AC378" s="88">
        <f>IF(L378&lt;$AD$8,0,1)</f>
        <v>0</v>
      </c>
      <c r="AD378" s="135" t="str">
        <f t="shared" si="10"/>
        <v>CUMPLIDA</v>
      </c>
      <c r="AE378" s="135" t="str">
        <f t="shared" si="11"/>
        <v>CUMPLIDA</v>
      </c>
      <c r="AF378" s="129" t="s">
        <v>89</v>
      </c>
      <c r="AG378" s="131" t="s">
        <v>391</v>
      </c>
      <c r="AH378" s="137"/>
      <c r="AI378" s="137"/>
      <c r="AJ378" s="137"/>
      <c r="AK378" s="138" t="s">
        <v>364</v>
      </c>
      <c r="AL378" s="139"/>
      <c r="AM378" s="138"/>
      <c r="AN378" s="140" t="s">
        <v>215</v>
      </c>
      <c r="AO378" s="140"/>
      <c r="AP378" s="140"/>
      <c r="AQ378" s="140"/>
      <c r="AR378" s="140"/>
      <c r="AS378" s="140"/>
    </row>
    <row r="379" spans="1:45" s="142" customFormat="1" ht="72" hidden="1" customHeight="1" x14ac:dyDescent="0.25">
      <c r="A379" s="70">
        <v>854</v>
      </c>
      <c r="B379" s="70">
        <v>12</v>
      </c>
      <c r="C379" s="183" t="s">
        <v>2895</v>
      </c>
      <c r="D379" s="192" t="s">
        <v>358</v>
      </c>
      <c r="E379" s="192" t="s">
        <v>358</v>
      </c>
      <c r="F379" s="74" t="s">
        <v>2896</v>
      </c>
      <c r="G379" s="74" t="s">
        <v>2897</v>
      </c>
      <c r="H379" s="75" t="s">
        <v>2898</v>
      </c>
      <c r="I379" s="75" t="s">
        <v>2898</v>
      </c>
      <c r="J379" s="76">
        <v>3</v>
      </c>
      <c r="K379" s="77">
        <v>41609</v>
      </c>
      <c r="L379" s="77">
        <v>41973</v>
      </c>
      <c r="M379" s="78" t="s">
        <v>2835</v>
      </c>
      <c r="N379" s="79" t="s">
        <v>67</v>
      </c>
      <c r="O379" s="80" t="s">
        <v>22</v>
      </c>
      <c r="P379" s="80" t="s">
        <v>22</v>
      </c>
      <c r="Q379" s="80" t="s">
        <v>22</v>
      </c>
      <c r="R379" s="81" t="s">
        <v>89</v>
      </c>
      <c r="S379" s="295">
        <v>3</v>
      </c>
      <c r="T379" s="83">
        <f>+S379/J379</f>
        <v>1</v>
      </c>
      <c r="U379" s="85" t="s">
        <v>729</v>
      </c>
      <c r="V379" s="85" t="s">
        <v>657</v>
      </c>
      <c r="W379" s="6" t="s">
        <v>2899</v>
      </c>
      <c r="X379" s="85"/>
      <c r="Y379" s="86"/>
      <c r="Z379" s="85"/>
      <c r="AA379" s="87" t="s">
        <v>60</v>
      </c>
      <c r="AB379" s="88">
        <f>IF(T379=100%,2,0)</f>
        <v>2</v>
      </c>
      <c r="AC379" s="88">
        <f>IF(L379&lt;$AD$8,0,1)</f>
        <v>0</v>
      </c>
      <c r="AD379" s="89" t="str">
        <f t="shared" si="10"/>
        <v>CUMPLIDA</v>
      </c>
      <c r="AE379" s="89" t="str">
        <f t="shared" si="11"/>
        <v>CUMPLIDA</v>
      </c>
      <c r="AF379" s="81" t="s">
        <v>89</v>
      </c>
      <c r="AG379" s="83" t="s">
        <v>391</v>
      </c>
      <c r="AH379" s="91"/>
      <c r="AI379" s="91"/>
      <c r="AJ379" s="91"/>
      <c r="AK379" s="92" t="s">
        <v>364</v>
      </c>
      <c r="AL379" s="93"/>
      <c r="AM379" s="92"/>
      <c r="AN379" s="94" t="s">
        <v>215</v>
      </c>
      <c r="AO379" s="449"/>
      <c r="AP379" s="94"/>
      <c r="AQ379" s="94"/>
      <c r="AR379" s="94"/>
      <c r="AS379" s="94"/>
    </row>
    <row r="380" spans="1:45" s="56" customFormat="1" ht="219.75" customHeight="1" x14ac:dyDescent="0.25">
      <c r="A380" s="96">
        <v>856</v>
      </c>
      <c r="B380" s="96">
        <v>14</v>
      </c>
      <c r="C380" s="168" t="s">
        <v>2900</v>
      </c>
      <c r="D380" s="236" t="s">
        <v>358</v>
      </c>
      <c r="E380" s="236" t="s">
        <v>358</v>
      </c>
      <c r="F380" s="99" t="s">
        <v>2396</v>
      </c>
      <c r="G380" s="233" t="s">
        <v>2385</v>
      </c>
      <c r="H380" s="305" t="s">
        <v>2397</v>
      </c>
      <c r="I380" s="305" t="s">
        <v>2397</v>
      </c>
      <c r="J380" s="306">
        <v>4</v>
      </c>
      <c r="K380" s="451">
        <v>41609</v>
      </c>
      <c r="L380" s="451">
        <v>43039</v>
      </c>
      <c r="M380" s="103" t="s">
        <v>2835</v>
      </c>
      <c r="N380" s="452" t="s">
        <v>67</v>
      </c>
      <c r="O380" s="118" t="s">
        <v>22</v>
      </c>
      <c r="P380" s="118" t="s">
        <v>22</v>
      </c>
      <c r="Q380" s="118" t="s">
        <v>6164</v>
      </c>
      <c r="R380" s="105" t="s">
        <v>89</v>
      </c>
      <c r="S380" s="237">
        <v>4</v>
      </c>
      <c r="T380" s="107">
        <f>+S380/J380</f>
        <v>1</v>
      </c>
      <c r="U380" s="85" t="s">
        <v>729</v>
      </c>
      <c r="V380" s="85" t="s">
        <v>26</v>
      </c>
      <c r="W380" s="427" t="s">
        <v>2906</v>
      </c>
      <c r="X380" s="85" t="s">
        <v>2868</v>
      </c>
      <c r="Y380" s="427" t="s">
        <v>2907</v>
      </c>
      <c r="Z380" s="85" t="s">
        <v>445</v>
      </c>
      <c r="AA380" s="110" t="s">
        <v>60</v>
      </c>
      <c r="AB380" s="410">
        <f>IF(T380=100%,2,0)</f>
        <v>2</v>
      </c>
      <c r="AC380" s="411">
        <f>IF(L380&lt;$AD$8,0,1)</f>
        <v>0</v>
      </c>
      <c r="AD380" s="89" t="str">
        <f t="shared" si="10"/>
        <v>CUMPLIDA</v>
      </c>
      <c r="AE380" s="89" t="str">
        <f t="shared" si="11"/>
        <v>CUMPLIDA</v>
      </c>
      <c r="AF380" s="105" t="s">
        <v>89</v>
      </c>
      <c r="AG380" s="113"/>
      <c r="AH380" s="91"/>
      <c r="AI380" s="91"/>
      <c r="AJ380" s="91"/>
      <c r="AK380" s="449" t="s">
        <v>108</v>
      </c>
      <c r="AL380" s="427" t="s">
        <v>111</v>
      </c>
      <c r="AM380" s="427" t="s">
        <v>172</v>
      </c>
      <c r="AN380" s="427" t="s">
        <v>215</v>
      </c>
      <c r="AO380" s="427"/>
      <c r="AP380" s="427"/>
      <c r="AQ380" s="427"/>
      <c r="AR380" s="427"/>
      <c r="AS380" s="119"/>
    </row>
    <row r="381" spans="1:45" s="142" customFormat="1" ht="100.9" hidden="1" customHeight="1" x14ac:dyDescent="0.25">
      <c r="A381" s="120">
        <v>857</v>
      </c>
      <c r="B381" s="120">
        <v>15</v>
      </c>
      <c r="C381" s="174" t="s">
        <v>2908</v>
      </c>
      <c r="D381" s="226" t="s">
        <v>358</v>
      </c>
      <c r="E381" s="226" t="s">
        <v>358</v>
      </c>
      <c r="F381" s="123" t="s">
        <v>2909</v>
      </c>
      <c r="G381" s="123" t="s">
        <v>2910</v>
      </c>
      <c r="H381" s="124" t="s">
        <v>2911</v>
      </c>
      <c r="I381" s="124" t="s">
        <v>2911</v>
      </c>
      <c r="J381" s="125">
        <v>4</v>
      </c>
      <c r="K381" s="126">
        <v>41579</v>
      </c>
      <c r="L381" s="126">
        <v>41943</v>
      </c>
      <c r="M381" s="127" t="s">
        <v>2835</v>
      </c>
      <c r="N381" s="128" t="s">
        <v>67</v>
      </c>
      <c r="O381" s="170" t="s">
        <v>22</v>
      </c>
      <c r="P381" s="170" t="s">
        <v>22</v>
      </c>
      <c r="Q381" s="170" t="s">
        <v>22</v>
      </c>
      <c r="R381" s="129" t="s">
        <v>89</v>
      </c>
      <c r="S381" s="297">
        <v>4</v>
      </c>
      <c r="T381" s="131">
        <f>+S381/J381</f>
        <v>1</v>
      </c>
      <c r="U381" s="132" t="s">
        <v>729</v>
      </c>
      <c r="V381" s="132" t="s">
        <v>657</v>
      </c>
      <c r="W381" s="9" t="s">
        <v>2912</v>
      </c>
      <c r="X381" s="132"/>
      <c r="Y381" s="133"/>
      <c r="Z381" s="132"/>
      <c r="AA381" s="134" t="s">
        <v>60</v>
      </c>
      <c r="AB381" s="88">
        <f>IF(T381=100%,2,0)</f>
        <v>2</v>
      </c>
      <c r="AC381" s="88">
        <f>IF(L381&lt;$AD$8,0,1)</f>
        <v>0</v>
      </c>
      <c r="AD381" s="135" t="str">
        <f t="shared" si="10"/>
        <v>CUMPLIDA</v>
      </c>
      <c r="AE381" s="135" t="str">
        <f t="shared" si="11"/>
        <v>CUMPLIDA</v>
      </c>
      <c r="AF381" s="129" t="s">
        <v>89</v>
      </c>
      <c r="AG381" s="131" t="s">
        <v>363</v>
      </c>
      <c r="AH381" s="137"/>
      <c r="AI381" s="137"/>
      <c r="AJ381" s="137"/>
      <c r="AK381" s="138" t="s">
        <v>364</v>
      </c>
      <c r="AL381" s="139" t="s">
        <v>111</v>
      </c>
      <c r="AM381" s="139" t="s">
        <v>172</v>
      </c>
      <c r="AN381" s="140" t="s">
        <v>215</v>
      </c>
      <c r="AO381" s="140"/>
      <c r="AP381" s="140"/>
      <c r="AQ381" s="140"/>
      <c r="AR381" s="140"/>
      <c r="AS381" s="140"/>
    </row>
    <row r="382" spans="1:45" s="142" customFormat="1" ht="158.44999999999999" hidden="1" customHeight="1" x14ac:dyDescent="0.25">
      <c r="A382" s="70">
        <v>858</v>
      </c>
      <c r="B382" s="70">
        <v>16</v>
      </c>
      <c r="C382" s="183" t="s">
        <v>2913</v>
      </c>
      <c r="D382" s="192" t="s">
        <v>358</v>
      </c>
      <c r="E382" s="192" t="s">
        <v>358</v>
      </c>
      <c r="F382" s="74" t="s">
        <v>2914</v>
      </c>
      <c r="G382" s="179" t="s">
        <v>2915</v>
      </c>
      <c r="H382" s="333" t="s">
        <v>2916</v>
      </c>
      <c r="I382" s="333" t="s">
        <v>2916</v>
      </c>
      <c r="J382" s="76">
        <v>5</v>
      </c>
      <c r="K382" s="77">
        <v>41609</v>
      </c>
      <c r="L382" s="77">
        <v>41912</v>
      </c>
      <c r="M382" s="78" t="s">
        <v>2835</v>
      </c>
      <c r="N382" s="79" t="s">
        <v>67</v>
      </c>
      <c r="O382" s="76" t="s">
        <v>22</v>
      </c>
      <c r="P382" s="80" t="s">
        <v>2769</v>
      </c>
      <c r="Q382" s="79" t="s">
        <v>37</v>
      </c>
      <c r="R382" s="81" t="s">
        <v>88</v>
      </c>
      <c r="S382" s="295">
        <v>5</v>
      </c>
      <c r="T382" s="83">
        <f>+S382/J382</f>
        <v>1</v>
      </c>
      <c r="U382" s="85"/>
      <c r="V382" s="85"/>
      <c r="W382" s="86"/>
      <c r="X382" s="85"/>
      <c r="Y382" s="86"/>
      <c r="Z382" s="85"/>
      <c r="AA382" s="87" t="s">
        <v>60</v>
      </c>
      <c r="AB382" s="88">
        <f>IF(T382=100%,2,0)</f>
        <v>2</v>
      </c>
      <c r="AC382" s="88">
        <f>IF(L382&lt;$AD$8,0,1)</f>
        <v>0</v>
      </c>
      <c r="AD382" s="89" t="str">
        <f t="shared" si="10"/>
        <v>CUMPLIDA</v>
      </c>
      <c r="AE382" s="89" t="str">
        <f t="shared" si="11"/>
        <v>CUMPLIDA</v>
      </c>
      <c r="AF382" s="81" t="s">
        <v>88</v>
      </c>
      <c r="AG382" s="83" t="s">
        <v>391</v>
      </c>
      <c r="AH382" s="91"/>
      <c r="AI382" s="91"/>
      <c r="AJ382" s="91"/>
      <c r="AK382" s="92" t="s">
        <v>364</v>
      </c>
      <c r="AL382" s="93"/>
      <c r="AM382" s="92"/>
      <c r="AN382" s="94" t="s">
        <v>215</v>
      </c>
      <c r="AO382" s="449"/>
      <c r="AP382" s="94"/>
      <c r="AQ382" s="94"/>
      <c r="AR382" s="94"/>
      <c r="AS382" s="94"/>
    </row>
    <row r="383" spans="1:45" s="142" customFormat="1" ht="259.14999999999998" customHeight="1" x14ac:dyDescent="0.25">
      <c r="A383" s="96">
        <v>859</v>
      </c>
      <c r="B383" s="96">
        <v>1</v>
      </c>
      <c r="C383" s="168" t="s">
        <v>2917</v>
      </c>
      <c r="D383" s="236" t="s">
        <v>358</v>
      </c>
      <c r="E383" s="236" t="s">
        <v>358</v>
      </c>
      <c r="F383" s="99" t="s">
        <v>2918</v>
      </c>
      <c r="G383" s="99" t="s">
        <v>2919</v>
      </c>
      <c r="H383" s="100" t="s">
        <v>2920</v>
      </c>
      <c r="I383" s="100" t="s">
        <v>2920</v>
      </c>
      <c r="J383" s="101">
        <v>9</v>
      </c>
      <c r="K383" s="451">
        <v>41640</v>
      </c>
      <c r="L383" s="451">
        <v>43100</v>
      </c>
      <c r="M383" s="103" t="s">
        <v>2921</v>
      </c>
      <c r="N383" s="452" t="s">
        <v>68</v>
      </c>
      <c r="O383" s="118" t="s">
        <v>22</v>
      </c>
      <c r="P383" s="118" t="s">
        <v>22</v>
      </c>
      <c r="Q383" s="118" t="s">
        <v>6164</v>
      </c>
      <c r="R383" s="105" t="s">
        <v>440</v>
      </c>
      <c r="S383" s="237">
        <v>9</v>
      </c>
      <c r="T383" s="107">
        <f>+S383/J383</f>
        <v>1</v>
      </c>
      <c r="U383" s="85" t="s">
        <v>2463</v>
      </c>
      <c r="V383" s="85" t="s">
        <v>26</v>
      </c>
      <c r="W383" s="427" t="s">
        <v>6225</v>
      </c>
      <c r="X383" s="85" t="s">
        <v>6226</v>
      </c>
      <c r="Y383" s="427" t="s">
        <v>6227</v>
      </c>
      <c r="Z383" s="85" t="s">
        <v>445</v>
      </c>
      <c r="AA383" s="110" t="s">
        <v>60</v>
      </c>
      <c r="AB383" s="410">
        <f>IF(T383=100%,2,0)</f>
        <v>2</v>
      </c>
      <c r="AC383" s="411">
        <f>IF(L383&lt;$AD$8,0,1)</f>
        <v>0</v>
      </c>
      <c r="AD383" s="89" t="str">
        <f t="shared" si="10"/>
        <v>CUMPLIDA</v>
      </c>
      <c r="AE383" s="89" t="str">
        <f t="shared" si="11"/>
        <v>CUMPLIDA</v>
      </c>
      <c r="AF383" s="105" t="s">
        <v>31</v>
      </c>
      <c r="AG383" s="113"/>
      <c r="AH383" s="91" t="s">
        <v>1237</v>
      </c>
      <c r="AI383" s="91"/>
      <c r="AJ383" s="91"/>
      <c r="AK383" s="427" t="s">
        <v>224</v>
      </c>
      <c r="AL383" s="427" t="s">
        <v>118</v>
      </c>
      <c r="AM383" s="427" t="s">
        <v>129</v>
      </c>
      <c r="AN383" s="427" t="s">
        <v>215</v>
      </c>
      <c r="AO383" s="427"/>
      <c r="AP383" s="427"/>
      <c r="AQ383" s="427"/>
      <c r="AR383" s="427"/>
      <c r="AS383" s="119"/>
    </row>
    <row r="384" spans="1:45" s="142" customFormat="1" ht="100.9" hidden="1" customHeight="1" x14ac:dyDescent="0.25">
      <c r="A384" s="120">
        <v>860</v>
      </c>
      <c r="B384" s="120">
        <v>2</v>
      </c>
      <c r="C384" s="271" t="s">
        <v>2926</v>
      </c>
      <c r="D384" s="226" t="s">
        <v>358</v>
      </c>
      <c r="E384" s="226" t="s">
        <v>358</v>
      </c>
      <c r="F384" s="123" t="s">
        <v>2927</v>
      </c>
      <c r="G384" s="123" t="s">
        <v>2928</v>
      </c>
      <c r="H384" s="124" t="s">
        <v>2929</v>
      </c>
      <c r="I384" s="124" t="s">
        <v>2929</v>
      </c>
      <c r="J384" s="125">
        <v>4</v>
      </c>
      <c r="K384" s="126">
        <v>41579</v>
      </c>
      <c r="L384" s="126">
        <v>41882</v>
      </c>
      <c r="M384" s="127" t="s">
        <v>2921</v>
      </c>
      <c r="N384" s="128" t="s">
        <v>68</v>
      </c>
      <c r="O384" s="170" t="s">
        <v>22</v>
      </c>
      <c r="P384" s="170" t="s">
        <v>22</v>
      </c>
      <c r="Q384" s="170" t="s">
        <v>22</v>
      </c>
      <c r="R384" s="129" t="s">
        <v>89</v>
      </c>
      <c r="S384" s="297">
        <v>4</v>
      </c>
      <c r="T384" s="131">
        <f>+S384/J384</f>
        <v>1</v>
      </c>
      <c r="U384" s="132"/>
      <c r="V384" s="132"/>
      <c r="W384" s="133"/>
      <c r="X384" s="132"/>
      <c r="Y384" s="133"/>
      <c r="Z384" s="132"/>
      <c r="AA384" s="134" t="s">
        <v>60</v>
      </c>
      <c r="AB384" s="88">
        <f>IF(T384=100%,2,0)</f>
        <v>2</v>
      </c>
      <c r="AC384" s="88">
        <f>IF(L384&lt;$AD$8,0,1)</f>
        <v>0</v>
      </c>
      <c r="AD384" s="135" t="str">
        <f t="shared" si="10"/>
        <v>CUMPLIDA</v>
      </c>
      <c r="AE384" s="135" t="str">
        <f t="shared" si="11"/>
        <v>CUMPLIDA</v>
      </c>
      <c r="AF384" s="129" t="s">
        <v>89</v>
      </c>
      <c r="AG384" s="131" t="s">
        <v>391</v>
      </c>
      <c r="AH384" s="137"/>
      <c r="AI384" s="137"/>
      <c r="AJ384" s="137"/>
      <c r="AK384" s="138" t="s">
        <v>364</v>
      </c>
      <c r="AL384" s="139"/>
      <c r="AM384" s="138"/>
      <c r="AN384" s="140" t="s">
        <v>215</v>
      </c>
      <c r="AO384" s="140"/>
      <c r="AP384" s="140"/>
      <c r="AQ384" s="140"/>
      <c r="AR384" s="140"/>
      <c r="AS384" s="140"/>
    </row>
    <row r="385" spans="1:45" s="56" customFormat="1" ht="230.25" customHeight="1" x14ac:dyDescent="0.25">
      <c r="A385" s="96">
        <v>862</v>
      </c>
      <c r="B385" s="96">
        <v>4</v>
      </c>
      <c r="C385" s="168" t="s">
        <v>2931</v>
      </c>
      <c r="D385" s="236" t="s">
        <v>358</v>
      </c>
      <c r="E385" s="236" t="s">
        <v>358</v>
      </c>
      <c r="F385" s="99" t="s">
        <v>2879</v>
      </c>
      <c r="G385" s="99" t="s">
        <v>2932</v>
      </c>
      <c r="H385" s="233" t="s">
        <v>2933</v>
      </c>
      <c r="I385" s="233" t="s">
        <v>2933</v>
      </c>
      <c r="J385" s="229">
        <v>6</v>
      </c>
      <c r="K385" s="451">
        <v>41671</v>
      </c>
      <c r="L385" s="451">
        <v>42916</v>
      </c>
      <c r="M385" s="103" t="s">
        <v>2921</v>
      </c>
      <c r="N385" s="452" t="s">
        <v>68</v>
      </c>
      <c r="O385" s="199" t="s">
        <v>22</v>
      </c>
      <c r="P385" s="199" t="s">
        <v>22</v>
      </c>
      <c r="Q385" s="118" t="s">
        <v>6164</v>
      </c>
      <c r="R385" s="105" t="s">
        <v>89</v>
      </c>
      <c r="S385" s="237">
        <v>6</v>
      </c>
      <c r="T385" s="107">
        <f>+S385/J385</f>
        <v>1</v>
      </c>
      <c r="U385" s="85"/>
      <c r="V385" s="85"/>
      <c r="W385" s="86"/>
      <c r="X385" s="85"/>
      <c r="Y385" s="86"/>
      <c r="Z385" s="85"/>
      <c r="AA385" s="110" t="s">
        <v>60</v>
      </c>
      <c r="AB385" s="410">
        <f>IF(T385=100%,2,0)</f>
        <v>2</v>
      </c>
      <c r="AC385" s="411">
        <f>IF(L385&lt;$AD$8,0,1)</f>
        <v>0</v>
      </c>
      <c r="AD385" s="89" t="str">
        <f t="shared" si="10"/>
        <v>CUMPLIDA</v>
      </c>
      <c r="AE385" s="89" t="str">
        <f t="shared" si="11"/>
        <v>CUMPLIDA</v>
      </c>
      <c r="AF385" s="105" t="s">
        <v>89</v>
      </c>
      <c r="AG385" s="113"/>
      <c r="AH385" s="91"/>
      <c r="AI385" s="91"/>
      <c r="AJ385" s="91"/>
      <c r="AK385" s="449" t="s">
        <v>108</v>
      </c>
      <c r="AL385" s="427" t="s">
        <v>111</v>
      </c>
      <c r="AM385" s="427" t="s">
        <v>172</v>
      </c>
      <c r="AN385" s="427" t="s">
        <v>215</v>
      </c>
      <c r="AO385" s="427"/>
      <c r="AP385" s="427"/>
      <c r="AQ385" s="427"/>
      <c r="AR385" s="427"/>
      <c r="AS385" s="119"/>
    </row>
    <row r="386" spans="1:45" s="142" customFormat="1" ht="158.44999999999999" hidden="1" customHeight="1" x14ac:dyDescent="0.25">
      <c r="A386" s="120">
        <v>863</v>
      </c>
      <c r="B386" s="120">
        <v>5</v>
      </c>
      <c r="C386" s="174" t="s">
        <v>2936</v>
      </c>
      <c r="D386" s="226" t="s">
        <v>358</v>
      </c>
      <c r="E386" s="226" t="s">
        <v>358</v>
      </c>
      <c r="F386" s="123" t="s">
        <v>2937</v>
      </c>
      <c r="G386" s="123" t="s">
        <v>2938</v>
      </c>
      <c r="H386" s="124" t="s">
        <v>2939</v>
      </c>
      <c r="I386" s="124" t="s">
        <v>2939</v>
      </c>
      <c r="J386" s="125">
        <v>5</v>
      </c>
      <c r="K386" s="126">
        <v>41579</v>
      </c>
      <c r="L386" s="126">
        <v>41943</v>
      </c>
      <c r="M386" s="127" t="s">
        <v>2921</v>
      </c>
      <c r="N386" s="128" t="s">
        <v>68</v>
      </c>
      <c r="O386" s="125" t="s">
        <v>22</v>
      </c>
      <c r="P386" s="170" t="s">
        <v>2769</v>
      </c>
      <c r="Q386" s="128" t="s">
        <v>37</v>
      </c>
      <c r="R386" s="129" t="s">
        <v>440</v>
      </c>
      <c r="S386" s="297">
        <v>5</v>
      </c>
      <c r="T386" s="131">
        <f>+S386/J386</f>
        <v>1</v>
      </c>
      <c r="U386" s="132"/>
      <c r="V386" s="132"/>
      <c r="W386" s="133"/>
      <c r="X386" s="132"/>
      <c r="Y386" s="133"/>
      <c r="Z386" s="132"/>
      <c r="AA386" s="134" t="s">
        <v>60</v>
      </c>
      <c r="AB386" s="88">
        <f>IF(T386=100%,2,0)</f>
        <v>2</v>
      </c>
      <c r="AC386" s="88">
        <f>IF(L386&lt;$AD$8,0,1)</f>
        <v>0</v>
      </c>
      <c r="AD386" s="135" t="str">
        <f t="shared" si="10"/>
        <v>CUMPLIDA</v>
      </c>
      <c r="AE386" s="135" t="str">
        <f t="shared" si="11"/>
        <v>CUMPLIDA</v>
      </c>
      <c r="AF386" s="129" t="s">
        <v>31</v>
      </c>
      <c r="AG386" s="131" t="s">
        <v>391</v>
      </c>
      <c r="AH386" s="137"/>
      <c r="AI386" s="137"/>
      <c r="AJ386" s="137"/>
      <c r="AK386" s="138" t="s">
        <v>364</v>
      </c>
      <c r="AL386" s="139"/>
      <c r="AM386" s="138"/>
      <c r="AN386" s="140" t="s">
        <v>215</v>
      </c>
      <c r="AO386" s="140"/>
      <c r="AP386" s="140"/>
      <c r="AQ386" s="140"/>
      <c r="AR386" s="140"/>
      <c r="AS386" s="140"/>
    </row>
    <row r="387" spans="1:45" s="56" customFormat="1" ht="323.25" customHeight="1" x14ac:dyDescent="0.25">
      <c r="A387" s="96">
        <v>864</v>
      </c>
      <c r="B387" s="96">
        <v>6</v>
      </c>
      <c r="C387" s="168" t="s">
        <v>2940</v>
      </c>
      <c r="D387" s="236" t="s">
        <v>358</v>
      </c>
      <c r="E387" s="236" t="s">
        <v>358</v>
      </c>
      <c r="F387" s="99" t="s">
        <v>2941</v>
      </c>
      <c r="G387" s="99" t="s">
        <v>2942</v>
      </c>
      <c r="H387" s="100" t="s">
        <v>2943</v>
      </c>
      <c r="I387" s="100" t="s">
        <v>2943</v>
      </c>
      <c r="J387" s="101">
        <v>9</v>
      </c>
      <c r="K387" s="451">
        <v>41579</v>
      </c>
      <c r="L387" s="451">
        <v>42978</v>
      </c>
      <c r="M387" s="103" t="s">
        <v>2921</v>
      </c>
      <c r="N387" s="452" t="s">
        <v>68</v>
      </c>
      <c r="O387" s="101" t="s">
        <v>22</v>
      </c>
      <c r="P387" s="118" t="s">
        <v>2769</v>
      </c>
      <c r="Q387" s="118" t="s">
        <v>6164</v>
      </c>
      <c r="R387" s="105" t="s">
        <v>89</v>
      </c>
      <c r="S387" s="237">
        <v>9</v>
      </c>
      <c r="T387" s="107">
        <f>+S387/J387</f>
        <v>1</v>
      </c>
      <c r="U387" s="85"/>
      <c r="V387" s="85"/>
      <c r="W387" s="86"/>
      <c r="X387" s="85"/>
      <c r="Y387" s="86"/>
      <c r="Z387" s="85"/>
      <c r="AA387" s="110" t="s">
        <v>60</v>
      </c>
      <c r="AB387" s="410">
        <f>IF(T387=100%,2,0)</f>
        <v>2</v>
      </c>
      <c r="AC387" s="411">
        <f>IF(L387&lt;$AD$8,0,1)</f>
        <v>0</v>
      </c>
      <c r="AD387" s="89" t="str">
        <f t="shared" si="10"/>
        <v>CUMPLIDA</v>
      </c>
      <c r="AE387" s="89" t="str">
        <f t="shared" si="11"/>
        <v>CUMPLIDA</v>
      </c>
      <c r="AF387" s="105" t="s">
        <v>89</v>
      </c>
      <c r="AG387" s="113"/>
      <c r="AH387" s="91"/>
      <c r="AI387" s="91"/>
      <c r="AJ387" s="91"/>
      <c r="AK387" s="449" t="s">
        <v>108</v>
      </c>
      <c r="AL387" s="427" t="s">
        <v>115</v>
      </c>
      <c r="AM387" s="427" t="s">
        <v>159</v>
      </c>
      <c r="AN387" s="427" t="s">
        <v>215</v>
      </c>
      <c r="AO387" s="427"/>
      <c r="AP387" s="427"/>
      <c r="AQ387" s="427"/>
      <c r="AR387" s="427"/>
      <c r="AS387" s="119"/>
    </row>
    <row r="388" spans="1:45" s="56" customFormat="1" ht="123" customHeight="1" x14ac:dyDescent="0.25">
      <c r="A388" s="96">
        <v>865</v>
      </c>
      <c r="B388" s="96">
        <v>7</v>
      </c>
      <c r="C388" s="168" t="s">
        <v>2948</v>
      </c>
      <c r="D388" s="236" t="s">
        <v>358</v>
      </c>
      <c r="E388" s="236" t="s">
        <v>358</v>
      </c>
      <c r="F388" s="427" t="s">
        <v>2949</v>
      </c>
      <c r="G388" s="99" t="s">
        <v>2950</v>
      </c>
      <c r="H388" s="100" t="s">
        <v>2951</v>
      </c>
      <c r="I388" s="100" t="s">
        <v>2951</v>
      </c>
      <c r="J388" s="101">
        <v>6</v>
      </c>
      <c r="K388" s="451">
        <v>41518</v>
      </c>
      <c r="L388" s="451">
        <v>42916</v>
      </c>
      <c r="M388" s="103" t="s">
        <v>2921</v>
      </c>
      <c r="N388" s="452" t="s">
        <v>68</v>
      </c>
      <c r="O388" s="118" t="s">
        <v>22</v>
      </c>
      <c r="P388" s="118" t="s">
        <v>22</v>
      </c>
      <c r="Q388" s="118" t="s">
        <v>6164</v>
      </c>
      <c r="R388" s="105" t="s">
        <v>89</v>
      </c>
      <c r="S388" s="237">
        <v>6</v>
      </c>
      <c r="T388" s="107">
        <f>+S388/J388</f>
        <v>1</v>
      </c>
      <c r="U388" s="85"/>
      <c r="V388" s="85"/>
      <c r="W388" s="86"/>
      <c r="X388" s="85"/>
      <c r="Y388" s="86"/>
      <c r="Z388" s="85"/>
      <c r="AA388" s="110" t="s">
        <v>60</v>
      </c>
      <c r="AB388" s="410">
        <f>IF(T388=100%,2,0)</f>
        <v>2</v>
      </c>
      <c r="AC388" s="411">
        <f>IF(L388&lt;$AD$8,0,1)</f>
        <v>0</v>
      </c>
      <c r="AD388" s="89" t="str">
        <f t="shared" si="10"/>
        <v>CUMPLIDA</v>
      </c>
      <c r="AE388" s="89" t="str">
        <f t="shared" si="11"/>
        <v>CUMPLIDA</v>
      </c>
      <c r="AF388" s="105" t="s">
        <v>89</v>
      </c>
      <c r="AG388" s="113"/>
      <c r="AH388" s="91"/>
      <c r="AI388" s="91"/>
      <c r="AJ388" s="91"/>
      <c r="AK388" s="449" t="s">
        <v>108</v>
      </c>
      <c r="AL388" s="427" t="s">
        <v>115</v>
      </c>
      <c r="AM388" s="427" t="s">
        <v>205</v>
      </c>
      <c r="AN388" s="427" t="s">
        <v>215</v>
      </c>
      <c r="AO388" s="427"/>
      <c r="AP388" s="427"/>
      <c r="AQ388" s="427"/>
      <c r="AR388" s="427"/>
      <c r="AS388" s="119"/>
    </row>
    <row r="389" spans="1:45" s="56" customFormat="1" ht="158.44999999999999" customHeight="1" x14ac:dyDescent="0.25">
      <c r="A389" s="96">
        <v>866</v>
      </c>
      <c r="B389" s="96">
        <v>8</v>
      </c>
      <c r="C389" s="168" t="s">
        <v>2954</v>
      </c>
      <c r="D389" s="236" t="s">
        <v>358</v>
      </c>
      <c r="E389" s="236" t="s">
        <v>358</v>
      </c>
      <c r="F389" s="427" t="s">
        <v>2955</v>
      </c>
      <c r="G389" s="99" t="s">
        <v>2956</v>
      </c>
      <c r="H389" s="100" t="s">
        <v>2957</v>
      </c>
      <c r="I389" s="100" t="s">
        <v>2958</v>
      </c>
      <c r="J389" s="101">
        <v>6</v>
      </c>
      <c r="K389" s="451">
        <v>41579</v>
      </c>
      <c r="L389" s="451">
        <v>42916</v>
      </c>
      <c r="M389" s="103" t="s">
        <v>2921</v>
      </c>
      <c r="N389" s="452" t="s">
        <v>68</v>
      </c>
      <c r="O389" s="118" t="s">
        <v>22</v>
      </c>
      <c r="P389" s="118" t="s">
        <v>22</v>
      </c>
      <c r="Q389" s="118" t="s">
        <v>6164</v>
      </c>
      <c r="R389" s="105" t="s">
        <v>89</v>
      </c>
      <c r="S389" s="237">
        <v>6</v>
      </c>
      <c r="T389" s="107">
        <f>+S389/J389</f>
        <v>1</v>
      </c>
      <c r="U389" s="85"/>
      <c r="V389" s="85"/>
      <c r="W389" s="86"/>
      <c r="X389" s="85"/>
      <c r="Y389" s="86"/>
      <c r="Z389" s="85"/>
      <c r="AA389" s="110" t="s">
        <v>60</v>
      </c>
      <c r="AB389" s="410">
        <f>IF(T389=100%,2,0)</f>
        <v>2</v>
      </c>
      <c r="AC389" s="411">
        <f>IF(L389&lt;$AD$8,0,1)</f>
        <v>0</v>
      </c>
      <c r="AD389" s="89" t="str">
        <f t="shared" si="10"/>
        <v>CUMPLIDA</v>
      </c>
      <c r="AE389" s="89" t="str">
        <f t="shared" si="11"/>
        <v>CUMPLIDA</v>
      </c>
      <c r="AF389" s="105" t="s">
        <v>89</v>
      </c>
      <c r="AG389" s="113"/>
      <c r="AH389" s="91"/>
      <c r="AI389" s="91"/>
      <c r="AJ389" s="91"/>
      <c r="AK389" s="449" t="s">
        <v>108</v>
      </c>
      <c r="AL389" s="427" t="s">
        <v>115</v>
      </c>
      <c r="AM389" s="427" t="s">
        <v>205</v>
      </c>
      <c r="AN389" s="427" t="s">
        <v>215</v>
      </c>
      <c r="AO389" s="427"/>
      <c r="AP389" s="427"/>
      <c r="AQ389" s="427"/>
      <c r="AR389" s="427"/>
      <c r="AS389" s="119"/>
    </row>
    <row r="390" spans="1:45" s="142" customFormat="1" ht="144" hidden="1" customHeight="1" x14ac:dyDescent="0.25">
      <c r="A390" s="120">
        <v>867</v>
      </c>
      <c r="B390" s="120">
        <v>9</v>
      </c>
      <c r="C390" s="174" t="s">
        <v>2963</v>
      </c>
      <c r="D390" s="226" t="s">
        <v>358</v>
      </c>
      <c r="E390" s="226" t="s">
        <v>358</v>
      </c>
      <c r="F390" s="139" t="s">
        <v>2964</v>
      </c>
      <c r="G390" s="123" t="s">
        <v>2965</v>
      </c>
      <c r="H390" s="124" t="s">
        <v>2966</v>
      </c>
      <c r="I390" s="124" t="s">
        <v>2967</v>
      </c>
      <c r="J390" s="125">
        <v>8</v>
      </c>
      <c r="K390" s="126">
        <v>41579</v>
      </c>
      <c r="L390" s="127">
        <v>42735</v>
      </c>
      <c r="M390" s="150" t="s">
        <v>2921</v>
      </c>
      <c r="N390" s="151" t="s">
        <v>68</v>
      </c>
      <c r="O390" s="152" t="s">
        <v>22</v>
      </c>
      <c r="P390" s="152" t="s">
        <v>22</v>
      </c>
      <c r="Q390" s="152" t="s">
        <v>22</v>
      </c>
      <c r="R390" s="153" t="s">
        <v>89</v>
      </c>
      <c r="S390" s="326">
        <v>8</v>
      </c>
      <c r="T390" s="155">
        <f>+S390/J390</f>
        <v>1</v>
      </c>
      <c r="U390" s="132"/>
      <c r="V390" s="132"/>
      <c r="W390" s="133"/>
      <c r="X390" s="132"/>
      <c r="Y390" s="133"/>
      <c r="Z390" s="132"/>
      <c r="AA390" s="156" t="s">
        <v>60</v>
      </c>
      <c r="AB390" s="88">
        <f>IF(T390=100%,2,0)</f>
        <v>2</v>
      </c>
      <c r="AC390" s="88">
        <f>IF(L390&lt;$AD$8,0,1)</f>
        <v>0</v>
      </c>
      <c r="AD390" s="135" t="str">
        <f t="shared" si="10"/>
        <v>CUMPLIDA</v>
      </c>
      <c r="AE390" s="135" t="str">
        <f t="shared" si="11"/>
        <v>CUMPLIDA</v>
      </c>
      <c r="AF390" s="153" t="s">
        <v>89</v>
      </c>
      <c r="AG390" s="155" t="s">
        <v>408</v>
      </c>
      <c r="AH390" s="137"/>
      <c r="AI390" s="137"/>
      <c r="AJ390" s="137"/>
      <c r="AK390" s="9" t="s">
        <v>364</v>
      </c>
      <c r="AL390" s="9" t="s">
        <v>111</v>
      </c>
      <c r="AM390" s="9" t="s">
        <v>142</v>
      </c>
      <c r="AN390" s="9" t="s">
        <v>215</v>
      </c>
      <c r="AO390" s="9"/>
      <c r="AP390" s="9"/>
      <c r="AQ390" s="9"/>
      <c r="AR390" s="9"/>
      <c r="AS390" s="9"/>
    </row>
    <row r="391" spans="1:45" s="142" customFormat="1" ht="144" hidden="1" customHeight="1" x14ac:dyDescent="0.25">
      <c r="A391" s="70">
        <v>868</v>
      </c>
      <c r="B391" s="70">
        <v>10</v>
      </c>
      <c r="C391" s="183" t="s">
        <v>2968</v>
      </c>
      <c r="D391" s="192" t="s">
        <v>358</v>
      </c>
      <c r="E391" s="192" t="s">
        <v>358</v>
      </c>
      <c r="F391" s="93" t="s">
        <v>2964</v>
      </c>
      <c r="G391" s="74" t="s">
        <v>2969</v>
      </c>
      <c r="H391" s="75" t="s">
        <v>2970</v>
      </c>
      <c r="I391" s="75" t="s">
        <v>2971</v>
      </c>
      <c r="J391" s="76">
        <v>8</v>
      </c>
      <c r="K391" s="77">
        <v>41579</v>
      </c>
      <c r="L391" s="78">
        <v>42735</v>
      </c>
      <c r="M391" s="103" t="s">
        <v>2921</v>
      </c>
      <c r="N391" s="104" t="s">
        <v>68</v>
      </c>
      <c r="O391" s="118" t="s">
        <v>22</v>
      </c>
      <c r="P391" s="118" t="s">
        <v>22</v>
      </c>
      <c r="Q391" s="118" t="s">
        <v>22</v>
      </c>
      <c r="R391" s="105" t="s">
        <v>89</v>
      </c>
      <c r="S391" s="237">
        <v>8</v>
      </c>
      <c r="T391" s="113">
        <f>+S391/J391</f>
        <v>1</v>
      </c>
      <c r="U391" s="85"/>
      <c r="V391" s="85"/>
      <c r="W391" s="86"/>
      <c r="X391" s="85"/>
      <c r="Y391" s="86"/>
      <c r="Z391" s="85"/>
      <c r="AA391" s="110" t="s">
        <v>60</v>
      </c>
      <c r="AB391" s="88">
        <f>IF(T391=100%,2,0)</f>
        <v>2</v>
      </c>
      <c r="AC391" s="88">
        <f>IF(L391&lt;$AD$8,0,1)</f>
        <v>0</v>
      </c>
      <c r="AD391" s="89" t="str">
        <f t="shared" si="10"/>
        <v>CUMPLIDA</v>
      </c>
      <c r="AE391" s="89" t="str">
        <f t="shared" si="11"/>
        <v>CUMPLIDA</v>
      </c>
      <c r="AF391" s="105" t="s">
        <v>89</v>
      </c>
      <c r="AG391" s="113" t="s">
        <v>408</v>
      </c>
      <c r="AH391" s="91"/>
      <c r="AI391" s="91"/>
      <c r="AJ391" s="91"/>
      <c r="AK391" s="6" t="s">
        <v>364</v>
      </c>
      <c r="AL391" s="6" t="s">
        <v>111</v>
      </c>
      <c r="AM391" s="6" t="s">
        <v>173</v>
      </c>
      <c r="AN391" s="6" t="s">
        <v>215</v>
      </c>
      <c r="AO391" s="427"/>
      <c r="AP391" s="6"/>
      <c r="AQ391" s="6"/>
      <c r="AR391" s="6"/>
      <c r="AS391" s="6"/>
    </row>
    <row r="392" spans="1:45" s="142" customFormat="1" ht="187.15" hidden="1" customHeight="1" x14ac:dyDescent="0.25">
      <c r="A392" s="70">
        <v>869</v>
      </c>
      <c r="B392" s="70">
        <v>11</v>
      </c>
      <c r="C392" s="183" t="s">
        <v>2972</v>
      </c>
      <c r="D392" s="192" t="s">
        <v>358</v>
      </c>
      <c r="E392" s="192" t="s">
        <v>358</v>
      </c>
      <c r="F392" s="93" t="s">
        <v>2973</v>
      </c>
      <c r="G392" s="74" t="s">
        <v>2974</v>
      </c>
      <c r="H392" s="75" t="s">
        <v>2975</v>
      </c>
      <c r="I392" s="75" t="s">
        <v>2976</v>
      </c>
      <c r="J392" s="76">
        <v>8</v>
      </c>
      <c r="K392" s="77">
        <v>41487</v>
      </c>
      <c r="L392" s="78">
        <v>42735</v>
      </c>
      <c r="M392" s="103" t="s">
        <v>2921</v>
      </c>
      <c r="N392" s="104" t="s">
        <v>68</v>
      </c>
      <c r="O392" s="118" t="s">
        <v>22</v>
      </c>
      <c r="P392" s="118" t="s">
        <v>22</v>
      </c>
      <c r="Q392" s="118" t="s">
        <v>22</v>
      </c>
      <c r="R392" s="105" t="s">
        <v>89</v>
      </c>
      <c r="S392" s="237">
        <v>8</v>
      </c>
      <c r="T392" s="113">
        <f>+S392/J392</f>
        <v>1</v>
      </c>
      <c r="U392" s="85"/>
      <c r="V392" s="85"/>
      <c r="W392" s="86"/>
      <c r="X392" s="85"/>
      <c r="Y392" s="86"/>
      <c r="Z392" s="85"/>
      <c r="AA392" s="110" t="s">
        <v>60</v>
      </c>
      <c r="AB392" s="88">
        <f>IF(T392=100%,2,0)</f>
        <v>2</v>
      </c>
      <c r="AC392" s="88">
        <f>IF(L392&lt;$AD$8,0,1)</f>
        <v>0</v>
      </c>
      <c r="AD392" s="89" t="str">
        <f t="shared" si="10"/>
        <v>CUMPLIDA</v>
      </c>
      <c r="AE392" s="89" t="str">
        <f t="shared" si="11"/>
        <v>CUMPLIDA</v>
      </c>
      <c r="AF392" s="105" t="s">
        <v>89</v>
      </c>
      <c r="AG392" s="113" t="s">
        <v>408</v>
      </c>
      <c r="AH392" s="91"/>
      <c r="AI392" s="91"/>
      <c r="AJ392" s="91"/>
      <c r="AK392" s="6" t="s">
        <v>364</v>
      </c>
      <c r="AL392" s="6" t="s">
        <v>111</v>
      </c>
      <c r="AM392" s="270" t="s">
        <v>1512</v>
      </c>
      <c r="AN392" s="6" t="s">
        <v>215</v>
      </c>
      <c r="AO392" s="427"/>
      <c r="AP392" s="6"/>
      <c r="AQ392" s="6"/>
      <c r="AR392" s="6"/>
      <c r="AS392" s="6"/>
    </row>
    <row r="393" spans="1:45" s="142" customFormat="1" ht="136.5" hidden="1" customHeight="1" x14ac:dyDescent="0.25">
      <c r="A393" s="70">
        <v>870</v>
      </c>
      <c r="B393" s="70">
        <v>12</v>
      </c>
      <c r="C393" s="183" t="s">
        <v>2977</v>
      </c>
      <c r="D393" s="192" t="s">
        <v>358</v>
      </c>
      <c r="E393" s="192" t="s">
        <v>358</v>
      </c>
      <c r="F393" s="93" t="s">
        <v>2978</v>
      </c>
      <c r="G393" s="74" t="s">
        <v>2979</v>
      </c>
      <c r="H393" s="75" t="s">
        <v>2980</v>
      </c>
      <c r="I393" s="75" t="s">
        <v>2981</v>
      </c>
      <c r="J393" s="76">
        <v>4</v>
      </c>
      <c r="K393" s="77">
        <v>41487</v>
      </c>
      <c r="L393" s="78">
        <v>42735</v>
      </c>
      <c r="M393" s="103" t="s">
        <v>2921</v>
      </c>
      <c r="N393" s="104" t="s">
        <v>68</v>
      </c>
      <c r="O393" s="101" t="s">
        <v>22</v>
      </c>
      <c r="P393" s="101" t="s">
        <v>22</v>
      </c>
      <c r="Q393" s="118" t="s">
        <v>22</v>
      </c>
      <c r="R393" s="105" t="s">
        <v>89</v>
      </c>
      <c r="S393" s="237">
        <v>4</v>
      </c>
      <c r="T393" s="113">
        <f>+S393/J393</f>
        <v>1</v>
      </c>
      <c r="U393" s="85"/>
      <c r="V393" s="85"/>
      <c r="W393" s="86"/>
      <c r="X393" s="85"/>
      <c r="Y393" s="86"/>
      <c r="Z393" s="85"/>
      <c r="AA393" s="110" t="s">
        <v>60</v>
      </c>
      <c r="AB393" s="88">
        <f>IF(T393=100%,2,0)</f>
        <v>2</v>
      </c>
      <c r="AC393" s="88">
        <f>IF(L393&lt;$AD$8,0,1)</f>
        <v>0</v>
      </c>
      <c r="AD393" s="89" t="str">
        <f t="shared" si="10"/>
        <v>CUMPLIDA</v>
      </c>
      <c r="AE393" s="89" t="str">
        <f t="shared" si="11"/>
        <v>CUMPLIDA</v>
      </c>
      <c r="AF393" s="105" t="s">
        <v>89</v>
      </c>
      <c r="AG393" s="113" t="s">
        <v>408</v>
      </c>
      <c r="AH393" s="91"/>
      <c r="AI393" s="91"/>
      <c r="AJ393" s="91"/>
      <c r="AK393" s="6" t="s">
        <v>364</v>
      </c>
      <c r="AL393" s="6" t="s">
        <v>111</v>
      </c>
      <c r="AM393" s="270" t="s">
        <v>1512</v>
      </c>
      <c r="AN393" s="6" t="s">
        <v>215</v>
      </c>
      <c r="AO393" s="427"/>
      <c r="AP393" s="6"/>
      <c r="AQ393" s="6"/>
      <c r="AR393" s="6"/>
      <c r="AS393" s="6"/>
    </row>
    <row r="394" spans="1:45" s="56" customFormat="1" ht="115.15" customHeight="1" x14ac:dyDescent="0.25">
      <c r="A394" s="96">
        <v>871</v>
      </c>
      <c r="B394" s="96">
        <v>13</v>
      </c>
      <c r="C394" s="168" t="s">
        <v>2982</v>
      </c>
      <c r="D394" s="236" t="s">
        <v>358</v>
      </c>
      <c r="E394" s="236" t="s">
        <v>358</v>
      </c>
      <c r="F394" s="427" t="s">
        <v>2983</v>
      </c>
      <c r="G394" s="99" t="s">
        <v>2984</v>
      </c>
      <c r="H394" s="100" t="s">
        <v>2985</v>
      </c>
      <c r="I394" s="100" t="s">
        <v>2986</v>
      </c>
      <c r="J394" s="101">
        <v>7</v>
      </c>
      <c r="K394" s="451">
        <v>41579</v>
      </c>
      <c r="L394" s="451">
        <v>42916</v>
      </c>
      <c r="M394" s="103" t="s">
        <v>2921</v>
      </c>
      <c r="N394" s="452" t="s">
        <v>68</v>
      </c>
      <c r="O394" s="118" t="s">
        <v>22</v>
      </c>
      <c r="P394" s="118" t="s">
        <v>22</v>
      </c>
      <c r="Q394" s="118" t="s">
        <v>6164</v>
      </c>
      <c r="R394" s="105" t="s">
        <v>89</v>
      </c>
      <c r="S394" s="237">
        <v>7</v>
      </c>
      <c r="T394" s="107">
        <f>+S394/J394</f>
        <v>1</v>
      </c>
      <c r="U394" s="85"/>
      <c r="V394" s="85"/>
      <c r="W394" s="86"/>
      <c r="X394" s="85"/>
      <c r="Y394" s="86"/>
      <c r="Z394" s="85"/>
      <c r="AA394" s="110" t="s">
        <v>60</v>
      </c>
      <c r="AB394" s="410">
        <f>IF(T394=100%,2,0)</f>
        <v>2</v>
      </c>
      <c r="AC394" s="411">
        <f>IF(L394&lt;$AD$8,0,1)</f>
        <v>0</v>
      </c>
      <c r="AD394" s="89" t="str">
        <f t="shared" si="10"/>
        <v>CUMPLIDA</v>
      </c>
      <c r="AE394" s="89" t="str">
        <f t="shared" si="11"/>
        <v>CUMPLIDA</v>
      </c>
      <c r="AF394" s="105" t="s">
        <v>89</v>
      </c>
      <c r="AG394" s="113"/>
      <c r="AH394" s="91"/>
      <c r="AI394" s="91"/>
      <c r="AJ394" s="91"/>
      <c r="AK394" s="449" t="s">
        <v>108</v>
      </c>
      <c r="AL394" s="427" t="s">
        <v>115</v>
      </c>
      <c r="AM394" s="427" t="s">
        <v>174</v>
      </c>
      <c r="AN394" s="427" t="s">
        <v>215</v>
      </c>
      <c r="AO394" s="427"/>
      <c r="AP394" s="427"/>
      <c r="AQ394" s="427"/>
      <c r="AR394" s="427"/>
      <c r="AS394" s="119"/>
    </row>
    <row r="395" spans="1:45" s="56" customFormat="1" ht="129.6" customHeight="1" x14ac:dyDescent="0.25">
      <c r="A395" s="96">
        <v>872</v>
      </c>
      <c r="B395" s="96">
        <v>14</v>
      </c>
      <c r="C395" s="168" t="s">
        <v>2988</v>
      </c>
      <c r="D395" s="236" t="s">
        <v>358</v>
      </c>
      <c r="E395" s="236" t="s">
        <v>358</v>
      </c>
      <c r="F395" s="427" t="s">
        <v>2989</v>
      </c>
      <c r="G395" s="99" t="s">
        <v>2990</v>
      </c>
      <c r="H395" s="100" t="s">
        <v>2991</v>
      </c>
      <c r="I395" s="100" t="s">
        <v>2991</v>
      </c>
      <c r="J395" s="101">
        <v>8</v>
      </c>
      <c r="K395" s="451">
        <v>41487</v>
      </c>
      <c r="L395" s="451">
        <v>42916</v>
      </c>
      <c r="M395" s="103" t="s">
        <v>2921</v>
      </c>
      <c r="N395" s="452" t="s">
        <v>68</v>
      </c>
      <c r="O395" s="118" t="s">
        <v>22</v>
      </c>
      <c r="P395" s="118" t="s">
        <v>22</v>
      </c>
      <c r="Q395" s="118" t="s">
        <v>6164</v>
      </c>
      <c r="R395" s="105" t="s">
        <v>88</v>
      </c>
      <c r="S395" s="237">
        <v>8</v>
      </c>
      <c r="T395" s="107">
        <f>+S395/J395</f>
        <v>1</v>
      </c>
      <c r="U395" s="85"/>
      <c r="V395" s="85"/>
      <c r="W395" s="86"/>
      <c r="X395" s="85"/>
      <c r="Y395" s="86"/>
      <c r="Z395" s="85"/>
      <c r="AA395" s="110" t="s">
        <v>60</v>
      </c>
      <c r="AB395" s="410">
        <f>IF(T395=100%,2,0)</f>
        <v>2</v>
      </c>
      <c r="AC395" s="411">
        <f>IF(L395&lt;$AD$8,0,1)</f>
        <v>0</v>
      </c>
      <c r="AD395" s="89" t="str">
        <f t="shared" ref="AD395:AD458" si="12">IF(AB395+AC395&gt;1,"CUMPLIDA",IF(AC395=1,"EN TERMINO","VENCIDA"))</f>
        <v>CUMPLIDA</v>
      </c>
      <c r="AE395" s="89" t="str">
        <f t="shared" ref="AE395:AE458" si="13">IF(AD395="CUMPLIDA","CUMPLIDA",IF(AD395="EN TERMINO","EN TERMINO","VENCIDA"))</f>
        <v>CUMPLIDA</v>
      </c>
      <c r="AF395" s="105" t="s">
        <v>88</v>
      </c>
      <c r="AG395" s="113"/>
      <c r="AH395" s="91"/>
      <c r="AI395" s="91"/>
      <c r="AJ395" s="91"/>
      <c r="AK395" s="449" t="s">
        <v>108</v>
      </c>
      <c r="AL395" s="427" t="s">
        <v>112</v>
      </c>
      <c r="AM395" s="427" t="s">
        <v>138</v>
      </c>
      <c r="AN395" s="427" t="s">
        <v>215</v>
      </c>
      <c r="AO395" s="427"/>
      <c r="AP395" s="427"/>
      <c r="AQ395" s="427"/>
      <c r="AR395" s="427"/>
      <c r="AS395" s="119"/>
    </row>
    <row r="396" spans="1:45" s="142" customFormat="1" ht="201.6" hidden="1" customHeight="1" x14ac:dyDescent="0.25">
      <c r="A396" s="120">
        <v>873</v>
      </c>
      <c r="B396" s="120">
        <v>15</v>
      </c>
      <c r="C396" s="174" t="s">
        <v>2994</v>
      </c>
      <c r="D396" s="226" t="s">
        <v>358</v>
      </c>
      <c r="E396" s="226" t="s">
        <v>358</v>
      </c>
      <c r="F396" s="139" t="s">
        <v>2995</v>
      </c>
      <c r="G396" s="123" t="s">
        <v>2996</v>
      </c>
      <c r="H396" s="124" t="s">
        <v>2997</v>
      </c>
      <c r="I396" s="124" t="s">
        <v>2997</v>
      </c>
      <c r="J396" s="125">
        <v>4</v>
      </c>
      <c r="K396" s="126">
        <v>41579</v>
      </c>
      <c r="L396" s="126">
        <v>42185</v>
      </c>
      <c r="M396" s="127" t="s">
        <v>2921</v>
      </c>
      <c r="N396" s="128" t="s">
        <v>68</v>
      </c>
      <c r="O396" s="170" t="s">
        <v>22</v>
      </c>
      <c r="P396" s="170" t="s">
        <v>22</v>
      </c>
      <c r="Q396" s="170" t="s">
        <v>22</v>
      </c>
      <c r="R396" s="129" t="s">
        <v>89</v>
      </c>
      <c r="S396" s="297">
        <v>4</v>
      </c>
      <c r="T396" s="131">
        <f>+S396/J396</f>
        <v>1</v>
      </c>
      <c r="U396" s="132"/>
      <c r="V396" s="132"/>
      <c r="W396" s="133"/>
      <c r="X396" s="132"/>
      <c r="Y396" s="133"/>
      <c r="Z396" s="132"/>
      <c r="AA396" s="134" t="s">
        <v>60</v>
      </c>
      <c r="AB396" s="88">
        <f>IF(T396=100%,2,0)</f>
        <v>2</v>
      </c>
      <c r="AC396" s="88">
        <f>IF(L396&lt;$AD$8,0,1)</f>
        <v>0</v>
      </c>
      <c r="AD396" s="135" t="str">
        <f t="shared" si="12"/>
        <v>CUMPLIDA</v>
      </c>
      <c r="AE396" s="135" t="str">
        <f t="shared" si="13"/>
        <v>CUMPLIDA</v>
      </c>
      <c r="AF396" s="129" t="s">
        <v>89</v>
      </c>
      <c r="AG396" s="131" t="s">
        <v>363</v>
      </c>
      <c r="AH396" s="137"/>
      <c r="AI396" s="137"/>
      <c r="AJ396" s="137"/>
      <c r="AK396" s="138" t="s">
        <v>364</v>
      </c>
      <c r="AL396" s="139" t="s">
        <v>112</v>
      </c>
      <c r="AM396" s="139" t="s">
        <v>2764</v>
      </c>
      <c r="AN396" s="140" t="s">
        <v>215</v>
      </c>
      <c r="AO396" s="140"/>
      <c r="AP396" s="140"/>
      <c r="AQ396" s="140"/>
      <c r="AR396" s="140"/>
      <c r="AS396" s="140"/>
    </row>
    <row r="397" spans="1:45" s="142" customFormat="1" ht="216.75" hidden="1" customHeight="1" x14ac:dyDescent="0.25">
      <c r="A397" s="70">
        <v>874</v>
      </c>
      <c r="B397" s="70">
        <v>16</v>
      </c>
      <c r="C397" s="183" t="s">
        <v>2998</v>
      </c>
      <c r="D397" s="192" t="s">
        <v>358</v>
      </c>
      <c r="E397" s="192" t="s">
        <v>358</v>
      </c>
      <c r="F397" s="74" t="s">
        <v>427</v>
      </c>
      <c r="G397" s="74" t="s">
        <v>428</v>
      </c>
      <c r="H397" s="75" t="s">
        <v>2999</v>
      </c>
      <c r="I397" s="75" t="s">
        <v>3000</v>
      </c>
      <c r="J397" s="76">
        <v>8</v>
      </c>
      <c r="K397" s="77">
        <v>41548</v>
      </c>
      <c r="L397" s="77">
        <v>42735</v>
      </c>
      <c r="M397" s="103" t="s">
        <v>2921</v>
      </c>
      <c r="N397" s="104" t="s">
        <v>68</v>
      </c>
      <c r="O397" s="118" t="s">
        <v>22</v>
      </c>
      <c r="P397" s="118" t="s">
        <v>22</v>
      </c>
      <c r="Q397" s="118" t="s">
        <v>22</v>
      </c>
      <c r="R397" s="105" t="s">
        <v>88</v>
      </c>
      <c r="S397" s="237">
        <v>8</v>
      </c>
      <c r="T397" s="113">
        <f>+S397/J397</f>
        <v>1</v>
      </c>
      <c r="U397" s="85"/>
      <c r="V397" s="85"/>
      <c r="W397" s="86"/>
      <c r="X397" s="85"/>
      <c r="Y397" s="86"/>
      <c r="Z397" s="85"/>
      <c r="AA397" s="110" t="s">
        <v>60</v>
      </c>
      <c r="AB397" s="88">
        <f>IF(T397=100%,2,0)</f>
        <v>2</v>
      </c>
      <c r="AC397" s="88">
        <f>IF(L397&lt;$AD$8,0,1)</f>
        <v>0</v>
      </c>
      <c r="AD397" s="89" t="str">
        <f t="shared" si="12"/>
        <v>CUMPLIDA</v>
      </c>
      <c r="AE397" s="89" t="str">
        <f t="shared" si="13"/>
        <v>CUMPLIDA</v>
      </c>
      <c r="AF397" s="105" t="s">
        <v>88</v>
      </c>
      <c r="AG397" s="113" t="s">
        <v>408</v>
      </c>
      <c r="AH397" s="91"/>
      <c r="AI397" s="91"/>
      <c r="AJ397" s="91"/>
      <c r="AK397" s="6" t="s">
        <v>364</v>
      </c>
      <c r="AL397" s="6" t="s">
        <v>115</v>
      </c>
      <c r="AM397" s="6" t="s">
        <v>128</v>
      </c>
      <c r="AN397" s="6" t="s">
        <v>215</v>
      </c>
      <c r="AO397" s="427"/>
      <c r="AP397" s="6"/>
      <c r="AQ397" s="6"/>
      <c r="AR397" s="6"/>
      <c r="AS397" s="6"/>
    </row>
    <row r="398" spans="1:45" s="142" customFormat="1" ht="294.75" customHeight="1" x14ac:dyDescent="0.25">
      <c r="A398" s="96">
        <v>877</v>
      </c>
      <c r="B398" s="96">
        <v>1</v>
      </c>
      <c r="C398" s="172" t="s">
        <v>3001</v>
      </c>
      <c r="D398" s="236" t="s">
        <v>358</v>
      </c>
      <c r="E398" s="236" t="s">
        <v>358</v>
      </c>
      <c r="F398" s="97" t="s">
        <v>3002</v>
      </c>
      <c r="G398" s="99" t="s">
        <v>3003</v>
      </c>
      <c r="H398" s="216" t="s">
        <v>3004</v>
      </c>
      <c r="I398" s="216" t="s">
        <v>3004</v>
      </c>
      <c r="J398" s="449">
        <v>10</v>
      </c>
      <c r="K398" s="451">
        <v>41654</v>
      </c>
      <c r="L398" s="451">
        <v>43190</v>
      </c>
      <c r="M398" s="103" t="s">
        <v>439</v>
      </c>
      <c r="N398" s="452" t="s">
        <v>30</v>
      </c>
      <c r="O398" s="452" t="s">
        <v>29</v>
      </c>
      <c r="P398" s="452" t="s">
        <v>25</v>
      </c>
      <c r="Q398" s="452" t="s">
        <v>6191</v>
      </c>
      <c r="R398" s="105" t="s">
        <v>89</v>
      </c>
      <c r="S398" s="237">
        <v>10</v>
      </c>
      <c r="T398" s="107">
        <f>+S398/J398</f>
        <v>1</v>
      </c>
      <c r="U398" s="85"/>
      <c r="V398" s="85"/>
      <c r="W398" s="86"/>
      <c r="X398" s="85"/>
      <c r="Y398" s="86"/>
      <c r="Z398" s="85"/>
      <c r="AA398" s="110" t="s">
        <v>69</v>
      </c>
      <c r="AB398" s="410">
        <f>IF(T398=100%,2,0)</f>
        <v>2</v>
      </c>
      <c r="AC398" s="411">
        <f>IF(L398&lt;$AD$8,0,1)</f>
        <v>0</v>
      </c>
      <c r="AD398" s="89" t="str">
        <f t="shared" si="12"/>
        <v>CUMPLIDA</v>
      </c>
      <c r="AE398" s="89" t="str">
        <f t="shared" si="13"/>
        <v>CUMPLIDA</v>
      </c>
      <c r="AF398" s="105" t="s">
        <v>89</v>
      </c>
      <c r="AG398" s="113"/>
      <c r="AH398" s="114" t="s">
        <v>3010</v>
      </c>
      <c r="AI398" s="91" t="s">
        <v>26</v>
      </c>
      <c r="AJ398" s="114" t="s">
        <v>222</v>
      </c>
      <c r="AK398" s="449" t="s">
        <v>108</v>
      </c>
      <c r="AL398" s="427" t="s">
        <v>113</v>
      </c>
      <c r="AM398" s="427" t="s">
        <v>113</v>
      </c>
      <c r="AN398" s="427" t="s">
        <v>213</v>
      </c>
      <c r="AO398" s="427"/>
      <c r="AP398" s="427"/>
      <c r="AQ398" s="427"/>
      <c r="AR398" s="427"/>
      <c r="AS398" s="119"/>
    </row>
    <row r="399" spans="1:45" s="56" customFormat="1" ht="280.5" customHeight="1" x14ac:dyDescent="0.25">
      <c r="A399" s="96">
        <v>878</v>
      </c>
      <c r="B399" s="96">
        <v>2</v>
      </c>
      <c r="C399" s="272" t="s">
        <v>3011</v>
      </c>
      <c r="D399" s="166" t="s">
        <v>358</v>
      </c>
      <c r="E399" s="166" t="s">
        <v>358</v>
      </c>
      <c r="F399" s="205" t="s">
        <v>3012</v>
      </c>
      <c r="G399" s="166"/>
      <c r="H399" s="166" t="s">
        <v>3013</v>
      </c>
      <c r="I399" s="166" t="s">
        <v>3013</v>
      </c>
      <c r="J399" s="203">
        <v>6</v>
      </c>
      <c r="K399" s="451">
        <v>41654</v>
      </c>
      <c r="L399" s="451">
        <v>42916</v>
      </c>
      <c r="M399" s="103" t="s">
        <v>439</v>
      </c>
      <c r="N399" s="452" t="s">
        <v>30</v>
      </c>
      <c r="O399" s="199" t="s">
        <v>29</v>
      </c>
      <c r="P399" s="199" t="s">
        <v>29</v>
      </c>
      <c r="Q399" s="452" t="s">
        <v>6191</v>
      </c>
      <c r="R399" s="105" t="s">
        <v>440</v>
      </c>
      <c r="S399" s="237">
        <v>6</v>
      </c>
      <c r="T399" s="107">
        <f>+S399/J399</f>
        <v>1</v>
      </c>
      <c r="U399" s="85" t="s">
        <v>2463</v>
      </c>
      <c r="V399" s="85" t="s">
        <v>26</v>
      </c>
      <c r="W399" s="427" t="s">
        <v>6215</v>
      </c>
      <c r="X399" s="85" t="s">
        <v>6216</v>
      </c>
      <c r="Y399" s="427" t="s">
        <v>6217</v>
      </c>
      <c r="Z399" s="85" t="s">
        <v>445</v>
      </c>
      <c r="AA399" s="110" t="s">
        <v>69</v>
      </c>
      <c r="AB399" s="410">
        <f>IF(T399=100%,2,0)</f>
        <v>2</v>
      </c>
      <c r="AC399" s="411">
        <f>IF(L399&lt;$AD$8,0,1)</f>
        <v>0</v>
      </c>
      <c r="AD399" s="89" t="str">
        <f t="shared" si="12"/>
        <v>CUMPLIDA</v>
      </c>
      <c r="AE399" s="89" t="str">
        <f t="shared" si="13"/>
        <v>CUMPLIDA</v>
      </c>
      <c r="AF399" s="105" t="s">
        <v>31</v>
      </c>
      <c r="AG399" s="113"/>
      <c r="AH399" s="114" t="s">
        <v>3017</v>
      </c>
      <c r="AI399" s="91" t="s">
        <v>226</v>
      </c>
      <c r="AJ399" s="114" t="s">
        <v>220</v>
      </c>
      <c r="AK399" s="449" t="s">
        <v>108</v>
      </c>
      <c r="AL399" s="427" t="s">
        <v>111</v>
      </c>
      <c r="AM399" s="427" t="s">
        <v>143</v>
      </c>
      <c r="AN399" s="427" t="s">
        <v>213</v>
      </c>
      <c r="AO399" s="427"/>
      <c r="AP399" s="427"/>
      <c r="AQ399" s="427"/>
      <c r="AR399" s="427"/>
      <c r="AS399" s="119"/>
    </row>
    <row r="400" spans="1:45" s="56" customFormat="1" ht="409.5" customHeight="1" x14ac:dyDescent="0.25">
      <c r="A400" s="96">
        <v>879</v>
      </c>
      <c r="B400" s="96">
        <v>3</v>
      </c>
      <c r="C400" s="168" t="s">
        <v>3018</v>
      </c>
      <c r="D400" s="166" t="s">
        <v>358</v>
      </c>
      <c r="E400" s="166" t="s">
        <v>358</v>
      </c>
      <c r="F400" s="166" t="s">
        <v>3019</v>
      </c>
      <c r="G400" s="166"/>
      <c r="H400" s="166" t="s">
        <v>3020</v>
      </c>
      <c r="I400" s="166" t="s">
        <v>3020</v>
      </c>
      <c r="J400" s="203">
        <v>7</v>
      </c>
      <c r="K400" s="451">
        <v>41654</v>
      </c>
      <c r="L400" s="451">
        <v>42916</v>
      </c>
      <c r="M400" s="103" t="s">
        <v>439</v>
      </c>
      <c r="N400" s="452" t="s">
        <v>30</v>
      </c>
      <c r="O400" s="101" t="s">
        <v>29</v>
      </c>
      <c r="P400" s="452" t="s">
        <v>3021</v>
      </c>
      <c r="Q400" s="452" t="s">
        <v>6191</v>
      </c>
      <c r="R400" s="105" t="s">
        <v>440</v>
      </c>
      <c r="S400" s="237">
        <v>7</v>
      </c>
      <c r="T400" s="107">
        <f>+S400/J400</f>
        <v>1</v>
      </c>
      <c r="U400" s="85" t="s">
        <v>441</v>
      </c>
      <c r="V400" s="85" t="s">
        <v>26</v>
      </c>
      <c r="W400" s="427" t="s">
        <v>3026</v>
      </c>
      <c r="X400" s="85" t="s">
        <v>3027</v>
      </c>
      <c r="Y400" s="427" t="s">
        <v>1705</v>
      </c>
      <c r="Z400" s="449" t="s">
        <v>1706</v>
      </c>
      <c r="AA400" s="110" t="s">
        <v>69</v>
      </c>
      <c r="AB400" s="410">
        <f>IF(T400=100%,2,0)</f>
        <v>2</v>
      </c>
      <c r="AC400" s="411">
        <f>IF(L400&lt;$AD$8,0,1)</f>
        <v>0</v>
      </c>
      <c r="AD400" s="89" t="str">
        <f t="shared" si="12"/>
        <v>CUMPLIDA</v>
      </c>
      <c r="AE400" s="89" t="str">
        <f t="shared" si="13"/>
        <v>CUMPLIDA</v>
      </c>
      <c r="AF400" s="105" t="s">
        <v>31</v>
      </c>
      <c r="AG400" s="113"/>
      <c r="AH400" s="114" t="s">
        <v>3028</v>
      </c>
      <c r="AI400" s="91" t="s">
        <v>226</v>
      </c>
      <c r="AJ400" s="114" t="s">
        <v>220</v>
      </c>
      <c r="AK400" s="449" t="s">
        <v>108</v>
      </c>
      <c r="AL400" s="427" t="s">
        <v>119</v>
      </c>
      <c r="AM400" s="427" t="s">
        <v>3029</v>
      </c>
      <c r="AN400" s="427" t="s">
        <v>213</v>
      </c>
      <c r="AO400" s="427"/>
      <c r="AP400" s="427"/>
      <c r="AQ400" s="427"/>
      <c r="AR400" s="427"/>
      <c r="AS400" s="119"/>
    </row>
    <row r="401" spans="1:45" s="142" customFormat="1" ht="199.5" customHeight="1" x14ac:dyDescent="0.25">
      <c r="A401" s="96">
        <v>880</v>
      </c>
      <c r="B401" s="96">
        <v>4</v>
      </c>
      <c r="C401" s="334" t="s">
        <v>3030</v>
      </c>
      <c r="D401" s="236" t="s">
        <v>358</v>
      </c>
      <c r="E401" s="236" t="s">
        <v>358</v>
      </c>
      <c r="F401" s="427" t="s">
        <v>2964</v>
      </c>
      <c r="G401" s="99" t="s">
        <v>3031</v>
      </c>
      <c r="H401" s="329" t="s">
        <v>3032</v>
      </c>
      <c r="I401" s="329" t="s">
        <v>3032</v>
      </c>
      <c r="J401" s="330">
        <v>6</v>
      </c>
      <c r="K401" s="451">
        <v>41654</v>
      </c>
      <c r="L401" s="451">
        <v>42916</v>
      </c>
      <c r="M401" s="103" t="s">
        <v>439</v>
      </c>
      <c r="N401" s="452" t="s">
        <v>30</v>
      </c>
      <c r="O401" s="101" t="s">
        <v>29</v>
      </c>
      <c r="P401" s="452" t="s">
        <v>2458</v>
      </c>
      <c r="Q401" s="452" t="s">
        <v>6191</v>
      </c>
      <c r="R401" s="105" t="s">
        <v>440</v>
      </c>
      <c r="S401" s="237">
        <v>6</v>
      </c>
      <c r="T401" s="107">
        <f>+S401/J401</f>
        <v>1</v>
      </c>
      <c r="U401" s="85"/>
      <c r="V401" s="85"/>
      <c r="W401" s="86"/>
      <c r="X401" s="85"/>
      <c r="Y401" s="86"/>
      <c r="Z401" s="85"/>
      <c r="AA401" s="110" t="s">
        <v>69</v>
      </c>
      <c r="AB401" s="410">
        <f>IF(T401=100%,2,0)</f>
        <v>2</v>
      </c>
      <c r="AC401" s="411">
        <f>IF(L401&lt;$AD$8,0,1)</f>
        <v>0</v>
      </c>
      <c r="AD401" s="89" t="str">
        <f t="shared" si="12"/>
        <v>CUMPLIDA</v>
      </c>
      <c r="AE401" s="89" t="str">
        <f t="shared" si="13"/>
        <v>CUMPLIDA</v>
      </c>
      <c r="AF401" s="105" t="s">
        <v>31</v>
      </c>
      <c r="AG401" s="113"/>
      <c r="AH401" s="114" t="s">
        <v>3036</v>
      </c>
      <c r="AI401" s="91" t="s">
        <v>26</v>
      </c>
      <c r="AJ401" s="114" t="s">
        <v>222</v>
      </c>
      <c r="AK401" s="449" t="s">
        <v>108</v>
      </c>
      <c r="AL401" s="427" t="s">
        <v>111</v>
      </c>
      <c r="AM401" s="427" t="s">
        <v>175</v>
      </c>
      <c r="AN401" s="427" t="s">
        <v>213</v>
      </c>
      <c r="AO401" s="427"/>
      <c r="AP401" s="427"/>
      <c r="AQ401" s="427"/>
      <c r="AR401" s="427"/>
      <c r="AS401" s="119"/>
    </row>
    <row r="402" spans="1:45" s="142" customFormat="1" ht="187.15" customHeight="1" x14ac:dyDescent="0.25">
      <c r="A402" s="96">
        <v>881</v>
      </c>
      <c r="B402" s="96">
        <v>5</v>
      </c>
      <c r="C402" s="272" t="s">
        <v>3037</v>
      </c>
      <c r="D402" s="236" t="s">
        <v>358</v>
      </c>
      <c r="E402" s="236" t="s">
        <v>358</v>
      </c>
      <c r="F402" s="427" t="s">
        <v>2964</v>
      </c>
      <c r="G402" s="99" t="s">
        <v>3031</v>
      </c>
      <c r="H402" s="266" t="s">
        <v>3038</v>
      </c>
      <c r="I402" s="266" t="s">
        <v>3038</v>
      </c>
      <c r="J402" s="449">
        <v>6</v>
      </c>
      <c r="K402" s="451">
        <v>41654</v>
      </c>
      <c r="L402" s="451">
        <v>42916</v>
      </c>
      <c r="M402" s="103" t="s">
        <v>439</v>
      </c>
      <c r="N402" s="452" t="s">
        <v>30</v>
      </c>
      <c r="O402" s="199" t="s">
        <v>29</v>
      </c>
      <c r="P402" s="199" t="s">
        <v>29</v>
      </c>
      <c r="Q402" s="452" t="s">
        <v>6191</v>
      </c>
      <c r="R402" s="105" t="s">
        <v>88</v>
      </c>
      <c r="S402" s="237">
        <v>6</v>
      </c>
      <c r="T402" s="107">
        <f>+S402/J402</f>
        <v>1</v>
      </c>
      <c r="U402" s="85"/>
      <c r="V402" s="85"/>
      <c r="W402" s="86"/>
      <c r="X402" s="85"/>
      <c r="Y402" s="86"/>
      <c r="Z402" s="85"/>
      <c r="AA402" s="110" t="s">
        <v>69</v>
      </c>
      <c r="AB402" s="410">
        <f>IF(T402=100%,2,0)</f>
        <v>2</v>
      </c>
      <c r="AC402" s="411">
        <f>IF(L402&lt;$AD$8,0,1)</f>
        <v>0</v>
      </c>
      <c r="AD402" s="89" t="str">
        <f t="shared" si="12"/>
        <v>CUMPLIDA</v>
      </c>
      <c r="AE402" s="89" t="str">
        <f t="shared" si="13"/>
        <v>CUMPLIDA</v>
      </c>
      <c r="AF402" s="105" t="s">
        <v>88</v>
      </c>
      <c r="AG402" s="113"/>
      <c r="AH402" s="114" t="s">
        <v>3042</v>
      </c>
      <c r="AI402" s="91" t="s">
        <v>26</v>
      </c>
      <c r="AJ402" s="114" t="s">
        <v>222</v>
      </c>
      <c r="AK402" s="449" t="s">
        <v>108</v>
      </c>
      <c r="AL402" s="427" t="s">
        <v>115</v>
      </c>
      <c r="AM402" s="427" t="s">
        <v>205</v>
      </c>
      <c r="AN402" s="427" t="s">
        <v>213</v>
      </c>
      <c r="AO402" s="427"/>
      <c r="AP402" s="427"/>
      <c r="AQ402" s="427"/>
      <c r="AR402" s="427"/>
      <c r="AS402" s="119"/>
    </row>
    <row r="403" spans="1:45" s="142" customFormat="1" ht="276" customHeight="1" x14ac:dyDescent="0.25">
      <c r="A403" s="96">
        <v>882</v>
      </c>
      <c r="B403" s="96">
        <v>6</v>
      </c>
      <c r="C403" s="204" t="s">
        <v>3043</v>
      </c>
      <c r="D403" s="236" t="s">
        <v>358</v>
      </c>
      <c r="E403" s="236" t="s">
        <v>358</v>
      </c>
      <c r="F403" s="427" t="s">
        <v>2964</v>
      </c>
      <c r="G403" s="99" t="s">
        <v>3031</v>
      </c>
      <c r="H403" s="266" t="s">
        <v>3044</v>
      </c>
      <c r="I403" s="266" t="s">
        <v>3044</v>
      </c>
      <c r="J403" s="449">
        <v>7</v>
      </c>
      <c r="K403" s="451">
        <v>41654</v>
      </c>
      <c r="L403" s="451">
        <v>43190</v>
      </c>
      <c r="M403" s="103" t="s">
        <v>439</v>
      </c>
      <c r="N403" s="452" t="s">
        <v>30</v>
      </c>
      <c r="O403" s="199" t="s">
        <v>29</v>
      </c>
      <c r="P403" s="199" t="s">
        <v>29</v>
      </c>
      <c r="Q403" s="452" t="s">
        <v>6191</v>
      </c>
      <c r="R403" s="105" t="s">
        <v>88</v>
      </c>
      <c r="S403" s="237">
        <v>7</v>
      </c>
      <c r="T403" s="107">
        <f>+S403/J403</f>
        <v>1</v>
      </c>
      <c r="U403" s="85"/>
      <c r="V403" s="85"/>
      <c r="W403" s="86"/>
      <c r="X403" s="85"/>
      <c r="Y403" s="86"/>
      <c r="Z403" s="85"/>
      <c r="AA403" s="110" t="s">
        <v>69</v>
      </c>
      <c r="AB403" s="410">
        <f>IF(T403=100%,2,0)</f>
        <v>2</v>
      </c>
      <c r="AC403" s="411">
        <f>IF(L403&lt;$AD$8,0,1)</f>
        <v>0</v>
      </c>
      <c r="AD403" s="89" t="str">
        <f t="shared" si="12"/>
        <v>CUMPLIDA</v>
      </c>
      <c r="AE403" s="89" t="str">
        <f t="shared" si="13"/>
        <v>CUMPLIDA</v>
      </c>
      <c r="AF403" s="105" t="s">
        <v>88</v>
      </c>
      <c r="AG403" s="113"/>
      <c r="AH403" s="114" t="s">
        <v>3049</v>
      </c>
      <c r="AI403" s="91" t="s">
        <v>26</v>
      </c>
      <c r="AJ403" s="114" t="s">
        <v>222</v>
      </c>
      <c r="AK403" s="449" t="s">
        <v>108</v>
      </c>
      <c r="AL403" s="427" t="s">
        <v>111</v>
      </c>
      <c r="AM403" s="427" t="s">
        <v>143</v>
      </c>
      <c r="AN403" s="427" t="s">
        <v>213</v>
      </c>
      <c r="AO403" s="427"/>
      <c r="AP403" s="427"/>
      <c r="AQ403" s="427"/>
      <c r="AR403" s="427"/>
      <c r="AS403" s="119"/>
    </row>
    <row r="404" spans="1:45" s="56" customFormat="1" ht="288" customHeight="1" x14ac:dyDescent="0.25">
      <c r="A404" s="96">
        <v>883</v>
      </c>
      <c r="B404" s="96">
        <v>7</v>
      </c>
      <c r="C404" s="168" t="s">
        <v>3050</v>
      </c>
      <c r="D404" s="166" t="s">
        <v>358</v>
      </c>
      <c r="E404" s="166" t="s">
        <v>358</v>
      </c>
      <c r="F404" s="205" t="s">
        <v>3012</v>
      </c>
      <c r="G404" s="166"/>
      <c r="H404" s="166" t="s">
        <v>3051</v>
      </c>
      <c r="I404" s="166" t="s">
        <v>3051</v>
      </c>
      <c r="J404" s="203">
        <v>7</v>
      </c>
      <c r="K404" s="451">
        <v>41654</v>
      </c>
      <c r="L404" s="451">
        <v>43190</v>
      </c>
      <c r="M404" s="103" t="s">
        <v>439</v>
      </c>
      <c r="N404" s="452" t="s">
        <v>30</v>
      </c>
      <c r="O404" s="199" t="s">
        <v>29</v>
      </c>
      <c r="P404" s="199" t="s">
        <v>29</v>
      </c>
      <c r="Q404" s="452" t="s">
        <v>6191</v>
      </c>
      <c r="R404" s="105" t="s">
        <v>89</v>
      </c>
      <c r="S404" s="237">
        <v>7</v>
      </c>
      <c r="T404" s="107">
        <f>+S404/J404</f>
        <v>1</v>
      </c>
      <c r="U404" s="85"/>
      <c r="V404" s="85"/>
      <c r="W404" s="86"/>
      <c r="X404" s="85"/>
      <c r="Y404" s="86"/>
      <c r="Z404" s="85"/>
      <c r="AA404" s="110" t="s">
        <v>69</v>
      </c>
      <c r="AB404" s="410">
        <f>IF(T404=100%,2,0)</f>
        <v>2</v>
      </c>
      <c r="AC404" s="411">
        <f>IF(L404&lt;$AD$8,0,1)</f>
        <v>0</v>
      </c>
      <c r="AD404" s="89" t="str">
        <f t="shared" si="12"/>
        <v>CUMPLIDA</v>
      </c>
      <c r="AE404" s="89" t="str">
        <f t="shared" si="13"/>
        <v>CUMPLIDA</v>
      </c>
      <c r="AF404" s="105" t="s">
        <v>89</v>
      </c>
      <c r="AG404" s="113"/>
      <c r="AH404" s="114" t="s">
        <v>3055</v>
      </c>
      <c r="AI404" s="91" t="s">
        <v>226</v>
      </c>
      <c r="AJ404" s="114" t="s">
        <v>220</v>
      </c>
      <c r="AK404" s="449" t="s">
        <v>108</v>
      </c>
      <c r="AL404" s="427" t="s">
        <v>112</v>
      </c>
      <c r="AM404" s="427" t="s">
        <v>148</v>
      </c>
      <c r="AN404" s="427" t="s">
        <v>213</v>
      </c>
      <c r="AO404" s="427"/>
      <c r="AP404" s="427"/>
      <c r="AQ404" s="427"/>
      <c r="AR404" s="427"/>
      <c r="AS404" s="119"/>
    </row>
    <row r="405" spans="1:45" s="142" customFormat="1" ht="230.45" customHeight="1" x14ac:dyDescent="0.25">
      <c r="A405" s="96">
        <v>884</v>
      </c>
      <c r="B405" s="96">
        <v>8</v>
      </c>
      <c r="C405" s="272" t="s">
        <v>3056</v>
      </c>
      <c r="D405" s="236" t="s">
        <v>358</v>
      </c>
      <c r="E405" s="236" t="s">
        <v>358</v>
      </c>
      <c r="F405" s="427" t="s">
        <v>2964</v>
      </c>
      <c r="G405" s="99" t="s">
        <v>3031</v>
      </c>
      <c r="H405" s="266" t="s">
        <v>3057</v>
      </c>
      <c r="I405" s="266" t="s">
        <v>3057</v>
      </c>
      <c r="J405" s="449">
        <v>9</v>
      </c>
      <c r="K405" s="451">
        <v>41654</v>
      </c>
      <c r="L405" s="451">
        <v>43190</v>
      </c>
      <c r="M405" s="103" t="s">
        <v>439</v>
      </c>
      <c r="N405" s="452" t="s">
        <v>30</v>
      </c>
      <c r="O405" s="199" t="s">
        <v>29</v>
      </c>
      <c r="P405" s="199" t="s">
        <v>29</v>
      </c>
      <c r="Q405" s="452" t="s">
        <v>6191</v>
      </c>
      <c r="R405" s="105" t="s">
        <v>88</v>
      </c>
      <c r="S405" s="237">
        <v>9</v>
      </c>
      <c r="T405" s="107">
        <f>+S405/J405</f>
        <v>1</v>
      </c>
      <c r="U405" s="85"/>
      <c r="V405" s="85"/>
      <c r="W405" s="86"/>
      <c r="X405" s="85"/>
      <c r="Y405" s="86"/>
      <c r="Z405" s="85"/>
      <c r="AA405" s="110" t="s">
        <v>69</v>
      </c>
      <c r="AB405" s="410">
        <f>IF(T405=100%,2,0)</f>
        <v>2</v>
      </c>
      <c r="AC405" s="411">
        <f>IF(L405&lt;$AD$8,0,1)</f>
        <v>0</v>
      </c>
      <c r="AD405" s="89" t="str">
        <f t="shared" si="12"/>
        <v>CUMPLIDA</v>
      </c>
      <c r="AE405" s="89" t="str">
        <f t="shared" si="13"/>
        <v>CUMPLIDA</v>
      </c>
      <c r="AF405" s="105" t="s">
        <v>88</v>
      </c>
      <c r="AG405" s="113"/>
      <c r="AH405" s="114" t="s">
        <v>3062</v>
      </c>
      <c r="AI405" s="91" t="s">
        <v>26</v>
      </c>
      <c r="AJ405" s="114" t="s">
        <v>222</v>
      </c>
      <c r="AK405" s="449" t="s">
        <v>108</v>
      </c>
      <c r="AL405" s="427" t="s">
        <v>111</v>
      </c>
      <c r="AM405" s="427" t="s">
        <v>143</v>
      </c>
      <c r="AN405" s="427" t="s">
        <v>213</v>
      </c>
      <c r="AO405" s="427"/>
      <c r="AP405" s="427"/>
      <c r="AQ405" s="427"/>
      <c r="AR405" s="427"/>
      <c r="AS405" s="119"/>
    </row>
    <row r="406" spans="1:45" s="142" customFormat="1" ht="195.75" customHeight="1" x14ac:dyDescent="0.25">
      <c r="A406" s="96">
        <v>885</v>
      </c>
      <c r="B406" s="96">
        <v>1</v>
      </c>
      <c r="C406" s="168" t="s">
        <v>3063</v>
      </c>
      <c r="D406" s="168" t="s">
        <v>3064</v>
      </c>
      <c r="E406" s="236" t="s">
        <v>358</v>
      </c>
      <c r="F406" s="99" t="s">
        <v>3065</v>
      </c>
      <c r="G406" s="99" t="s">
        <v>3066</v>
      </c>
      <c r="H406" s="100" t="s">
        <v>3067</v>
      </c>
      <c r="I406" s="100" t="s">
        <v>3068</v>
      </c>
      <c r="J406" s="101">
        <v>9</v>
      </c>
      <c r="K406" s="451">
        <v>41659</v>
      </c>
      <c r="L406" s="451">
        <v>42916</v>
      </c>
      <c r="M406" s="103" t="s">
        <v>3069</v>
      </c>
      <c r="N406" s="452" t="s">
        <v>70</v>
      </c>
      <c r="O406" s="118" t="s">
        <v>22</v>
      </c>
      <c r="P406" s="118" t="s">
        <v>22</v>
      </c>
      <c r="Q406" s="118" t="s">
        <v>6164</v>
      </c>
      <c r="R406" s="105" t="s">
        <v>440</v>
      </c>
      <c r="S406" s="237">
        <v>9</v>
      </c>
      <c r="T406" s="107">
        <f>+S406/J406</f>
        <v>1</v>
      </c>
      <c r="U406" s="85" t="s">
        <v>441</v>
      </c>
      <c r="V406" s="85"/>
      <c r="W406" s="427" t="s">
        <v>3074</v>
      </c>
      <c r="X406" s="85"/>
      <c r="Y406" s="427"/>
      <c r="Z406" s="85"/>
      <c r="AA406" s="110" t="s">
        <v>60</v>
      </c>
      <c r="AB406" s="410">
        <f>IF(T406=100%,2,0)</f>
        <v>2</v>
      </c>
      <c r="AC406" s="411">
        <f>IF(L406&lt;$AD$8,0,1)</f>
        <v>0</v>
      </c>
      <c r="AD406" s="89" t="str">
        <f t="shared" si="12"/>
        <v>CUMPLIDA</v>
      </c>
      <c r="AE406" s="89" t="str">
        <f t="shared" si="13"/>
        <v>CUMPLIDA</v>
      </c>
      <c r="AF406" s="105" t="s">
        <v>31</v>
      </c>
      <c r="AG406" s="113"/>
      <c r="AH406" s="91"/>
      <c r="AI406" s="91"/>
      <c r="AJ406" s="91"/>
      <c r="AK406" s="449" t="s">
        <v>108</v>
      </c>
      <c r="AL406" s="427" t="s">
        <v>115</v>
      </c>
      <c r="AM406" s="427" t="s">
        <v>128</v>
      </c>
      <c r="AN406" s="427" t="s">
        <v>215</v>
      </c>
      <c r="AO406" s="427"/>
      <c r="AP406" s="427"/>
      <c r="AQ406" s="427"/>
      <c r="AR406" s="427"/>
      <c r="AS406" s="119"/>
    </row>
    <row r="407" spans="1:45" s="142" customFormat="1" ht="267" hidden="1" customHeight="1" x14ac:dyDescent="0.25">
      <c r="A407" s="120">
        <v>886</v>
      </c>
      <c r="B407" s="120">
        <v>2</v>
      </c>
      <c r="C407" s="174" t="s">
        <v>3075</v>
      </c>
      <c r="D407" s="174" t="s">
        <v>3076</v>
      </c>
      <c r="E407" s="226" t="s">
        <v>358</v>
      </c>
      <c r="F407" s="123" t="s">
        <v>2824</v>
      </c>
      <c r="G407" s="123" t="s">
        <v>3077</v>
      </c>
      <c r="H407" s="124" t="s">
        <v>3078</v>
      </c>
      <c r="I407" s="124" t="s">
        <v>3079</v>
      </c>
      <c r="J407" s="125">
        <v>6</v>
      </c>
      <c r="K407" s="126">
        <v>41659</v>
      </c>
      <c r="L407" s="126">
        <v>42735</v>
      </c>
      <c r="M407" s="150" t="s">
        <v>3069</v>
      </c>
      <c r="N407" s="151" t="s">
        <v>70</v>
      </c>
      <c r="O407" s="152" t="s">
        <v>22</v>
      </c>
      <c r="P407" s="152" t="s">
        <v>22</v>
      </c>
      <c r="Q407" s="152" t="s">
        <v>22</v>
      </c>
      <c r="R407" s="153" t="s">
        <v>440</v>
      </c>
      <c r="S407" s="326">
        <v>6</v>
      </c>
      <c r="T407" s="155">
        <f>+S407/J407</f>
        <v>1</v>
      </c>
      <c r="U407" s="132" t="s">
        <v>441</v>
      </c>
      <c r="V407" s="132" t="s">
        <v>3080</v>
      </c>
      <c r="W407" s="9" t="s">
        <v>3081</v>
      </c>
      <c r="X407" s="132" t="s">
        <v>3082</v>
      </c>
      <c r="Y407" s="9" t="s">
        <v>3083</v>
      </c>
      <c r="Z407" s="132" t="s">
        <v>445</v>
      </c>
      <c r="AA407" s="156" t="s">
        <v>60</v>
      </c>
      <c r="AB407" s="88">
        <f>IF(T407=100%,2,0)</f>
        <v>2</v>
      </c>
      <c r="AC407" s="88">
        <f>IF(L407&lt;$AD$8,0,1)</f>
        <v>0</v>
      </c>
      <c r="AD407" s="135" t="str">
        <f t="shared" si="12"/>
        <v>CUMPLIDA</v>
      </c>
      <c r="AE407" s="135" t="str">
        <f t="shared" si="13"/>
        <v>CUMPLIDA</v>
      </c>
      <c r="AF407" s="153" t="s">
        <v>31</v>
      </c>
      <c r="AG407" s="155" t="s">
        <v>408</v>
      </c>
      <c r="AH407" s="137"/>
      <c r="AI407" s="137"/>
      <c r="AJ407" s="137"/>
      <c r="AK407" s="9" t="s">
        <v>364</v>
      </c>
      <c r="AL407" s="9" t="s">
        <v>115</v>
      </c>
      <c r="AM407" s="9" t="s">
        <v>423</v>
      </c>
      <c r="AN407" s="9" t="s">
        <v>215</v>
      </c>
      <c r="AO407" s="9"/>
      <c r="AP407" s="9"/>
      <c r="AQ407" s="9"/>
      <c r="AR407" s="9"/>
      <c r="AS407" s="9"/>
    </row>
    <row r="408" spans="1:45" s="142" customFormat="1" ht="100.9" hidden="1" customHeight="1" x14ac:dyDescent="0.25">
      <c r="A408" s="70">
        <v>887</v>
      </c>
      <c r="B408" s="70">
        <v>3</v>
      </c>
      <c r="C408" s="183" t="s">
        <v>3084</v>
      </c>
      <c r="D408" s="183" t="s">
        <v>3085</v>
      </c>
      <c r="E408" s="192" t="s">
        <v>358</v>
      </c>
      <c r="F408" s="74" t="s">
        <v>427</v>
      </c>
      <c r="G408" s="74" t="s">
        <v>428</v>
      </c>
      <c r="H408" s="74" t="s">
        <v>3086</v>
      </c>
      <c r="I408" s="75" t="s">
        <v>3087</v>
      </c>
      <c r="J408" s="76">
        <v>6</v>
      </c>
      <c r="K408" s="77">
        <v>41659</v>
      </c>
      <c r="L408" s="77">
        <v>42185</v>
      </c>
      <c r="M408" s="78" t="s">
        <v>3069</v>
      </c>
      <c r="N408" s="79" t="s">
        <v>70</v>
      </c>
      <c r="O408" s="76" t="s">
        <v>22</v>
      </c>
      <c r="P408" s="80" t="s">
        <v>2769</v>
      </c>
      <c r="Q408" s="79" t="s">
        <v>37</v>
      </c>
      <c r="R408" s="81" t="s">
        <v>89</v>
      </c>
      <c r="S408" s="295">
        <v>6</v>
      </c>
      <c r="T408" s="83">
        <f>+S408/J408</f>
        <v>1</v>
      </c>
      <c r="U408" s="85"/>
      <c r="V408" s="85"/>
      <c r="W408" s="86"/>
      <c r="X408" s="85"/>
      <c r="Y408" s="86"/>
      <c r="Z408" s="85"/>
      <c r="AA408" s="87" t="s">
        <v>60</v>
      </c>
      <c r="AB408" s="88">
        <f>IF(T408=100%,2,0)</f>
        <v>2</v>
      </c>
      <c r="AC408" s="88">
        <f>IF(L408&lt;$AD$8,0,1)</f>
        <v>0</v>
      </c>
      <c r="AD408" s="89" t="str">
        <f t="shared" si="12"/>
        <v>CUMPLIDA</v>
      </c>
      <c r="AE408" s="89" t="str">
        <f t="shared" si="13"/>
        <v>CUMPLIDA</v>
      </c>
      <c r="AF408" s="81" t="s">
        <v>89</v>
      </c>
      <c r="AG408" s="83" t="s">
        <v>363</v>
      </c>
      <c r="AH408" s="91"/>
      <c r="AI408" s="91"/>
      <c r="AJ408" s="91"/>
      <c r="AK408" s="92" t="s">
        <v>364</v>
      </c>
      <c r="AL408" s="93" t="s">
        <v>115</v>
      </c>
      <c r="AM408" s="93" t="s">
        <v>3088</v>
      </c>
      <c r="AN408" s="94" t="s">
        <v>215</v>
      </c>
      <c r="AO408" s="449"/>
      <c r="AP408" s="94"/>
      <c r="AQ408" s="94"/>
      <c r="AR408" s="94"/>
      <c r="AS408" s="94"/>
    </row>
    <row r="409" spans="1:45" s="142" customFormat="1" ht="384.75" customHeight="1" x14ac:dyDescent="0.25">
      <c r="A409" s="96">
        <v>888</v>
      </c>
      <c r="B409" s="96">
        <v>4</v>
      </c>
      <c r="C409" s="168" t="s">
        <v>3089</v>
      </c>
      <c r="D409" s="168" t="s">
        <v>3090</v>
      </c>
      <c r="E409" s="236" t="s">
        <v>358</v>
      </c>
      <c r="F409" s="99" t="s">
        <v>3091</v>
      </c>
      <c r="G409" s="99" t="s">
        <v>3092</v>
      </c>
      <c r="H409" s="99" t="s">
        <v>3093</v>
      </c>
      <c r="I409" s="100" t="s">
        <v>3094</v>
      </c>
      <c r="J409" s="101">
        <v>7</v>
      </c>
      <c r="K409" s="451">
        <v>41659</v>
      </c>
      <c r="L409" s="451">
        <v>42855</v>
      </c>
      <c r="M409" s="103" t="s">
        <v>3069</v>
      </c>
      <c r="N409" s="452" t="s">
        <v>70</v>
      </c>
      <c r="O409" s="101" t="s">
        <v>22</v>
      </c>
      <c r="P409" s="118" t="s">
        <v>2769</v>
      </c>
      <c r="Q409" s="118" t="s">
        <v>6164</v>
      </c>
      <c r="R409" s="105" t="s">
        <v>89</v>
      </c>
      <c r="S409" s="237">
        <v>7</v>
      </c>
      <c r="T409" s="107">
        <f>+S409/J409</f>
        <v>1</v>
      </c>
      <c r="U409" s="85"/>
      <c r="V409" s="85"/>
      <c r="W409" s="86"/>
      <c r="X409" s="85"/>
      <c r="Y409" s="86"/>
      <c r="Z409" s="85"/>
      <c r="AA409" s="110" t="s">
        <v>60</v>
      </c>
      <c r="AB409" s="410">
        <f>IF(T409=100%,2,0)</f>
        <v>2</v>
      </c>
      <c r="AC409" s="411">
        <f>IF(L409&lt;$AD$8,0,1)</f>
        <v>0</v>
      </c>
      <c r="AD409" s="89" t="str">
        <f t="shared" si="12"/>
        <v>CUMPLIDA</v>
      </c>
      <c r="AE409" s="89" t="str">
        <f t="shared" si="13"/>
        <v>CUMPLIDA</v>
      </c>
      <c r="AF409" s="105" t="s">
        <v>89</v>
      </c>
      <c r="AG409" s="113"/>
      <c r="AH409" s="91"/>
      <c r="AI409" s="91"/>
      <c r="AJ409" s="91"/>
      <c r="AK409" s="449" t="s">
        <v>108</v>
      </c>
      <c r="AL409" s="427" t="s">
        <v>115</v>
      </c>
      <c r="AM409" s="427" t="s">
        <v>176</v>
      </c>
      <c r="AN409" s="427" t="s">
        <v>215</v>
      </c>
      <c r="AO409" s="427"/>
      <c r="AP409" s="427"/>
      <c r="AQ409" s="427"/>
      <c r="AR409" s="427"/>
      <c r="AS409" s="119"/>
    </row>
    <row r="410" spans="1:45" s="142" customFormat="1" ht="224.25" hidden="1" customHeight="1" x14ac:dyDescent="0.25">
      <c r="A410" s="120">
        <v>889</v>
      </c>
      <c r="B410" s="120">
        <v>1</v>
      </c>
      <c r="C410" s="121" t="s">
        <v>3098</v>
      </c>
      <c r="D410" s="122" t="s">
        <v>3099</v>
      </c>
      <c r="E410" s="122" t="s">
        <v>3100</v>
      </c>
      <c r="F410" s="123" t="s">
        <v>3101</v>
      </c>
      <c r="G410" s="123" t="s">
        <v>3102</v>
      </c>
      <c r="H410" s="124" t="s">
        <v>3103</v>
      </c>
      <c r="I410" s="124" t="s">
        <v>3103</v>
      </c>
      <c r="J410" s="125">
        <v>5</v>
      </c>
      <c r="K410" s="126">
        <v>41821</v>
      </c>
      <c r="L410" s="126">
        <v>42124</v>
      </c>
      <c r="M410" s="127" t="s">
        <v>3104</v>
      </c>
      <c r="N410" s="128" t="s">
        <v>3105</v>
      </c>
      <c r="O410" s="125" t="s">
        <v>22</v>
      </c>
      <c r="P410" s="170" t="s">
        <v>1913</v>
      </c>
      <c r="Q410" s="128" t="s">
        <v>37</v>
      </c>
      <c r="R410" s="129" t="s">
        <v>88</v>
      </c>
      <c r="S410" s="297">
        <v>5</v>
      </c>
      <c r="T410" s="131">
        <f>+S410/J410</f>
        <v>1</v>
      </c>
      <c r="U410" s="132"/>
      <c r="V410" s="132"/>
      <c r="W410" s="133"/>
      <c r="X410" s="132"/>
      <c r="Y410" s="133"/>
      <c r="Z410" s="132"/>
      <c r="AA410" s="134" t="s">
        <v>71</v>
      </c>
      <c r="AB410" s="88">
        <f>IF(T410=100%,2,0)</f>
        <v>2</v>
      </c>
      <c r="AC410" s="88">
        <f>IF(L410&lt;$AD$8,0,1)</f>
        <v>0</v>
      </c>
      <c r="AD410" s="135" t="str">
        <f t="shared" si="12"/>
        <v>CUMPLIDA</v>
      </c>
      <c r="AE410" s="135" t="str">
        <f t="shared" si="13"/>
        <v>CUMPLIDA</v>
      </c>
      <c r="AF410" s="129" t="s">
        <v>88</v>
      </c>
      <c r="AG410" s="131" t="s">
        <v>363</v>
      </c>
      <c r="AH410" s="137"/>
      <c r="AI410" s="137"/>
      <c r="AJ410" s="137"/>
      <c r="AK410" s="138" t="s">
        <v>364</v>
      </c>
      <c r="AL410" s="139" t="s">
        <v>117</v>
      </c>
      <c r="AM410" s="139" t="s">
        <v>147</v>
      </c>
      <c r="AN410" s="294"/>
      <c r="AO410" s="294"/>
      <c r="AP410" s="294"/>
      <c r="AQ410" s="294"/>
      <c r="AR410" s="294"/>
      <c r="AS410" s="294"/>
    </row>
    <row r="411" spans="1:45" s="142" customFormat="1" ht="409.6" customHeight="1" x14ac:dyDescent="0.25">
      <c r="A411" s="96">
        <v>890</v>
      </c>
      <c r="B411" s="96">
        <v>2</v>
      </c>
      <c r="C411" s="97" t="s">
        <v>3106</v>
      </c>
      <c r="D411" s="98" t="s">
        <v>3107</v>
      </c>
      <c r="E411" s="98" t="s">
        <v>3108</v>
      </c>
      <c r="F411" s="335" t="s">
        <v>3109</v>
      </c>
      <c r="G411" s="335" t="s">
        <v>3110</v>
      </c>
      <c r="H411" s="336" t="s">
        <v>3111</v>
      </c>
      <c r="I411" s="336" t="s">
        <v>3111</v>
      </c>
      <c r="J411" s="337">
        <v>9</v>
      </c>
      <c r="K411" s="451">
        <v>41821</v>
      </c>
      <c r="L411" s="451">
        <v>42916</v>
      </c>
      <c r="M411" s="103" t="s">
        <v>439</v>
      </c>
      <c r="N411" s="452" t="s">
        <v>30</v>
      </c>
      <c r="O411" s="452" t="s">
        <v>29</v>
      </c>
      <c r="P411" s="452" t="s">
        <v>43</v>
      </c>
      <c r="Q411" s="452" t="s">
        <v>6191</v>
      </c>
      <c r="R411" s="105" t="s">
        <v>89</v>
      </c>
      <c r="S411" s="237">
        <v>9</v>
      </c>
      <c r="T411" s="107">
        <f>+S411/J411</f>
        <v>1</v>
      </c>
      <c r="U411" s="85"/>
      <c r="V411" s="85"/>
      <c r="W411" s="86"/>
      <c r="X411" s="85"/>
      <c r="Y411" s="86"/>
      <c r="Z411" s="85"/>
      <c r="AA411" s="110" t="s">
        <v>71</v>
      </c>
      <c r="AB411" s="410">
        <f>IF(T411=100%,2,0)</f>
        <v>2</v>
      </c>
      <c r="AC411" s="411">
        <f>IF(L411&lt;$AD$8,0,1)</f>
        <v>0</v>
      </c>
      <c r="AD411" s="89" t="str">
        <f t="shared" si="12"/>
        <v>CUMPLIDA</v>
      </c>
      <c r="AE411" s="89" t="str">
        <f t="shared" si="13"/>
        <v>CUMPLIDA</v>
      </c>
      <c r="AF411" s="105" t="s">
        <v>89</v>
      </c>
      <c r="AG411" s="113"/>
      <c r="AH411" s="114" t="s">
        <v>3116</v>
      </c>
      <c r="AI411" s="91" t="s">
        <v>26</v>
      </c>
      <c r="AJ411" s="114" t="s">
        <v>222</v>
      </c>
      <c r="AK411" s="449" t="s">
        <v>108</v>
      </c>
      <c r="AL411" s="427" t="s">
        <v>117</v>
      </c>
      <c r="AM411" s="427" t="s">
        <v>135</v>
      </c>
      <c r="AN411" s="427" t="s">
        <v>213</v>
      </c>
      <c r="AO411" s="427"/>
      <c r="AP411" s="427"/>
      <c r="AQ411" s="427"/>
      <c r="AR411" s="427"/>
      <c r="AS411" s="119"/>
    </row>
    <row r="412" spans="1:45" s="142" customFormat="1" ht="331.15" customHeight="1" x14ac:dyDescent="0.25">
      <c r="A412" s="96">
        <v>891</v>
      </c>
      <c r="B412" s="96">
        <v>3</v>
      </c>
      <c r="C412" s="97" t="s">
        <v>3117</v>
      </c>
      <c r="D412" s="98" t="s">
        <v>3118</v>
      </c>
      <c r="E412" s="98" t="s">
        <v>3119</v>
      </c>
      <c r="F412" s="99" t="s">
        <v>3120</v>
      </c>
      <c r="G412" s="99" t="s">
        <v>3121</v>
      </c>
      <c r="H412" s="100" t="s">
        <v>3122</v>
      </c>
      <c r="I412" s="100" t="s">
        <v>3123</v>
      </c>
      <c r="J412" s="101">
        <v>11</v>
      </c>
      <c r="K412" s="451">
        <v>41821</v>
      </c>
      <c r="L412" s="451">
        <v>43434</v>
      </c>
      <c r="M412" s="103" t="s">
        <v>439</v>
      </c>
      <c r="N412" s="452" t="s">
        <v>30</v>
      </c>
      <c r="O412" s="452" t="s">
        <v>29</v>
      </c>
      <c r="P412" s="452" t="s">
        <v>3124</v>
      </c>
      <c r="Q412" s="452" t="s">
        <v>6191</v>
      </c>
      <c r="R412" s="105" t="s">
        <v>89</v>
      </c>
      <c r="S412" s="237">
        <v>9</v>
      </c>
      <c r="T412" s="107">
        <f>+S412/J412</f>
        <v>0.81818181818181823</v>
      </c>
      <c r="U412" s="298"/>
      <c r="V412" s="298"/>
      <c r="W412" s="86"/>
      <c r="X412" s="298"/>
      <c r="Y412" s="86"/>
      <c r="Z412" s="298"/>
      <c r="AA412" s="110" t="s">
        <v>71</v>
      </c>
      <c r="AB412" s="410">
        <f>IF(T412=100%,2,0)</f>
        <v>0</v>
      </c>
      <c r="AC412" s="411">
        <f>IF(L412&lt;$AD$8,0,1)</f>
        <v>1</v>
      </c>
      <c r="AD412" s="89" t="str">
        <f t="shared" si="12"/>
        <v>EN TERMINO</v>
      </c>
      <c r="AE412" s="89" t="str">
        <f t="shared" si="13"/>
        <v>EN TERMINO</v>
      </c>
      <c r="AF412" s="105" t="s">
        <v>89</v>
      </c>
      <c r="AG412" s="113"/>
      <c r="AH412" s="114" t="s">
        <v>3130</v>
      </c>
      <c r="AI412" s="91" t="s">
        <v>26</v>
      </c>
      <c r="AJ412" s="114" t="s">
        <v>222</v>
      </c>
      <c r="AK412" s="449" t="s">
        <v>108</v>
      </c>
      <c r="AL412" s="427" t="s">
        <v>117</v>
      </c>
      <c r="AM412" s="427" t="s">
        <v>177</v>
      </c>
      <c r="AN412" s="427" t="s">
        <v>213</v>
      </c>
      <c r="AO412" s="427" t="s">
        <v>6234</v>
      </c>
      <c r="AP412" s="427"/>
      <c r="AQ412" s="427"/>
      <c r="AR412" s="427"/>
      <c r="AS412" s="119"/>
    </row>
    <row r="413" spans="1:45" s="142" customFormat="1" ht="348.75" customHeight="1" x14ac:dyDescent="0.25">
      <c r="A413" s="96">
        <v>892</v>
      </c>
      <c r="B413" s="96">
        <v>4</v>
      </c>
      <c r="C413" s="97" t="s">
        <v>3131</v>
      </c>
      <c r="D413" s="98" t="s">
        <v>3132</v>
      </c>
      <c r="E413" s="98" t="s">
        <v>3133</v>
      </c>
      <c r="F413" s="99" t="s">
        <v>3134</v>
      </c>
      <c r="G413" s="99" t="s">
        <v>3135</v>
      </c>
      <c r="H413" s="100" t="s">
        <v>3136</v>
      </c>
      <c r="I413" s="100" t="s">
        <v>3136</v>
      </c>
      <c r="J413" s="101">
        <v>7</v>
      </c>
      <c r="K413" s="451">
        <v>41821</v>
      </c>
      <c r="L413" s="451">
        <v>42916</v>
      </c>
      <c r="M413" s="103" t="s">
        <v>439</v>
      </c>
      <c r="N413" s="452" t="s">
        <v>30</v>
      </c>
      <c r="O413" s="101" t="s">
        <v>29</v>
      </c>
      <c r="P413" s="199" t="s">
        <v>801</v>
      </c>
      <c r="Q413" s="452" t="s">
        <v>6191</v>
      </c>
      <c r="R413" s="105" t="s">
        <v>88</v>
      </c>
      <c r="S413" s="237">
        <v>7</v>
      </c>
      <c r="T413" s="107">
        <f>+S413/J413</f>
        <v>1</v>
      </c>
      <c r="U413" s="85"/>
      <c r="V413" s="85"/>
      <c r="W413" s="86"/>
      <c r="X413" s="85"/>
      <c r="Y413" s="86"/>
      <c r="Z413" s="85"/>
      <c r="AA413" s="110" t="s">
        <v>71</v>
      </c>
      <c r="AB413" s="410">
        <f>IF(T413=100%,2,0)</f>
        <v>2</v>
      </c>
      <c r="AC413" s="411">
        <f>IF(L413&lt;$AD$8,0,1)</f>
        <v>0</v>
      </c>
      <c r="AD413" s="89" t="str">
        <f t="shared" si="12"/>
        <v>CUMPLIDA</v>
      </c>
      <c r="AE413" s="89" t="str">
        <f t="shared" si="13"/>
        <v>CUMPLIDA</v>
      </c>
      <c r="AF413" s="105" t="s">
        <v>88</v>
      </c>
      <c r="AG413" s="113"/>
      <c r="AH413" s="114" t="s">
        <v>3140</v>
      </c>
      <c r="AI413" s="91" t="s">
        <v>26</v>
      </c>
      <c r="AJ413" s="114" t="s">
        <v>222</v>
      </c>
      <c r="AK413" s="449" t="s">
        <v>108</v>
      </c>
      <c r="AL413" s="427" t="s">
        <v>117</v>
      </c>
      <c r="AM413" s="427" t="s">
        <v>135</v>
      </c>
      <c r="AN413" s="427" t="s">
        <v>213</v>
      </c>
      <c r="AO413" s="427"/>
      <c r="AP413" s="427"/>
      <c r="AQ413" s="427"/>
      <c r="AR413" s="427"/>
      <c r="AS413" s="119"/>
    </row>
    <row r="414" spans="1:45" s="142" customFormat="1" ht="381" customHeight="1" x14ac:dyDescent="0.25">
      <c r="A414" s="96">
        <v>893</v>
      </c>
      <c r="B414" s="96">
        <v>5</v>
      </c>
      <c r="C414" s="97" t="s">
        <v>3141</v>
      </c>
      <c r="D414" s="98" t="s">
        <v>3142</v>
      </c>
      <c r="E414" s="98" t="s">
        <v>3143</v>
      </c>
      <c r="F414" s="99" t="s">
        <v>3144</v>
      </c>
      <c r="G414" s="99" t="s">
        <v>3145</v>
      </c>
      <c r="H414" s="336" t="s">
        <v>3146</v>
      </c>
      <c r="I414" s="336" t="s">
        <v>3146</v>
      </c>
      <c r="J414" s="101">
        <v>8</v>
      </c>
      <c r="K414" s="451">
        <v>41821</v>
      </c>
      <c r="L414" s="451">
        <v>42916</v>
      </c>
      <c r="M414" s="103" t="s">
        <v>439</v>
      </c>
      <c r="N414" s="452" t="s">
        <v>30</v>
      </c>
      <c r="O414" s="452" t="s">
        <v>29</v>
      </c>
      <c r="P414" s="452" t="s">
        <v>43</v>
      </c>
      <c r="Q414" s="452" t="s">
        <v>6191</v>
      </c>
      <c r="R414" s="105" t="s">
        <v>88</v>
      </c>
      <c r="S414" s="237">
        <v>8</v>
      </c>
      <c r="T414" s="107">
        <f>+S414/J414</f>
        <v>1</v>
      </c>
      <c r="U414" s="85"/>
      <c r="V414" s="85"/>
      <c r="W414" s="427" t="s">
        <v>371</v>
      </c>
      <c r="X414" s="85"/>
      <c r="Y414" s="86"/>
      <c r="Z414" s="85" t="s">
        <v>372</v>
      </c>
      <c r="AA414" s="110" t="s">
        <v>71</v>
      </c>
      <c r="AB414" s="410">
        <f>IF(T414=100%,2,0)</f>
        <v>2</v>
      </c>
      <c r="AC414" s="411">
        <f>IF(L414&lt;$AD$8,0,1)</f>
        <v>0</v>
      </c>
      <c r="AD414" s="89" t="str">
        <f t="shared" si="12"/>
        <v>CUMPLIDA</v>
      </c>
      <c r="AE414" s="89" t="str">
        <f t="shared" si="13"/>
        <v>CUMPLIDA</v>
      </c>
      <c r="AF414" s="105" t="s">
        <v>88</v>
      </c>
      <c r="AG414" s="113"/>
      <c r="AH414" s="114" t="s">
        <v>3151</v>
      </c>
      <c r="AI414" s="91" t="s">
        <v>26</v>
      </c>
      <c r="AJ414" s="114" t="s">
        <v>221</v>
      </c>
      <c r="AK414" s="449" t="s">
        <v>108</v>
      </c>
      <c r="AL414" s="427" t="s">
        <v>116</v>
      </c>
      <c r="AM414" s="427" t="s">
        <v>1130</v>
      </c>
      <c r="AN414" s="427" t="s">
        <v>213</v>
      </c>
      <c r="AO414" s="427"/>
      <c r="AP414" s="427"/>
      <c r="AQ414" s="427"/>
      <c r="AR414" s="427"/>
      <c r="AS414" s="119"/>
    </row>
    <row r="415" spans="1:45" s="142" customFormat="1" ht="187.15" hidden="1" customHeight="1" x14ac:dyDescent="0.25">
      <c r="A415" s="120">
        <v>894</v>
      </c>
      <c r="B415" s="120">
        <v>6</v>
      </c>
      <c r="C415" s="121" t="s">
        <v>3152</v>
      </c>
      <c r="D415" s="122" t="s">
        <v>3153</v>
      </c>
      <c r="E415" s="122" t="s">
        <v>3154</v>
      </c>
      <c r="F415" s="123" t="s">
        <v>3155</v>
      </c>
      <c r="G415" s="123" t="s">
        <v>3156</v>
      </c>
      <c r="H415" s="149" t="s">
        <v>3157</v>
      </c>
      <c r="I415" s="149" t="s">
        <v>3157</v>
      </c>
      <c r="J415" s="125">
        <v>5</v>
      </c>
      <c r="K415" s="126">
        <v>41791</v>
      </c>
      <c r="L415" s="126">
        <v>42094</v>
      </c>
      <c r="M415" s="127" t="s">
        <v>3158</v>
      </c>
      <c r="N415" s="128" t="s">
        <v>3159</v>
      </c>
      <c r="O415" s="128" t="s">
        <v>57</v>
      </c>
      <c r="P415" s="128" t="s">
        <v>3160</v>
      </c>
      <c r="Q415" s="128" t="s">
        <v>37</v>
      </c>
      <c r="R415" s="129" t="s">
        <v>88</v>
      </c>
      <c r="S415" s="297">
        <v>5</v>
      </c>
      <c r="T415" s="131">
        <f>+S415/J415</f>
        <v>1</v>
      </c>
      <c r="U415" s="132"/>
      <c r="V415" s="132"/>
      <c r="W415" s="133"/>
      <c r="X415" s="132"/>
      <c r="Y415" s="133"/>
      <c r="Z415" s="132"/>
      <c r="AA415" s="134" t="s">
        <v>71</v>
      </c>
      <c r="AB415" s="88">
        <f>IF(T415=100%,2,0)</f>
        <v>2</v>
      </c>
      <c r="AC415" s="88">
        <f>IF(L415&lt;$AD$8,0,1)</f>
        <v>0</v>
      </c>
      <c r="AD415" s="135" t="str">
        <f t="shared" si="12"/>
        <v>CUMPLIDA</v>
      </c>
      <c r="AE415" s="135" t="str">
        <f t="shared" si="13"/>
        <v>CUMPLIDA</v>
      </c>
      <c r="AF415" s="129" t="s">
        <v>88</v>
      </c>
      <c r="AG415" s="131" t="s">
        <v>363</v>
      </c>
      <c r="AH415" s="137"/>
      <c r="AI415" s="137"/>
      <c r="AJ415" s="137"/>
      <c r="AK415" s="138" t="s">
        <v>364</v>
      </c>
      <c r="AL415" s="139" t="s">
        <v>111</v>
      </c>
      <c r="AM415" s="139" t="s">
        <v>1262</v>
      </c>
      <c r="AN415" s="294"/>
      <c r="AO415" s="294"/>
      <c r="AP415" s="294"/>
      <c r="AQ415" s="294"/>
      <c r="AR415" s="294"/>
      <c r="AS415" s="294"/>
    </row>
    <row r="416" spans="1:45" s="142" customFormat="1" ht="388.9" hidden="1" customHeight="1" x14ac:dyDescent="0.25">
      <c r="A416" s="70">
        <v>895</v>
      </c>
      <c r="B416" s="70">
        <v>7</v>
      </c>
      <c r="C416" s="72" t="s">
        <v>3161</v>
      </c>
      <c r="D416" s="73" t="s">
        <v>3162</v>
      </c>
      <c r="E416" s="73" t="s">
        <v>3163</v>
      </c>
      <c r="F416" s="74" t="s">
        <v>3164</v>
      </c>
      <c r="G416" s="74" t="s">
        <v>3165</v>
      </c>
      <c r="H416" s="74" t="s">
        <v>3166</v>
      </c>
      <c r="I416" s="74" t="s">
        <v>3166</v>
      </c>
      <c r="J416" s="76">
        <v>4</v>
      </c>
      <c r="K416" s="77">
        <v>41820</v>
      </c>
      <c r="L416" s="77">
        <v>42185</v>
      </c>
      <c r="M416" s="78" t="s">
        <v>72</v>
      </c>
      <c r="N416" s="79" t="s">
        <v>72</v>
      </c>
      <c r="O416" s="143" t="s">
        <v>59</v>
      </c>
      <c r="P416" s="143" t="s">
        <v>59</v>
      </c>
      <c r="Q416" s="80" t="s">
        <v>59</v>
      </c>
      <c r="R416" s="81" t="s">
        <v>88</v>
      </c>
      <c r="S416" s="295">
        <v>4</v>
      </c>
      <c r="T416" s="83">
        <f>+S416/J416</f>
        <v>1</v>
      </c>
      <c r="U416" s="104"/>
      <c r="V416" s="104"/>
      <c r="W416" s="86"/>
      <c r="X416" s="104"/>
      <c r="Y416" s="86"/>
      <c r="Z416" s="104"/>
      <c r="AA416" s="87" t="s">
        <v>71</v>
      </c>
      <c r="AB416" s="88">
        <f>IF(T416=100%,2,0)</f>
        <v>2</v>
      </c>
      <c r="AC416" s="88">
        <f>IF(L416&lt;$AD$8,0,1)</f>
        <v>0</v>
      </c>
      <c r="AD416" s="89" t="str">
        <f t="shared" si="12"/>
        <v>CUMPLIDA</v>
      </c>
      <c r="AE416" s="89" t="str">
        <f t="shared" si="13"/>
        <v>CUMPLIDA</v>
      </c>
      <c r="AF416" s="81" t="s">
        <v>88</v>
      </c>
      <c r="AG416" s="83" t="s">
        <v>391</v>
      </c>
      <c r="AH416" s="91"/>
      <c r="AI416" s="91"/>
      <c r="AJ416" s="91"/>
      <c r="AK416" s="92" t="s">
        <v>364</v>
      </c>
      <c r="AL416" s="93"/>
      <c r="AM416" s="92"/>
      <c r="AN416" s="145"/>
      <c r="AO416" s="145"/>
      <c r="AP416" s="145"/>
      <c r="AQ416" s="145"/>
      <c r="AR416" s="145"/>
      <c r="AS416" s="145"/>
    </row>
    <row r="417" spans="1:45" s="142" customFormat="1" ht="345.6" hidden="1" customHeight="1" x14ac:dyDescent="0.25">
      <c r="A417" s="70">
        <v>896</v>
      </c>
      <c r="B417" s="70">
        <v>8</v>
      </c>
      <c r="C417" s="72" t="s">
        <v>3167</v>
      </c>
      <c r="D417" s="73" t="s">
        <v>3168</v>
      </c>
      <c r="E417" s="73" t="s">
        <v>3169</v>
      </c>
      <c r="F417" s="183" t="s">
        <v>3170</v>
      </c>
      <c r="G417" s="90" t="s">
        <v>3171</v>
      </c>
      <c r="H417" s="218" t="s">
        <v>3172</v>
      </c>
      <c r="I417" s="218" t="s">
        <v>3173</v>
      </c>
      <c r="J417" s="93">
        <v>1</v>
      </c>
      <c r="K417" s="77">
        <v>41640</v>
      </c>
      <c r="L417" s="77">
        <v>42004</v>
      </c>
      <c r="M417" s="78" t="s">
        <v>3174</v>
      </c>
      <c r="N417" s="79" t="s">
        <v>3175</v>
      </c>
      <c r="O417" s="76" t="s">
        <v>22</v>
      </c>
      <c r="P417" s="76" t="s">
        <v>3176</v>
      </c>
      <c r="Q417" s="79" t="s">
        <v>37</v>
      </c>
      <c r="R417" s="81" t="s">
        <v>88</v>
      </c>
      <c r="S417" s="295">
        <v>1</v>
      </c>
      <c r="T417" s="83">
        <f>+S417/J417</f>
        <v>1</v>
      </c>
      <c r="U417" s="104"/>
      <c r="V417" s="104"/>
      <c r="W417" s="86"/>
      <c r="X417" s="104"/>
      <c r="Y417" s="86"/>
      <c r="Z417" s="104"/>
      <c r="AA417" s="87" t="s">
        <v>71</v>
      </c>
      <c r="AB417" s="88">
        <f>IF(T417=100%,2,0)</f>
        <v>2</v>
      </c>
      <c r="AC417" s="88">
        <f>IF(L417&lt;$AD$8,0,1)</f>
        <v>0</v>
      </c>
      <c r="AD417" s="89" t="str">
        <f t="shared" si="12"/>
        <v>CUMPLIDA</v>
      </c>
      <c r="AE417" s="89" t="str">
        <f t="shared" si="13"/>
        <v>CUMPLIDA</v>
      </c>
      <c r="AF417" s="81" t="s">
        <v>88</v>
      </c>
      <c r="AG417" s="83" t="s">
        <v>363</v>
      </c>
      <c r="AH417" s="91"/>
      <c r="AI417" s="91"/>
      <c r="AJ417" s="91"/>
      <c r="AK417" s="92" t="s">
        <v>364</v>
      </c>
      <c r="AL417" s="93" t="s">
        <v>114</v>
      </c>
      <c r="AM417" s="93" t="s">
        <v>2738</v>
      </c>
      <c r="AN417" s="145"/>
      <c r="AO417" s="145"/>
      <c r="AP417" s="145"/>
      <c r="AQ417" s="145"/>
      <c r="AR417" s="145"/>
      <c r="AS417" s="145"/>
    </row>
    <row r="418" spans="1:45" s="142" customFormat="1" ht="366.75" hidden="1" customHeight="1" x14ac:dyDescent="0.25">
      <c r="A418" s="70">
        <v>897</v>
      </c>
      <c r="B418" s="70">
        <v>9</v>
      </c>
      <c r="C418" s="72" t="s">
        <v>3177</v>
      </c>
      <c r="D418" s="73" t="s">
        <v>3178</v>
      </c>
      <c r="E418" s="73" t="s">
        <v>3179</v>
      </c>
      <c r="F418" s="74" t="s">
        <v>3180</v>
      </c>
      <c r="G418" s="74" t="s">
        <v>3181</v>
      </c>
      <c r="H418" s="74" t="s">
        <v>3182</v>
      </c>
      <c r="I418" s="74" t="s">
        <v>3182</v>
      </c>
      <c r="J418" s="76">
        <v>10</v>
      </c>
      <c r="K418" s="77">
        <v>41791</v>
      </c>
      <c r="L418" s="77">
        <v>42185</v>
      </c>
      <c r="M418" s="78" t="s">
        <v>728</v>
      </c>
      <c r="N418" s="79" t="s">
        <v>45</v>
      </c>
      <c r="O418" s="76" t="s">
        <v>22</v>
      </c>
      <c r="P418" s="80" t="s">
        <v>2769</v>
      </c>
      <c r="Q418" s="79" t="s">
        <v>37</v>
      </c>
      <c r="R418" s="81" t="s">
        <v>440</v>
      </c>
      <c r="S418" s="295">
        <v>10</v>
      </c>
      <c r="T418" s="83">
        <f>+S418/J418</f>
        <v>1</v>
      </c>
      <c r="U418" s="85" t="s">
        <v>729</v>
      </c>
      <c r="V418" s="85"/>
      <c r="W418" s="6" t="s">
        <v>1093</v>
      </c>
      <c r="X418" s="85"/>
      <c r="Y418" s="6"/>
      <c r="Z418" s="85"/>
      <c r="AA418" s="87" t="s">
        <v>71</v>
      </c>
      <c r="AB418" s="88">
        <f>IF(T418=100%,2,0)</f>
        <v>2</v>
      </c>
      <c r="AC418" s="88">
        <f>IF(L418&lt;$AD$8,0,1)</f>
        <v>0</v>
      </c>
      <c r="AD418" s="89" t="str">
        <f t="shared" si="12"/>
        <v>CUMPLIDA</v>
      </c>
      <c r="AE418" s="89" t="str">
        <f t="shared" si="13"/>
        <v>CUMPLIDA</v>
      </c>
      <c r="AF418" s="81" t="s">
        <v>31</v>
      </c>
      <c r="AG418" s="83" t="s">
        <v>391</v>
      </c>
      <c r="AH418" s="91"/>
      <c r="AI418" s="91"/>
      <c r="AJ418" s="91"/>
      <c r="AK418" s="92" t="s">
        <v>364</v>
      </c>
      <c r="AL418" s="93"/>
      <c r="AM418" s="92"/>
      <c r="AN418" s="94" t="s">
        <v>213</v>
      </c>
      <c r="AO418" s="449"/>
      <c r="AP418" s="94"/>
      <c r="AQ418" s="94"/>
      <c r="AR418" s="94"/>
      <c r="AS418" s="94"/>
    </row>
    <row r="419" spans="1:45" s="142" customFormat="1" ht="233.25" customHeight="1" x14ac:dyDescent="0.25">
      <c r="A419" s="96">
        <v>898</v>
      </c>
      <c r="B419" s="96">
        <v>10</v>
      </c>
      <c r="C419" s="166" t="s">
        <v>3183</v>
      </c>
      <c r="D419" s="166" t="s">
        <v>3184</v>
      </c>
      <c r="E419" s="166" t="s">
        <v>3185</v>
      </c>
      <c r="F419" s="99" t="s">
        <v>2708</v>
      </c>
      <c r="G419" s="99" t="s">
        <v>2709</v>
      </c>
      <c r="H419" s="338" t="s">
        <v>3186</v>
      </c>
      <c r="I419" s="338" t="s">
        <v>3187</v>
      </c>
      <c r="J419" s="337">
        <v>5</v>
      </c>
      <c r="K419" s="451">
        <v>41820</v>
      </c>
      <c r="L419" s="451">
        <v>42766</v>
      </c>
      <c r="M419" s="103" t="s">
        <v>2711</v>
      </c>
      <c r="N419" s="452" t="s">
        <v>65</v>
      </c>
      <c r="O419" s="118" t="s">
        <v>22</v>
      </c>
      <c r="P419" s="118" t="s">
        <v>22</v>
      </c>
      <c r="Q419" s="118" t="s">
        <v>6164</v>
      </c>
      <c r="R419" s="105" t="s">
        <v>88</v>
      </c>
      <c r="S419" s="237">
        <v>5</v>
      </c>
      <c r="T419" s="107">
        <f>+S419/J419</f>
        <v>1</v>
      </c>
      <c r="U419" s="85" t="s">
        <v>3191</v>
      </c>
      <c r="V419" s="85" t="s">
        <v>3192</v>
      </c>
      <c r="W419" s="427" t="s">
        <v>3193</v>
      </c>
      <c r="X419" s="85" t="s">
        <v>3194</v>
      </c>
      <c r="Y419" s="427" t="s">
        <v>3195</v>
      </c>
      <c r="Z419" s="85" t="s">
        <v>3196</v>
      </c>
      <c r="AA419" s="110" t="s">
        <v>71</v>
      </c>
      <c r="AB419" s="410">
        <f>IF(T419=100%,2,0)</f>
        <v>2</v>
      </c>
      <c r="AC419" s="411">
        <f>IF(L419&lt;$AD$8,0,1)</f>
        <v>0</v>
      </c>
      <c r="AD419" s="89" t="str">
        <f t="shared" si="12"/>
        <v>CUMPLIDA</v>
      </c>
      <c r="AE419" s="89" t="str">
        <f t="shared" si="13"/>
        <v>CUMPLIDA</v>
      </c>
      <c r="AF419" s="105" t="s">
        <v>88</v>
      </c>
      <c r="AG419" s="113"/>
      <c r="AH419" s="91"/>
      <c r="AI419" s="91"/>
      <c r="AJ419" s="91"/>
      <c r="AK419" s="449" t="s">
        <v>108</v>
      </c>
      <c r="AL419" s="427" t="s">
        <v>115</v>
      </c>
      <c r="AM419" s="427" t="s">
        <v>170</v>
      </c>
      <c r="AN419" s="427" t="s">
        <v>215</v>
      </c>
      <c r="AO419" s="427"/>
      <c r="AP419" s="427"/>
      <c r="AQ419" s="427"/>
      <c r="AR419" s="427"/>
      <c r="AS419" s="119"/>
    </row>
    <row r="420" spans="1:45" s="142" customFormat="1" ht="158.44999999999999" hidden="1" customHeight="1" x14ac:dyDescent="0.25">
      <c r="A420" s="120">
        <v>899</v>
      </c>
      <c r="B420" s="120">
        <v>11</v>
      </c>
      <c r="C420" s="122" t="s">
        <v>3197</v>
      </c>
      <c r="D420" s="169" t="s">
        <v>3198</v>
      </c>
      <c r="E420" s="169" t="s">
        <v>3199</v>
      </c>
      <c r="F420" s="121" t="s">
        <v>3200</v>
      </c>
      <c r="G420" s="121" t="s">
        <v>3201</v>
      </c>
      <c r="H420" s="230" t="s">
        <v>3202</v>
      </c>
      <c r="I420" s="230" t="s">
        <v>3202</v>
      </c>
      <c r="J420" s="138">
        <v>2</v>
      </c>
      <c r="K420" s="126">
        <v>41640</v>
      </c>
      <c r="L420" s="126">
        <v>42139</v>
      </c>
      <c r="M420" s="127" t="s">
        <v>3203</v>
      </c>
      <c r="N420" s="128" t="s">
        <v>3203</v>
      </c>
      <c r="O420" s="213" t="s">
        <v>43</v>
      </c>
      <c r="P420" s="213" t="s">
        <v>43</v>
      </c>
      <c r="Q420" s="170" t="s">
        <v>43</v>
      </c>
      <c r="R420" s="129" t="s">
        <v>88</v>
      </c>
      <c r="S420" s="297">
        <v>2</v>
      </c>
      <c r="T420" s="131">
        <f>+S420/J420</f>
        <v>1</v>
      </c>
      <c r="U420" s="132"/>
      <c r="V420" s="132"/>
      <c r="W420" s="133"/>
      <c r="X420" s="132"/>
      <c r="Y420" s="133"/>
      <c r="Z420" s="132"/>
      <c r="AA420" s="134" t="s">
        <v>71</v>
      </c>
      <c r="AB420" s="88">
        <f>IF(T420=100%,2,0)</f>
        <v>2</v>
      </c>
      <c r="AC420" s="88">
        <f>IF(L420&lt;$AD$8,0,1)</f>
        <v>0</v>
      </c>
      <c r="AD420" s="135" t="str">
        <f t="shared" si="12"/>
        <v>CUMPLIDA</v>
      </c>
      <c r="AE420" s="135" t="str">
        <f t="shared" si="13"/>
        <v>CUMPLIDA</v>
      </c>
      <c r="AF420" s="129" t="s">
        <v>88</v>
      </c>
      <c r="AG420" s="131" t="s">
        <v>363</v>
      </c>
      <c r="AH420" s="137"/>
      <c r="AI420" s="137"/>
      <c r="AJ420" s="137"/>
      <c r="AK420" s="138" t="s">
        <v>364</v>
      </c>
      <c r="AL420" s="139" t="s">
        <v>114</v>
      </c>
      <c r="AM420" s="139" t="s">
        <v>3204</v>
      </c>
      <c r="AN420" s="294"/>
      <c r="AO420" s="294"/>
      <c r="AP420" s="294"/>
      <c r="AQ420" s="294"/>
      <c r="AR420" s="294"/>
      <c r="AS420" s="294"/>
    </row>
    <row r="421" spans="1:45" s="142" customFormat="1" ht="72" hidden="1" customHeight="1" x14ac:dyDescent="0.25">
      <c r="A421" s="70">
        <v>900</v>
      </c>
      <c r="B421" s="70">
        <v>12</v>
      </c>
      <c r="C421" s="159" t="s">
        <v>3205</v>
      </c>
      <c r="D421" s="73" t="s">
        <v>3206</v>
      </c>
      <c r="E421" s="73" t="s">
        <v>3207</v>
      </c>
      <c r="F421" s="74" t="s">
        <v>3208</v>
      </c>
      <c r="G421" s="74" t="s">
        <v>3209</v>
      </c>
      <c r="H421" s="75" t="s">
        <v>3210</v>
      </c>
      <c r="I421" s="75" t="s">
        <v>3211</v>
      </c>
      <c r="J421" s="76">
        <v>1</v>
      </c>
      <c r="K421" s="77">
        <v>41791</v>
      </c>
      <c r="L421" s="77">
        <v>42004</v>
      </c>
      <c r="M421" s="78" t="s">
        <v>624</v>
      </c>
      <c r="N421" s="79" t="s">
        <v>624</v>
      </c>
      <c r="O421" s="143" t="s">
        <v>43</v>
      </c>
      <c r="P421" s="143" t="s">
        <v>43</v>
      </c>
      <c r="Q421" s="80" t="s">
        <v>43</v>
      </c>
      <c r="R421" s="81" t="s">
        <v>88</v>
      </c>
      <c r="S421" s="295">
        <v>1</v>
      </c>
      <c r="T421" s="83">
        <f>+S421/J421</f>
        <v>1</v>
      </c>
      <c r="U421" s="85"/>
      <c r="V421" s="85"/>
      <c r="W421" s="86"/>
      <c r="X421" s="85"/>
      <c r="Y421" s="86"/>
      <c r="Z421" s="85"/>
      <c r="AA421" s="87" t="s">
        <v>71</v>
      </c>
      <c r="AB421" s="88">
        <f>IF(T421=100%,2,0)</f>
        <v>2</v>
      </c>
      <c r="AC421" s="88">
        <f>IF(L421&lt;$AD$8,0,1)</f>
        <v>0</v>
      </c>
      <c r="AD421" s="89" t="str">
        <f t="shared" si="12"/>
        <v>CUMPLIDA</v>
      </c>
      <c r="AE421" s="89" t="str">
        <f t="shared" si="13"/>
        <v>CUMPLIDA</v>
      </c>
      <c r="AF421" s="81" t="s">
        <v>88</v>
      </c>
      <c r="AG421" s="83" t="s">
        <v>391</v>
      </c>
      <c r="AH421" s="91"/>
      <c r="AI421" s="91"/>
      <c r="AJ421" s="91"/>
      <c r="AK421" s="92" t="s">
        <v>364</v>
      </c>
      <c r="AL421" s="93"/>
      <c r="AM421" s="92"/>
      <c r="AN421" s="145"/>
      <c r="AO421" s="145"/>
      <c r="AP421" s="145"/>
      <c r="AQ421" s="145"/>
      <c r="AR421" s="145"/>
      <c r="AS421" s="145"/>
    </row>
    <row r="422" spans="1:45" s="142" customFormat="1" ht="72" hidden="1" customHeight="1" x14ac:dyDescent="0.25">
      <c r="A422" s="70">
        <v>901</v>
      </c>
      <c r="B422" s="70">
        <v>13</v>
      </c>
      <c r="C422" s="159" t="s">
        <v>3212</v>
      </c>
      <c r="D422" s="73" t="s">
        <v>3213</v>
      </c>
      <c r="E422" s="73" t="s">
        <v>358</v>
      </c>
      <c r="F422" s="74" t="s">
        <v>3208</v>
      </c>
      <c r="G422" s="74" t="s">
        <v>3214</v>
      </c>
      <c r="H422" s="75" t="s">
        <v>3215</v>
      </c>
      <c r="I422" s="75" t="s">
        <v>3215</v>
      </c>
      <c r="J422" s="76">
        <v>4</v>
      </c>
      <c r="K422" s="77">
        <v>41791</v>
      </c>
      <c r="L422" s="77">
        <v>42004</v>
      </c>
      <c r="M422" s="78" t="s">
        <v>3216</v>
      </c>
      <c r="N422" s="79" t="s">
        <v>3217</v>
      </c>
      <c r="O422" s="143" t="s">
        <v>43</v>
      </c>
      <c r="P422" s="143" t="s">
        <v>43</v>
      </c>
      <c r="Q422" s="80" t="s">
        <v>43</v>
      </c>
      <c r="R422" s="81" t="s">
        <v>88</v>
      </c>
      <c r="S422" s="295">
        <v>4</v>
      </c>
      <c r="T422" s="83">
        <f>+S422/J422</f>
        <v>1</v>
      </c>
      <c r="U422" s="85"/>
      <c r="V422" s="85"/>
      <c r="W422" s="86"/>
      <c r="X422" s="85"/>
      <c r="Y422" s="86"/>
      <c r="Z422" s="85"/>
      <c r="AA422" s="87" t="s">
        <v>71</v>
      </c>
      <c r="AB422" s="88">
        <f>IF(T422=100%,2,0)</f>
        <v>2</v>
      </c>
      <c r="AC422" s="88">
        <f>IF(L422&lt;$AD$8,0,1)</f>
        <v>0</v>
      </c>
      <c r="AD422" s="89" t="str">
        <f t="shared" si="12"/>
        <v>CUMPLIDA</v>
      </c>
      <c r="AE422" s="89" t="str">
        <f t="shared" si="13"/>
        <v>CUMPLIDA</v>
      </c>
      <c r="AF422" s="81" t="s">
        <v>88</v>
      </c>
      <c r="AG422" s="83" t="s">
        <v>391</v>
      </c>
      <c r="AH422" s="91"/>
      <c r="AI422" s="91"/>
      <c r="AJ422" s="91"/>
      <c r="AK422" s="92" t="s">
        <v>364</v>
      </c>
      <c r="AL422" s="93"/>
      <c r="AM422" s="92"/>
      <c r="AN422" s="145"/>
      <c r="AO422" s="145"/>
      <c r="AP422" s="145"/>
      <c r="AQ422" s="145"/>
      <c r="AR422" s="145"/>
      <c r="AS422" s="145"/>
    </row>
    <row r="423" spans="1:45" s="142" customFormat="1" ht="162" customHeight="1" x14ac:dyDescent="0.25">
      <c r="A423" s="96">
        <v>902</v>
      </c>
      <c r="B423" s="96">
        <v>14</v>
      </c>
      <c r="C423" s="166" t="s">
        <v>3218</v>
      </c>
      <c r="D423" s="166" t="s">
        <v>3219</v>
      </c>
      <c r="E423" s="166" t="s">
        <v>358</v>
      </c>
      <c r="F423" s="99" t="s">
        <v>3220</v>
      </c>
      <c r="G423" s="99" t="s">
        <v>3221</v>
      </c>
      <c r="H423" s="100" t="s">
        <v>3222</v>
      </c>
      <c r="I423" s="100" t="s">
        <v>3223</v>
      </c>
      <c r="J423" s="101">
        <v>9</v>
      </c>
      <c r="K423" s="451">
        <v>41791</v>
      </c>
      <c r="L423" s="451">
        <v>42886</v>
      </c>
      <c r="M423" s="103" t="s">
        <v>306</v>
      </c>
      <c r="N423" s="103" t="s">
        <v>306</v>
      </c>
      <c r="O423" s="101" t="s">
        <v>43</v>
      </c>
      <c r="P423" s="118" t="s">
        <v>43</v>
      </c>
      <c r="Q423" s="118" t="s">
        <v>6165</v>
      </c>
      <c r="R423" s="105" t="s">
        <v>88</v>
      </c>
      <c r="S423" s="237">
        <v>9</v>
      </c>
      <c r="T423" s="107">
        <f>+S423/J423</f>
        <v>1</v>
      </c>
      <c r="U423" s="85"/>
      <c r="V423" s="85"/>
      <c r="W423" s="86"/>
      <c r="X423" s="85"/>
      <c r="Y423" s="86"/>
      <c r="Z423" s="85"/>
      <c r="AA423" s="110" t="s">
        <v>71</v>
      </c>
      <c r="AB423" s="410">
        <f>IF(T423=100%,2,0)</f>
        <v>2</v>
      </c>
      <c r="AC423" s="411">
        <f>IF(L423&lt;$AD$8,0,1)</f>
        <v>0</v>
      </c>
      <c r="AD423" s="89" t="str">
        <f t="shared" si="12"/>
        <v>CUMPLIDA</v>
      </c>
      <c r="AE423" s="89" t="str">
        <f t="shared" si="13"/>
        <v>CUMPLIDA</v>
      </c>
      <c r="AF423" s="105" t="s">
        <v>88</v>
      </c>
      <c r="AG423" s="113"/>
      <c r="AH423" s="91"/>
      <c r="AI423" s="91"/>
      <c r="AJ423" s="91"/>
      <c r="AK423" s="449" t="s">
        <v>108</v>
      </c>
      <c r="AL423" s="427" t="s">
        <v>114</v>
      </c>
      <c r="AM423" s="427" t="s">
        <v>136</v>
      </c>
      <c r="AN423" s="427" t="s">
        <v>306</v>
      </c>
      <c r="AO423" s="427"/>
      <c r="AP423" s="427"/>
      <c r="AQ423" s="427"/>
      <c r="AR423" s="427"/>
      <c r="AS423" s="119"/>
    </row>
    <row r="424" spans="1:45" s="142" customFormat="1" ht="311.25" customHeight="1" x14ac:dyDescent="0.25">
      <c r="A424" s="96">
        <v>903</v>
      </c>
      <c r="B424" s="96">
        <v>15</v>
      </c>
      <c r="C424" s="166" t="s">
        <v>3227</v>
      </c>
      <c r="D424" s="166" t="s">
        <v>3228</v>
      </c>
      <c r="E424" s="167" t="s">
        <v>3229</v>
      </c>
      <c r="F424" s="99" t="s">
        <v>3230</v>
      </c>
      <c r="G424" s="168" t="s">
        <v>3231</v>
      </c>
      <c r="H424" s="99" t="s">
        <v>3232</v>
      </c>
      <c r="I424" s="99" t="s">
        <v>3233</v>
      </c>
      <c r="J424" s="212">
        <v>4</v>
      </c>
      <c r="K424" s="451">
        <v>41820</v>
      </c>
      <c r="L424" s="451">
        <v>43008</v>
      </c>
      <c r="M424" s="103" t="s">
        <v>303</v>
      </c>
      <c r="N424" s="103" t="s">
        <v>303</v>
      </c>
      <c r="O424" s="199" t="s">
        <v>25</v>
      </c>
      <c r="P424" s="199" t="s">
        <v>25</v>
      </c>
      <c r="Q424" s="199" t="s">
        <v>6192</v>
      </c>
      <c r="R424" s="105" t="s">
        <v>88</v>
      </c>
      <c r="S424" s="237">
        <v>4</v>
      </c>
      <c r="T424" s="107">
        <f>+S424/J424</f>
        <v>1</v>
      </c>
      <c r="U424" s="85"/>
      <c r="V424" s="85"/>
      <c r="W424" s="86"/>
      <c r="X424" s="85"/>
      <c r="Y424" s="86"/>
      <c r="Z424" s="85"/>
      <c r="AA424" s="110" t="s">
        <v>71</v>
      </c>
      <c r="AB424" s="410">
        <f>IF(T424=100%,2,0)</f>
        <v>2</v>
      </c>
      <c r="AC424" s="411">
        <f>IF(L424&lt;$AD$8,0,1)</f>
        <v>0</v>
      </c>
      <c r="AD424" s="89" t="str">
        <f t="shared" si="12"/>
        <v>CUMPLIDA</v>
      </c>
      <c r="AE424" s="89" t="str">
        <f t="shared" si="13"/>
        <v>CUMPLIDA</v>
      </c>
      <c r="AF424" s="105" t="s">
        <v>88</v>
      </c>
      <c r="AG424" s="113"/>
      <c r="AH424" s="91"/>
      <c r="AI424" s="91"/>
      <c r="AJ424" s="91"/>
      <c r="AK424" s="449" t="s">
        <v>108</v>
      </c>
      <c r="AL424" s="427" t="s">
        <v>111</v>
      </c>
      <c r="AM424" s="427" t="s">
        <v>178</v>
      </c>
      <c r="AN424" s="427" t="s">
        <v>303</v>
      </c>
      <c r="AO424" s="427"/>
      <c r="AP424" s="427"/>
      <c r="AQ424" s="427"/>
      <c r="AR424" s="427"/>
      <c r="AS424" s="119"/>
    </row>
    <row r="425" spans="1:45" s="142" customFormat="1" ht="183.75" customHeight="1" x14ac:dyDescent="0.25">
      <c r="A425" s="96">
        <v>904</v>
      </c>
      <c r="B425" s="96">
        <v>16</v>
      </c>
      <c r="C425" s="166" t="s">
        <v>3237</v>
      </c>
      <c r="D425" s="166" t="s">
        <v>3238</v>
      </c>
      <c r="E425" s="166" t="s">
        <v>3239</v>
      </c>
      <c r="F425" s="99" t="s">
        <v>628</v>
      </c>
      <c r="G425" s="168" t="s">
        <v>3240</v>
      </c>
      <c r="H425" s="99" t="s">
        <v>3241</v>
      </c>
      <c r="I425" s="99" t="s">
        <v>3242</v>
      </c>
      <c r="J425" s="310">
        <v>5</v>
      </c>
      <c r="K425" s="451">
        <v>41820</v>
      </c>
      <c r="L425" s="451">
        <v>43008</v>
      </c>
      <c r="M425" s="103" t="s">
        <v>303</v>
      </c>
      <c r="N425" s="103" t="s">
        <v>303</v>
      </c>
      <c r="O425" s="199" t="s">
        <v>25</v>
      </c>
      <c r="P425" s="199" t="s">
        <v>25</v>
      </c>
      <c r="Q425" s="199" t="s">
        <v>6192</v>
      </c>
      <c r="R425" s="105" t="s">
        <v>88</v>
      </c>
      <c r="S425" s="237">
        <v>5</v>
      </c>
      <c r="T425" s="107">
        <f>+S425/J425</f>
        <v>1</v>
      </c>
      <c r="U425" s="85"/>
      <c r="V425" s="85"/>
      <c r="W425" s="86"/>
      <c r="X425" s="85"/>
      <c r="Y425" s="86"/>
      <c r="Z425" s="85"/>
      <c r="AA425" s="110" t="s">
        <v>71</v>
      </c>
      <c r="AB425" s="410">
        <f>IF(T425=100%,2,0)</f>
        <v>2</v>
      </c>
      <c r="AC425" s="411">
        <f>IF(L425&lt;$AD$8,0,1)</f>
        <v>0</v>
      </c>
      <c r="AD425" s="89" t="str">
        <f t="shared" si="12"/>
        <v>CUMPLIDA</v>
      </c>
      <c r="AE425" s="89" t="str">
        <f t="shared" si="13"/>
        <v>CUMPLIDA</v>
      </c>
      <c r="AF425" s="105" t="s">
        <v>88</v>
      </c>
      <c r="AG425" s="113"/>
      <c r="AH425" s="91"/>
      <c r="AI425" s="91"/>
      <c r="AJ425" s="91"/>
      <c r="AK425" s="449" t="s">
        <v>108</v>
      </c>
      <c r="AL425" s="427" t="s">
        <v>111</v>
      </c>
      <c r="AM425" s="427" t="s">
        <v>178</v>
      </c>
      <c r="AN425" s="427" t="s">
        <v>303</v>
      </c>
      <c r="AO425" s="427"/>
      <c r="AP425" s="427"/>
      <c r="AQ425" s="427"/>
      <c r="AR425" s="427"/>
      <c r="AS425" s="119"/>
    </row>
    <row r="426" spans="1:45" s="142" customFormat="1" ht="259.14999999999998" hidden="1" customHeight="1" x14ac:dyDescent="0.25">
      <c r="A426" s="120">
        <v>905</v>
      </c>
      <c r="B426" s="120">
        <v>17</v>
      </c>
      <c r="C426" s="169" t="s">
        <v>3247</v>
      </c>
      <c r="D426" s="169" t="s">
        <v>3248</v>
      </c>
      <c r="E426" s="169" t="s">
        <v>3249</v>
      </c>
      <c r="F426" s="123" t="s">
        <v>3250</v>
      </c>
      <c r="G426" s="123" t="s">
        <v>3251</v>
      </c>
      <c r="H426" s="124" t="s">
        <v>3252</v>
      </c>
      <c r="I426" s="124" t="s">
        <v>3252</v>
      </c>
      <c r="J426" s="125">
        <v>5</v>
      </c>
      <c r="K426" s="126">
        <v>41640</v>
      </c>
      <c r="L426" s="126">
        <v>42185</v>
      </c>
      <c r="M426" s="127" t="s">
        <v>3253</v>
      </c>
      <c r="N426" s="128" t="s">
        <v>3254</v>
      </c>
      <c r="O426" s="213" t="s">
        <v>57</v>
      </c>
      <c r="P426" s="213" t="s">
        <v>3255</v>
      </c>
      <c r="Q426" s="128" t="s">
        <v>37</v>
      </c>
      <c r="R426" s="129" t="s">
        <v>89</v>
      </c>
      <c r="S426" s="297">
        <v>5</v>
      </c>
      <c r="T426" s="131">
        <f>+S426/J426</f>
        <v>1</v>
      </c>
      <c r="U426" s="132"/>
      <c r="V426" s="132"/>
      <c r="W426" s="133"/>
      <c r="X426" s="132"/>
      <c r="Y426" s="133"/>
      <c r="Z426" s="132"/>
      <c r="AA426" s="134" t="s">
        <v>71</v>
      </c>
      <c r="AB426" s="88">
        <f>IF(T426=100%,2,0)</f>
        <v>2</v>
      </c>
      <c r="AC426" s="88">
        <f>IF(L426&lt;$AD$8,0,1)</f>
        <v>0</v>
      </c>
      <c r="AD426" s="135" t="str">
        <f t="shared" si="12"/>
        <v>CUMPLIDA</v>
      </c>
      <c r="AE426" s="135" t="str">
        <f t="shared" si="13"/>
        <v>CUMPLIDA</v>
      </c>
      <c r="AF426" s="129" t="s">
        <v>89</v>
      </c>
      <c r="AG426" s="131" t="s">
        <v>363</v>
      </c>
      <c r="AH426" s="137"/>
      <c r="AI426" s="137"/>
      <c r="AJ426" s="137"/>
      <c r="AK426" s="138" t="s">
        <v>364</v>
      </c>
      <c r="AL426" s="139" t="s">
        <v>111</v>
      </c>
      <c r="AM426" s="139" t="s">
        <v>217</v>
      </c>
      <c r="AN426" s="294"/>
      <c r="AO426" s="294"/>
      <c r="AP426" s="294"/>
      <c r="AQ426" s="294"/>
      <c r="AR426" s="294"/>
      <c r="AS426" s="294"/>
    </row>
    <row r="427" spans="1:45" s="142" customFormat="1" ht="72" hidden="1" customHeight="1" x14ac:dyDescent="0.25">
      <c r="A427" s="70">
        <v>906</v>
      </c>
      <c r="B427" s="70">
        <v>18</v>
      </c>
      <c r="C427" s="73" t="s">
        <v>3256</v>
      </c>
      <c r="D427" s="73" t="s">
        <v>3257</v>
      </c>
      <c r="E427" s="73" t="s">
        <v>3258</v>
      </c>
      <c r="F427" s="74" t="s">
        <v>3259</v>
      </c>
      <c r="G427" s="74" t="s">
        <v>3260</v>
      </c>
      <c r="H427" s="75" t="s">
        <v>3261</v>
      </c>
      <c r="I427" s="75" t="s">
        <v>3261</v>
      </c>
      <c r="J427" s="171">
        <v>2</v>
      </c>
      <c r="K427" s="77">
        <v>41821</v>
      </c>
      <c r="L427" s="77">
        <v>42185</v>
      </c>
      <c r="M427" s="78" t="s">
        <v>22</v>
      </c>
      <c r="N427" s="79" t="s">
        <v>22</v>
      </c>
      <c r="O427" s="143" t="s">
        <v>22</v>
      </c>
      <c r="P427" s="143" t="s">
        <v>22</v>
      </c>
      <c r="Q427" s="80" t="s">
        <v>22</v>
      </c>
      <c r="R427" s="81" t="s">
        <v>88</v>
      </c>
      <c r="S427" s="295">
        <v>2</v>
      </c>
      <c r="T427" s="83">
        <f>+S427/J427</f>
        <v>1</v>
      </c>
      <c r="U427" s="85"/>
      <c r="V427" s="85"/>
      <c r="W427" s="86"/>
      <c r="X427" s="85"/>
      <c r="Y427" s="86"/>
      <c r="Z427" s="85"/>
      <c r="AA427" s="87" t="s">
        <v>71</v>
      </c>
      <c r="AB427" s="88">
        <f>IF(T427=100%,2,0)</f>
        <v>2</v>
      </c>
      <c r="AC427" s="88">
        <f>IF(L427&lt;$AD$8,0,1)</f>
        <v>0</v>
      </c>
      <c r="AD427" s="89" t="str">
        <f t="shared" si="12"/>
        <v>CUMPLIDA</v>
      </c>
      <c r="AE427" s="89" t="str">
        <f t="shared" si="13"/>
        <v>CUMPLIDA</v>
      </c>
      <c r="AF427" s="81" t="s">
        <v>88</v>
      </c>
      <c r="AG427" s="83" t="s">
        <v>363</v>
      </c>
      <c r="AH427" s="91"/>
      <c r="AI427" s="91"/>
      <c r="AJ427" s="91"/>
      <c r="AK427" s="92" t="s">
        <v>364</v>
      </c>
      <c r="AL427" s="93" t="s">
        <v>111</v>
      </c>
      <c r="AM427" s="93" t="s">
        <v>172</v>
      </c>
      <c r="AN427" s="145"/>
      <c r="AO427" s="145"/>
      <c r="AP427" s="145"/>
      <c r="AQ427" s="145"/>
      <c r="AR427" s="145"/>
      <c r="AS427" s="145"/>
    </row>
    <row r="428" spans="1:45" s="142" customFormat="1" ht="315.75" customHeight="1" x14ac:dyDescent="0.25">
      <c r="A428" s="96">
        <v>907</v>
      </c>
      <c r="B428" s="96">
        <v>19</v>
      </c>
      <c r="C428" s="98" t="s">
        <v>3262</v>
      </c>
      <c r="D428" s="98" t="s">
        <v>3263</v>
      </c>
      <c r="E428" s="98" t="s">
        <v>358</v>
      </c>
      <c r="F428" s="99" t="s">
        <v>3264</v>
      </c>
      <c r="G428" s="99" t="s">
        <v>3265</v>
      </c>
      <c r="H428" s="100" t="s">
        <v>3266</v>
      </c>
      <c r="I428" s="99" t="s">
        <v>3267</v>
      </c>
      <c r="J428" s="310">
        <v>7</v>
      </c>
      <c r="K428" s="451">
        <v>41640</v>
      </c>
      <c r="L428" s="451">
        <v>42916</v>
      </c>
      <c r="M428" s="103" t="s">
        <v>309</v>
      </c>
      <c r="N428" s="452" t="s">
        <v>309</v>
      </c>
      <c r="O428" s="452" t="s">
        <v>57</v>
      </c>
      <c r="P428" s="199" t="s">
        <v>3255</v>
      </c>
      <c r="Q428" s="452" t="s">
        <v>37</v>
      </c>
      <c r="R428" s="105" t="s">
        <v>88</v>
      </c>
      <c r="S428" s="237">
        <v>7</v>
      </c>
      <c r="T428" s="107">
        <f>+S428/J428</f>
        <v>1</v>
      </c>
      <c r="U428" s="85"/>
      <c r="V428" s="85"/>
      <c r="W428" s="86"/>
      <c r="X428" s="85"/>
      <c r="Y428" s="86"/>
      <c r="Z428" s="85"/>
      <c r="AA428" s="110" t="s">
        <v>71</v>
      </c>
      <c r="AB428" s="410">
        <f>IF(T428=100%,2,0)</f>
        <v>2</v>
      </c>
      <c r="AC428" s="411">
        <f>IF(L428&lt;$AD$8,0,1)</f>
        <v>0</v>
      </c>
      <c r="AD428" s="89" t="str">
        <f t="shared" si="12"/>
        <v>CUMPLIDA</v>
      </c>
      <c r="AE428" s="89" t="str">
        <f t="shared" si="13"/>
        <v>CUMPLIDA</v>
      </c>
      <c r="AF428" s="105" t="s">
        <v>88</v>
      </c>
      <c r="AG428" s="113"/>
      <c r="AH428" s="91"/>
      <c r="AI428" s="91"/>
      <c r="AJ428" s="91"/>
      <c r="AK428" s="449" t="s">
        <v>108</v>
      </c>
      <c r="AL428" s="427" t="s">
        <v>115</v>
      </c>
      <c r="AM428" s="427" t="s">
        <v>159</v>
      </c>
      <c r="AN428" s="427" t="s">
        <v>310</v>
      </c>
      <c r="AO428" s="427"/>
      <c r="AP428" s="427"/>
      <c r="AQ428" s="427"/>
      <c r="AR428" s="427"/>
      <c r="AS428" s="119"/>
    </row>
    <row r="429" spans="1:45" s="142" customFormat="1" ht="409.6" hidden="1" customHeight="1" x14ac:dyDescent="0.25">
      <c r="A429" s="120">
        <v>908</v>
      </c>
      <c r="B429" s="120">
        <v>20</v>
      </c>
      <c r="C429" s="339" t="s">
        <v>3271</v>
      </c>
      <c r="D429" s="122" t="s">
        <v>3272</v>
      </c>
      <c r="E429" s="122" t="s">
        <v>3273</v>
      </c>
      <c r="F429" s="174" t="s">
        <v>3274</v>
      </c>
      <c r="G429" s="340" t="s">
        <v>3275</v>
      </c>
      <c r="H429" s="175" t="s">
        <v>3276</v>
      </c>
      <c r="I429" s="175" t="s">
        <v>3276</v>
      </c>
      <c r="J429" s="176">
        <v>5</v>
      </c>
      <c r="K429" s="126">
        <v>41791</v>
      </c>
      <c r="L429" s="126">
        <v>42004</v>
      </c>
      <c r="M429" s="127" t="s">
        <v>3277</v>
      </c>
      <c r="N429" s="128" t="s">
        <v>3277</v>
      </c>
      <c r="O429" s="128" t="s">
        <v>25</v>
      </c>
      <c r="P429" s="128" t="s">
        <v>3278</v>
      </c>
      <c r="Q429" s="128" t="s">
        <v>37</v>
      </c>
      <c r="R429" s="129" t="s">
        <v>403</v>
      </c>
      <c r="S429" s="297">
        <v>5</v>
      </c>
      <c r="T429" s="131">
        <f>+S429/J429</f>
        <v>1</v>
      </c>
      <c r="U429" s="132"/>
      <c r="V429" s="132"/>
      <c r="W429" s="133"/>
      <c r="X429" s="132"/>
      <c r="Y429" s="133"/>
      <c r="Z429" s="132"/>
      <c r="AA429" s="134" t="s">
        <v>71</v>
      </c>
      <c r="AB429" s="88">
        <f>IF(T429=100%,2,0)</f>
        <v>2</v>
      </c>
      <c r="AC429" s="88">
        <f>IF(L429&lt;$AD$8,0,1)</f>
        <v>0</v>
      </c>
      <c r="AD429" s="135" t="str">
        <f t="shared" si="12"/>
        <v>CUMPLIDA</v>
      </c>
      <c r="AE429" s="135" t="str">
        <f t="shared" si="13"/>
        <v>CUMPLIDA</v>
      </c>
      <c r="AF429" s="128" t="s">
        <v>27</v>
      </c>
      <c r="AG429" s="131" t="s">
        <v>391</v>
      </c>
      <c r="AH429" s="137"/>
      <c r="AI429" s="137"/>
      <c r="AJ429" s="137"/>
      <c r="AK429" s="138" t="s">
        <v>364</v>
      </c>
      <c r="AL429" s="139"/>
      <c r="AM429" s="138"/>
      <c r="AN429" s="294"/>
      <c r="AO429" s="294"/>
      <c r="AP429" s="294"/>
      <c r="AQ429" s="294"/>
      <c r="AR429" s="294"/>
      <c r="AS429" s="294"/>
    </row>
    <row r="430" spans="1:45" s="142" customFormat="1" ht="125.25" hidden="1" customHeight="1" x14ac:dyDescent="0.25">
      <c r="A430" s="70">
        <v>909</v>
      </c>
      <c r="B430" s="70">
        <v>21</v>
      </c>
      <c r="C430" s="245" t="s">
        <v>3279</v>
      </c>
      <c r="D430" s="73" t="s">
        <v>3280</v>
      </c>
      <c r="E430" s="73" t="s">
        <v>3281</v>
      </c>
      <c r="F430" s="74" t="s">
        <v>3282</v>
      </c>
      <c r="G430" s="74"/>
      <c r="H430" s="75" t="s">
        <v>3283</v>
      </c>
      <c r="I430" s="75" t="s">
        <v>3283</v>
      </c>
      <c r="J430" s="76">
        <v>1</v>
      </c>
      <c r="K430" s="77">
        <v>41640</v>
      </c>
      <c r="L430" s="77">
        <v>42004</v>
      </c>
      <c r="M430" s="78" t="s">
        <v>3284</v>
      </c>
      <c r="N430" s="79" t="s">
        <v>3284</v>
      </c>
      <c r="O430" s="79" t="s">
        <v>22</v>
      </c>
      <c r="P430" s="79" t="s">
        <v>512</v>
      </c>
      <c r="Q430" s="79" t="s">
        <v>37</v>
      </c>
      <c r="R430" s="81" t="s">
        <v>88</v>
      </c>
      <c r="S430" s="295">
        <v>1</v>
      </c>
      <c r="T430" s="83">
        <f>+S430/J430</f>
        <v>1</v>
      </c>
      <c r="U430" s="85"/>
      <c r="V430" s="85"/>
      <c r="W430" s="86"/>
      <c r="X430" s="85"/>
      <c r="Y430" s="86"/>
      <c r="Z430" s="85"/>
      <c r="AA430" s="87" t="s">
        <v>71</v>
      </c>
      <c r="AB430" s="88">
        <f>IF(T430=100%,2,0)</f>
        <v>2</v>
      </c>
      <c r="AC430" s="88">
        <f>IF(L430&lt;$AD$8,0,1)</f>
        <v>0</v>
      </c>
      <c r="AD430" s="89" t="str">
        <f t="shared" si="12"/>
        <v>CUMPLIDA</v>
      </c>
      <c r="AE430" s="89" t="str">
        <f t="shared" si="13"/>
        <v>CUMPLIDA</v>
      </c>
      <c r="AF430" s="81" t="s">
        <v>88</v>
      </c>
      <c r="AG430" s="83" t="s">
        <v>391</v>
      </c>
      <c r="AH430" s="91"/>
      <c r="AI430" s="91"/>
      <c r="AJ430" s="91"/>
      <c r="AK430" s="92" t="s">
        <v>364</v>
      </c>
      <c r="AL430" s="93"/>
      <c r="AM430" s="92"/>
      <c r="AN430" s="145"/>
      <c r="AO430" s="145"/>
      <c r="AP430" s="145"/>
      <c r="AQ430" s="145"/>
      <c r="AR430" s="145"/>
      <c r="AS430" s="145"/>
    </row>
    <row r="431" spans="1:45" s="142" customFormat="1" ht="172.9" hidden="1" customHeight="1" x14ac:dyDescent="0.25">
      <c r="A431" s="70">
        <v>910</v>
      </c>
      <c r="B431" s="70">
        <v>22</v>
      </c>
      <c r="C431" s="179" t="s">
        <v>3285</v>
      </c>
      <c r="D431" s="179" t="s">
        <v>3286</v>
      </c>
      <c r="E431" s="73" t="s">
        <v>3287</v>
      </c>
      <c r="F431" s="73" t="s">
        <v>3288</v>
      </c>
      <c r="G431" s="73"/>
      <c r="H431" s="160" t="s">
        <v>3289</v>
      </c>
      <c r="I431" s="160" t="s">
        <v>3289</v>
      </c>
      <c r="J431" s="93">
        <v>1</v>
      </c>
      <c r="K431" s="77">
        <v>41640</v>
      </c>
      <c r="L431" s="77">
        <v>42004</v>
      </c>
      <c r="M431" s="78" t="s">
        <v>3284</v>
      </c>
      <c r="N431" s="79" t="s">
        <v>3284</v>
      </c>
      <c r="O431" s="79" t="s">
        <v>22</v>
      </c>
      <c r="P431" s="79" t="s">
        <v>512</v>
      </c>
      <c r="Q431" s="79" t="s">
        <v>37</v>
      </c>
      <c r="R431" s="81" t="s">
        <v>88</v>
      </c>
      <c r="S431" s="295">
        <v>1</v>
      </c>
      <c r="T431" s="83">
        <f>+S431/J431</f>
        <v>1</v>
      </c>
      <c r="U431" s="85"/>
      <c r="V431" s="85"/>
      <c r="W431" s="86"/>
      <c r="X431" s="85"/>
      <c r="Y431" s="86"/>
      <c r="Z431" s="85"/>
      <c r="AA431" s="87" t="s">
        <v>71</v>
      </c>
      <c r="AB431" s="88">
        <f>IF(T431=100%,2,0)</f>
        <v>2</v>
      </c>
      <c r="AC431" s="88">
        <f>IF(L431&lt;$AD$8,0,1)</f>
        <v>0</v>
      </c>
      <c r="AD431" s="89" t="str">
        <f t="shared" si="12"/>
        <v>CUMPLIDA</v>
      </c>
      <c r="AE431" s="89" t="str">
        <f t="shared" si="13"/>
        <v>CUMPLIDA</v>
      </c>
      <c r="AF431" s="81" t="s">
        <v>88</v>
      </c>
      <c r="AG431" s="83" t="s">
        <v>391</v>
      </c>
      <c r="AH431" s="91"/>
      <c r="AI431" s="91"/>
      <c r="AJ431" s="91"/>
      <c r="AK431" s="92" t="s">
        <v>364</v>
      </c>
      <c r="AL431" s="93"/>
      <c r="AM431" s="92"/>
      <c r="AN431" s="145"/>
      <c r="AO431" s="145"/>
      <c r="AP431" s="145"/>
      <c r="AQ431" s="145"/>
      <c r="AR431" s="145"/>
      <c r="AS431" s="145"/>
    </row>
    <row r="432" spans="1:45" s="56" customFormat="1" ht="210.75" customHeight="1" x14ac:dyDescent="0.25">
      <c r="A432" s="96">
        <v>911</v>
      </c>
      <c r="B432" s="96">
        <v>23</v>
      </c>
      <c r="C432" s="185" t="s">
        <v>3290</v>
      </c>
      <c r="D432" s="185" t="s">
        <v>3291</v>
      </c>
      <c r="E432" s="185" t="s">
        <v>3292</v>
      </c>
      <c r="F432" s="291" t="s">
        <v>2108</v>
      </c>
      <c r="G432" s="291" t="s">
        <v>3293</v>
      </c>
      <c r="H432" s="186" t="s">
        <v>3294</v>
      </c>
      <c r="I432" s="186" t="s">
        <v>3294</v>
      </c>
      <c r="J432" s="292">
        <v>10</v>
      </c>
      <c r="K432" s="451">
        <v>41640</v>
      </c>
      <c r="L432" s="451">
        <v>42825</v>
      </c>
      <c r="M432" s="103" t="s">
        <v>309</v>
      </c>
      <c r="N432" s="103" t="s">
        <v>309</v>
      </c>
      <c r="O432" s="85" t="s">
        <v>22</v>
      </c>
      <c r="P432" s="452" t="s">
        <v>2111</v>
      </c>
      <c r="Q432" s="118" t="s">
        <v>6164</v>
      </c>
      <c r="R432" s="105" t="s">
        <v>88</v>
      </c>
      <c r="S432" s="237">
        <v>10</v>
      </c>
      <c r="T432" s="107">
        <f>+S432/J432</f>
        <v>1</v>
      </c>
      <c r="U432" s="85"/>
      <c r="V432" s="85"/>
      <c r="W432" s="86"/>
      <c r="X432" s="85"/>
      <c r="Y432" s="86"/>
      <c r="Z432" s="85"/>
      <c r="AA432" s="110" t="s">
        <v>71</v>
      </c>
      <c r="AB432" s="410">
        <f>IF(T432=100%,2,0)</f>
        <v>2</v>
      </c>
      <c r="AC432" s="411">
        <f>IF(L432&lt;$AD$8,0,1)</f>
        <v>0</v>
      </c>
      <c r="AD432" s="89" t="str">
        <f t="shared" si="12"/>
        <v>CUMPLIDA</v>
      </c>
      <c r="AE432" s="89" t="str">
        <f t="shared" si="13"/>
        <v>CUMPLIDA</v>
      </c>
      <c r="AF432" s="105" t="s">
        <v>88</v>
      </c>
      <c r="AG432" s="113"/>
      <c r="AH432" s="91"/>
      <c r="AI432" s="91"/>
      <c r="AJ432" s="91"/>
      <c r="AK432" s="449" t="s">
        <v>108</v>
      </c>
      <c r="AL432" s="427" t="s">
        <v>111</v>
      </c>
      <c r="AM432" s="427" t="s">
        <v>179</v>
      </c>
      <c r="AN432" s="427" t="s">
        <v>215</v>
      </c>
      <c r="AO432" s="427"/>
      <c r="AP432" s="427"/>
      <c r="AQ432" s="427"/>
      <c r="AR432" s="427"/>
      <c r="AS432" s="119"/>
    </row>
    <row r="433" spans="1:45" s="56" customFormat="1" ht="175.5" hidden="1" customHeight="1" x14ac:dyDescent="0.25">
      <c r="A433" s="120">
        <v>912</v>
      </c>
      <c r="B433" s="120">
        <v>24</v>
      </c>
      <c r="C433" s="187" t="s">
        <v>3297</v>
      </c>
      <c r="D433" s="187" t="s">
        <v>3298</v>
      </c>
      <c r="E433" s="187" t="s">
        <v>3299</v>
      </c>
      <c r="F433" s="122" t="s">
        <v>3300</v>
      </c>
      <c r="G433" s="122" t="s">
        <v>3301</v>
      </c>
      <c r="H433" s="273" t="s">
        <v>3302</v>
      </c>
      <c r="I433" s="273" t="s">
        <v>3303</v>
      </c>
      <c r="J433" s="139">
        <v>3</v>
      </c>
      <c r="K433" s="126">
        <v>41640</v>
      </c>
      <c r="L433" s="126">
        <v>42551</v>
      </c>
      <c r="M433" s="127" t="s">
        <v>3284</v>
      </c>
      <c r="N433" s="341" t="s">
        <v>3284</v>
      </c>
      <c r="O433" s="128" t="s">
        <v>22</v>
      </c>
      <c r="P433" s="128" t="s">
        <v>512</v>
      </c>
      <c r="Q433" s="128" t="s">
        <v>37</v>
      </c>
      <c r="R433" s="129" t="s">
        <v>88</v>
      </c>
      <c r="S433" s="297">
        <v>3</v>
      </c>
      <c r="T433" s="131">
        <f>+S433/J433</f>
        <v>1</v>
      </c>
      <c r="U433" s="132"/>
      <c r="V433" s="132"/>
      <c r="W433" s="133"/>
      <c r="X433" s="132"/>
      <c r="Y433" s="133"/>
      <c r="Z433" s="132"/>
      <c r="AA433" s="134" t="s">
        <v>71</v>
      </c>
      <c r="AB433" s="88">
        <f>IF(T433=100%,2,0)</f>
        <v>2</v>
      </c>
      <c r="AC433" s="88">
        <f>IF(L433&lt;$AD$8,0,1)</f>
        <v>0</v>
      </c>
      <c r="AD433" s="135" t="str">
        <f t="shared" si="12"/>
        <v>CUMPLIDA</v>
      </c>
      <c r="AE433" s="135" t="str">
        <f t="shared" si="13"/>
        <v>CUMPLIDA</v>
      </c>
      <c r="AF433" s="129" t="s">
        <v>88</v>
      </c>
      <c r="AG433" s="131" t="s">
        <v>363</v>
      </c>
      <c r="AH433" s="137"/>
      <c r="AI433" s="137"/>
      <c r="AJ433" s="137"/>
      <c r="AK433" s="138" t="s">
        <v>364</v>
      </c>
      <c r="AL433" s="139" t="s">
        <v>228</v>
      </c>
      <c r="AM433" s="139" t="s">
        <v>3304</v>
      </c>
      <c r="AN433" s="140"/>
      <c r="AO433" s="140"/>
      <c r="AP433" s="140"/>
      <c r="AQ433" s="140"/>
      <c r="AR433" s="140"/>
      <c r="AS433" s="140"/>
    </row>
    <row r="434" spans="1:45" s="142" customFormat="1" ht="172.9" hidden="1" customHeight="1" x14ac:dyDescent="0.25">
      <c r="A434" s="70">
        <v>913</v>
      </c>
      <c r="B434" s="70">
        <v>1</v>
      </c>
      <c r="C434" s="183" t="s">
        <v>3305</v>
      </c>
      <c r="D434" s="90" t="s">
        <v>3306</v>
      </c>
      <c r="E434" s="90" t="s">
        <v>358</v>
      </c>
      <c r="F434" s="74" t="s">
        <v>3307</v>
      </c>
      <c r="G434" s="74" t="s">
        <v>3308</v>
      </c>
      <c r="H434" s="74" t="s">
        <v>3309</v>
      </c>
      <c r="I434" s="74" t="s">
        <v>3309</v>
      </c>
      <c r="J434" s="76">
        <v>5</v>
      </c>
      <c r="K434" s="77">
        <v>41821</v>
      </c>
      <c r="L434" s="77">
        <v>42185</v>
      </c>
      <c r="M434" s="78" t="s">
        <v>624</v>
      </c>
      <c r="N434" s="79" t="s">
        <v>624</v>
      </c>
      <c r="O434" s="76" t="s">
        <v>43</v>
      </c>
      <c r="P434" s="76" t="s">
        <v>43</v>
      </c>
      <c r="Q434" s="80" t="s">
        <v>43</v>
      </c>
      <c r="R434" s="81" t="s">
        <v>89</v>
      </c>
      <c r="S434" s="295">
        <v>5</v>
      </c>
      <c r="T434" s="83">
        <f>+S434/J434</f>
        <v>1</v>
      </c>
      <c r="U434" s="85"/>
      <c r="V434" s="85"/>
      <c r="W434" s="86"/>
      <c r="X434" s="85"/>
      <c r="Y434" s="86"/>
      <c r="Z434" s="85"/>
      <c r="AA434" s="87" t="s">
        <v>69</v>
      </c>
      <c r="AB434" s="88">
        <f>IF(T434=100%,2,0)</f>
        <v>2</v>
      </c>
      <c r="AC434" s="88">
        <f>IF(L434&lt;$AD$8,0,1)</f>
        <v>0</v>
      </c>
      <c r="AD434" s="89" t="str">
        <f t="shared" si="12"/>
        <v>CUMPLIDA</v>
      </c>
      <c r="AE434" s="89" t="str">
        <f t="shared" si="13"/>
        <v>CUMPLIDA</v>
      </c>
      <c r="AF434" s="81" t="s">
        <v>89</v>
      </c>
      <c r="AG434" s="83" t="s">
        <v>363</v>
      </c>
      <c r="AH434" s="91"/>
      <c r="AI434" s="91"/>
      <c r="AJ434" s="91"/>
      <c r="AK434" s="92" t="s">
        <v>364</v>
      </c>
      <c r="AL434" s="93" t="s">
        <v>114</v>
      </c>
      <c r="AM434" s="93" t="s">
        <v>136</v>
      </c>
      <c r="AN434" s="145"/>
      <c r="AO434" s="145"/>
      <c r="AP434" s="145"/>
      <c r="AQ434" s="145"/>
      <c r="AR434" s="145"/>
      <c r="AS434" s="145"/>
    </row>
    <row r="435" spans="1:45" s="142" customFormat="1" ht="257.25" customHeight="1" x14ac:dyDescent="0.25">
      <c r="A435" s="96">
        <v>914</v>
      </c>
      <c r="B435" s="96">
        <v>2</v>
      </c>
      <c r="C435" s="168" t="s">
        <v>3310</v>
      </c>
      <c r="D435" s="168" t="s">
        <v>3311</v>
      </c>
      <c r="E435" s="168" t="s">
        <v>3312</v>
      </c>
      <c r="F435" s="100" t="s">
        <v>3313</v>
      </c>
      <c r="G435" s="100" t="s">
        <v>3314</v>
      </c>
      <c r="H435" s="100" t="s">
        <v>3315</v>
      </c>
      <c r="I435" s="100" t="s">
        <v>3316</v>
      </c>
      <c r="J435" s="342">
        <v>11</v>
      </c>
      <c r="K435" s="451">
        <v>41821</v>
      </c>
      <c r="L435" s="451">
        <v>42886</v>
      </c>
      <c r="M435" s="103" t="s">
        <v>306</v>
      </c>
      <c r="N435" s="103" t="s">
        <v>306</v>
      </c>
      <c r="O435" s="118" t="s">
        <v>43</v>
      </c>
      <c r="P435" s="118" t="s">
        <v>43</v>
      </c>
      <c r="Q435" s="118" t="s">
        <v>6165</v>
      </c>
      <c r="R435" s="105" t="s">
        <v>89</v>
      </c>
      <c r="S435" s="237">
        <v>11</v>
      </c>
      <c r="T435" s="107">
        <f>+S435/J435</f>
        <v>1</v>
      </c>
      <c r="U435" s="85"/>
      <c r="V435" s="85"/>
      <c r="W435" s="86"/>
      <c r="X435" s="85"/>
      <c r="Y435" s="86"/>
      <c r="Z435" s="85"/>
      <c r="AA435" s="343" t="s">
        <v>69</v>
      </c>
      <c r="AB435" s="410">
        <f>IF(T435=100%,2,0)</f>
        <v>2</v>
      </c>
      <c r="AC435" s="411">
        <f>IF(L435&lt;$AD$8,0,1)</f>
        <v>0</v>
      </c>
      <c r="AD435" s="89" t="str">
        <f t="shared" si="12"/>
        <v>CUMPLIDA</v>
      </c>
      <c r="AE435" s="89" t="str">
        <f t="shared" si="13"/>
        <v>CUMPLIDA</v>
      </c>
      <c r="AF435" s="105" t="s">
        <v>89</v>
      </c>
      <c r="AG435" s="113"/>
      <c r="AH435" s="91"/>
      <c r="AI435" s="91"/>
      <c r="AJ435" s="91"/>
      <c r="AK435" s="449" t="s">
        <v>108</v>
      </c>
      <c r="AL435" s="427" t="s">
        <v>114</v>
      </c>
      <c r="AM435" s="427" t="s">
        <v>136</v>
      </c>
      <c r="AN435" s="427" t="s">
        <v>306</v>
      </c>
      <c r="AO435" s="427"/>
      <c r="AP435" s="427"/>
      <c r="AQ435" s="427"/>
      <c r="AR435" s="427"/>
      <c r="AS435" s="119"/>
    </row>
    <row r="436" spans="1:45" s="142" customFormat="1" ht="261" customHeight="1" x14ac:dyDescent="0.25">
      <c r="A436" s="96">
        <v>915</v>
      </c>
      <c r="B436" s="96">
        <v>3</v>
      </c>
      <c r="C436" s="168" t="s">
        <v>3319</v>
      </c>
      <c r="D436" s="450" t="s">
        <v>3320</v>
      </c>
      <c r="E436" s="450" t="s">
        <v>3321</v>
      </c>
      <c r="F436" s="100" t="s">
        <v>3322</v>
      </c>
      <c r="G436" s="100" t="s">
        <v>3314</v>
      </c>
      <c r="H436" s="100" t="s">
        <v>3315</v>
      </c>
      <c r="I436" s="100" t="s">
        <v>3316</v>
      </c>
      <c r="J436" s="342">
        <v>11</v>
      </c>
      <c r="K436" s="451">
        <v>41821</v>
      </c>
      <c r="L436" s="451">
        <v>42886</v>
      </c>
      <c r="M436" s="103" t="s">
        <v>306</v>
      </c>
      <c r="N436" s="452" t="s">
        <v>306</v>
      </c>
      <c r="O436" s="101" t="s">
        <v>43</v>
      </c>
      <c r="P436" s="101" t="s">
        <v>3323</v>
      </c>
      <c r="Q436" s="118" t="s">
        <v>6165</v>
      </c>
      <c r="R436" s="105" t="s">
        <v>89</v>
      </c>
      <c r="S436" s="237">
        <v>11</v>
      </c>
      <c r="T436" s="107">
        <f>+S436/J436</f>
        <v>1</v>
      </c>
      <c r="U436" s="85"/>
      <c r="V436" s="85"/>
      <c r="W436" s="86"/>
      <c r="X436" s="85"/>
      <c r="Y436" s="86"/>
      <c r="Z436" s="85"/>
      <c r="AA436" s="343" t="s">
        <v>69</v>
      </c>
      <c r="AB436" s="410">
        <f>IF(T436=100%,2,0)</f>
        <v>2</v>
      </c>
      <c r="AC436" s="411">
        <f>IF(L436&lt;$AD$8,0,1)</f>
        <v>0</v>
      </c>
      <c r="AD436" s="89" t="str">
        <f t="shared" si="12"/>
        <v>CUMPLIDA</v>
      </c>
      <c r="AE436" s="89" t="str">
        <f t="shared" si="13"/>
        <v>CUMPLIDA</v>
      </c>
      <c r="AF436" s="105" t="s">
        <v>89</v>
      </c>
      <c r="AG436" s="113"/>
      <c r="AH436" s="91"/>
      <c r="AI436" s="91"/>
      <c r="AJ436" s="91"/>
      <c r="AK436" s="449" t="s">
        <v>108</v>
      </c>
      <c r="AL436" s="427" t="s">
        <v>114</v>
      </c>
      <c r="AM436" s="427" t="s">
        <v>136</v>
      </c>
      <c r="AN436" s="427" t="s">
        <v>306</v>
      </c>
      <c r="AO436" s="427"/>
      <c r="AP436" s="427"/>
      <c r="AQ436" s="427"/>
      <c r="AR436" s="427"/>
      <c r="AS436" s="119"/>
    </row>
    <row r="437" spans="1:45" s="142" customFormat="1" ht="195" hidden="1" customHeight="1" x14ac:dyDescent="0.25">
      <c r="A437" s="120">
        <v>916</v>
      </c>
      <c r="B437" s="120">
        <v>4</v>
      </c>
      <c r="C437" s="174" t="s">
        <v>3327</v>
      </c>
      <c r="D437" s="136" t="s">
        <v>3328</v>
      </c>
      <c r="E437" s="136" t="s">
        <v>3321</v>
      </c>
      <c r="F437" s="123" t="s">
        <v>3329</v>
      </c>
      <c r="G437" s="123" t="s">
        <v>3308</v>
      </c>
      <c r="H437" s="344" t="s">
        <v>3330</v>
      </c>
      <c r="I437" s="344" t="s">
        <v>3330</v>
      </c>
      <c r="J437" s="125">
        <v>4</v>
      </c>
      <c r="K437" s="126">
        <v>41821</v>
      </c>
      <c r="L437" s="126">
        <v>42124</v>
      </c>
      <c r="M437" s="127" t="s">
        <v>624</v>
      </c>
      <c r="N437" s="128" t="s">
        <v>624</v>
      </c>
      <c r="O437" s="170" t="s">
        <v>43</v>
      </c>
      <c r="P437" s="170" t="s">
        <v>43</v>
      </c>
      <c r="Q437" s="170" t="s">
        <v>43</v>
      </c>
      <c r="R437" s="129" t="s">
        <v>89</v>
      </c>
      <c r="S437" s="297">
        <v>4</v>
      </c>
      <c r="T437" s="131">
        <f>+S437/J437</f>
        <v>1</v>
      </c>
      <c r="U437" s="132"/>
      <c r="V437" s="132"/>
      <c r="W437" s="133"/>
      <c r="X437" s="132"/>
      <c r="Y437" s="133"/>
      <c r="Z437" s="132"/>
      <c r="AA437" s="345" t="s">
        <v>69</v>
      </c>
      <c r="AB437" s="88">
        <f>IF(T437=100%,2,0)</f>
        <v>2</v>
      </c>
      <c r="AC437" s="88">
        <f>IF(L437&lt;$AD$8,0,1)</f>
        <v>0</v>
      </c>
      <c r="AD437" s="135" t="str">
        <f t="shared" si="12"/>
        <v>CUMPLIDA</v>
      </c>
      <c r="AE437" s="135" t="str">
        <f t="shared" si="13"/>
        <v>CUMPLIDA</v>
      </c>
      <c r="AF437" s="129" t="s">
        <v>89</v>
      </c>
      <c r="AG437" s="131" t="s">
        <v>363</v>
      </c>
      <c r="AH437" s="137"/>
      <c r="AI437" s="137"/>
      <c r="AJ437" s="137"/>
      <c r="AK437" s="138" t="s">
        <v>364</v>
      </c>
      <c r="AL437" s="139" t="s">
        <v>114</v>
      </c>
      <c r="AM437" s="139" t="s">
        <v>136</v>
      </c>
      <c r="AN437" s="294"/>
      <c r="AO437" s="294"/>
      <c r="AP437" s="294"/>
      <c r="AQ437" s="294"/>
      <c r="AR437" s="294"/>
      <c r="AS437" s="294"/>
    </row>
    <row r="438" spans="1:45" s="142" customFormat="1" ht="230.45" customHeight="1" x14ac:dyDescent="0.25">
      <c r="A438" s="96">
        <v>917</v>
      </c>
      <c r="B438" s="96">
        <v>12</v>
      </c>
      <c r="C438" s="168" t="s">
        <v>3331</v>
      </c>
      <c r="D438" s="168" t="s">
        <v>358</v>
      </c>
      <c r="E438" s="168" t="s">
        <v>358</v>
      </c>
      <c r="F438" s="346" t="s">
        <v>3332</v>
      </c>
      <c r="G438" s="346" t="s">
        <v>3333</v>
      </c>
      <c r="H438" s="346" t="s">
        <v>3334</v>
      </c>
      <c r="I438" s="346" t="s">
        <v>3335</v>
      </c>
      <c r="J438" s="342">
        <v>10</v>
      </c>
      <c r="K438" s="451">
        <v>41821</v>
      </c>
      <c r="L438" s="451">
        <v>42886</v>
      </c>
      <c r="M438" s="103" t="s">
        <v>306</v>
      </c>
      <c r="N438" s="452" t="s">
        <v>306</v>
      </c>
      <c r="O438" s="452" t="s">
        <v>43</v>
      </c>
      <c r="P438" s="452" t="s">
        <v>3336</v>
      </c>
      <c r="Q438" s="118" t="s">
        <v>6165</v>
      </c>
      <c r="R438" s="105" t="s">
        <v>88</v>
      </c>
      <c r="S438" s="237">
        <v>10</v>
      </c>
      <c r="T438" s="107">
        <f>+S438/J438</f>
        <v>1</v>
      </c>
      <c r="U438" s="85"/>
      <c r="V438" s="85"/>
      <c r="W438" s="86"/>
      <c r="X438" s="85"/>
      <c r="Y438" s="86"/>
      <c r="Z438" s="85"/>
      <c r="AA438" s="343" t="s">
        <v>69</v>
      </c>
      <c r="AB438" s="410">
        <f>IF(T438=100%,2,0)</f>
        <v>2</v>
      </c>
      <c r="AC438" s="411">
        <f>IF(L438&lt;$AD$8,0,1)</f>
        <v>0</v>
      </c>
      <c r="AD438" s="89" t="str">
        <f t="shared" si="12"/>
        <v>CUMPLIDA</v>
      </c>
      <c r="AE438" s="89" t="str">
        <f t="shared" si="13"/>
        <v>CUMPLIDA</v>
      </c>
      <c r="AF438" s="105" t="s">
        <v>88</v>
      </c>
      <c r="AG438" s="113"/>
      <c r="AH438" s="91"/>
      <c r="AI438" s="91"/>
      <c r="AJ438" s="91"/>
      <c r="AK438" s="449" t="s">
        <v>108</v>
      </c>
      <c r="AL438" s="427" t="s">
        <v>114</v>
      </c>
      <c r="AM438" s="427" t="s">
        <v>136</v>
      </c>
      <c r="AN438" s="427" t="s">
        <v>306</v>
      </c>
      <c r="AO438" s="427"/>
      <c r="AP438" s="427"/>
      <c r="AQ438" s="427"/>
      <c r="AR438" s="427"/>
      <c r="AS438" s="119"/>
    </row>
    <row r="439" spans="1:45" s="142" customFormat="1" ht="129.6" hidden="1" customHeight="1" x14ac:dyDescent="0.25">
      <c r="A439" s="120">
        <v>918</v>
      </c>
      <c r="B439" s="120">
        <v>13</v>
      </c>
      <c r="C439" s="174" t="s">
        <v>3340</v>
      </c>
      <c r="D439" s="226" t="s">
        <v>3341</v>
      </c>
      <c r="E439" s="226" t="s">
        <v>358</v>
      </c>
      <c r="F439" s="344" t="s">
        <v>3342</v>
      </c>
      <c r="G439" s="344" t="s">
        <v>3343</v>
      </c>
      <c r="H439" s="344" t="s">
        <v>3344</v>
      </c>
      <c r="I439" s="344" t="s">
        <v>3344</v>
      </c>
      <c r="J439" s="347">
        <v>4</v>
      </c>
      <c r="K439" s="126">
        <v>41821</v>
      </c>
      <c r="L439" s="126">
        <v>42154</v>
      </c>
      <c r="M439" s="127" t="s">
        <v>3345</v>
      </c>
      <c r="N439" s="128" t="s">
        <v>3346</v>
      </c>
      <c r="O439" s="128" t="s">
        <v>43</v>
      </c>
      <c r="P439" s="128" t="s">
        <v>3323</v>
      </c>
      <c r="Q439" s="128" t="s">
        <v>37</v>
      </c>
      <c r="R439" s="129" t="s">
        <v>89</v>
      </c>
      <c r="S439" s="297">
        <v>4</v>
      </c>
      <c r="T439" s="131">
        <f>+S439/J439</f>
        <v>1</v>
      </c>
      <c r="U439" s="132"/>
      <c r="V439" s="132"/>
      <c r="W439" s="133"/>
      <c r="X439" s="132"/>
      <c r="Y439" s="133"/>
      <c r="Z439" s="132"/>
      <c r="AA439" s="345" t="s">
        <v>69</v>
      </c>
      <c r="AB439" s="88">
        <f>IF(T439=100%,2,0)</f>
        <v>2</v>
      </c>
      <c r="AC439" s="88">
        <f>IF(L439&lt;$AD$8,0,1)</f>
        <v>0</v>
      </c>
      <c r="AD439" s="135" t="str">
        <f t="shared" si="12"/>
        <v>CUMPLIDA</v>
      </c>
      <c r="AE439" s="135" t="str">
        <f t="shared" si="13"/>
        <v>CUMPLIDA</v>
      </c>
      <c r="AF439" s="129" t="s">
        <v>89</v>
      </c>
      <c r="AG439" s="131" t="s">
        <v>363</v>
      </c>
      <c r="AH439" s="137"/>
      <c r="AI439" s="137"/>
      <c r="AJ439" s="137"/>
      <c r="AK439" s="138" t="s">
        <v>364</v>
      </c>
      <c r="AL439" s="139" t="s">
        <v>114</v>
      </c>
      <c r="AM439" s="139" t="s">
        <v>136</v>
      </c>
      <c r="AN439" s="294"/>
      <c r="AO439" s="294"/>
      <c r="AP439" s="294"/>
      <c r="AQ439" s="294"/>
      <c r="AR439" s="294"/>
      <c r="AS439" s="294"/>
    </row>
    <row r="440" spans="1:45" s="142" customFormat="1" ht="216" hidden="1" customHeight="1" x14ac:dyDescent="0.25">
      <c r="A440" s="70">
        <v>919</v>
      </c>
      <c r="B440" s="70">
        <v>14</v>
      </c>
      <c r="C440" s="183" t="s">
        <v>3347</v>
      </c>
      <c r="D440" s="192" t="s">
        <v>358</v>
      </c>
      <c r="E440" s="192" t="s">
        <v>358</v>
      </c>
      <c r="F440" s="218" t="s">
        <v>3348</v>
      </c>
      <c r="G440" s="218" t="s">
        <v>3349</v>
      </c>
      <c r="H440" s="218" t="s">
        <v>3350</v>
      </c>
      <c r="I440" s="218" t="s">
        <v>3350</v>
      </c>
      <c r="J440" s="348">
        <v>3</v>
      </c>
      <c r="K440" s="77">
        <v>41821</v>
      </c>
      <c r="L440" s="77">
        <v>42154</v>
      </c>
      <c r="M440" s="78" t="s">
        <v>3345</v>
      </c>
      <c r="N440" s="79" t="s">
        <v>3346</v>
      </c>
      <c r="O440" s="79" t="s">
        <v>43</v>
      </c>
      <c r="P440" s="79" t="s">
        <v>3336</v>
      </c>
      <c r="Q440" s="79" t="s">
        <v>37</v>
      </c>
      <c r="R440" s="81" t="s">
        <v>88</v>
      </c>
      <c r="S440" s="295">
        <v>3</v>
      </c>
      <c r="T440" s="83">
        <f>+S440/J440</f>
        <v>1</v>
      </c>
      <c r="U440" s="85"/>
      <c r="V440" s="85"/>
      <c r="W440" s="86"/>
      <c r="X440" s="85"/>
      <c r="Y440" s="86"/>
      <c r="Z440" s="85"/>
      <c r="AA440" s="71" t="s">
        <v>69</v>
      </c>
      <c r="AB440" s="88">
        <f>IF(T440=100%,2,0)</f>
        <v>2</v>
      </c>
      <c r="AC440" s="88">
        <f>IF(L440&lt;$AD$8,0,1)</f>
        <v>0</v>
      </c>
      <c r="AD440" s="89" t="str">
        <f t="shared" si="12"/>
        <v>CUMPLIDA</v>
      </c>
      <c r="AE440" s="89" t="str">
        <f t="shared" si="13"/>
        <v>CUMPLIDA</v>
      </c>
      <c r="AF440" s="81" t="s">
        <v>88</v>
      </c>
      <c r="AG440" s="83" t="s">
        <v>363</v>
      </c>
      <c r="AH440" s="91"/>
      <c r="AI440" s="91"/>
      <c r="AJ440" s="91"/>
      <c r="AK440" s="92" t="s">
        <v>364</v>
      </c>
      <c r="AL440" s="93" t="s">
        <v>114</v>
      </c>
      <c r="AM440" s="93" t="s">
        <v>136</v>
      </c>
      <c r="AN440" s="145"/>
      <c r="AO440" s="145"/>
      <c r="AP440" s="145"/>
      <c r="AQ440" s="145"/>
      <c r="AR440" s="145"/>
      <c r="AS440" s="145"/>
    </row>
    <row r="441" spans="1:45" s="142" customFormat="1" ht="187.15" customHeight="1" x14ac:dyDescent="0.25">
      <c r="A441" s="96">
        <v>920</v>
      </c>
      <c r="B441" s="96">
        <v>15</v>
      </c>
      <c r="C441" s="168" t="s">
        <v>3351</v>
      </c>
      <c r="D441" s="236" t="s">
        <v>358</v>
      </c>
      <c r="E441" s="236" t="s">
        <v>358</v>
      </c>
      <c r="F441" s="346" t="s">
        <v>3352</v>
      </c>
      <c r="G441" s="346" t="s">
        <v>3353</v>
      </c>
      <c r="H441" s="346" t="s">
        <v>3354</v>
      </c>
      <c r="I441" s="346" t="s">
        <v>3355</v>
      </c>
      <c r="J441" s="342">
        <v>9</v>
      </c>
      <c r="K441" s="451">
        <v>41821</v>
      </c>
      <c r="L441" s="451">
        <v>42886</v>
      </c>
      <c r="M441" s="103" t="s">
        <v>306</v>
      </c>
      <c r="N441" s="452" t="s">
        <v>306</v>
      </c>
      <c r="O441" s="452" t="s">
        <v>43</v>
      </c>
      <c r="P441" s="452" t="s">
        <v>3336</v>
      </c>
      <c r="Q441" s="118" t="s">
        <v>6165</v>
      </c>
      <c r="R441" s="105" t="s">
        <v>89</v>
      </c>
      <c r="S441" s="237">
        <v>9</v>
      </c>
      <c r="T441" s="107">
        <f>+S441/J441</f>
        <v>1</v>
      </c>
      <c r="U441" s="85"/>
      <c r="V441" s="85"/>
      <c r="W441" s="86"/>
      <c r="X441" s="85"/>
      <c r="Y441" s="86"/>
      <c r="Z441" s="85"/>
      <c r="AA441" s="343" t="s">
        <v>69</v>
      </c>
      <c r="AB441" s="410">
        <f>IF(T441=100%,2,0)</f>
        <v>2</v>
      </c>
      <c r="AC441" s="411">
        <f>IF(L441&lt;$AD$8,0,1)</f>
        <v>0</v>
      </c>
      <c r="AD441" s="89" t="str">
        <f t="shared" si="12"/>
        <v>CUMPLIDA</v>
      </c>
      <c r="AE441" s="89" t="str">
        <f t="shared" si="13"/>
        <v>CUMPLIDA</v>
      </c>
      <c r="AF441" s="105" t="s">
        <v>89</v>
      </c>
      <c r="AG441" s="113"/>
      <c r="AH441" s="91"/>
      <c r="AI441" s="91"/>
      <c r="AJ441" s="91"/>
      <c r="AK441" s="449" t="s">
        <v>108</v>
      </c>
      <c r="AL441" s="427" t="s">
        <v>114</v>
      </c>
      <c r="AM441" s="427" t="s">
        <v>136</v>
      </c>
      <c r="AN441" s="427" t="s">
        <v>306</v>
      </c>
      <c r="AO441" s="427"/>
      <c r="AP441" s="427"/>
      <c r="AQ441" s="427"/>
      <c r="AR441" s="427"/>
      <c r="AS441" s="119"/>
    </row>
    <row r="442" spans="1:45" s="142" customFormat="1" ht="216" hidden="1" customHeight="1" x14ac:dyDescent="0.25">
      <c r="A442" s="120">
        <v>921</v>
      </c>
      <c r="B442" s="120">
        <v>21</v>
      </c>
      <c r="C442" s="174" t="s">
        <v>3359</v>
      </c>
      <c r="D442" s="226" t="s">
        <v>3360</v>
      </c>
      <c r="E442" s="226" t="s">
        <v>3361</v>
      </c>
      <c r="F442" s="344" t="s">
        <v>3362</v>
      </c>
      <c r="G442" s="344" t="s">
        <v>3363</v>
      </c>
      <c r="H442" s="344" t="s">
        <v>3364</v>
      </c>
      <c r="I442" s="344" t="s">
        <v>3365</v>
      </c>
      <c r="J442" s="347">
        <v>7</v>
      </c>
      <c r="K442" s="126">
        <v>41821</v>
      </c>
      <c r="L442" s="126">
        <v>42185</v>
      </c>
      <c r="M442" s="127" t="s">
        <v>3366</v>
      </c>
      <c r="N442" s="128" t="s">
        <v>3367</v>
      </c>
      <c r="O442" s="128" t="s">
        <v>43</v>
      </c>
      <c r="P442" s="128" t="s">
        <v>3323</v>
      </c>
      <c r="Q442" s="128" t="s">
        <v>37</v>
      </c>
      <c r="R442" s="129" t="s">
        <v>89</v>
      </c>
      <c r="S442" s="297">
        <v>7</v>
      </c>
      <c r="T442" s="131">
        <f>+S442/J442</f>
        <v>1</v>
      </c>
      <c r="U442" s="132"/>
      <c r="V442" s="132"/>
      <c r="W442" s="133"/>
      <c r="X442" s="132"/>
      <c r="Y442" s="133"/>
      <c r="Z442" s="132"/>
      <c r="AA442" s="345" t="s">
        <v>69</v>
      </c>
      <c r="AB442" s="88">
        <f>IF(T442=100%,2,0)</f>
        <v>2</v>
      </c>
      <c r="AC442" s="88">
        <f>IF(L442&lt;$AD$8,0,1)</f>
        <v>0</v>
      </c>
      <c r="AD442" s="135" t="str">
        <f t="shared" si="12"/>
        <v>CUMPLIDA</v>
      </c>
      <c r="AE442" s="135" t="str">
        <f t="shared" si="13"/>
        <v>CUMPLIDA</v>
      </c>
      <c r="AF442" s="129" t="s">
        <v>89</v>
      </c>
      <c r="AG442" s="131" t="s">
        <v>363</v>
      </c>
      <c r="AH442" s="137"/>
      <c r="AI442" s="137"/>
      <c r="AJ442" s="137"/>
      <c r="AK442" s="138" t="s">
        <v>364</v>
      </c>
      <c r="AL442" s="139" t="s">
        <v>114</v>
      </c>
      <c r="AM442" s="139" t="s">
        <v>136</v>
      </c>
      <c r="AN442" s="294"/>
      <c r="AO442" s="294"/>
      <c r="AP442" s="294"/>
      <c r="AQ442" s="294"/>
      <c r="AR442" s="294"/>
      <c r="AS442" s="294"/>
    </row>
    <row r="443" spans="1:45" s="142" customFormat="1" ht="253.5" customHeight="1" x14ac:dyDescent="0.25">
      <c r="A443" s="96">
        <v>922</v>
      </c>
      <c r="B443" s="96">
        <v>22</v>
      </c>
      <c r="C443" s="168" t="s">
        <v>3368</v>
      </c>
      <c r="D443" s="236" t="s">
        <v>3369</v>
      </c>
      <c r="E443" s="236" t="s">
        <v>358</v>
      </c>
      <c r="F443" s="346" t="s">
        <v>3220</v>
      </c>
      <c r="G443" s="346" t="s">
        <v>3370</v>
      </c>
      <c r="H443" s="100" t="s">
        <v>3222</v>
      </c>
      <c r="I443" s="100" t="s">
        <v>3223</v>
      </c>
      <c r="J443" s="342">
        <v>9</v>
      </c>
      <c r="K443" s="451">
        <v>41821</v>
      </c>
      <c r="L443" s="451">
        <v>42886</v>
      </c>
      <c r="M443" s="103" t="s">
        <v>306</v>
      </c>
      <c r="N443" s="103" t="s">
        <v>306</v>
      </c>
      <c r="O443" s="118" t="s">
        <v>43</v>
      </c>
      <c r="P443" s="118" t="s">
        <v>43</v>
      </c>
      <c r="Q443" s="118" t="s">
        <v>6165</v>
      </c>
      <c r="R443" s="105" t="s">
        <v>89</v>
      </c>
      <c r="S443" s="237">
        <v>9</v>
      </c>
      <c r="T443" s="107">
        <f>+S443/J443</f>
        <v>1</v>
      </c>
      <c r="U443" s="85"/>
      <c r="V443" s="85"/>
      <c r="W443" s="86"/>
      <c r="X443" s="85"/>
      <c r="Y443" s="86"/>
      <c r="Z443" s="85"/>
      <c r="AA443" s="110" t="s">
        <v>69</v>
      </c>
      <c r="AB443" s="410">
        <f>IF(T443=100%,2,0)</f>
        <v>2</v>
      </c>
      <c r="AC443" s="411">
        <f>IF(L443&lt;$AD$8,0,1)</f>
        <v>0</v>
      </c>
      <c r="AD443" s="89" t="str">
        <f t="shared" si="12"/>
        <v>CUMPLIDA</v>
      </c>
      <c r="AE443" s="89" t="str">
        <f t="shared" si="13"/>
        <v>CUMPLIDA</v>
      </c>
      <c r="AF443" s="105" t="s">
        <v>89</v>
      </c>
      <c r="AG443" s="113"/>
      <c r="AH443" s="91"/>
      <c r="AI443" s="91"/>
      <c r="AJ443" s="91"/>
      <c r="AK443" s="449" t="s">
        <v>108</v>
      </c>
      <c r="AL443" s="427" t="s">
        <v>114</v>
      </c>
      <c r="AM443" s="427" t="s">
        <v>136</v>
      </c>
      <c r="AN443" s="427" t="s">
        <v>306</v>
      </c>
      <c r="AO443" s="427"/>
      <c r="AP443" s="427"/>
      <c r="AQ443" s="427"/>
      <c r="AR443" s="427"/>
      <c r="AS443" s="119"/>
    </row>
    <row r="444" spans="1:45" s="142" customFormat="1" ht="230.45" hidden="1" customHeight="1" x14ac:dyDescent="0.25">
      <c r="A444" s="120">
        <v>923</v>
      </c>
      <c r="B444" s="120">
        <v>23</v>
      </c>
      <c r="C444" s="174" t="s">
        <v>3374</v>
      </c>
      <c r="D444" s="226" t="s">
        <v>3375</v>
      </c>
      <c r="E444" s="226" t="s">
        <v>3376</v>
      </c>
      <c r="F444" s="344" t="s">
        <v>3377</v>
      </c>
      <c r="G444" s="344" t="s">
        <v>3363</v>
      </c>
      <c r="H444" s="344" t="s">
        <v>3378</v>
      </c>
      <c r="I444" s="344" t="s">
        <v>3379</v>
      </c>
      <c r="J444" s="139">
        <v>5</v>
      </c>
      <c r="K444" s="126">
        <v>41821</v>
      </c>
      <c r="L444" s="126">
        <v>42154</v>
      </c>
      <c r="M444" s="127" t="s">
        <v>3366</v>
      </c>
      <c r="N444" s="128" t="s">
        <v>3367</v>
      </c>
      <c r="O444" s="128" t="s">
        <v>43</v>
      </c>
      <c r="P444" s="128" t="s">
        <v>3323</v>
      </c>
      <c r="Q444" s="128" t="s">
        <v>37</v>
      </c>
      <c r="R444" s="129" t="s">
        <v>88</v>
      </c>
      <c r="S444" s="297">
        <v>5</v>
      </c>
      <c r="T444" s="131">
        <f>+S444/J444</f>
        <v>1</v>
      </c>
      <c r="U444" s="132"/>
      <c r="V444" s="132"/>
      <c r="W444" s="133"/>
      <c r="X444" s="132"/>
      <c r="Y444" s="133"/>
      <c r="Z444" s="132"/>
      <c r="AA444" s="134" t="s">
        <v>69</v>
      </c>
      <c r="AB444" s="88">
        <f>IF(T444=100%,2,0)</f>
        <v>2</v>
      </c>
      <c r="AC444" s="88">
        <f>IF(L444&lt;$AD$8,0,1)</f>
        <v>0</v>
      </c>
      <c r="AD444" s="135" t="str">
        <f t="shared" si="12"/>
        <v>CUMPLIDA</v>
      </c>
      <c r="AE444" s="135" t="str">
        <f t="shared" si="13"/>
        <v>CUMPLIDA</v>
      </c>
      <c r="AF444" s="129" t="s">
        <v>88</v>
      </c>
      <c r="AG444" s="131" t="s">
        <v>363</v>
      </c>
      <c r="AH444" s="137"/>
      <c r="AI444" s="137"/>
      <c r="AJ444" s="137"/>
      <c r="AK444" s="138" t="s">
        <v>364</v>
      </c>
      <c r="AL444" s="139" t="s">
        <v>114</v>
      </c>
      <c r="AM444" s="139" t="s">
        <v>136</v>
      </c>
      <c r="AN444" s="294"/>
      <c r="AO444" s="294"/>
      <c r="AP444" s="294"/>
      <c r="AQ444" s="294"/>
      <c r="AR444" s="294"/>
      <c r="AS444" s="294"/>
    </row>
    <row r="445" spans="1:45" s="142" customFormat="1" ht="409.6" hidden="1" customHeight="1" x14ac:dyDescent="0.25">
      <c r="A445" s="70">
        <v>924</v>
      </c>
      <c r="B445" s="70">
        <v>19</v>
      </c>
      <c r="C445" s="183" t="s">
        <v>3380</v>
      </c>
      <c r="D445" s="349" t="s">
        <v>358</v>
      </c>
      <c r="E445" s="349" t="s">
        <v>358</v>
      </c>
      <c r="F445" s="84" t="s">
        <v>3381</v>
      </c>
      <c r="G445" s="349" t="s">
        <v>3382</v>
      </c>
      <c r="H445" s="350" t="s">
        <v>3383</v>
      </c>
      <c r="I445" s="350" t="s">
        <v>3384</v>
      </c>
      <c r="J445" s="287">
        <v>5</v>
      </c>
      <c r="K445" s="77">
        <v>42058</v>
      </c>
      <c r="L445" s="77">
        <v>42185</v>
      </c>
      <c r="M445" s="78" t="s">
        <v>3385</v>
      </c>
      <c r="N445" s="84" t="s">
        <v>3386</v>
      </c>
      <c r="O445" s="84" t="s">
        <v>22</v>
      </c>
      <c r="P445" s="84" t="s">
        <v>3387</v>
      </c>
      <c r="Q445" s="84" t="s">
        <v>37</v>
      </c>
      <c r="R445" s="81" t="s">
        <v>89</v>
      </c>
      <c r="S445" s="351">
        <v>5</v>
      </c>
      <c r="T445" s="83">
        <f>+S445/J445</f>
        <v>1</v>
      </c>
      <c r="U445" s="298"/>
      <c r="V445" s="298"/>
      <c r="W445" s="86"/>
      <c r="X445" s="298"/>
      <c r="Y445" s="86"/>
      <c r="Z445" s="298"/>
      <c r="AA445" s="87" t="s">
        <v>73</v>
      </c>
      <c r="AB445" s="88">
        <f>IF(T445=100%,2,0)</f>
        <v>2</v>
      </c>
      <c r="AC445" s="88">
        <f>IF(L445&lt;$AD$8,0,1)</f>
        <v>0</v>
      </c>
      <c r="AD445" s="89" t="str">
        <f t="shared" si="12"/>
        <v>CUMPLIDA</v>
      </c>
      <c r="AE445" s="89" t="str">
        <f t="shared" si="13"/>
        <v>CUMPLIDA</v>
      </c>
      <c r="AF445" s="81" t="s">
        <v>89</v>
      </c>
      <c r="AG445" s="83" t="s">
        <v>363</v>
      </c>
      <c r="AH445" s="91"/>
      <c r="AI445" s="91"/>
      <c r="AJ445" s="91"/>
      <c r="AK445" s="92" t="s">
        <v>364</v>
      </c>
      <c r="AL445" s="93" t="s">
        <v>111</v>
      </c>
      <c r="AM445" s="93" t="s">
        <v>1262</v>
      </c>
      <c r="AN445" s="94" t="s">
        <v>215</v>
      </c>
      <c r="AO445" s="449"/>
      <c r="AP445" s="94"/>
      <c r="AQ445" s="94"/>
      <c r="AR445" s="94"/>
      <c r="AS445" s="94"/>
    </row>
    <row r="446" spans="1:45" s="142" customFormat="1" ht="258" hidden="1" customHeight="1" x14ac:dyDescent="0.25">
      <c r="A446" s="70">
        <v>925</v>
      </c>
      <c r="B446" s="70">
        <v>1</v>
      </c>
      <c r="C446" s="183" t="s">
        <v>3388</v>
      </c>
      <c r="D446" s="349" t="s">
        <v>3389</v>
      </c>
      <c r="E446" s="349" t="s">
        <v>358</v>
      </c>
      <c r="F446" s="349" t="s">
        <v>3390</v>
      </c>
      <c r="G446" s="317" t="s">
        <v>3391</v>
      </c>
      <c r="H446" s="183" t="s">
        <v>3392</v>
      </c>
      <c r="I446" s="183" t="s">
        <v>3393</v>
      </c>
      <c r="J446" s="84">
        <v>1</v>
      </c>
      <c r="K446" s="77">
        <v>42195</v>
      </c>
      <c r="L446" s="77">
        <v>42369</v>
      </c>
      <c r="M446" s="103" t="s">
        <v>305</v>
      </c>
      <c r="N446" s="85" t="s">
        <v>305</v>
      </c>
      <c r="O446" s="85" t="s">
        <v>48</v>
      </c>
      <c r="P446" s="85" t="s">
        <v>3394</v>
      </c>
      <c r="Q446" s="85" t="s">
        <v>48</v>
      </c>
      <c r="R446" s="105" t="s">
        <v>88</v>
      </c>
      <c r="S446" s="94">
        <v>1</v>
      </c>
      <c r="T446" s="113">
        <f>+S446/J446</f>
        <v>1</v>
      </c>
      <c r="U446" s="234"/>
      <c r="V446" s="234"/>
      <c r="W446" s="86"/>
      <c r="X446" s="234"/>
      <c r="Y446" s="86"/>
      <c r="Z446" s="234"/>
      <c r="AA446" s="110" t="s">
        <v>73</v>
      </c>
      <c r="AB446" s="88">
        <f>IF(T446=100%,2,0)</f>
        <v>2</v>
      </c>
      <c r="AC446" s="88">
        <f>IF(L446&lt;$AD$8,0,1)</f>
        <v>0</v>
      </c>
      <c r="AD446" s="89" t="str">
        <f t="shared" si="12"/>
        <v>CUMPLIDA</v>
      </c>
      <c r="AE446" s="89" t="str">
        <f t="shared" si="13"/>
        <v>CUMPLIDA</v>
      </c>
      <c r="AF446" s="105" t="s">
        <v>88</v>
      </c>
      <c r="AG446" s="113" t="s">
        <v>408</v>
      </c>
      <c r="AH446" s="91"/>
      <c r="AI446" s="91"/>
      <c r="AJ446" s="91"/>
      <c r="AK446" s="6" t="s">
        <v>364</v>
      </c>
      <c r="AL446" s="6" t="s">
        <v>228</v>
      </c>
      <c r="AM446" s="6" t="s">
        <v>188</v>
      </c>
      <c r="AN446" s="6" t="s">
        <v>305</v>
      </c>
      <c r="AO446" s="427"/>
      <c r="AP446" s="6"/>
      <c r="AQ446" s="6"/>
      <c r="AR446" s="6"/>
      <c r="AS446" s="6"/>
    </row>
    <row r="447" spans="1:45" s="352" customFormat="1" ht="187.5" hidden="1" customHeight="1" x14ac:dyDescent="0.25">
      <c r="A447" s="70">
        <v>926</v>
      </c>
      <c r="B447" s="70">
        <v>2</v>
      </c>
      <c r="C447" s="183" t="s">
        <v>3395</v>
      </c>
      <c r="D447" s="183" t="s">
        <v>3396</v>
      </c>
      <c r="E447" s="183" t="s">
        <v>3397</v>
      </c>
      <c r="F447" s="183" t="s">
        <v>3398</v>
      </c>
      <c r="G447" s="183" t="s">
        <v>3399</v>
      </c>
      <c r="H447" s="183" t="s">
        <v>3400</v>
      </c>
      <c r="I447" s="183" t="s">
        <v>3401</v>
      </c>
      <c r="J447" s="92">
        <v>1</v>
      </c>
      <c r="K447" s="77">
        <v>42195</v>
      </c>
      <c r="L447" s="77">
        <v>42430</v>
      </c>
      <c r="M447" s="103" t="s">
        <v>305</v>
      </c>
      <c r="N447" s="85" t="s">
        <v>305</v>
      </c>
      <c r="O447" s="85" t="s">
        <v>48</v>
      </c>
      <c r="P447" s="6" t="s">
        <v>3402</v>
      </c>
      <c r="Q447" s="85" t="s">
        <v>48</v>
      </c>
      <c r="R447" s="105" t="s">
        <v>88</v>
      </c>
      <c r="S447" s="94">
        <v>1</v>
      </c>
      <c r="T447" s="113">
        <f>+S447/J447</f>
        <v>1</v>
      </c>
      <c r="U447" s="95"/>
      <c r="V447" s="95"/>
      <c r="W447" s="86"/>
      <c r="X447" s="95"/>
      <c r="Y447" s="86"/>
      <c r="Z447" s="95"/>
      <c r="AA447" s="110" t="s">
        <v>73</v>
      </c>
      <c r="AB447" s="88">
        <f>IF(T447=100%,2,0)</f>
        <v>2</v>
      </c>
      <c r="AC447" s="88">
        <f>IF(L447&lt;$AD$8,0,1)</f>
        <v>0</v>
      </c>
      <c r="AD447" s="89" t="str">
        <f t="shared" si="12"/>
        <v>CUMPLIDA</v>
      </c>
      <c r="AE447" s="89" t="str">
        <f t="shared" si="13"/>
        <v>CUMPLIDA</v>
      </c>
      <c r="AF447" s="105" t="s">
        <v>88</v>
      </c>
      <c r="AG447" s="113" t="s">
        <v>408</v>
      </c>
      <c r="AH447" s="91"/>
      <c r="AI447" s="91"/>
      <c r="AJ447" s="91"/>
      <c r="AK447" s="6" t="s">
        <v>364</v>
      </c>
      <c r="AL447" s="6" t="s">
        <v>228</v>
      </c>
      <c r="AM447" s="6" t="s">
        <v>188</v>
      </c>
      <c r="AN447" s="6" t="s">
        <v>305</v>
      </c>
      <c r="AO447" s="427"/>
      <c r="AP447" s="6"/>
      <c r="AQ447" s="6"/>
      <c r="AR447" s="6"/>
      <c r="AS447" s="6"/>
    </row>
    <row r="448" spans="1:45" s="352" customFormat="1" ht="234.75" hidden="1" customHeight="1" x14ac:dyDescent="0.25">
      <c r="A448" s="96">
        <v>927</v>
      </c>
      <c r="B448" s="96">
        <v>3</v>
      </c>
      <c r="C448" s="168" t="s">
        <v>3403</v>
      </c>
      <c r="D448" s="168" t="s">
        <v>358</v>
      </c>
      <c r="E448" s="168" t="s">
        <v>3404</v>
      </c>
      <c r="F448" s="95" t="s">
        <v>3405</v>
      </c>
      <c r="G448" s="95" t="s">
        <v>3406</v>
      </c>
      <c r="H448" s="95" t="s">
        <v>3407</v>
      </c>
      <c r="I448" s="95" t="s">
        <v>3408</v>
      </c>
      <c r="J448" s="6">
        <v>3</v>
      </c>
      <c r="K448" s="117">
        <v>42195</v>
      </c>
      <c r="L448" s="217">
        <v>43281</v>
      </c>
      <c r="M448" s="103" t="s">
        <v>305</v>
      </c>
      <c r="N448" s="103" t="s">
        <v>305</v>
      </c>
      <c r="O448" s="85" t="s">
        <v>48</v>
      </c>
      <c r="P448" s="104" t="s">
        <v>2111</v>
      </c>
      <c r="Q448" s="85" t="s">
        <v>48</v>
      </c>
      <c r="R448" s="105" t="s">
        <v>88</v>
      </c>
      <c r="S448" s="94">
        <v>0</v>
      </c>
      <c r="T448" s="107">
        <f>+S448/J448</f>
        <v>0</v>
      </c>
      <c r="U448" s="95"/>
      <c r="V448" s="95"/>
      <c r="W448" s="86"/>
      <c r="X448" s="95"/>
      <c r="Y448" s="86"/>
      <c r="Z448" s="95"/>
      <c r="AA448" s="110" t="s">
        <v>73</v>
      </c>
      <c r="AB448" s="111">
        <f>IF(T448=100%,2,0)</f>
        <v>0</v>
      </c>
      <c r="AC448" s="112">
        <f>IF(L448&lt;$AD$8,0,1)</f>
        <v>0</v>
      </c>
      <c r="AD448" s="89" t="str">
        <f t="shared" si="12"/>
        <v>VENCIDA</v>
      </c>
      <c r="AE448" s="89" t="str">
        <f t="shared" si="13"/>
        <v>VENCIDA</v>
      </c>
      <c r="AF448" s="105" t="s">
        <v>88</v>
      </c>
      <c r="AG448" s="354"/>
      <c r="AH448" s="91"/>
      <c r="AI448" s="91"/>
      <c r="AJ448" s="91"/>
      <c r="AK448" s="94" t="s">
        <v>108</v>
      </c>
      <c r="AL448" s="6" t="s">
        <v>111</v>
      </c>
      <c r="AM448" s="6" t="s">
        <v>179</v>
      </c>
      <c r="AN448" s="6" t="s">
        <v>215</v>
      </c>
      <c r="AO448" s="427"/>
      <c r="AP448" s="6" t="s">
        <v>375</v>
      </c>
      <c r="AQ448" s="6" t="s">
        <v>5425</v>
      </c>
      <c r="AR448" s="6"/>
      <c r="AS448" s="119" t="s">
        <v>5424</v>
      </c>
    </row>
    <row r="449" spans="1:45" s="352" customFormat="1" ht="201.75" hidden="1" customHeight="1" x14ac:dyDescent="0.25">
      <c r="A449" s="96">
        <v>928</v>
      </c>
      <c r="B449" s="96">
        <v>4</v>
      </c>
      <c r="C449" s="168" t="s">
        <v>3409</v>
      </c>
      <c r="D449" s="168" t="s">
        <v>358</v>
      </c>
      <c r="E449" s="168" t="s">
        <v>3410</v>
      </c>
      <c r="F449" s="95" t="s">
        <v>3411</v>
      </c>
      <c r="G449" s="95" t="s">
        <v>3412</v>
      </c>
      <c r="H449" s="95" t="s">
        <v>3413</v>
      </c>
      <c r="I449" s="95" t="s">
        <v>3414</v>
      </c>
      <c r="J449" s="6">
        <v>3</v>
      </c>
      <c r="K449" s="117">
        <v>42195</v>
      </c>
      <c r="L449" s="217">
        <v>43281</v>
      </c>
      <c r="M449" s="103" t="s">
        <v>305</v>
      </c>
      <c r="N449" s="355" t="s">
        <v>305</v>
      </c>
      <c r="O449" s="85" t="s">
        <v>48</v>
      </c>
      <c r="P449" s="104" t="s">
        <v>3415</v>
      </c>
      <c r="Q449" s="85" t="s">
        <v>48</v>
      </c>
      <c r="R449" s="105" t="s">
        <v>88</v>
      </c>
      <c r="S449" s="94">
        <v>0</v>
      </c>
      <c r="T449" s="107">
        <f>+S449/J449</f>
        <v>0</v>
      </c>
      <c r="U449" s="95"/>
      <c r="V449" s="95"/>
      <c r="W449" s="86"/>
      <c r="X449" s="95"/>
      <c r="Y449" s="86"/>
      <c r="Z449" s="95"/>
      <c r="AA449" s="110" t="s">
        <v>73</v>
      </c>
      <c r="AB449" s="111">
        <f>IF(T449=100%,2,0)</f>
        <v>0</v>
      </c>
      <c r="AC449" s="112">
        <f>IF(L449&lt;$AD$8,0,1)</f>
        <v>0</v>
      </c>
      <c r="AD449" s="89" t="str">
        <f t="shared" si="12"/>
        <v>VENCIDA</v>
      </c>
      <c r="AE449" s="89" t="str">
        <f t="shared" si="13"/>
        <v>VENCIDA</v>
      </c>
      <c r="AF449" s="105" t="s">
        <v>88</v>
      </c>
      <c r="AG449" s="354"/>
      <c r="AH449" s="91" t="s">
        <v>26</v>
      </c>
      <c r="AI449" s="91"/>
      <c r="AJ449" s="91"/>
      <c r="AK449" s="94" t="s">
        <v>108</v>
      </c>
      <c r="AL449" s="6" t="s">
        <v>111</v>
      </c>
      <c r="AM449" s="6" t="s">
        <v>139</v>
      </c>
      <c r="AN449" s="6" t="s">
        <v>305</v>
      </c>
      <c r="AO449" s="427"/>
      <c r="AP449" s="6" t="s">
        <v>375</v>
      </c>
      <c r="AQ449" s="6" t="s">
        <v>5425</v>
      </c>
      <c r="AR449" s="6"/>
      <c r="AS449" s="119" t="s">
        <v>5424</v>
      </c>
    </row>
    <row r="450" spans="1:45" s="352" customFormat="1" ht="174" hidden="1" customHeight="1" x14ac:dyDescent="0.25">
      <c r="A450" s="96">
        <v>929</v>
      </c>
      <c r="B450" s="96">
        <v>5</v>
      </c>
      <c r="C450" s="168" t="s">
        <v>3416</v>
      </c>
      <c r="D450" s="168" t="s">
        <v>3417</v>
      </c>
      <c r="E450" s="168" t="s">
        <v>358</v>
      </c>
      <c r="F450" s="95" t="s">
        <v>3418</v>
      </c>
      <c r="G450" s="95" t="s">
        <v>3412</v>
      </c>
      <c r="H450" s="95" t="s">
        <v>3413</v>
      </c>
      <c r="I450" s="95" t="s">
        <v>3414</v>
      </c>
      <c r="J450" s="6">
        <v>3</v>
      </c>
      <c r="K450" s="117">
        <v>42195</v>
      </c>
      <c r="L450" s="217">
        <v>43281</v>
      </c>
      <c r="M450" s="103" t="s">
        <v>305</v>
      </c>
      <c r="N450" s="85" t="s">
        <v>305</v>
      </c>
      <c r="O450" s="85" t="s">
        <v>48</v>
      </c>
      <c r="P450" s="6" t="s">
        <v>3402</v>
      </c>
      <c r="Q450" s="85" t="s">
        <v>48</v>
      </c>
      <c r="R450" s="105" t="s">
        <v>88</v>
      </c>
      <c r="S450" s="94">
        <v>0</v>
      </c>
      <c r="T450" s="107">
        <f>+S450/J450</f>
        <v>0</v>
      </c>
      <c r="U450" s="95"/>
      <c r="V450" s="95"/>
      <c r="W450" s="86"/>
      <c r="X450" s="95"/>
      <c r="Y450" s="86"/>
      <c r="Z450" s="95"/>
      <c r="AA450" s="110" t="s">
        <v>73</v>
      </c>
      <c r="AB450" s="111">
        <f>IF(T450=100%,2,0)</f>
        <v>0</v>
      </c>
      <c r="AC450" s="112">
        <f>IF(L450&lt;$AD$8,0,1)</f>
        <v>0</v>
      </c>
      <c r="AD450" s="89" t="str">
        <f t="shared" si="12"/>
        <v>VENCIDA</v>
      </c>
      <c r="AE450" s="89" t="str">
        <f t="shared" si="13"/>
        <v>VENCIDA</v>
      </c>
      <c r="AF450" s="105" t="s">
        <v>88</v>
      </c>
      <c r="AG450" s="354"/>
      <c r="AH450" s="91"/>
      <c r="AI450" s="91"/>
      <c r="AJ450" s="91"/>
      <c r="AK450" s="94" t="s">
        <v>108</v>
      </c>
      <c r="AL450" s="6" t="s">
        <v>228</v>
      </c>
      <c r="AM450" s="6" t="s">
        <v>188</v>
      </c>
      <c r="AN450" s="6" t="s">
        <v>305</v>
      </c>
      <c r="AO450" s="427"/>
      <c r="AP450" s="6" t="s">
        <v>375</v>
      </c>
      <c r="AQ450" s="6" t="s">
        <v>5425</v>
      </c>
      <c r="AR450" s="6"/>
      <c r="AS450" s="119" t="s">
        <v>5424</v>
      </c>
    </row>
    <row r="451" spans="1:45" s="352" customFormat="1" ht="248.25" hidden="1" customHeight="1" x14ac:dyDescent="0.25">
      <c r="A451" s="120">
        <v>930</v>
      </c>
      <c r="B451" s="120">
        <v>6</v>
      </c>
      <c r="C451" s="174" t="s">
        <v>3419</v>
      </c>
      <c r="D451" s="174" t="s">
        <v>3396</v>
      </c>
      <c r="E451" s="174" t="s">
        <v>3420</v>
      </c>
      <c r="F451" s="174" t="s">
        <v>3398</v>
      </c>
      <c r="G451" s="174" t="s">
        <v>3421</v>
      </c>
      <c r="H451" s="174" t="s">
        <v>3400</v>
      </c>
      <c r="I451" s="174" t="s">
        <v>3401</v>
      </c>
      <c r="J451" s="138">
        <v>1</v>
      </c>
      <c r="K451" s="126">
        <v>42195</v>
      </c>
      <c r="L451" s="126">
        <v>42430</v>
      </c>
      <c r="M451" s="150" t="s">
        <v>305</v>
      </c>
      <c r="N451" s="9" t="s">
        <v>305</v>
      </c>
      <c r="O451" s="132" t="s">
        <v>48</v>
      </c>
      <c r="P451" s="9" t="s">
        <v>3422</v>
      </c>
      <c r="Q451" s="132" t="s">
        <v>48</v>
      </c>
      <c r="R451" s="153" t="s">
        <v>88</v>
      </c>
      <c r="S451" s="140">
        <v>1</v>
      </c>
      <c r="T451" s="155">
        <f>+S451/J451</f>
        <v>1</v>
      </c>
      <c r="U451" s="141"/>
      <c r="V451" s="141"/>
      <c r="W451" s="133"/>
      <c r="X451" s="141"/>
      <c r="Y451" s="133"/>
      <c r="Z451" s="141"/>
      <c r="AA451" s="156" t="s">
        <v>73</v>
      </c>
      <c r="AB451" s="88">
        <f>IF(T451=100%,2,0)</f>
        <v>2</v>
      </c>
      <c r="AC451" s="88">
        <f>IF(L451&lt;$AD$8,0,1)</f>
        <v>0</v>
      </c>
      <c r="AD451" s="135" t="str">
        <f t="shared" si="12"/>
        <v>CUMPLIDA</v>
      </c>
      <c r="AE451" s="135" t="str">
        <f t="shared" si="13"/>
        <v>CUMPLIDA</v>
      </c>
      <c r="AF451" s="153" t="s">
        <v>88</v>
      </c>
      <c r="AG451" s="155" t="s">
        <v>408</v>
      </c>
      <c r="AH451" s="137"/>
      <c r="AI451" s="137"/>
      <c r="AJ451" s="137"/>
      <c r="AK451" s="9" t="s">
        <v>364</v>
      </c>
      <c r="AL451" s="9" t="s">
        <v>228</v>
      </c>
      <c r="AM451" s="9" t="s">
        <v>188</v>
      </c>
      <c r="AN451" s="9" t="s">
        <v>305</v>
      </c>
      <c r="AO451" s="9"/>
      <c r="AP451" s="9"/>
      <c r="AQ451" s="9"/>
      <c r="AR451" s="9"/>
      <c r="AS451" s="9"/>
    </row>
    <row r="452" spans="1:45" s="352" customFormat="1" ht="233.25" hidden="1" customHeight="1" x14ac:dyDescent="0.25">
      <c r="A452" s="96">
        <v>931</v>
      </c>
      <c r="B452" s="96">
        <v>7</v>
      </c>
      <c r="C452" s="272" t="s">
        <v>3423</v>
      </c>
      <c r="D452" s="168" t="s">
        <v>358</v>
      </c>
      <c r="E452" s="168" t="s">
        <v>358</v>
      </c>
      <c r="F452" s="95" t="s">
        <v>3424</v>
      </c>
      <c r="G452" s="95" t="s">
        <v>3425</v>
      </c>
      <c r="H452" s="95" t="s">
        <v>3426</v>
      </c>
      <c r="I452" s="95" t="s">
        <v>3427</v>
      </c>
      <c r="J452" s="6">
        <v>3</v>
      </c>
      <c r="K452" s="117">
        <v>42195</v>
      </c>
      <c r="L452" s="217">
        <v>43281</v>
      </c>
      <c r="M452" s="103" t="s">
        <v>305</v>
      </c>
      <c r="N452" s="85" t="s">
        <v>305</v>
      </c>
      <c r="O452" s="85" t="s">
        <v>48</v>
      </c>
      <c r="P452" s="6" t="s">
        <v>3402</v>
      </c>
      <c r="Q452" s="85" t="s">
        <v>48</v>
      </c>
      <c r="R452" s="105" t="s">
        <v>88</v>
      </c>
      <c r="S452" s="94">
        <v>0</v>
      </c>
      <c r="T452" s="107">
        <f>+S452/J452</f>
        <v>0</v>
      </c>
      <c r="U452" s="95"/>
      <c r="V452" s="95"/>
      <c r="W452" s="86"/>
      <c r="X452" s="95"/>
      <c r="Y452" s="86"/>
      <c r="Z452" s="95"/>
      <c r="AA452" s="110" t="s">
        <v>73</v>
      </c>
      <c r="AB452" s="111">
        <f>IF(T452=100%,2,0)</f>
        <v>0</v>
      </c>
      <c r="AC452" s="112">
        <f>IF(L452&lt;$AD$8,0,1)</f>
        <v>0</v>
      </c>
      <c r="AD452" s="89" t="str">
        <f t="shared" si="12"/>
        <v>VENCIDA</v>
      </c>
      <c r="AE452" s="89" t="str">
        <f t="shared" si="13"/>
        <v>VENCIDA</v>
      </c>
      <c r="AF452" s="105" t="s">
        <v>88</v>
      </c>
      <c r="AG452" s="354"/>
      <c r="AH452" s="91"/>
      <c r="AI452" s="91"/>
      <c r="AJ452" s="91"/>
      <c r="AK452" s="94" t="s">
        <v>108</v>
      </c>
      <c r="AL452" s="6" t="s">
        <v>228</v>
      </c>
      <c r="AM452" s="6" t="s">
        <v>188</v>
      </c>
      <c r="AN452" s="6" t="s">
        <v>305</v>
      </c>
      <c r="AO452" s="427"/>
      <c r="AP452" s="6" t="s">
        <v>375</v>
      </c>
      <c r="AQ452" s="6" t="s">
        <v>5425</v>
      </c>
      <c r="AR452" s="6"/>
      <c r="AS452" s="119" t="s">
        <v>5424</v>
      </c>
    </row>
    <row r="453" spans="1:45" s="142" customFormat="1" ht="195" customHeight="1" x14ac:dyDescent="0.25">
      <c r="A453" s="96">
        <v>932</v>
      </c>
      <c r="B453" s="96">
        <v>1</v>
      </c>
      <c r="C453" s="450" t="s">
        <v>3428</v>
      </c>
      <c r="D453" s="98" t="s">
        <v>3429</v>
      </c>
      <c r="E453" s="354" t="s">
        <v>358</v>
      </c>
      <c r="F453" s="356" t="s">
        <v>3220</v>
      </c>
      <c r="G453" s="354"/>
      <c r="H453" s="119" t="s">
        <v>3430</v>
      </c>
      <c r="I453" s="119" t="s">
        <v>3431</v>
      </c>
      <c r="J453" s="449">
        <v>9</v>
      </c>
      <c r="K453" s="357">
        <v>42522</v>
      </c>
      <c r="L453" s="117">
        <v>42886</v>
      </c>
      <c r="M453" s="103" t="s">
        <v>306</v>
      </c>
      <c r="N453" s="103" t="s">
        <v>306</v>
      </c>
      <c r="O453" s="105" t="s">
        <v>43</v>
      </c>
      <c r="P453" s="105" t="s">
        <v>43</v>
      </c>
      <c r="Q453" s="118" t="s">
        <v>6165</v>
      </c>
      <c r="R453" s="105" t="s">
        <v>88</v>
      </c>
      <c r="S453" s="427">
        <v>9</v>
      </c>
      <c r="T453" s="107">
        <f>+S453/J453</f>
        <v>1</v>
      </c>
      <c r="U453" s="86"/>
      <c r="V453" s="86"/>
      <c r="W453" s="86"/>
      <c r="X453" s="86"/>
      <c r="Y453" s="86"/>
      <c r="Z453" s="86"/>
      <c r="AA453" s="110" t="s">
        <v>100</v>
      </c>
      <c r="AB453" s="410">
        <f>IF(T453=100%,2,0)</f>
        <v>2</v>
      </c>
      <c r="AC453" s="411">
        <f>IF(L453&lt;$AD$8,0,1)</f>
        <v>0</v>
      </c>
      <c r="AD453" s="89" t="str">
        <f t="shared" si="12"/>
        <v>CUMPLIDA</v>
      </c>
      <c r="AE453" s="89" t="str">
        <f t="shared" si="13"/>
        <v>CUMPLIDA</v>
      </c>
      <c r="AF453" s="105" t="s">
        <v>88</v>
      </c>
      <c r="AG453" s="113"/>
      <c r="AH453" s="91" t="s">
        <v>26</v>
      </c>
      <c r="AI453" s="91"/>
      <c r="AJ453" s="91"/>
      <c r="AK453" s="427" t="s">
        <v>224</v>
      </c>
      <c r="AL453" s="427" t="s">
        <v>114</v>
      </c>
      <c r="AM453" s="427" t="s">
        <v>136</v>
      </c>
      <c r="AN453" s="427" t="s">
        <v>306</v>
      </c>
      <c r="AO453" s="427"/>
      <c r="AP453" s="427"/>
      <c r="AQ453" s="427"/>
      <c r="AR453" s="427"/>
      <c r="AS453" s="119"/>
    </row>
    <row r="454" spans="1:45" s="142" customFormat="1" ht="409.6" customHeight="1" x14ac:dyDescent="0.25">
      <c r="A454" s="96">
        <v>933</v>
      </c>
      <c r="B454" s="96">
        <v>2</v>
      </c>
      <c r="C454" s="358" t="s">
        <v>3434</v>
      </c>
      <c r="D454" s="168" t="s">
        <v>3435</v>
      </c>
      <c r="E454" s="354" t="s">
        <v>358</v>
      </c>
      <c r="F454" s="450" t="s">
        <v>3436</v>
      </c>
      <c r="G454" s="450" t="s">
        <v>3437</v>
      </c>
      <c r="H454" s="450" t="s">
        <v>3438</v>
      </c>
      <c r="I454" s="450" t="s">
        <v>3439</v>
      </c>
      <c r="J454" s="449">
        <v>17</v>
      </c>
      <c r="K454" s="103">
        <v>42522</v>
      </c>
      <c r="L454" s="451">
        <v>42947</v>
      </c>
      <c r="M454" s="103" t="s">
        <v>3440</v>
      </c>
      <c r="N454" s="427" t="s">
        <v>160</v>
      </c>
      <c r="O454" s="452" t="s">
        <v>57</v>
      </c>
      <c r="P454" s="101" t="s">
        <v>57</v>
      </c>
      <c r="Q454" s="452" t="s">
        <v>37</v>
      </c>
      <c r="R454" s="105" t="s">
        <v>3441</v>
      </c>
      <c r="S454" s="427">
        <v>17</v>
      </c>
      <c r="T454" s="107">
        <f>+S454/J454</f>
        <v>1</v>
      </c>
      <c r="U454" s="86"/>
      <c r="V454" s="86"/>
      <c r="W454" s="86"/>
      <c r="X454" s="86"/>
      <c r="Y454" s="86"/>
      <c r="Z454" s="86"/>
      <c r="AA454" s="110" t="s">
        <v>100</v>
      </c>
      <c r="AB454" s="410">
        <f>IF(T454=100%,2,0)</f>
        <v>2</v>
      </c>
      <c r="AC454" s="411">
        <f>IF(L454&lt;$AD$8,0,1)</f>
        <v>0</v>
      </c>
      <c r="AD454" s="89" t="str">
        <f t="shared" si="12"/>
        <v>CUMPLIDA</v>
      </c>
      <c r="AE454" s="89" t="str">
        <f t="shared" si="13"/>
        <v>CUMPLIDA</v>
      </c>
      <c r="AF454" s="105" t="s">
        <v>89</v>
      </c>
      <c r="AG454" s="113"/>
      <c r="AH454" s="91" t="s">
        <v>26</v>
      </c>
      <c r="AI454" s="91"/>
      <c r="AJ454" s="91"/>
      <c r="AK454" s="427" t="s">
        <v>224</v>
      </c>
      <c r="AL454" s="427" t="s">
        <v>115</v>
      </c>
      <c r="AM454" s="427" t="s">
        <v>205</v>
      </c>
      <c r="AN454" s="427" t="s">
        <v>213</v>
      </c>
      <c r="AO454" s="427"/>
      <c r="AP454" s="427"/>
      <c r="AQ454" s="427"/>
      <c r="AR454" s="427"/>
      <c r="AS454" s="119"/>
    </row>
    <row r="455" spans="1:45" s="142" customFormat="1" ht="213.75" customHeight="1" x14ac:dyDescent="0.25">
      <c r="A455" s="96">
        <v>934</v>
      </c>
      <c r="B455" s="96">
        <v>3</v>
      </c>
      <c r="C455" s="358" t="s">
        <v>3445</v>
      </c>
      <c r="D455" s="450" t="s">
        <v>3446</v>
      </c>
      <c r="E455" s="354" t="s">
        <v>358</v>
      </c>
      <c r="F455" s="168" t="s">
        <v>3447</v>
      </c>
      <c r="G455" s="168" t="s">
        <v>3448</v>
      </c>
      <c r="H455" s="168" t="s">
        <v>3449</v>
      </c>
      <c r="I455" s="168" t="s">
        <v>3450</v>
      </c>
      <c r="J455" s="449">
        <v>7</v>
      </c>
      <c r="K455" s="117">
        <v>42514</v>
      </c>
      <c r="L455" s="117">
        <v>42766</v>
      </c>
      <c r="M455" s="103" t="s">
        <v>3451</v>
      </c>
      <c r="N455" s="427" t="s">
        <v>93</v>
      </c>
      <c r="O455" s="427" t="s">
        <v>22</v>
      </c>
      <c r="P455" s="427" t="s">
        <v>22</v>
      </c>
      <c r="Q455" s="118" t="s">
        <v>6164</v>
      </c>
      <c r="R455" s="105" t="s">
        <v>88</v>
      </c>
      <c r="S455" s="449">
        <v>7</v>
      </c>
      <c r="T455" s="107">
        <f>+S455/J455</f>
        <v>1</v>
      </c>
      <c r="U455" s="86"/>
      <c r="V455" s="86"/>
      <c r="W455" s="86"/>
      <c r="X455" s="86"/>
      <c r="Y455" s="86"/>
      <c r="Z455" s="86"/>
      <c r="AA455" s="110" t="s">
        <v>100</v>
      </c>
      <c r="AB455" s="410">
        <f>IF(T455=100%,2,0)</f>
        <v>2</v>
      </c>
      <c r="AC455" s="411">
        <f>IF(L455&lt;$AD$8,0,1)</f>
        <v>0</v>
      </c>
      <c r="AD455" s="89" t="str">
        <f t="shared" si="12"/>
        <v>CUMPLIDA</v>
      </c>
      <c r="AE455" s="89" t="str">
        <f t="shared" si="13"/>
        <v>CUMPLIDA</v>
      </c>
      <c r="AF455" s="105" t="s">
        <v>88</v>
      </c>
      <c r="AG455" s="113"/>
      <c r="AH455" s="114" t="s">
        <v>3454</v>
      </c>
      <c r="AI455" s="91" t="s">
        <v>226</v>
      </c>
      <c r="AJ455" s="91" t="s">
        <v>220</v>
      </c>
      <c r="AK455" s="427" t="s">
        <v>224</v>
      </c>
      <c r="AL455" s="427" t="s">
        <v>113</v>
      </c>
      <c r="AM455" s="427" t="s">
        <v>113</v>
      </c>
      <c r="AN455" s="427" t="s">
        <v>216</v>
      </c>
      <c r="AO455" s="427"/>
      <c r="AP455" s="427"/>
      <c r="AQ455" s="427"/>
      <c r="AR455" s="427"/>
      <c r="AS455" s="119"/>
    </row>
    <row r="456" spans="1:45" s="142" customFormat="1" ht="373.5" customHeight="1" x14ac:dyDescent="0.25">
      <c r="A456" s="96">
        <v>935</v>
      </c>
      <c r="B456" s="96">
        <v>4</v>
      </c>
      <c r="C456" s="450" t="s">
        <v>3455</v>
      </c>
      <c r="D456" s="450" t="s">
        <v>3456</v>
      </c>
      <c r="E456" s="354" t="s">
        <v>358</v>
      </c>
      <c r="F456" s="168" t="s">
        <v>3457</v>
      </c>
      <c r="G456" s="168" t="s">
        <v>3458</v>
      </c>
      <c r="H456" s="168" t="s">
        <v>3459</v>
      </c>
      <c r="I456" s="168" t="s">
        <v>3460</v>
      </c>
      <c r="J456" s="449">
        <v>7</v>
      </c>
      <c r="K456" s="117">
        <v>42522</v>
      </c>
      <c r="L456" s="117">
        <v>43100</v>
      </c>
      <c r="M456" s="103" t="s">
        <v>3451</v>
      </c>
      <c r="N456" s="427" t="s">
        <v>93</v>
      </c>
      <c r="O456" s="427" t="s">
        <v>22</v>
      </c>
      <c r="P456" s="427" t="s">
        <v>3461</v>
      </c>
      <c r="Q456" s="118" t="s">
        <v>6164</v>
      </c>
      <c r="R456" s="105" t="s">
        <v>88</v>
      </c>
      <c r="S456" s="449">
        <v>7</v>
      </c>
      <c r="T456" s="107">
        <f>+S456/J456</f>
        <v>1</v>
      </c>
      <c r="U456" s="86"/>
      <c r="V456" s="86"/>
      <c r="W456" s="86"/>
      <c r="X456" s="86"/>
      <c r="Y456" s="86"/>
      <c r="Z456" s="86"/>
      <c r="AA456" s="110" t="s">
        <v>100</v>
      </c>
      <c r="AB456" s="410">
        <f>IF(T456=100%,2,0)</f>
        <v>2</v>
      </c>
      <c r="AC456" s="411">
        <f>IF(L456&lt;$AD$8,0,1)</f>
        <v>0</v>
      </c>
      <c r="AD456" s="89" t="str">
        <f t="shared" si="12"/>
        <v>CUMPLIDA</v>
      </c>
      <c r="AE456" s="89" t="str">
        <f t="shared" si="13"/>
        <v>CUMPLIDA</v>
      </c>
      <c r="AF456" s="105" t="s">
        <v>88</v>
      </c>
      <c r="AG456" s="113"/>
      <c r="AH456" s="114" t="s">
        <v>3464</v>
      </c>
      <c r="AI456" s="91" t="s">
        <v>226</v>
      </c>
      <c r="AJ456" s="91" t="s">
        <v>220</v>
      </c>
      <c r="AK456" s="427" t="s">
        <v>224</v>
      </c>
      <c r="AL456" s="427" t="s">
        <v>111</v>
      </c>
      <c r="AM456" s="427" t="s">
        <v>140</v>
      </c>
      <c r="AN456" s="427" t="s">
        <v>216</v>
      </c>
      <c r="AO456" s="427"/>
      <c r="AP456" s="427"/>
      <c r="AQ456" s="427"/>
      <c r="AR456" s="427"/>
      <c r="AS456" s="119"/>
    </row>
    <row r="457" spans="1:45" s="142" customFormat="1" ht="360.75" customHeight="1" x14ac:dyDescent="0.25">
      <c r="A457" s="96">
        <v>936</v>
      </c>
      <c r="B457" s="96">
        <v>5</v>
      </c>
      <c r="C457" s="272" t="s">
        <v>3465</v>
      </c>
      <c r="D457" s="168" t="s">
        <v>3466</v>
      </c>
      <c r="E457" s="354" t="s">
        <v>358</v>
      </c>
      <c r="F457" s="450" t="s">
        <v>3467</v>
      </c>
      <c r="G457" s="119" t="s">
        <v>3468</v>
      </c>
      <c r="H457" s="119" t="s">
        <v>3469</v>
      </c>
      <c r="I457" s="99" t="s">
        <v>3470</v>
      </c>
      <c r="J457" s="427">
        <v>6</v>
      </c>
      <c r="K457" s="117">
        <v>42522</v>
      </c>
      <c r="L457" s="217">
        <v>43100</v>
      </c>
      <c r="M457" s="103" t="s">
        <v>3451</v>
      </c>
      <c r="N457" s="427" t="s">
        <v>93</v>
      </c>
      <c r="O457" s="427" t="s">
        <v>22</v>
      </c>
      <c r="P457" s="427" t="s">
        <v>22</v>
      </c>
      <c r="Q457" s="118" t="s">
        <v>6164</v>
      </c>
      <c r="R457" s="105" t="s">
        <v>3441</v>
      </c>
      <c r="S457" s="449">
        <v>6</v>
      </c>
      <c r="T457" s="107">
        <f>+S457/J457</f>
        <v>1</v>
      </c>
      <c r="U457" s="86"/>
      <c r="V457" s="86"/>
      <c r="W457" s="86"/>
      <c r="X457" s="86"/>
      <c r="Y457" s="86"/>
      <c r="Z457" s="86"/>
      <c r="AA457" s="110" t="s">
        <v>100</v>
      </c>
      <c r="AB457" s="410">
        <f>IF(T457=100%,2,0)</f>
        <v>2</v>
      </c>
      <c r="AC457" s="411">
        <f>IF(L457&lt;$AD$8,0,1)</f>
        <v>0</v>
      </c>
      <c r="AD457" s="89" t="str">
        <f t="shared" si="12"/>
        <v>CUMPLIDA</v>
      </c>
      <c r="AE457" s="89" t="str">
        <f t="shared" si="13"/>
        <v>CUMPLIDA</v>
      </c>
      <c r="AF457" s="105" t="s">
        <v>89</v>
      </c>
      <c r="AG457" s="113"/>
      <c r="AH457" s="114" t="s">
        <v>3474</v>
      </c>
      <c r="AI457" s="91" t="s">
        <v>26</v>
      </c>
      <c r="AJ457" s="114" t="s">
        <v>222</v>
      </c>
      <c r="AK457" s="449" t="s">
        <v>108</v>
      </c>
      <c r="AL457" s="427" t="s">
        <v>115</v>
      </c>
      <c r="AM457" s="427" t="s">
        <v>141</v>
      </c>
      <c r="AN457" s="427" t="s">
        <v>216</v>
      </c>
      <c r="AO457" s="427"/>
      <c r="AP457" s="427"/>
      <c r="AQ457" s="427"/>
      <c r="AR457" s="427"/>
      <c r="AS457" s="119"/>
    </row>
    <row r="458" spans="1:45" s="142" customFormat="1" ht="225" customHeight="1" x14ac:dyDescent="0.25">
      <c r="A458" s="96">
        <v>937</v>
      </c>
      <c r="B458" s="96">
        <v>6</v>
      </c>
      <c r="C458" s="272" t="s">
        <v>3475</v>
      </c>
      <c r="D458" s="168" t="s">
        <v>3476</v>
      </c>
      <c r="E458" s="354" t="s">
        <v>358</v>
      </c>
      <c r="F458" s="119" t="s">
        <v>3477</v>
      </c>
      <c r="G458" s="119" t="s">
        <v>3478</v>
      </c>
      <c r="H458" s="119" t="s">
        <v>3479</v>
      </c>
      <c r="I458" s="119" t="s">
        <v>3480</v>
      </c>
      <c r="J458" s="427">
        <v>7</v>
      </c>
      <c r="K458" s="117">
        <v>42522</v>
      </c>
      <c r="L458" s="217">
        <v>43069</v>
      </c>
      <c r="M458" s="103" t="s">
        <v>3451</v>
      </c>
      <c r="N458" s="427" t="s">
        <v>93</v>
      </c>
      <c r="O458" s="427" t="s">
        <v>22</v>
      </c>
      <c r="P458" s="427" t="s">
        <v>22</v>
      </c>
      <c r="Q458" s="118" t="s">
        <v>6164</v>
      </c>
      <c r="R458" s="105" t="s">
        <v>88</v>
      </c>
      <c r="S458" s="449">
        <v>7</v>
      </c>
      <c r="T458" s="107">
        <f>+S458/J458</f>
        <v>1</v>
      </c>
      <c r="U458" s="86"/>
      <c r="V458" s="86"/>
      <c r="W458" s="86"/>
      <c r="X458" s="86"/>
      <c r="Y458" s="86"/>
      <c r="Z458" s="86"/>
      <c r="AA458" s="110" t="s">
        <v>100</v>
      </c>
      <c r="AB458" s="410">
        <f>IF(T458=100%,2,0)</f>
        <v>2</v>
      </c>
      <c r="AC458" s="411">
        <f>IF(L458&lt;$AD$8,0,1)</f>
        <v>0</v>
      </c>
      <c r="AD458" s="89" t="str">
        <f t="shared" si="12"/>
        <v>CUMPLIDA</v>
      </c>
      <c r="AE458" s="89" t="str">
        <f t="shared" si="13"/>
        <v>CUMPLIDA</v>
      </c>
      <c r="AF458" s="105" t="s">
        <v>88</v>
      </c>
      <c r="AG458" s="113"/>
      <c r="AH458" s="114" t="s">
        <v>3483</v>
      </c>
      <c r="AI458" s="91" t="s">
        <v>226</v>
      </c>
      <c r="AJ458" s="91" t="s">
        <v>220</v>
      </c>
      <c r="AK458" s="449" t="s">
        <v>108</v>
      </c>
      <c r="AL458" s="427" t="s">
        <v>111</v>
      </c>
      <c r="AM458" s="427" t="s">
        <v>142</v>
      </c>
      <c r="AN458" s="427" t="s">
        <v>216</v>
      </c>
      <c r="AO458" s="427"/>
      <c r="AP458" s="427"/>
      <c r="AQ458" s="427"/>
      <c r="AR458" s="427"/>
      <c r="AS458" s="119"/>
    </row>
    <row r="459" spans="1:45" s="142" customFormat="1" ht="234" customHeight="1" x14ac:dyDescent="0.25">
      <c r="A459" s="96">
        <v>938</v>
      </c>
      <c r="B459" s="96">
        <v>7</v>
      </c>
      <c r="C459" s="358" t="s">
        <v>3484</v>
      </c>
      <c r="D459" s="168" t="s">
        <v>3485</v>
      </c>
      <c r="E459" s="354" t="s">
        <v>358</v>
      </c>
      <c r="F459" s="119" t="s">
        <v>3486</v>
      </c>
      <c r="G459" s="119" t="s">
        <v>3487</v>
      </c>
      <c r="H459" s="119" t="s">
        <v>3488</v>
      </c>
      <c r="I459" s="119" t="s">
        <v>3489</v>
      </c>
      <c r="J459" s="427">
        <v>6</v>
      </c>
      <c r="K459" s="117">
        <v>42522</v>
      </c>
      <c r="L459" s="217">
        <v>43069</v>
      </c>
      <c r="M459" s="103" t="s">
        <v>3451</v>
      </c>
      <c r="N459" s="427" t="s">
        <v>93</v>
      </c>
      <c r="O459" s="427" t="s">
        <v>22</v>
      </c>
      <c r="P459" s="427" t="s">
        <v>22</v>
      </c>
      <c r="Q459" s="118" t="s">
        <v>6164</v>
      </c>
      <c r="R459" s="105" t="s">
        <v>88</v>
      </c>
      <c r="S459" s="449">
        <v>6</v>
      </c>
      <c r="T459" s="107">
        <f>+S459/J459</f>
        <v>1</v>
      </c>
      <c r="U459" s="86"/>
      <c r="V459" s="86"/>
      <c r="W459" s="86"/>
      <c r="X459" s="86"/>
      <c r="Y459" s="86"/>
      <c r="Z459" s="86"/>
      <c r="AA459" s="110" t="s">
        <v>100</v>
      </c>
      <c r="AB459" s="410">
        <f>IF(T459=100%,2,0)</f>
        <v>2</v>
      </c>
      <c r="AC459" s="411">
        <f>IF(L459&lt;$AD$8,0,1)</f>
        <v>0</v>
      </c>
      <c r="AD459" s="89" t="str">
        <f t="shared" ref="AD459:AD522" si="14">IF(AB459+AC459&gt;1,"CUMPLIDA",IF(AC459=1,"EN TERMINO","VENCIDA"))</f>
        <v>CUMPLIDA</v>
      </c>
      <c r="AE459" s="89" t="str">
        <f t="shared" ref="AE459:AE522" si="15">IF(AD459="CUMPLIDA","CUMPLIDA",IF(AD459="EN TERMINO","EN TERMINO","VENCIDA"))</f>
        <v>CUMPLIDA</v>
      </c>
      <c r="AF459" s="105" t="s">
        <v>88</v>
      </c>
      <c r="AG459" s="113"/>
      <c r="AH459" s="114" t="s">
        <v>3492</v>
      </c>
      <c r="AI459" s="91" t="s">
        <v>226</v>
      </c>
      <c r="AJ459" s="91" t="s">
        <v>220</v>
      </c>
      <c r="AK459" s="449" t="s">
        <v>108</v>
      </c>
      <c r="AL459" s="427" t="s">
        <v>111</v>
      </c>
      <c r="AM459" s="427" t="s">
        <v>1512</v>
      </c>
      <c r="AN459" s="427" t="s">
        <v>216</v>
      </c>
      <c r="AO459" s="427"/>
      <c r="AP459" s="427"/>
      <c r="AQ459" s="427"/>
      <c r="AR459" s="427"/>
      <c r="AS459" s="119"/>
    </row>
    <row r="460" spans="1:45" s="142" customFormat="1" ht="207" hidden="1" customHeight="1" x14ac:dyDescent="0.25">
      <c r="A460" s="120">
        <v>939</v>
      </c>
      <c r="B460" s="120">
        <v>8</v>
      </c>
      <c r="C460" s="271" t="s">
        <v>3493</v>
      </c>
      <c r="D460" s="174" t="s">
        <v>3494</v>
      </c>
      <c r="E460" s="360" t="s">
        <v>358</v>
      </c>
      <c r="F460" s="174" t="s">
        <v>3495</v>
      </c>
      <c r="G460" s="174" t="s">
        <v>3496</v>
      </c>
      <c r="H460" s="174" t="s">
        <v>3497</v>
      </c>
      <c r="I460" s="174" t="s">
        <v>3497</v>
      </c>
      <c r="J460" s="138">
        <v>3</v>
      </c>
      <c r="K460" s="361">
        <v>42522</v>
      </c>
      <c r="L460" s="361">
        <v>42735</v>
      </c>
      <c r="M460" s="150" t="s">
        <v>3451</v>
      </c>
      <c r="N460" s="9" t="s">
        <v>93</v>
      </c>
      <c r="O460" s="9" t="s">
        <v>22</v>
      </c>
      <c r="P460" s="9" t="s">
        <v>22</v>
      </c>
      <c r="Q460" s="9" t="s">
        <v>22</v>
      </c>
      <c r="R460" s="153" t="s">
        <v>88</v>
      </c>
      <c r="S460" s="140">
        <v>3</v>
      </c>
      <c r="T460" s="155">
        <f>+S460/J460</f>
        <v>1</v>
      </c>
      <c r="U460" s="133"/>
      <c r="V460" s="133"/>
      <c r="W460" s="133"/>
      <c r="X460" s="133"/>
      <c r="Y460" s="133"/>
      <c r="Z460" s="133"/>
      <c r="AA460" s="156" t="s">
        <v>100</v>
      </c>
      <c r="AB460" s="88">
        <f>IF(T460=100%,2,0)</f>
        <v>2</v>
      </c>
      <c r="AC460" s="88">
        <f>IF(L460&lt;$AD$8,0,1)</f>
        <v>0</v>
      </c>
      <c r="AD460" s="135" t="str">
        <f t="shared" si="14"/>
        <v>CUMPLIDA</v>
      </c>
      <c r="AE460" s="135" t="str">
        <f t="shared" si="15"/>
        <v>CUMPLIDA</v>
      </c>
      <c r="AF460" s="153" t="s">
        <v>88</v>
      </c>
      <c r="AG460" s="155" t="s">
        <v>408</v>
      </c>
      <c r="AH460" s="190" t="s">
        <v>3498</v>
      </c>
      <c r="AI460" s="137" t="s">
        <v>226</v>
      </c>
      <c r="AJ460" s="190" t="s">
        <v>220</v>
      </c>
      <c r="AK460" s="9" t="s">
        <v>364</v>
      </c>
      <c r="AL460" s="9" t="s">
        <v>111</v>
      </c>
      <c r="AM460" s="9" t="s">
        <v>132</v>
      </c>
      <c r="AN460" s="9" t="s">
        <v>216</v>
      </c>
      <c r="AO460" s="9"/>
      <c r="AP460" s="9"/>
      <c r="AQ460" s="9"/>
      <c r="AR460" s="9"/>
      <c r="AS460" s="9"/>
    </row>
    <row r="461" spans="1:45" s="142" customFormat="1" ht="234.75" customHeight="1" x14ac:dyDescent="0.25">
      <c r="A461" s="96">
        <v>940</v>
      </c>
      <c r="B461" s="96">
        <v>9</v>
      </c>
      <c r="C461" s="272" t="s">
        <v>3499</v>
      </c>
      <c r="D461" s="168" t="s">
        <v>3500</v>
      </c>
      <c r="E461" s="354" t="s">
        <v>358</v>
      </c>
      <c r="F461" s="168" t="s">
        <v>3447</v>
      </c>
      <c r="G461" s="168" t="s">
        <v>3448</v>
      </c>
      <c r="H461" s="168" t="s">
        <v>3449</v>
      </c>
      <c r="I461" s="168" t="s">
        <v>3501</v>
      </c>
      <c r="J461" s="449">
        <v>7</v>
      </c>
      <c r="K461" s="117">
        <v>42522</v>
      </c>
      <c r="L461" s="117">
        <v>42766</v>
      </c>
      <c r="M461" s="103" t="s">
        <v>3451</v>
      </c>
      <c r="N461" s="427" t="s">
        <v>93</v>
      </c>
      <c r="O461" s="427" t="s">
        <v>22</v>
      </c>
      <c r="P461" s="427" t="s">
        <v>22</v>
      </c>
      <c r="Q461" s="118" t="s">
        <v>6164</v>
      </c>
      <c r="R461" s="105" t="s">
        <v>88</v>
      </c>
      <c r="S461" s="449">
        <v>7</v>
      </c>
      <c r="T461" s="107">
        <f>+S461/J461</f>
        <v>1</v>
      </c>
      <c r="U461" s="86"/>
      <c r="V461" s="86"/>
      <c r="W461" s="86"/>
      <c r="X461" s="86"/>
      <c r="Y461" s="86"/>
      <c r="Z461" s="86"/>
      <c r="AA461" s="110" t="s">
        <v>100</v>
      </c>
      <c r="AB461" s="410">
        <f>IF(T461=100%,2,0)</f>
        <v>2</v>
      </c>
      <c r="AC461" s="411">
        <f>IF(L461&lt;$AD$8,0,1)</f>
        <v>0</v>
      </c>
      <c r="AD461" s="89" t="str">
        <f t="shared" si="14"/>
        <v>CUMPLIDA</v>
      </c>
      <c r="AE461" s="89" t="str">
        <f t="shared" si="15"/>
        <v>CUMPLIDA</v>
      </c>
      <c r="AF461" s="105" t="s">
        <v>88</v>
      </c>
      <c r="AG461" s="113"/>
      <c r="AH461" s="114" t="s">
        <v>3504</v>
      </c>
      <c r="AI461" s="91" t="s">
        <v>226</v>
      </c>
      <c r="AJ461" s="114" t="s">
        <v>220</v>
      </c>
      <c r="AK461" s="427" t="s">
        <v>224</v>
      </c>
      <c r="AL461" s="427" t="s">
        <v>111</v>
      </c>
      <c r="AM461" s="427" t="s">
        <v>143</v>
      </c>
      <c r="AN461" s="427" t="s">
        <v>216</v>
      </c>
      <c r="AO461" s="427"/>
      <c r="AP461" s="427"/>
      <c r="AQ461" s="427"/>
      <c r="AR461" s="427"/>
      <c r="AS461" s="119"/>
    </row>
    <row r="462" spans="1:45" s="142" customFormat="1" ht="250.5" customHeight="1" x14ac:dyDescent="0.25">
      <c r="A462" s="96">
        <v>941</v>
      </c>
      <c r="B462" s="96">
        <v>10</v>
      </c>
      <c r="C462" s="168" t="s">
        <v>3505</v>
      </c>
      <c r="D462" s="284" t="s">
        <v>3506</v>
      </c>
      <c r="E462" s="354" t="s">
        <v>358</v>
      </c>
      <c r="F462" s="119" t="s">
        <v>3507</v>
      </c>
      <c r="G462" s="119" t="s">
        <v>3508</v>
      </c>
      <c r="H462" s="119" t="s">
        <v>3509</v>
      </c>
      <c r="I462" s="119" t="s">
        <v>3510</v>
      </c>
      <c r="J462" s="427">
        <v>7</v>
      </c>
      <c r="K462" s="117">
        <v>42522</v>
      </c>
      <c r="L462" s="217">
        <v>43100</v>
      </c>
      <c r="M462" s="103" t="s">
        <v>3451</v>
      </c>
      <c r="N462" s="427" t="s">
        <v>93</v>
      </c>
      <c r="O462" s="427" t="s">
        <v>22</v>
      </c>
      <c r="P462" s="427" t="s">
        <v>22</v>
      </c>
      <c r="Q462" s="118" t="s">
        <v>6164</v>
      </c>
      <c r="R462" s="105" t="s">
        <v>88</v>
      </c>
      <c r="S462" s="449">
        <v>7</v>
      </c>
      <c r="T462" s="107">
        <f>+S462/J462</f>
        <v>1</v>
      </c>
      <c r="U462" s="86"/>
      <c r="V462" s="86"/>
      <c r="W462" s="86"/>
      <c r="X462" s="86"/>
      <c r="Y462" s="86"/>
      <c r="Z462" s="86"/>
      <c r="AA462" s="110" t="s">
        <v>100</v>
      </c>
      <c r="AB462" s="410">
        <f>IF(T462=100%,2,0)</f>
        <v>2</v>
      </c>
      <c r="AC462" s="411">
        <f>IF(L462&lt;$AD$8,0,1)</f>
        <v>0</v>
      </c>
      <c r="AD462" s="89" t="str">
        <f t="shared" si="14"/>
        <v>CUMPLIDA</v>
      </c>
      <c r="AE462" s="89" t="str">
        <f t="shared" si="15"/>
        <v>CUMPLIDA</v>
      </c>
      <c r="AF462" s="105" t="s">
        <v>88</v>
      </c>
      <c r="AG462" s="113"/>
      <c r="AH462" s="114" t="s">
        <v>3513</v>
      </c>
      <c r="AI462" s="91" t="s">
        <v>226</v>
      </c>
      <c r="AJ462" s="114" t="s">
        <v>220</v>
      </c>
      <c r="AK462" s="449" t="s">
        <v>108</v>
      </c>
      <c r="AL462" s="427" t="s">
        <v>111</v>
      </c>
      <c r="AM462" s="427" t="s">
        <v>144</v>
      </c>
      <c r="AN462" s="427" t="s">
        <v>216</v>
      </c>
      <c r="AO462" s="427"/>
      <c r="AP462" s="427"/>
      <c r="AQ462" s="427"/>
      <c r="AR462" s="427"/>
      <c r="AS462" s="119"/>
    </row>
    <row r="463" spans="1:45" s="142" customFormat="1" ht="184.5" customHeight="1" x14ac:dyDescent="0.25">
      <c r="A463" s="96">
        <v>942</v>
      </c>
      <c r="B463" s="96">
        <v>11</v>
      </c>
      <c r="C463" s="358" t="s">
        <v>3514</v>
      </c>
      <c r="D463" s="168" t="s">
        <v>3515</v>
      </c>
      <c r="E463" s="354" t="s">
        <v>358</v>
      </c>
      <c r="F463" s="168" t="s">
        <v>3516</v>
      </c>
      <c r="G463" s="168" t="s">
        <v>3517</v>
      </c>
      <c r="H463" s="168" t="s">
        <v>3518</v>
      </c>
      <c r="I463" s="168" t="s">
        <v>3519</v>
      </c>
      <c r="J463" s="449">
        <v>3</v>
      </c>
      <c r="K463" s="117">
        <v>42522</v>
      </c>
      <c r="L463" s="117">
        <v>42916</v>
      </c>
      <c r="M463" s="103" t="s">
        <v>3451</v>
      </c>
      <c r="N463" s="427" t="s">
        <v>93</v>
      </c>
      <c r="O463" s="427" t="s">
        <v>22</v>
      </c>
      <c r="P463" s="427" t="s">
        <v>22</v>
      </c>
      <c r="Q463" s="118" t="s">
        <v>6164</v>
      </c>
      <c r="R463" s="105" t="s">
        <v>88</v>
      </c>
      <c r="S463" s="449">
        <v>3</v>
      </c>
      <c r="T463" s="107">
        <f>+S463/J463</f>
        <v>1</v>
      </c>
      <c r="U463" s="86"/>
      <c r="V463" s="86"/>
      <c r="W463" s="86"/>
      <c r="X463" s="86"/>
      <c r="Y463" s="86"/>
      <c r="Z463" s="86"/>
      <c r="AA463" s="110" t="s">
        <v>100</v>
      </c>
      <c r="AB463" s="410">
        <f>IF(T463=100%,2,0)</f>
        <v>2</v>
      </c>
      <c r="AC463" s="411">
        <f>IF(L463&lt;$AD$8,0,1)</f>
        <v>0</v>
      </c>
      <c r="AD463" s="89" t="str">
        <f t="shared" si="14"/>
        <v>CUMPLIDA</v>
      </c>
      <c r="AE463" s="89" t="str">
        <f t="shared" si="15"/>
        <v>CUMPLIDA</v>
      </c>
      <c r="AF463" s="105" t="s">
        <v>88</v>
      </c>
      <c r="AG463" s="113"/>
      <c r="AH463" s="114" t="s">
        <v>3522</v>
      </c>
      <c r="AI463" s="91" t="s">
        <v>226</v>
      </c>
      <c r="AJ463" s="114" t="s">
        <v>220</v>
      </c>
      <c r="AK463" s="427" t="s">
        <v>224</v>
      </c>
      <c r="AL463" s="427" t="s">
        <v>111</v>
      </c>
      <c r="AM463" s="427" t="s">
        <v>142</v>
      </c>
      <c r="AN463" s="427" t="s">
        <v>216</v>
      </c>
      <c r="AO463" s="427"/>
      <c r="AP463" s="427"/>
      <c r="AQ463" s="427"/>
      <c r="AR463" s="427"/>
      <c r="AS463" s="119"/>
    </row>
    <row r="464" spans="1:45" s="142" customFormat="1" ht="262.5" customHeight="1" x14ac:dyDescent="0.25">
      <c r="A464" s="96">
        <v>943</v>
      </c>
      <c r="B464" s="96">
        <v>12</v>
      </c>
      <c r="C464" s="272" t="s">
        <v>3523</v>
      </c>
      <c r="D464" s="168" t="s">
        <v>3524</v>
      </c>
      <c r="E464" s="354" t="s">
        <v>358</v>
      </c>
      <c r="F464" s="119" t="s">
        <v>3525</v>
      </c>
      <c r="G464" s="119" t="s">
        <v>3526</v>
      </c>
      <c r="H464" s="119" t="s">
        <v>3527</v>
      </c>
      <c r="I464" s="119" t="s">
        <v>3528</v>
      </c>
      <c r="J464" s="427">
        <v>9</v>
      </c>
      <c r="K464" s="117">
        <v>42522</v>
      </c>
      <c r="L464" s="217">
        <v>43100</v>
      </c>
      <c r="M464" s="103" t="s">
        <v>3451</v>
      </c>
      <c r="N464" s="427" t="s">
        <v>93</v>
      </c>
      <c r="O464" s="427" t="s">
        <v>22</v>
      </c>
      <c r="P464" s="427" t="s">
        <v>22</v>
      </c>
      <c r="Q464" s="118" t="s">
        <v>6164</v>
      </c>
      <c r="R464" s="105" t="s">
        <v>88</v>
      </c>
      <c r="S464" s="449">
        <v>9</v>
      </c>
      <c r="T464" s="107">
        <f>+S464/J464</f>
        <v>1</v>
      </c>
      <c r="U464" s="86"/>
      <c r="V464" s="86"/>
      <c r="W464" s="86"/>
      <c r="X464" s="86"/>
      <c r="Y464" s="86"/>
      <c r="Z464" s="86"/>
      <c r="AA464" s="110" t="s">
        <v>100</v>
      </c>
      <c r="AB464" s="410">
        <f>IF(T464=100%,2,0)</f>
        <v>2</v>
      </c>
      <c r="AC464" s="411">
        <f>IF(L464&lt;$AD$8,0,1)</f>
        <v>0</v>
      </c>
      <c r="AD464" s="89" t="str">
        <f t="shared" si="14"/>
        <v>CUMPLIDA</v>
      </c>
      <c r="AE464" s="89" t="str">
        <f t="shared" si="15"/>
        <v>CUMPLIDA</v>
      </c>
      <c r="AF464" s="105" t="s">
        <v>88</v>
      </c>
      <c r="AG464" s="113"/>
      <c r="AH464" s="114" t="s">
        <v>3531</v>
      </c>
      <c r="AI464" s="91" t="s">
        <v>226</v>
      </c>
      <c r="AJ464" s="114" t="s">
        <v>220</v>
      </c>
      <c r="AK464" s="449" t="s">
        <v>108</v>
      </c>
      <c r="AL464" s="427" t="s">
        <v>111</v>
      </c>
      <c r="AM464" s="427" t="s">
        <v>1512</v>
      </c>
      <c r="AN464" s="427" t="s">
        <v>216</v>
      </c>
      <c r="AO464" s="427"/>
      <c r="AP464" s="427"/>
      <c r="AQ464" s="427"/>
      <c r="AR464" s="427"/>
      <c r="AS464" s="119"/>
    </row>
    <row r="465" spans="1:45" s="142" customFormat="1" ht="213" customHeight="1" x14ac:dyDescent="0.25">
      <c r="A465" s="96">
        <v>944</v>
      </c>
      <c r="B465" s="96">
        <v>13</v>
      </c>
      <c r="C465" s="450" t="s">
        <v>3532</v>
      </c>
      <c r="D465" s="119" t="s">
        <v>3533</v>
      </c>
      <c r="E465" s="354" t="s">
        <v>358</v>
      </c>
      <c r="F465" s="168" t="s">
        <v>3534</v>
      </c>
      <c r="G465" s="168" t="s">
        <v>3535</v>
      </c>
      <c r="H465" s="168" t="s">
        <v>3536</v>
      </c>
      <c r="I465" s="168" t="s">
        <v>3537</v>
      </c>
      <c r="J465" s="449">
        <v>5</v>
      </c>
      <c r="K465" s="117">
        <v>42522</v>
      </c>
      <c r="L465" s="117">
        <v>43100</v>
      </c>
      <c r="M465" s="103" t="s">
        <v>3451</v>
      </c>
      <c r="N465" s="427" t="s">
        <v>93</v>
      </c>
      <c r="O465" s="427" t="s">
        <v>22</v>
      </c>
      <c r="P465" s="427" t="s">
        <v>3461</v>
      </c>
      <c r="Q465" s="118" t="s">
        <v>6164</v>
      </c>
      <c r="R465" s="105" t="s">
        <v>3441</v>
      </c>
      <c r="S465" s="449">
        <v>5</v>
      </c>
      <c r="T465" s="107">
        <f>+S465/J465</f>
        <v>1</v>
      </c>
      <c r="U465" s="86"/>
      <c r="V465" s="86"/>
      <c r="W465" s="86"/>
      <c r="X465" s="86"/>
      <c r="Y465" s="86"/>
      <c r="Z465" s="86"/>
      <c r="AA465" s="110" t="s">
        <v>100</v>
      </c>
      <c r="AB465" s="410">
        <f>IF(T465=100%,2,0)</f>
        <v>2</v>
      </c>
      <c r="AC465" s="411">
        <f>IF(L465&lt;$AD$8,0,1)</f>
        <v>0</v>
      </c>
      <c r="AD465" s="89" t="str">
        <f t="shared" si="14"/>
        <v>CUMPLIDA</v>
      </c>
      <c r="AE465" s="89" t="str">
        <f t="shared" si="15"/>
        <v>CUMPLIDA</v>
      </c>
      <c r="AF465" s="105" t="s">
        <v>89</v>
      </c>
      <c r="AG465" s="113"/>
      <c r="AH465" s="114" t="s">
        <v>3540</v>
      </c>
      <c r="AI465" s="91" t="s">
        <v>226</v>
      </c>
      <c r="AJ465" s="91" t="s">
        <v>220</v>
      </c>
      <c r="AK465" s="427" t="s">
        <v>224</v>
      </c>
      <c r="AL465" s="427" t="s">
        <v>115</v>
      </c>
      <c r="AM465" s="427" t="s">
        <v>205</v>
      </c>
      <c r="AN465" s="427" t="s">
        <v>216</v>
      </c>
      <c r="AO465" s="427"/>
      <c r="AP465" s="427"/>
      <c r="AQ465" s="427"/>
      <c r="AR465" s="427"/>
      <c r="AS465" s="119"/>
    </row>
    <row r="466" spans="1:45" s="142" customFormat="1" ht="360" customHeight="1" x14ac:dyDescent="0.25">
      <c r="A466" s="96">
        <v>945</v>
      </c>
      <c r="B466" s="96">
        <v>14</v>
      </c>
      <c r="C466" s="168" t="s">
        <v>3541</v>
      </c>
      <c r="D466" s="168" t="s">
        <v>3542</v>
      </c>
      <c r="E466" s="119" t="s">
        <v>358</v>
      </c>
      <c r="F466" s="119" t="s">
        <v>3543</v>
      </c>
      <c r="G466" s="119" t="s">
        <v>3544</v>
      </c>
      <c r="H466" s="119" t="s">
        <v>3545</v>
      </c>
      <c r="I466" s="99" t="s">
        <v>3546</v>
      </c>
      <c r="J466" s="427">
        <v>6</v>
      </c>
      <c r="K466" s="117">
        <v>42522</v>
      </c>
      <c r="L466" s="217">
        <v>43100</v>
      </c>
      <c r="M466" s="103" t="s">
        <v>3451</v>
      </c>
      <c r="N466" s="427" t="s">
        <v>93</v>
      </c>
      <c r="O466" s="427" t="s">
        <v>22</v>
      </c>
      <c r="P466" s="427" t="s">
        <v>22</v>
      </c>
      <c r="Q466" s="118" t="s">
        <v>6164</v>
      </c>
      <c r="R466" s="105" t="s">
        <v>3547</v>
      </c>
      <c r="S466" s="449">
        <v>6</v>
      </c>
      <c r="T466" s="107">
        <f>+S466/J466</f>
        <v>1</v>
      </c>
      <c r="U466" s="86"/>
      <c r="V466" s="86"/>
      <c r="W466" s="427" t="s">
        <v>371</v>
      </c>
      <c r="X466" s="85"/>
      <c r="Y466" s="86"/>
      <c r="Z466" s="85" t="s">
        <v>372</v>
      </c>
      <c r="AA466" s="110" t="s">
        <v>100</v>
      </c>
      <c r="AB466" s="410">
        <f>IF(T466=100%,2,0)</f>
        <v>2</v>
      </c>
      <c r="AC466" s="411">
        <f>IF(L466&lt;$AD$8,0,1)</f>
        <v>0</v>
      </c>
      <c r="AD466" s="89" t="str">
        <f t="shared" si="14"/>
        <v>CUMPLIDA</v>
      </c>
      <c r="AE466" s="89" t="str">
        <f t="shared" si="15"/>
        <v>CUMPLIDA</v>
      </c>
      <c r="AF466" s="105" t="s">
        <v>31</v>
      </c>
      <c r="AG466" s="113"/>
      <c r="AH466" s="114" t="s">
        <v>3551</v>
      </c>
      <c r="AI466" s="91" t="s">
        <v>26</v>
      </c>
      <c r="AJ466" s="114" t="s">
        <v>221</v>
      </c>
      <c r="AK466" s="449" t="s">
        <v>108</v>
      </c>
      <c r="AL466" s="427" t="s">
        <v>116</v>
      </c>
      <c r="AM466" s="427" t="s">
        <v>120</v>
      </c>
      <c r="AN466" s="427" t="s">
        <v>216</v>
      </c>
      <c r="AO466" s="427"/>
      <c r="AP466" s="427"/>
      <c r="AQ466" s="427"/>
      <c r="AR466" s="427"/>
      <c r="AS466" s="119"/>
    </row>
    <row r="467" spans="1:45" s="142" customFormat="1" ht="191.25" hidden="1" customHeight="1" x14ac:dyDescent="0.25">
      <c r="A467" s="120">
        <v>946</v>
      </c>
      <c r="B467" s="120">
        <v>15</v>
      </c>
      <c r="C467" s="271" t="s">
        <v>3552</v>
      </c>
      <c r="D467" s="174" t="s">
        <v>3553</v>
      </c>
      <c r="E467" s="360" t="s">
        <v>358</v>
      </c>
      <c r="F467" s="136" t="s">
        <v>3554</v>
      </c>
      <c r="G467" s="136" t="s">
        <v>3555</v>
      </c>
      <c r="H467" s="148" t="s">
        <v>3556</v>
      </c>
      <c r="I467" s="136" t="s">
        <v>3557</v>
      </c>
      <c r="J467" s="138">
        <v>3</v>
      </c>
      <c r="K467" s="361">
        <v>42522</v>
      </c>
      <c r="L467" s="361">
        <v>42735</v>
      </c>
      <c r="M467" s="150" t="s">
        <v>3451</v>
      </c>
      <c r="N467" s="9" t="s">
        <v>93</v>
      </c>
      <c r="O467" s="9" t="s">
        <v>22</v>
      </c>
      <c r="P467" s="9" t="s">
        <v>22</v>
      </c>
      <c r="Q467" s="9" t="s">
        <v>22</v>
      </c>
      <c r="R467" s="153" t="s">
        <v>88</v>
      </c>
      <c r="S467" s="140">
        <v>3</v>
      </c>
      <c r="T467" s="155">
        <f>+S467/J467</f>
        <v>1</v>
      </c>
      <c r="U467" s="133"/>
      <c r="V467" s="133"/>
      <c r="W467" s="133"/>
      <c r="X467" s="133"/>
      <c r="Y467" s="133"/>
      <c r="Z467" s="133"/>
      <c r="AA467" s="156" t="s">
        <v>100</v>
      </c>
      <c r="AB467" s="88">
        <f>IF(T467=100%,2,0)</f>
        <v>2</v>
      </c>
      <c r="AC467" s="88">
        <f>IF(L467&lt;$AD$8,0,1)</f>
        <v>0</v>
      </c>
      <c r="AD467" s="135" t="str">
        <f t="shared" si="14"/>
        <v>CUMPLIDA</v>
      </c>
      <c r="AE467" s="135" t="str">
        <f t="shared" si="15"/>
        <v>CUMPLIDA</v>
      </c>
      <c r="AF467" s="153" t="s">
        <v>88</v>
      </c>
      <c r="AG467" s="155" t="s">
        <v>408</v>
      </c>
      <c r="AH467" s="190" t="s">
        <v>3558</v>
      </c>
      <c r="AI467" s="137" t="s">
        <v>226</v>
      </c>
      <c r="AJ467" s="190" t="s">
        <v>220</v>
      </c>
      <c r="AK467" s="9" t="s">
        <v>364</v>
      </c>
      <c r="AL467" s="9" t="s">
        <v>115</v>
      </c>
      <c r="AM467" s="9" t="s">
        <v>145</v>
      </c>
      <c r="AN467" s="9" t="s">
        <v>216</v>
      </c>
      <c r="AO467" s="9"/>
      <c r="AP467" s="9"/>
      <c r="AQ467" s="9"/>
      <c r="AR467" s="9"/>
      <c r="AS467" s="9"/>
    </row>
    <row r="468" spans="1:45" s="142" customFormat="1" ht="276.75" customHeight="1" x14ac:dyDescent="0.25">
      <c r="A468" s="96">
        <v>947</v>
      </c>
      <c r="B468" s="96">
        <v>16</v>
      </c>
      <c r="C468" s="272" t="s">
        <v>3559</v>
      </c>
      <c r="D468" s="168" t="s">
        <v>3560</v>
      </c>
      <c r="E468" s="354" t="s">
        <v>358</v>
      </c>
      <c r="F468" s="450" t="s">
        <v>3561</v>
      </c>
      <c r="G468" s="450" t="s">
        <v>3562</v>
      </c>
      <c r="H468" s="362" t="s">
        <v>3563</v>
      </c>
      <c r="I468" s="450" t="s">
        <v>3564</v>
      </c>
      <c r="J468" s="449">
        <v>6</v>
      </c>
      <c r="K468" s="117">
        <v>42309</v>
      </c>
      <c r="L468" s="117">
        <v>42916</v>
      </c>
      <c r="M468" s="103" t="s">
        <v>3565</v>
      </c>
      <c r="N468" s="427" t="s">
        <v>94</v>
      </c>
      <c r="O468" s="427" t="s">
        <v>22</v>
      </c>
      <c r="P468" s="427" t="s">
        <v>22</v>
      </c>
      <c r="Q468" s="118" t="s">
        <v>6164</v>
      </c>
      <c r="R468" s="105" t="s">
        <v>3441</v>
      </c>
      <c r="S468" s="449">
        <v>6</v>
      </c>
      <c r="T468" s="107">
        <f>+S468/J468</f>
        <v>1</v>
      </c>
      <c r="U468" s="86"/>
      <c r="V468" s="86"/>
      <c r="W468" s="86"/>
      <c r="X468" s="86"/>
      <c r="Y468" s="86"/>
      <c r="Z468" s="86"/>
      <c r="AA468" s="110" t="s">
        <v>100</v>
      </c>
      <c r="AB468" s="410">
        <f>IF(T468=100%,2,0)</f>
        <v>2</v>
      </c>
      <c r="AC468" s="411">
        <f>IF(L468&lt;$AD$8,0,1)</f>
        <v>0</v>
      </c>
      <c r="AD468" s="89" t="str">
        <f t="shared" si="14"/>
        <v>CUMPLIDA</v>
      </c>
      <c r="AE468" s="89" t="str">
        <f t="shared" si="15"/>
        <v>CUMPLIDA</v>
      </c>
      <c r="AF468" s="105" t="s">
        <v>89</v>
      </c>
      <c r="AG468" s="113"/>
      <c r="AH468" s="114" t="s">
        <v>3568</v>
      </c>
      <c r="AI468" s="91" t="s">
        <v>26</v>
      </c>
      <c r="AJ468" s="114" t="s">
        <v>222</v>
      </c>
      <c r="AK468" s="427" t="s">
        <v>224</v>
      </c>
      <c r="AL468" s="427" t="s">
        <v>113</v>
      </c>
      <c r="AM468" s="427" t="s">
        <v>113</v>
      </c>
      <c r="AN468" s="427" t="s">
        <v>213</v>
      </c>
      <c r="AO468" s="427"/>
      <c r="AP468" s="427"/>
      <c r="AQ468" s="427"/>
      <c r="AR468" s="427"/>
      <c r="AS468" s="119"/>
    </row>
    <row r="469" spans="1:45" s="142" customFormat="1" ht="292.5" customHeight="1" x14ac:dyDescent="0.25">
      <c r="A469" s="96">
        <v>948</v>
      </c>
      <c r="B469" s="96">
        <v>17</v>
      </c>
      <c r="C469" s="119" t="s">
        <v>3569</v>
      </c>
      <c r="D469" s="427" t="s">
        <v>3570</v>
      </c>
      <c r="E469" s="354" t="s">
        <v>358</v>
      </c>
      <c r="F469" s="450" t="s">
        <v>3571</v>
      </c>
      <c r="G469" s="450" t="s">
        <v>3572</v>
      </c>
      <c r="H469" s="362" t="s">
        <v>3573</v>
      </c>
      <c r="I469" s="450" t="s">
        <v>3574</v>
      </c>
      <c r="J469" s="449">
        <v>7</v>
      </c>
      <c r="K469" s="117">
        <v>42522</v>
      </c>
      <c r="L469" s="117">
        <v>43008</v>
      </c>
      <c r="M469" s="103" t="s">
        <v>3565</v>
      </c>
      <c r="N469" s="427" t="s">
        <v>94</v>
      </c>
      <c r="O469" s="427" t="s">
        <v>22</v>
      </c>
      <c r="P469" s="427" t="s">
        <v>22</v>
      </c>
      <c r="Q469" s="118" t="s">
        <v>6164</v>
      </c>
      <c r="R469" s="105" t="s">
        <v>88</v>
      </c>
      <c r="S469" s="449">
        <v>7</v>
      </c>
      <c r="T469" s="107">
        <f>+S469/J469</f>
        <v>1</v>
      </c>
      <c r="U469" s="86"/>
      <c r="V469" s="86"/>
      <c r="W469" s="86"/>
      <c r="X469" s="86"/>
      <c r="Y469" s="86"/>
      <c r="Z469" s="86"/>
      <c r="AA469" s="110" t="s">
        <v>100</v>
      </c>
      <c r="AB469" s="410">
        <f>IF(T469=100%,2,0)</f>
        <v>2</v>
      </c>
      <c r="AC469" s="411">
        <f>IF(L469&lt;$AD$8,0,1)</f>
        <v>0</v>
      </c>
      <c r="AD469" s="89" t="str">
        <f t="shared" si="14"/>
        <v>CUMPLIDA</v>
      </c>
      <c r="AE469" s="89" t="str">
        <f t="shared" si="15"/>
        <v>CUMPLIDA</v>
      </c>
      <c r="AF469" s="105" t="s">
        <v>88</v>
      </c>
      <c r="AG469" s="113"/>
      <c r="AH469" s="114" t="s">
        <v>3578</v>
      </c>
      <c r="AI469" s="91" t="s">
        <v>19</v>
      </c>
      <c r="AJ469" s="114" t="s">
        <v>222</v>
      </c>
      <c r="AK469" s="427" t="s">
        <v>224</v>
      </c>
      <c r="AL469" s="427" t="s">
        <v>117</v>
      </c>
      <c r="AM469" s="427" t="s">
        <v>147</v>
      </c>
      <c r="AN469" s="427" t="s">
        <v>213</v>
      </c>
      <c r="AO469" s="427"/>
      <c r="AP469" s="427"/>
      <c r="AQ469" s="427"/>
      <c r="AR469" s="427"/>
      <c r="AS469" s="119"/>
    </row>
    <row r="470" spans="1:45" s="142" customFormat="1" ht="281.25" customHeight="1" x14ac:dyDescent="0.25">
      <c r="A470" s="96">
        <v>949</v>
      </c>
      <c r="B470" s="96">
        <v>18</v>
      </c>
      <c r="C470" s="363" t="s">
        <v>3579</v>
      </c>
      <c r="D470" s="364" t="s">
        <v>3580</v>
      </c>
      <c r="E470" s="364" t="s">
        <v>3581</v>
      </c>
      <c r="F470" s="365" t="s">
        <v>3582</v>
      </c>
      <c r="G470" s="450" t="s">
        <v>3583</v>
      </c>
      <c r="H470" s="450" t="s">
        <v>3584</v>
      </c>
      <c r="I470" s="450" t="s">
        <v>3585</v>
      </c>
      <c r="J470" s="449">
        <v>4</v>
      </c>
      <c r="K470" s="117">
        <v>42522</v>
      </c>
      <c r="L470" s="117">
        <v>42916</v>
      </c>
      <c r="M470" s="103" t="s">
        <v>3565</v>
      </c>
      <c r="N470" s="427" t="s">
        <v>94</v>
      </c>
      <c r="O470" s="427" t="s">
        <v>22</v>
      </c>
      <c r="P470" s="427" t="s">
        <v>2630</v>
      </c>
      <c r="Q470" s="118" t="s">
        <v>6164</v>
      </c>
      <c r="R470" s="105" t="s">
        <v>3441</v>
      </c>
      <c r="S470" s="449">
        <v>4</v>
      </c>
      <c r="T470" s="107">
        <f>+S470/J470</f>
        <v>1</v>
      </c>
      <c r="U470" s="86"/>
      <c r="V470" s="86"/>
      <c r="W470" s="86"/>
      <c r="X470" s="86"/>
      <c r="Y470" s="86"/>
      <c r="Z470" s="86"/>
      <c r="AA470" s="110" t="s">
        <v>100</v>
      </c>
      <c r="AB470" s="410">
        <f>IF(T470=100%,2,0)</f>
        <v>2</v>
      </c>
      <c r="AC470" s="411">
        <f>IF(L470&lt;$AD$8,0,1)</f>
        <v>0</v>
      </c>
      <c r="AD470" s="89" t="str">
        <f t="shared" si="14"/>
        <v>CUMPLIDA</v>
      </c>
      <c r="AE470" s="89" t="str">
        <f t="shared" si="15"/>
        <v>CUMPLIDA</v>
      </c>
      <c r="AF470" s="105" t="s">
        <v>89</v>
      </c>
      <c r="AG470" s="113"/>
      <c r="AH470" s="114" t="s">
        <v>3588</v>
      </c>
      <c r="AI470" s="91" t="s">
        <v>19</v>
      </c>
      <c r="AJ470" s="114" t="s">
        <v>222</v>
      </c>
      <c r="AK470" s="427" t="s">
        <v>224</v>
      </c>
      <c r="AL470" s="427" t="s">
        <v>117</v>
      </c>
      <c r="AM470" s="427" t="s">
        <v>135</v>
      </c>
      <c r="AN470" s="427" t="s">
        <v>213</v>
      </c>
      <c r="AO470" s="427"/>
      <c r="AP470" s="427"/>
      <c r="AQ470" s="427"/>
      <c r="AR470" s="427"/>
      <c r="AS470" s="119"/>
    </row>
    <row r="471" spans="1:45" s="142" customFormat="1" ht="234.75" customHeight="1" x14ac:dyDescent="0.25">
      <c r="A471" s="96">
        <v>950</v>
      </c>
      <c r="B471" s="96">
        <v>19</v>
      </c>
      <c r="C471" s="363" t="s">
        <v>3589</v>
      </c>
      <c r="D471" s="364" t="s">
        <v>3590</v>
      </c>
      <c r="E471" s="365" t="s">
        <v>3591</v>
      </c>
      <c r="F471" s="365" t="s">
        <v>3592</v>
      </c>
      <c r="G471" s="450" t="s">
        <v>3593</v>
      </c>
      <c r="H471" s="365" t="s">
        <v>3594</v>
      </c>
      <c r="I471" s="365" t="s">
        <v>3595</v>
      </c>
      <c r="J471" s="449">
        <v>4</v>
      </c>
      <c r="K471" s="117">
        <v>42522</v>
      </c>
      <c r="L471" s="117">
        <v>42886</v>
      </c>
      <c r="M471" s="103" t="s">
        <v>3565</v>
      </c>
      <c r="N471" s="427" t="s">
        <v>94</v>
      </c>
      <c r="O471" s="427" t="s">
        <v>22</v>
      </c>
      <c r="P471" s="427" t="s">
        <v>2630</v>
      </c>
      <c r="Q471" s="118" t="s">
        <v>6164</v>
      </c>
      <c r="R471" s="105" t="s">
        <v>88</v>
      </c>
      <c r="S471" s="449">
        <v>4</v>
      </c>
      <c r="T471" s="107">
        <f>+S471/J471</f>
        <v>1</v>
      </c>
      <c r="U471" s="86"/>
      <c r="V471" s="86"/>
      <c r="W471" s="86"/>
      <c r="X471" s="86"/>
      <c r="Y471" s="86"/>
      <c r="Z471" s="86"/>
      <c r="AA471" s="110" t="s">
        <v>100</v>
      </c>
      <c r="AB471" s="410">
        <f>IF(T471=100%,2,0)</f>
        <v>2</v>
      </c>
      <c r="AC471" s="411">
        <f>IF(L471&lt;$AD$8,0,1)</f>
        <v>0</v>
      </c>
      <c r="AD471" s="89" t="str">
        <f t="shared" si="14"/>
        <v>CUMPLIDA</v>
      </c>
      <c r="AE471" s="89" t="str">
        <f t="shared" si="15"/>
        <v>CUMPLIDA</v>
      </c>
      <c r="AF471" s="105" t="s">
        <v>88</v>
      </c>
      <c r="AG471" s="113"/>
      <c r="AH471" s="114" t="s">
        <v>3598</v>
      </c>
      <c r="AI471" s="91" t="s">
        <v>26</v>
      </c>
      <c r="AJ471" s="114" t="s">
        <v>222</v>
      </c>
      <c r="AK471" s="427" t="s">
        <v>224</v>
      </c>
      <c r="AL471" s="427" t="s">
        <v>117</v>
      </c>
      <c r="AM471" s="427" t="s">
        <v>127</v>
      </c>
      <c r="AN471" s="427" t="s">
        <v>213</v>
      </c>
      <c r="AO471" s="427"/>
      <c r="AP471" s="427"/>
      <c r="AQ471" s="427"/>
      <c r="AR471" s="427"/>
      <c r="AS471" s="119"/>
    </row>
    <row r="472" spans="1:45" s="142" customFormat="1" ht="227.25" customHeight="1" x14ac:dyDescent="0.25">
      <c r="A472" s="96">
        <v>951</v>
      </c>
      <c r="B472" s="96">
        <v>20</v>
      </c>
      <c r="C472" s="119" t="s">
        <v>3599</v>
      </c>
      <c r="D472" s="364" t="s">
        <v>3600</v>
      </c>
      <c r="E472" s="119" t="s">
        <v>3601</v>
      </c>
      <c r="F472" s="450" t="s">
        <v>3602</v>
      </c>
      <c r="G472" s="450" t="s">
        <v>3603</v>
      </c>
      <c r="H472" s="365" t="s">
        <v>3604</v>
      </c>
      <c r="I472" s="450" t="s">
        <v>3605</v>
      </c>
      <c r="J472" s="449">
        <v>4</v>
      </c>
      <c r="K472" s="117">
        <v>42522</v>
      </c>
      <c r="L472" s="117">
        <v>43281</v>
      </c>
      <c r="M472" s="103" t="s">
        <v>3565</v>
      </c>
      <c r="N472" s="427" t="s">
        <v>94</v>
      </c>
      <c r="O472" s="427" t="s">
        <v>22</v>
      </c>
      <c r="P472" s="427" t="s">
        <v>2630</v>
      </c>
      <c r="Q472" s="118" t="s">
        <v>6164</v>
      </c>
      <c r="R472" s="105" t="s">
        <v>88</v>
      </c>
      <c r="S472" s="449">
        <v>4</v>
      </c>
      <c r="T472" s="107">
        <f>+S472/J472</f>
        <v>1</v>
      </c>
      <c r="U472" s="86"/>
      <c r="V472" s="86"/>
      <c r="W472" s="86"/>
      <c r="X472" s="86"/>
      <c r="Y472" s="86"/>
      <c r="Z472" s="86"/>
      <c r="AA472" s="110" t="s">
        <v>100</v>
      </c>
      <c r="AB472" s="410">
        <f>IF(T472=100%,2,0)</f>
        <v>2</v>
      </c>
      <c r="AC472" s="411">
        <f>IF(L472&lt;$AD$8,0,1)</f>
        <v>0</v>
      </c>
      <c r="AD472" s="89" t="str">
        <f t="shared" si="14"/>
        <v>CUMPLIDA</v>
      </c>
      <c r="AE472" s="89" t="str">
        <f t="shared" si="15"/>
        <v>CUMPLIDA</v>
      </c>
      <c r="AF472" s="105" t="s">
        <v>88</v>
      </c>
      <c r="AG472" s="113"/>
      <c r="AH472" s="114" t="s">
        <v>3609</v>
      </c>
      <c r="AI472" s="91" t="s">
        <v>19</v>
      </c>
      <c r="AJ472" s="114" t="s">
        <v>222</v>
      </c>
      <c r="AK472" s="427" t="s">
        <v>224</v>
      </c>
      <c r="AL472" s="427" t="s">
        <v>117</v>
      </c>
      <c r="AM472" s="427" t="s">
        <v>133</v>
      </c>
      <c r="AN472" s="427" t="s">
        <v>213</v>
      </c>
      <c r="AO472" s="427"/>
      <c r="AP472" s="427"/>
      <c r="AQ472" s="427"/>
      <c r="AR472" s="427"/>
      <c r="AS472" s="119"/>
    </row>
    <row r="473" spans="1:45" s="142" customFormat="1" ht="333" customHeight="1" x14ac:dyDescent="0.25">
      <c r="A473" s="96">
        <v>952</v>
      </c>
      <c r="B473" s="96">
        <v>21</v>
      </c>
      <c r="C473" s="168" t="s">
        <v>3610</v>
      </c>
      <c r="D473" s="168" t="s">
        <v>3611</v>
      </c>
      <c r="E473" s="366" t="s">
        <v>3612</v>
      </c>
      <c r="F473" s="450" t="s">
        <v>3613</v>
      </c>
      <c r="G473" s="450" t="s">
        <v>3614</v>
      </c>
      <c r="H473" s="450" t="s">
        <v>3615</v>
      </c>
      <c r="I473" s="450" t="s">
        <v>3616</v>
      </c>
      <c r="J473" s="449">
        <v>6</v>
      </c>
      <c r="K473" s="117">
        <v>42522</v>
      </c>
      <c r="L473" s="117">
        <v>42886</v>
      </c>
      <c r="M473" s="103" t="s">
        <v>3565</v>
      </c>
      <c r="N473" s="101" t="s">
        <v>94</v>
      </c>
      <c r="O473" s="427" t="s">
        <v>22</v>
      </c>
      <c r="P473" s="427" t="s">
        <v>2630</v>
      </c>
      <c r="Q473" s="118" t="s">
        <v>6164</v>
      </c>
      <c r="R473" s="105" t="s">
        <v>3441</v>
      </c>
      <c r="S473" s="449">
        <v>6</v>
      </c>
      <c r="T473" s="107">
        <f>+S473/J473</f>
        <v>1</v>
      </c>
      <c r="U473" s="86"/>
      <c r="V473" s="86"/>
      <c r="W473" s="86"/>
      <c r="X473" s="86"/>
      <c r="Y473" s="86"/>
      <c r="Z473" s="86"/>
      <c r="AA473" s="110" t="s">
        <v>100</v>
      </c>
      <c r="AB473" s="410">
        <f>IF(T473=100%,2,0)</f>
        <v>2</v>
      </c>
      <c r="AC473" s="411">
        <f>IF(L473&lt;$AD$8,0,1)</f>
        <v>0</v>
      </c>
      <c r="AD473" s="89" t="str">
        <f t="shared" si="14"/>
        <v>CUMPLIDA</v>
      </c>
      <c r="AE473" s="89" t="str">
        <f t="shared" si="15"/>
        <v>CUMPLIDA</v>
      </c>
      <c r="AF473" s="105" t="s">
        <v>89</v>
      </c>
      <c r="AG473" s="113"/>
      <c r="AH473" s="114" t="s">
        <v>3619</v>
      </c>
      <c r="AI473" s="91" t="s">
        <v>26</v>
      </c>
      <c r="AJ473" s="114" t="s">
        <v>222</v>
      </c>
      <c r="AK473" s="427" t="s">
        <v>224</v>
      </c>
      <c r="AL473" s="427" t="s">
        <v>117</v>
      </c>
      <c r="AM473" s="427" t="s">
        <v>126</v>
      </c>
      <c r="AN473" s="427" t="s">
        <v>213</v>
      </c>
      <c r="AO473" s="427"/>
      <c r="AP473" s="427"/>
      <c r="AQ473" s="427"/>
      <c r="AR473" s="427"/>
      <c r="AS473" s="119"/>
    </row>
    <row r="474" spans="1:45" s="142" customFormat="1" ht="216.75" customHeight="1" x14ac:dyDescent="0.25">
      <c r="A474" s="96">
        <v>953</v>
      </c>
      <c r="B474" s="96">
        <v>22</v>
      </c>
      <c r="C474" s="168" t="s">
        <v>3620</v>
      </c>
      <c r="D474" s="168" t="s">
        <v>3621</v>
      </c>
      <c r="E474" s="365" t="s">
        <v>3622</v>
      </c>
      <c r="F474" s="450" t="s">
        <v>3623</v>
      </c>
      <c r="G474" s="450" t="s">
        <v>3624</v>
      </c>
      <c r="H474" s="450" t="s">
        <v>3625</v>
      </c>
      <c r="I474" s="450" t="s">
        <v>3626</v>
      </c>
      <c r="J474" s="449">
        <v>7</v>
      </c>
      <c r="K474" s="117">
        <v>42522</v>
      </c>
      <c r="L474" s="117">
        <v>42886</v>
      </c>
      <c r="M474" s="103" t="s">
        <v>3565</v>
      </c>
      <c r="N474" s="101" t="s">
        <v>94</v>
      </c>
      <c r="O474" s="427" t="s">
        <v>22</v>
      </c>
      <c r="P474" s="427" t="s">
        <v>2630</v>
      </c>
      <c r="Q474" s="118" t="s">
        <v>6164</v>
      </c>
      <c r="R474" s="105" t="s">
        <v>3441</v>
      </c>
      <c r="S474" s="449">
        <v>7</v>
      </c>
      <c r="T474" s="107">
        <f>+S474/J474</f>
        <v>1</v>
      </c>
      <c r="U474" s="86"/>
      <c r="V474" s="86"/>
      <c r="W474" s="86"/>
      <c r="X474" s="86"/>
      <c r="Y474" s="86"/>
      <c r="Z474" s="86"/>
      <c r="AA474" s="110" t="s">
        <v>100</v>
      </c>
      <c r="AB474" s="410">
        <f>IF(T474=100%,2,0)</f>
        <v>2</v>
      </c>
      <c r="AC474" s="411">
        <f>IF(L474&lt;$AD$8,0,1)</f>
        <v>0</v>
      </c>
      <c r="AD474" s="89" t="str">
        <f t="shared" si="14"/>
        <v>CUMPLIDA</v>
      </c>
      <c r="AE474" s="89" t="str">
        <f t="shared" si="15"/>
        <v>CUMPLIDA</v>
      </c>
      <c r="AF474" s="105" t="s">
        <v>89</v>
      </c>
      <c r="AG474" s="113"/>
      <c r="AH474" s="114" t="s">
        <v>3629</v>
      </c>
      <c r="AI474" s="91" t="s">
        <v>26</v>
      </c>
      <c r="AJ474" s="114" t="s">
        <v>222</v>
      </c>
      <c r="AK474" s="427" t="s">
        <v>224</v>
      </c>
      <c r="AL474" s="427" t="s">
        <v>115</v>
      </c>
      <c r="AM474" s="427" t="s">
        <v>205</v>
      </c>
      <c r="AN474" s="427" t="s">
        <v>213</v>
      </c>
      <c r="AO474" s="427"/>
      <c r="AP474" s="427"/>
      <c r="AQ474" s="427"/>
      <c r="AR474" s="427"/>
      <c r="AS474" s="119"/>
    </row>
    <row r="475" spans="1:45" s="142" customFormat="1" ht="187.15" customHeight="1" x14ac:dyDescent="0.25">
      <c r="A475" s="96">
        <v>954</v>
      </c>
      <c r="B475" s="96">
        <v>23</v>
      </c>
      <c r="C475" s="168" t="s">
        <v>3630</v>
      </c>
      <c r="D475" s="168" t="s">
        <v>3631</v>
      </c>
      <c r="E475" s="366" t="s">
        <v>3632</v>
      </c>
      <c r="F475" s="450" t="s">
        <v>3633</v>
      </c>
      <c r="G475" s="450" t="s">
        <v>3634</v>
      </c>
      <c r="H475" s="450" t="s">
        <v>3635</v>
      </c>
      <c r="I475" s="450" t="s">
        <v>3636</v>
      </c>
      <c r="J475" s="449">
        <v>5</v>
      </c>
      <c r="K475" s="117">
        <v>42522</v>
      </c>
      <c r="L475" s="117">
        <v>43434</v>
      </c>
      <c r="M475" s="103" t="s">
        <v>3565</v>
      </c>
      <c r="N475" s="101" t="s">
        <v>94</v>
      </c>
      <c r="O475" s="427" t="s">
        <v>22</v>
      </c>
      <c r="P475" s="427" t="s">
        <v>2630</v>
      </c>
      <c r="Q475" s="118" t="s">
        <v>6164</v>
      </c>
      <c r="R475" s="105" t="s">
        <v>88</v>
      </c>
      <c r="S475" s="449">
        <v>2</v>
      </c>
      <c r="T475" s="107">
        <f>+S475/J475</f>
        <v>0.4</v>
      </c>
      <c r="U475" s="86"/>
      <c r="V475" s="86"/>
      <c r="W475" s="86"/>
      <c r="X475" s="86"/>
      <c r="Y475" s="86"/>
      <c r="Z475" s="86"/>
      <c r="AA475" s="110" t="s">
        <v>100</v>
      </c>
      <c r="AB475" s="410">
        <f>IF(T475=100%,2,0)</f>
        <v>0</v>
      </c>
      <c r="AC475" s="411">
        <f>IF(L475&lt;$AD$8,0,1)</f>
        <v>1</v>
      </c>
      <c r="AD475" s="89" t="str">
        <f t="shared" si="14"/>
        <v>EN TERMINO</v>
      </c>
      <c r="AE475" s="89" t="str">
        <f t="shared" si="15"/>
        <v>EN TERMINO</v>
      </c>
      <c r="AF475" s="105" t="s">
        <v>88</v>
      </c>
      <c r="AG475" s="113"/>
      <c r="AH475" s="114" t="s">
        <v>3640</v>
      </c>
      <c r="AI475" s="91" t="s">
        <v>26</v>
      </c>
      <c r="AJ475" s="114" t="s">
        <v>222</v>
      </c>
      <c r="AK475" s="427" t="s">
        <v>224</v>
      </c>
      <c r="AL475" s="427" t="s">
        <v>117</v>
      </c>
      <c r="AM475" s="427" t="s">
        <v>135</v>
      </c>
      <c r="AN475" s="427" t="s">
        <v>213</v>
      </c>
      <c r="AO475" s="427" t="s">
        <v>6234</v>
      </c>
      <c r="AP475" s="427"/>
      <c r="AQ475" s="427"/>
      <c r="AR475" s="427"/>
      <c r="AS475" s="119"/>
    </row>
    <row r="476" spans="1:45" s="142" customFormat="1" ht="348.75" customHeight="1" x14ac:dyDescent="0.25">
      <c r="A476" s="96">
        <v>955</v>
      </c>
      <c r="B476" s="96">
        <v>24</v>
      </c>
      <c r="C476" s="168" t="s">
        <v>3641</v>
      </c>
      <c r="D476" s="168" t="s">
        <v>3642</v>
      </c>
      <c r="E476" s="354" t="s">
        <v>358</v>
      </c>
      <c r="F476" s="450" t="s">
        <v>3643</v>
      </c>
      <c r="G476" s="450" t="s">
        <v>3644</v>
      </c>
      <c r="H476" s="450" t="s">
        <v>3645</v>
      </c>
      <c r="I476" s="450" t="s">
        <v>3646</v>
      </c>
      <c r="J476" s="449">
        <v>5</v>
      </c>
      <c r="K476" s="117">
        <v>42522</v>
      </c>
      <c r="L476" s="117">
        <v>42886</v>
      </c>
      <c r="M476" s="103" t="s">
        <v>3565</v>
      </c>
      <c r="N476" s="452" t="s">
        <v>94</v>
      </c>
      <c r="O476" s="452" t="s">
        <v>22</v>
      </c>
      <c r="P476" s="452" t="s">
        <v>22</v>
      </c>
      <c r="Q476" s="118" t="s">
        <v>6164</v>
      </c>
      <c r="R476" s="105" t="s">
        <v>88</v>
      </c>
      <c r="S476" s="449">
        <v>5</v>
      </c>
      <c r="T476" s="107">
        <f>+S476/J476</f>
        <v>1</v>
      </c>
      <c r="U476" s="86"/>
      <c r="V476" s="86"/>
      <c r="W476" s="86"/>
      <c r="X476" s="86"/>
      <c r="Y476" s="86"/>
      <c r="Z476" s="86"/>
      <c r="AA476" s="110" t="s">
        <v>100</v>
      </c>
      <c r="AB476" s="410">
        <f>IF(T476=100%,2,0)</f>
        <v>2</v>
      </c>
      <c r="AC476" s="411">
        <f>IF(L476&lt;$AD$8,0,1)</f>
        <v>0</v>
      </c>
      <c r="AD476" s="89" t="str">
        <f t="shared" si="14"/>
        <v>CUMPLIDA</v>
      </c>
      <c r="AE476" s="89" t="str">
        <f t="shared" si="15"/>
        <v>CUMPLIDA</v>
      </c>
      <c r="AF476" s="105" t="s">
        <v>88</v>
      </c>
      <c r="AG476" s="113"/>
      <c r="AH476" s="114" t="s">
        <v>3649</v>
      </c>
      <c r="AI476" s="91" t="s">
        <v>19</v>
      </c>
      <c r="AJ476" s="114" t="s">
        <v>222</v>
      </c>
      <c r="AK476" s="427" t="s">
        <v>224</v>
      </c>
      <c r="AL476" s="427" t="s">
        <v>111</v>
      </c>
      <c r="AM476" s="427" t="s">
        <v>1512</v>
      </c>
      <c r="AN476" s="427" t="s">
        <v>213</v>
      </c>
      <c r="AO476" s="427"/>
      <c r="AP476" s="427"/>
      <c r="AQ476" s="427"/>
      <c r="AR476" s="427"/>
      <c r="AS476" s="119"/>
    </row>
    <row r="477" spans="1:45" s="142" customFormat="1" ht="256.5" customHeight="1" x14ac:dyDescent="0.25">
      <c r="A477" s="96">
        <v>956</v>
      </c>
      <c r="B477" s="96">
        <v>25</v>
      </c>
      <c r="C477" s="168" t="s">
        <v>3650</v>
      </c>
      <c r="D477" s="168" t="s">
        <v>3651</v>
      </c>
      <c r="E477" s="354" t="s">
        <v>358</v>
      </c>
      <c r="F477" s="450" t="s">
        <v>3652</v>
      </c>
      <c r="G477" s="450" t="s">
        <v>3653</v>
      </c>
      <c r="H477" s="450" t="s">
        <v>3654</v>
      </c>
      <c r="I477" s="450" t="s">
        <v>3655</v>
      </c>
      <c r="J477" s="449">
        <v>2</v>
      </c>
      <c r="K477" s="117">
        <v>42522</v>
      </c>
      <c r="L477" s="117">
        <v>42916</v>
      </c>
      <c r="M477" s="103" t="s">
        <v>3565</v>
      </c>
      <c r="N477" s="452" t="s">
        <v>94</v>
      </c>
      <c r="O477" s="452" t="s">
        <v>22</v>
      </c>
      <c r="P477" s="452" t="s">
        <v>22</v>
      </c>
      <c r="Q477" s="118" t="s">
        <v>6164</v>
      </c>
      <c r="R477" s="105" t="s">
        <v>88</v>
      </c>
      <c r="S477" s="449">
        <v>2</v>
      </c>
      <c r="T477" s="107">
        <f>+S477/J477</f>
        <v>1</v>
      </c>
      <c r="U477" s="86"/>
      <c r="V477" s="86"/>
      <c r="W477" s="86"/>
      <c r="X477" s="86"/>
      <c r="Y477" s="86"/>
      <c r="Z477" s="86"/>
      <c r="AA477" s="110" t="s">
        <v>100</v>
      </c>
      <c r="AB477" s="410">
        <f>IF(T477=100%,2,0)</f>
        <v>2</v>
      </c>
      <c r="AC477" s="411">
        <f>IF(L477&lt;$AD$8,0,1)</f>
        <v>0</v>
      </c>
      <c r="AD477" s="89" t="str">
        <f t="shared" si="14"/>
        <v>CUMPLIDA</v>
      </c>
      <c r="AE477" s="89" t="str">
        <f t="shared" si="15"/>
        <v>CUMPLIDA</v>
      </c>
      <c r="AF477" s="105" t="s">
        <v>88</v>
      </c>
      <c r="AG477" s="113"/>
      <c r="AH477" s="114" t="s">
        <v>3658</v>
      </c>
      <c r="AI477" s="91" t="s">
        <v>19</v>
      </c>
      <c r="AJ477" s="114" t="s">
        <v>222</v>
      </c>
      <c r="AK477" s="427" t="s">
        <v>224</v>
      </c>
      <c r="AL477" s="427" t="s">
        <v>111</v>
      </c>
      <c r="AM477" s="427" t="s">
        <v>157</v>
      </c>
      <c r="AN477" s="427" t="s">
        <v>213</v>
      </c>
      <c r="AO477" s="427"/>
      <c r="AP477" s="427"/>
      <c r="AQ477" s="427"/>
      <c r="AR477" s="427"/>
      <c r="AS477" s="119"/>
    </row>
    <row r="478" spans="1:45" s="142" customFormat="1" ht="308.25" customHeight="1" x14ac:dyDescent="0.25">
      <c r="A478" s="96">
        <v>957</v>
      </c>
      <c r="B478" s="96">
        <v>26</v>
      </c>
      <c r="C478" s="168" t="s">
        <v>3659</v>
      </c>
      <c r="D478" s="168" t="s">
        <v>3660</v>
      </c>
      <c r="E478" s="450" t="s">
        <v>3661</v>
      </c>
      <c r="F478" s="168" t="s">
        <v>3662</v>
      </c>
      <c r="G478" s="450" t="s">
        <v>3663</v>
      </c>
      <c r="H478" s="450" t="s">
        <v>3664</v>
      </c>
      <c r="I478" s="450" t="s">
        <v>3665</v>
      </c>
      <c r="J478" s="449">
        <v>5</v>
      </c>
      <c r="K478" s="117">
        <v>42522</v>
      </c>
      <c r="L478" s="117">
        <v>42916</v>
      </c>
      <c r="M478" s="103" t="s">
        <v>3666</v>
      </c>
      <c r="N478" s="452" t="s">
        <v>95</v>
      </c>
      <c r="O478" s="452" t="s">
        <v>22</v>
      </c>
      <c r="P478" s="452" t="s">
        <v>22</v>
      </c>
      <c r="Q478" s="118" t="s">
        <v>6164</v>
      </c>
      <c r="R478" s="105" t="s">
        <v>3547</v>
      </c>
      <c r="S478" s="449">
        <v>5</v>
      </c>
      <c r="T478" s="107">
        <f>+S478/J478</f>
        <v>1</v>
      </c>
      <c r="U478" s="86"/>
      <c r="V478" s="86"/>
      <c r="W478" s="86"/>
      <c r="X478" s="86"/>
      <c r="Y478" s="86"/>
      <c r="Z478" s="86"/>
      <c r="AA478" s="110" t="s">
        <v>100</v>
      </c>
      <c r="AB478" s="410">
        <f>IF(T478=100%,2,0)</f>
        <v>2</v>
      </c>
      <c r="AC478" s="411">
        <f>IF(L478&lt;$AD$8,0,1)</f>
        <v>0</v>
      </c>
      <c r="AD478" s="89" t="str">
        <f t="shared" si="14"/>
        <v>CUMPLIDA</v>
      </c>
      <c r="AE478" s="89" t="str">
        <f t="shared" si="15"/>
        <v>CUMPLIDA</v>
      </c>
      <c r="AF478" s="105" t="s">
        <v>31</v>
      </c>
      <c r="AG478" s="113"/>
      <c r="AH478" s="114" t="s">
        <v>3670</v>
      </c>
      <c r="AI478" s="91" t="s">
        <v>26</v>
      </c>
      <c r="AJ478" s="114" t="s">
        <v>220</v>
      </c>
      <c r="AK478" s="427" t="s">
        <v>224</v>
      </c>
      <c r="AL478" s="427" t="s">
        <v>111</v>
      </c>
      <c r="AM478" s="427" t="s">
        <v>151</v>
      </c>
      <c r="AN478" s="427" t="s">
        <v>213</v>
      </c>
      <c r="AO478" s="427"/>
      <c r="AP478" s="427"/>
      <c r="AQ478" s="427"/>
      <c r="AR478" s="427"/>
      <c r="AS478" s="119"/>
    </row>
    <row r="479" spans="1:45" s="142" customFormat="1" ht="252" customHeight="1" x14ac:dyDescent="0.25">
      <c r="A479" s="96">
        <v>958</v>
      </c>
      <c r="B479" s="96">
        <v>27</v>
      </c>
      <c r="C479" s="272" t="s">
        <v>3671</v>
      </c>
      <c r="D479" s="168" t="s">
        <v>3672</v>
      </c>
      <c r="E479" s="168" t="s">
        <v>3673</v>
      </c>
      <c r="F479" s="168" t="s">
        <v>3674</v>
      </c>
      <c r="G479" s="450" t="s">
        <v>3663</v>
      </c>
      <c r="H479" s="450" t="s">
        <v>3675</v>
      </c>
      <c r="I479" s="450" t="s">
        <v>3665</v>
      </c>
      <c r="J479" s="449">
        <v>5</v>
      </c>
      <c r="K479" s="117">
        <v>42522</v>
      </c>
      <c r="L479" s="117">
        <v>42916</v>
      </c>
      <c r="M479" s="103" t="s">
        <v>3666</v>
      </c>
      <c r="N479" s="452" t="s">
        <v>95</v>
      </c>
      <c r="O479" s="452" t="s">
        <v>22</v>
      </c>
      <c r="P479" s="452" t="s">
        <v>22</v>
      </c>
      <c r="Q479" s="118" t="s">
        <v>6164</v>
      </c>
      <c r="R479" s="105" t="s">
        <v>3547</v>
      </c>
      <c r="S479" s="449">
        <v>5</v>
      </c>
      <c r="T479" s="107">
        <f>+S479/J479</f>
        <v>1</v>
      </c>
      <c r="U479" s="86"/>
      <c r="V479" s="86"/>
      <c r="W479" s="86"/>
      <c r="X479" s="86"/>
      <c r="Y479" s="86"/>
      <c r="Z479" s="86"/>
      <c r="AA479" s="110" t="s">
        <v>100</v>
      </c>
      <c r="AB479" s="410">
        <f>IF(T479=100%,2,0)</f>
        <v>2</v>
      </c>
      <c r="AC479" s="411">
        <f>IF(L479&lt;$AD$8,0,1)</f>
        <v>0</v>
      </c>
      <c r="AD479" s="89" t="str">
        <f t="shared" si="14"/>
        <v>CUMPLIDA</v>
      </c>
      <c r="AE479" s="89" t="str">
        <f t="shared" si="15"/>
        <v>CUMPLIDA</v>
      </c>
      <c r="AF479" s="105" t="s">
        <v>31</v>
      </c>
      <c r="AG479" s="113"/>
      <c r="AH479" s="114" t="s">
        <v>3678</v>
      </c>
      <c r="AI479" s="91" t="s">
        <v>226</v>
      </c>
      <c r="AJ479" s="114" t="s">
        <v>220</v>
      </c>
      <c r="AK479" s="427" t="s">
        <v>224</v>
      </c>
      <c r="AL479" s="427" t="s">
        <v>115</v>
      </c>
      <c r="AM479" s="427" t="s">
        <v>205</v>
      </c>
      <c r="AN479" s="427" t="s">
        <v>213</v>
      </c>
      <c r="AO479" s="427"/>
      <c r="AP479" s="427"/>
      <c r="AQ479" s="427"/>
      <c r="AR479" s="427"/>
      <c r="AS479" s="119"/>
    </row>
    <row r="480" spans="1:45" s="142" customFormat="1" ht="255" customHeight="1" x14ac:dyDescent="0.25">
      <c r="A480" s="96">
        <v>959</v>
      </c>
      <c r="B480" s="96">
        <v>28</v>
      </c>
      <c r="C480" s="272" t="s">
        <v>3679</v>
      </c>
      <c r="D480" s="168" t="s">
        <v>3680</v>
      </c>
      <c r="E480" s="168" t="s">
        <v>3681</v>
      </c>
      <c r="F480" s="168" t="s">
        <v>3682</v>
      </c>
      <c r="G480" s="168" t="s">
        <v>3683</v>
      </c>
      <c r="H480" s="450" t="s">
        <v>3684</v>
      </c>
      <c r="I480" s="450" t="s">
        <v>3685</v>
      </c>
      <c r="J480" s="449">
        <v>4</v>
      </c>
      <c r="K480" s="117">
        <v>42522</v>
      </c>
      <c r="L480" s="117">
        <v>43039</v>
      </c>
      <c r="M480" s="103" t="s">
        <v>3666</v>
      </c>
      <c r="N480" s="452" t="s">
        <v>95</v>
      </c>
      <c r="O480" s="452" t="s">
        <v>22</v>
      </c>
      <c r="P480" s="452" t="s">
        <v>22</v>
      </c>
      <c r="Q480" s="118" t="s">
        <v>6164</v>
      </c>
      <c r="R480" s="105" t="s">
        <v>3441</v>
      </c>
      <c r="S480" s="449">
        <v>4</v>
      </c>
      <c r="T480" s="107">
        <f>+S480/J480</f>
        <v>1</v>
      </c>
      <c r="U480" s="86"/>
      <c r="V480" s="86"/>
      <c r="W480" s="86"/>
      <c r="X480" s="86"/>
      <c r="Y480" s="86"/>
      <c r="Z480" s="86"/>
      <c r="AA480" s="110" t="s">
        <v>100</v>
      </c>
      <c r="AB480" s="410">
        <f>IF(T480=100%,2,0)</f>
        <v>2</v>
      </c>
      <c r="AC480" s="411">
        <f>IF(L480&lt;$AD$8,0,1)</f>
        <v>0</v>
      </c>
      <c r="AD480" s="89" t="str">
        <f t="shared" si="14"/>
        <v>CUMPLIDA</v>
      </c>
      <c r="AE480" s="89" t="str">
        <f t="shared" si="15"/>
        <v>CUMPLIDA</v>
      </c>
      <c r="AF480" s="105" t="s">
        <v>89</v>
      </c>
      <c r="AG480" s="113"/>
      <c r="AH480" s="114" t="s">
        <v>3689</v>
      </c>
      <c r="AI480" s="91" t="s">
        <v>26</v>
      </c>
      <c r="AJ480" s="114" t="s">
        <v>222</v>
      </c>
      <c r="AK480" s="427" t="s">
        <v>224</v>
      </c>
      <c r="AL480" s="427" t="s">
        <v>115</v>
      </c>
      <c r="AM480" s="427" t="s">
        <v>176</v>
      </c>
      <c r="AN480" s="427" t="s">
        <v>213</v>
      </c>
      <c r="AO480" s="427"/>
      <c r="AP480" s="427"/>
      <c r="AQ480" s="427"/>
      <c r="AR480" s="427"/>
      <c r="AS480" s="119"/>
    </row>
    <row r="481" spans="1:45" s="142" customFormat="1" ht="201.6" hidden="1" customHeight="1" x14ac:dyDescent="0.25">
      <c r="A481" s="120">
        <v>960</v>
      </c>
      <c r="B481" s="120">
        <v>29</v>
      </c>
      <c r="C481" s="174" t="s">
        <v>3690</v>
      </c>
      <c r="D481" s="174" t="s">
        <v>3691</v>
      </c>
      <c r="E481" s="360" t="s">
        <v>358</v>
      </c>
      <c r="F481" s="174" t="s">
        <v>3692</v>
      </c>
      <c r="G481" s="136" t="s">
        <v>3693</v>
      </c>
      <c r="H481" s="136" t="s">
        <v>3694</v>
      </c>
      <c r="I481" s="136" t="s">
        <v>3695</v>
      </c>
      <c r="J481" s="138">
        <v>3</v>
      </c>
      <c r="K481" s="361">
        <v>42522</v>
      </c>
      <c r="L481" s="361">
        <v>42674</v>
      </c>
      <c r="M481" s="150" t="s">
        <v>3666</v>
      </c>
      <c r="N481" s="151" t="s">
        <v>95</v>
      </c>
      <c r="O481" s="151" t="s">
        <v>22</v>
      </c>
      <c r="P481" s="151" t="s">
        <v>22</v>
      </c>
      <c r="Q481" s="151" t="s">
        <v>22</v>
      </c>
      <c r="R481" s="153" t="s">
        <v>88</v>
      </c>
      <c r="S481" s="9">
        <v>3</v>
      </c>
      <c r="T481" s="155">
        <f>+S481/J481</f>
        <v>1</v>
      </c>
      <c r="U481" s="133"/>
      <c r="V481" s="133"/>
      <c r="W481" s="133"/>
      <c r="X481" s="133"/>
      <c r="Y481" s="133"/>
      <c r="Z481" s="133"/>
      <c r="AA481" s="156" t="s">
        <v>100</v>
      </c>
      <c r="AB481" s="88">
        <f>IF(T481=100%,2,0)</f>
        <v>2</v>
      </c>
      <c r="AC481" s="88">
        <f>IF(L481&lt;$AD$8,0,1)</f>
        <v>0</v>
      </c>
      <c r="AD481" s="135" t="str">
        <f t="shared" si="14"/>
        <v>CUMPLIDA</v>
      </c>
      <c r="AE481" s="135" t="str">
        <f t="shared" si="15"/>
        <v>CUMPLIDA</v>
      </c>
      <c r="AF481" s="153" t="s">
        <v>88</v>
      </c>
      <c r="AG481" s="155" t="s">
        <v>408</v>
      </c>
      <c r="AH481" s="190" t="s">
        <v>3696</v>
      </c>
      <c r="AI481" s="137" t="s">
        <v>26</v>
      </c>
      <c r="AJ481" s="190" t="s">
        <v>222</v>
      </c>
      <c r="AK481" s="9" t="s">
        <v>364</v>
      </c>
      <c r="AL481" s="9" t="s">
        <v>111</v>
      </c>
      <c r="AM481" s="9" t="s">
        <v>157</v>
      </c>
      <c r="AN481" s="9" t="s">
        <v>213</v>
      </c>
      <c r="AO481" s="9"/>
      <c r="AP481" s="9"/>
      <c r="AQ481" s="9"/>
      <c r="AR481" s="9"/>
      <c r="AS481" s="9"/>
    </row>
    <row r="482" spans="1:45" s="142" customFormat="1" ht="174.75" hidden="1" customHeight="1" x14ac:dyDescent="0.25">
      <c r="A482" s="70">
        <v>961</v>
      </c>
      <c r="B482" s="70">
        <v>30</v>
      </c>
      <c r="C482" s="183" t="s">
        <v>3697</v>
      </c>
      <c r="D482" s="183" t="s">
        <v>3698</v>
      </c>
      <c r="E482" s="353" t="s">
        <v>358</v>
      </c>
      <c r="F482" s="183" t="s">
        <v>3699</v>
      </c>
      <c r="G482" s="90" t="s">
        <v>3693</v>
      </c>
      <c r="H482" s="90" t="s">
        <v>3700</v>
      </c>
      <c r="I482" s="90" t="s">
        <v>3701</v>
      </c>
      <c r="J482" s="92">
        <v>3</v>
      </c>
      <c r="K482" s="367">
        <v>42522</v>
      </c>
      <c r="L482" s="367">
        <v>42674</v>
      </c>
      <c r="M482" s="103" t="s">
        <v>3666</v>
      </c>
      <c r="N482" s="104" t="s">
        <v>95</v>
      </c>
      <c r="O482" s="104" t="s">
        <v>22</v>
      </c>
      <c r="P482" s="104" t="s">
        <v>22</v>
      </c>
      <c r="Q482" s="104" t="s">
        <v>22</v>
      </c>
      <c r="R482" s="105" t="s">
        <v>88</v>
      </c>
      <c r="S482" s="6">
        <v>3</v>
      </c>
      <c r="T482" s="113">
        <f>+S482/J482</f>
        <v>1</v>
      </c>
      <c r="U482" s="86"/>
      <c r="V482" s="86"/>
      <c r="W482" s="86"/>
      <c r="X482" s="86"/>
      <c r="Y482" s="86"/>
      <c r="Z482" s="86"/>
      <c r="AA482" s="110" t="s">
        <v>100</v>
      </c>
      <c r="AB482" s="88">
        <f>IF(T482=100%,2,0)</f>
        <v>2</v>
      </c>
      <c r="AC482" s="88">
        <f>IF(L482&lt;$AD$8,0,1)</f>
        <v>0</v>
      </c>
      <c r="AD482" s="89" t="str">
        <f t="shared" si="14"/>
        <v>CUMPLIDA</v>
      </c>
      <c r="AE482" s="89" t="str">
        <f t="shared" si="15"/>
        <v>CUMPLIDA</v>
      </c>
      <c r="AF482" s="105" t="s">
        <v>88</v>
      </c>
      <c r="AG482" s="113" t="s">
        <v>408</v>
      </c>
      <c r="AH482" s="114" t="s">
        <v>3702</v>
      </c>
      <c r="AI482" s="91" t="s">
        <v>26</v>
      </c>
      <c r="AJ482" s="114" t="s">
        <v>222</v>
      </c>
      <c r="AK482" s="6" t="s">
        <v>364</v>
      </c>
      <c r="AL482" s="6" t="s">
        <v>111</v>
      </c>
      <c r="AM482" s="6" t="s">
        <v>157</v>
      </c>
      <c r="AN482" s="6" t="s">
        <v>213</v>
      </c>
      <c r="AO482" s="427"/>
      <c r="AP482" s="6"/>
      <c r="AQ482" s="6"/>
      <c r="AR482" s="6"/>
      <c r="AS482" s="6"/>
    </row>
    <row r="483" spans="1:45" s="142" customFormat="1" ht="243.75" customHeight="1" x14ac:dyDescent="0.25">
      <c r="A483" s="96">
        <v>962</v>
      </c>
      <c r="B483" s="96">
        <v>31</v>
      </c>
      <c r="C483" s="168" t="s">
        <v>3703</v>
      </c>
      <c r="D483" s="284" t="s">
        <v>3704</v>
      </c>
      <c r="E483" s="119" t="s">
        <v>3705</v>
      </c>
      <c r="F483" s="256" t="s">
        <v>3706</v>
      </c>
      <c r="G483" s="450" t="s">
        <v>3707</v>
      </c>
      <c r="H483" s="450" t="s">
        <v>3708</v>
      </c>
      <c r="I483" s="450" t="s">
        <v>3708</v>
      </c>
      <c r="J483" s="449">
        <v>8</v>
      </c>
      <c r="K483" s="117">
        <v>42522</v>
      </c>
      <c r="L483" s="117">
        <v>43190</v>
      </c>
      <c r="M483" s="103" t="s">
        <v>466</v>
      </c>
      <c r="N483" s="105" t="s">
        <v>34</v>
      </c>
      <c r="O483" s="105" t="s">
        <v>29</v>
      </c>
      <c r="P483" s="105" t="s">
        <v>29</v>
      </c>
      <c r="Q483" s="452" t="s">
        <v>6191</v>
      </c>
      <c r="R483" s="105" t="s">
        <v>3547</v>
      </c>
      <c r="S483" s="449">
        <v>8</v>
      </c>
      <c r="T483" s="107">
        <f>+S483/J483</f>
        <v>1</v>
      </c>
      <c r="U483" s="86"/>
      <c r="V483" s="86"/>
      <c r="W483" s="86"/>
      <c r="X483" s="86"/>
      <c r="Y483" s="86"/>
      <c r="Z483" s="86"/>
      <c r="AA483" s="110" t="s">
        <v>100</v>
      </c>
      <c r="AB483" s="410">
        <f>IF(T483=100%,2,0)</f>
        <v>2</v>
      </c>
      <c r="AC483" s="411">
        <f>IF(L483&lt;$AD$8,0,1)</f>
        <v>0</v>
      </c>
      <c r="AD483" s="89" t="str">
        <f t="shared" si="14"/>
        <v>CUMPLIDA</v>
      </c>
      <c r="AE483" s="89" t="str">
        <f t="shared" si="15"/>
        <v>CUMPLIDA</v>
      </c>
      <c r="AF483" s="105" t="s">
        <v>31</v>
      </c>
      <c r="AG483" s="113"/>
      <c r="AH483" s="114" t="s">
        <v>3711</v>
      </c>
      <c r="AI483" s="91" t="s">
        <v>19</v>
      </c>
      <c r="AJ483" s="114" t="s">
        <v>222</v>
      </c>
      <c r="AK483" s="449" t="s">
        <v>108</v>
      </c>
      <c r="AL483" s="427" t="s">
        <v>114</v>
      </c>
      <c r="AM483" s="427" t="s">
        <v>130</v>
      </c>
      <c r="AN483" s="427" t="s">
        <v>213</v>
      </c>
      <c r="AO483" s="427"/>
      <c r="AP483" s="427"/>
      <c r="AQ483" s="427"/>
      <c r="AR483" s="427"/>
      <c r="AS483" s="119"/>
    </row>
    <row r="484" spans="1:45" s="142" customFormat="1" ht="178.5" customHeight="1" x14ac:dyDescent="0.25">
      <c r="A484" s="96">
        <v>963</v>
      </c>
      <c r="B484" s="96">
        <v>32</v>
      </c>
      <c r="C484" s="272" t="s">
        <v>3712</v>
      </c>
      <c r="D484" s="284" t="s">
        <v>3713</v>
      </c>
      <c r="E484" s="354" t="s">
        <v>358</v>
      </c>
      <c r="F484" s="256" t="s">
        <v>3706</v>
      </c>
      <c r="G484" s="450" t="s">
        <v>3707</v>
      </c>
      <c r="H484" s="450" t="s">
        <v>3708</v>
      </c>
      <c r="I484" s="450" t="s">
        <v>3708</v>
      </c>
      <c r="J484" s="449">
        <v>8</v>
      </c>
      <c r="K484" s="117">
        <v>42522</v>
      </c>
      <c r="L484" s="117">
        <v>43190</v>
      </c>
      <c r="M484" s="103" t="s">
        <v>466</v>
      </c>
      <c r="N484" s="105" t="s">
        <v>34</v>
      </c>
      <c r="O484" s="427" t="s">
        <v>29</v>
      </c>
      <c r="P484" s="427" t="s">
        <v>29</v>
      </c>
      <c r="Q484" s="452" t="s">
        <v>6191</v>
      </c>
      <c r="R484" s="105" t="s">
        <v>88</v>
      </c>
      <c r="S484" s="449">
        <v>8</v>
      </c>
      <c r="T484" s="107">
        <f>+S484/J484</f>
        <v>1</v>
      </c>
      <c r="U484" s="86"/>
      <c r="V484" s="86"/>
      <c r="W484" s="86"/>
      <c r="X484" s="86"/>
      <c r="Y484" s="86"/>
      <c r="Z484" s="86"/>
      <c r="AA484" s="110" t="s">
        <v>100</v>
      </c>
      <c r="AB484" s="410">
        <f>IF(T484=100%,2,0)</f>
        <v>2</v>
      </c>
      <c r="AC484" s="411">
        <f>IF(L484&lt;$AD$8,0,1)</f>
        <v>0</v>
      </c>
      <c r="AD484" s="89" t="str">
        <f t="shared" si="14"/>
        <v>CUMPLIDA</v>
      </c>
      <c r="AE484" s="89" t="str">
        <f t="shared" si="15"/>
        <v>CUMPLIDA</v>
      </c>
      <c r="AF484" s="105" t="s">
        <v>88</v>
      </c>
      <c r="AG484" s="113"/>
      <c r="AH484" s="114" t="s">
        <v>3715</v>
      </c>
      <c r="AI484" s="91" t="s">
        <v>19</v>
      </c>
      <c r="AJ484" s="114" t="s">
        <v>222</v>
      </c>
      <c r="AK484" s="449" t="s">
        <v>108</v>
      </c>
      <c r="AL484" s="427" t="s">
        <v>111</v>
      </c>
      <c r="AM484" s="427" t="s">
        <v>172</v>
      </c>
      <c r="AN484" s="427" t="s">
        <v>213</v>
      </c>
      <c r="AO484" s="427"/>
      <c r="AP484" s="427"/>
      <c r="AQ484" s="427"/>
      <c r="AR484" s="427"/>
      <c r="AS484" s="119"/>
    </row>
    <row r="485" spans="1:45" s="142" customFormat="1" ht="335.25" customHeight="1" x14ac:dyDescent="0.25">
      <c r="A485" s="96">
        <v>964</v>
      </c>
      <c r="B485" s="96">
        <v>33</v>
      </c>
      <c r="C485" s="272" t="s">
        <v>3716</v>
      </c>
      <c r="D485" s="284" t="s">
        <v>3717</v>
      </c>
      <c r="E485" s="354" t="s">
        <v>358</v>
      </c>
      <c r="F485" s="256" t="s">
        <v>3718</v>
      </c>
      <c r="G485" s="450" t="s">
        <v>3719</v>
      </c>
      <c r="H485" s="450" t="s">
        <v>5830</v>
      </c>
      <c r="I485" s="450" t="s">
        <v>5830</v>
      </c>
      <c r="J485" s="449">
        <v>8</v>
      </c>
      <c r="K485" s="117">
        <v>42522</v>
      </c>
      <c r="L485" s="117">
        <v>43434</v>
      </c>
      <c r="M485" s="103" t="s">
        <v>466</v>
      </c>
      <c r="N485" s="105" t="s">
        <v>34</v>
      </c>
      <c r="O485" s="427" t="s">
        <v>29</v>
      </c>
      <c r="P485" s="427" t="s">
        <v>29</v>
      </c>
      <c r="Q485" s="452" t="s">
        <v>6191</v>
      </c>
      <c r="R485" s="105" t="s">
        <v>3441</v>
      </c>
      <c r="S485" s="449">
        <v>6</v>
      </c>
      <c r="T485" s="107">
        <f>+S485/J485</f>
        <v>0.75</v>
      </c>
      <c r="U485" s="86"/>
      <c r="V485" s="86"/>
      <c r="W485" s="86"/>
      <c r="X485" s="86"/>
      <c r="Y485" s="86"/>
      <c r="Z485" s="86"/>
      <c r="AA485" s="110" t="s">
        <v>100</v>
      </c>
      <c r="AB485" s="410">
        <f>IF(T485=100%,2,0)</f>
        <v>0</v>
      </c>
      <c r="AC485" s="411">
        <f>IF(L485&lt;$AD$8,0,1)</f>
        <v>1</v>
      </c>
      <c r="AD485" s="89" t="str">
        <f t="shared" si="14"/>
        <v>EN TERMINO</v>
      </c>
      <c r="AE485" s="89" t="str">
        <f t="shared" si="15"/>
        <v>EN TERMINO</v>
      </c>
      <c r="AF485" s="105" t="s">
        <v>89</v>
      </c>
      <c r="AG485" s="113"/>
      <c r="AH485" s="114" t="s">
        <v>3722</v>
      </c>
      <c r="AI485" s="91" t="s">
        <v>19</v>
      </c>
      <c r="AJ485" s="114" t="s">
        <v>222</v>
      </c>
      <c r="AK485" s="449" t="s">
        <v>108</v>
      </c>
      <c r="AL485" s="427" t="s">
        <v>117</v>
      </c>
      <c r="AM485" s="427" t="s">
        <v>203</v>
      </c>
      <c r="AN485" s="427" t="s">
        <v>213</v>
      </c>
      <c r="AO485" s="427" t="s">
        <v>6234</v>
      </c>
      <c r="AP485" s="427"/>
      <c r="AQ485" s="427"/>
      <c r="AR485" s="427"/>
      <c r="AS485" s="119"/>
    </row>
    <row r="486" spans="1:45" s="142" customFormat="1" ht="188.25" customHeight="1" x14ac:dyDescent="0.25">
      <c r="A486" s="96">
        <v>965</v>
      </c>
      <c r="B486" s="96">
        <v>34</v>
      </c>
      <c r="C486" s="272" t="s">
        <v>3723</v>
      </c>
      <c r="D486" s="284" t="s">
        <v>3724</v>
      </c>
      <c r="E486" s="354" t="s">
        <v>358</v>
      </c>
      <c r="F486" s="450" t="s">
        <v>3725</v>
      </c>
      <c r="G486" s="354"/>
      <c r="H486" s="256" t="s">
        <v>3726</v>
      </c>
      <c r="I486" s="256" t="s">
        <v>3726</v>
      </c>
      <c r="J486" s="427">
        <v>6</v>
      </c>
      <c r="K486" s="117">
        <v>42522</v>
      </c>
      <c r="L486" s="117">
        <v>42825</v>
      </c>
      <c r="M486" s="103" t="s">
        <v>466</v>
      </c>
      <c r="N486" s="105" t="s">
        <v>34</v>
      </c>
      <c r="O486" s="427" t="s">
        <v>29</v>
      </c>
      <c r="P486" s="427" t="s">
        <v>29</v>
      </c>
      <c r="Q486" s="452" t="s">
        <v>6191</v>
      </c>
      <c r="R486" s="105" t="s">
        <v>3547</v>
      </c>
      <c r="S486" s="449">
        <v>6</v>
      </c>
      <c r="T486" s="107">
        <f>+S486/J486</f>
        <v>1</v>
      </c>
      <c r="U486" s="86"/>
      <c r="V486" s="86"/>
      <c r="W486" s="86"/>
      <c r="X486" s="86"/>
      <c r="Y486" s="86"/>
      <c r="Z486" s="86"/>
      <c r="AA486" s="110" t="s">
        <v>100</v>
      </c>
      <c r="AB486" s="410">
        <f>IF(T486=100%,2,0)</f>
        <v>2</v>
      </c>
      <c r="AC486" s="411">
        <f>IF(L486&lt;$AD$8,0,1)</f>
        <v>0</v>
      </c>
      <c r="AD486" s="89" t="str">
        <f t="shared" si="14"/>
        <v>CUMPLIDA</v>
      </c>
      <c r="AE486" s="89" t="str">
        <f t="shared" si="15"/>
        <v>CUMPLIDA</v>
      </c>
      <c r="AF486" s="105" t="s">
        <v>31</v>
      </c>
      <c r="AG486" s="113"/>
      <c r="AH486" s="114" t="s">
        <v>3730</v>
      </c>
      <c r="AI486" s="91" t="s">
        <v>19</v>
      </c>
      <c r="AJ486" s="114" t="s">
        <v>222</v>
      </c>
      <c r="AK486" s="427" t="s">
        <v>224</v>
      </c>
      <c r="AL486" s="427" t="s">
        <v>111</v>
      </c>
      <c r="AM486" s="427" t="s">
        <v>3731</v>
      </c>
      <c r="AN486" s="427" t="s">
        <v>213</v>
      </c>
      <c r="AO486" s="427"/>
      <c r="AP486" s="427"/>
      <c r="AQ486" s="427"/>
      <c r="AR486" s="427"/>
      <c r="AS486" s="119"/>
    </row>
    <row r="487" spans="1:45" s="142" customFormat="1" ht="193.5" hidden="1" customHeight="1" x14ac:dyDescent="0.25">
      <c r="A487" s="120">
        <v>966</v>
      </c>
      <c r="B487" s="120">
        <v>35</v>
      </c>
      <c r="C487" s="174" t="s">
        <v>3732</v>
      </c>
      <c r="D487" s="315" t="s">
        <v>3724</v>
      </c>
      <c r="E487" s="360" t="s">
        <v>358</v>
      </c>
      <c r="F487" s="136" t="s">
        <v>3725</v>
      </c>
      <c r="G487" s="360"/>
      <c r="H487" s="124" t="s">
        <v>3733</v>
      </c>
      <c r="I487" s="124" t="s">
        <v>3733</v>
      </c>
      <c r="J487" s="139">
        <v>6</v>
      </c>
      <c r="K487" s="361">
        <v>42522</v>
      </c>
      <c r="L487" s="361">
        <v>42735</v>
      </c>
      <c r="M487" s="150" t="s">
        <v>466</v>
      </c>
      <c r="N487" s="153" t="s">
        <v>34</v>
      </c>
      <c r="O487" s="9" t="s">
        <v>29</v>
      </c>
      <c r="P487" s="9" t="s">
        <v>29</v>
      </c>
      <c r="Q487" s="9" t="s">
        <v>29</v>
      </c>
      <c r="R487" s="153" t="s">
        <v>88</v>
      </c>
      <c r="S487" s="140">
        <v>6</v>
      </c>
      <c r="T487" s="155">
        <f>+S487/J487</f>
        <v>1</v>
      </c>
      <c r="U487" s="86"/>
      <c r="V487" s="86"/>
      <c r="W487" s="6" t="s">
        <v>371</v>
      </c>
      <c r="X487" s="85"/>
      <c r="Y487" s="86"/>
      <c r="Z487" s="85" t="s">
        <v>372</v>
      </c>
      <c r="AA487" s="156" t="s">
        <v>100</v>
      </c>
      <c r="AB487" s="88">
        <f>IF(T487=100%,2,0)</f>
        <v>2</v>
      </c>
      <c r="AC487" s="88">
        <f>IF(L487&lt;$AD$8,0,1)</f>
        <v>0</v>
      </c>
      <c r="AD487" s="135" t="str">
        <f t="shared" si="14"/>
        <v>CUMPLIDA</v>
      </c>
      <c r="AE487" s="135" t="str">
        <f t="shared" si="15"/>
        <v>CUMPLIDA</v>
      </c>
      <c r="AF487" s="153" t="s">
        <v>88</v>
      </c>
      <c r="AG487" s="155" t="s">
        <v>408</v>
      </c>
      <c r="AH487" s="190" t="s">
        <v>3734</v>
      </c>
      <c r="AI487" s="137" t="s">
        <v>19</v>
      </c>
      <c r="AJ487" s="190" t="s">
        <v>222</v>
      </c>
      <c r="AK487" s="9" t="s">
        <v>364</v>
      </c>
      <c r="AL487" s="9" t="s">
        <v>116</v>
      </c>
      <c r="AM487" s="9" t="s">
        <v>467</v>
      </c>
      <c r="AN487" s="9" t="s">
        <v>213</v>
      </c>
      <c r="AO487" s="9"/>
      <c r="AP487" s="9"/>
      <c r="AQ487" s="9"/>
      <c r="AR487" s="9"/>
      <c r="AS487" s="9"/>
    </row>
    <row r="488" spans="1:45" s="142" customFormat="1" ht="179.25" customHeight="1" x14ac:dyDescent="0.25">
      <c r="A488" s="96">
        <v>967</v>
      </c>
      <c r="B488" s="96">
        <v>36</v>
      </c>
      <c r="C488" s="168" t="s">
        <v>3735</v>
      </c>
      <c r="D488" s="284" t="s">
        <v>3736</v>
      </c>
      <c r="E488" s="354" t="s">
        <v>358</v>
      </c>
      <c r="F488" s="450" t="s">
        <v>3725</v>
      </c>
      <c r="G488" s="450" t="s">
        <v>3737</v>
      </c>
      <c r="H488" s="100" t="s">
        <v>3738</v>
      </c>
      <c r="I488" s="100" t="s">
        <v>3738</v>
      </c>
      <c r="J488" s="427">
        <v>7</v>
      </c>
      <c r="K488" s="117">
        <v>42522</v>
      </c>
      <c r="L488" s="117">
        <v>42825</v>
      </c>
      <c r="M488" s="103" t="s">
        <v>466</v>
      </c>
      <c r="N488" s="105" t="s">
        <v>34</v>
      </c>
      <c r="O488" s="427" t="s">
        <v>29</v>
      </c>
      <c r="P488" s="427" t="s">
        <v>29</v>
      </c>
      <c r="Q488" s="452" t="s">
        <v>6191</v>
      </c>
      <c r="R488" s="105" t="s">
        <v>3441</v>
      </c>
      <c r="S488" s="449">
        <v>7</v>
      </c>
      <c r="T488" s="107">
        <f>+S488/J488</f>
        <v>1</v>
      </c>
      <c r="U488" s="86"/>
      <c r="V488" s="86"/>
      <c r="W488" s="427" t="s">
        <v>371</v>
      </c>
      <c r="X488" s="85"/>
      <c r="Y488" s="86"/>
      <c r="Z488" s="85" t="s">
        <v>372</v>
      </c>
      <c r="AA488" s="110" t="s">
        <v>100</v>
      </c>
      <c r="AB488" s="410">
        <f>IF(T488=100%,2,0)</f>
        <v>2</v>
      </c>
      <c r="AC488" s="411">
        <f>IF(L488&lt;$AD$8,0,1)</f>
        <v>0</v>
      </c>
      <c r="AD488" s="89" t="str">
        <f t="shared" si="14"/>
        <v>CUMPLIDA</v>
      </c>
      <c r="AE488" s="89" t="str">
        <f t="shared" si="15"/>
        <v>CUMPLIDA</v>
      </c>
      <c r="AF488" s="105" t="s">
        <v>89</v>
      </c>
      <c r="AG488" s="113"/>
      <c r="AH488" s="114" t="s">
        <v>3741</v>
      </c>
      <c r="AI488" s="91" t="s">
        <v>26</v>
      </c>
      <c r="AJ488" s="114" t="s">
        <v>222</v>
      </c>
      <c r="AK488" s="427" t="s">
        <v>224</v>
      </c>
      <c r="AL488" s="427" t="s">
        <v>116</v>
      </c>
      <c r="AM488" s="427" t="s">
        <v>467</v>
      </c>
      <c r="AN488" s="427" t="s">
        <v>213</v>
      </c>
      <c r="AO488" s="427"/>
      <c r="AP488" s="427"/>
      <c r="AQ488" s="427"/>
      <c r="AR488" s="427"/>
      <c r="AS488" s="119"/>
    </row>
    <row r="489" spans="1:45" s="142" customFormat="1" ht="167.25" customHeight="1" x14ac:dyDescent="0.25">
      <c r="A489" s="96">
        <v>968</v>
      </c>
      <c r="B489" s="96">
        <v>37</v>
      </c>
      <c r="C489" s="168" t="s">
        <v>3742</v>
      </c>
      <c r="D489" s="284" t="s">
        <v>3743</v>
      </c>
      <c r="E489" s="354" t="s">
        <v>358</v>
      </c>
      <c r="F489" s="256" t="s">
        <v>3744</v>
      </c>
      <c r="G489" s="450" t="s">
        <v>3745</v>
      </c>
      <c r="H489" s="450" t="s">
        <v>3746</v>
      </c>
      <c r="I489" s="450" t="s">
        <v>3747</v>
      </c>
      <c r="J489" s="449">
        <v>7</v>
      </c>
      <c r="K489" s="117">
        <v>42522</v>
      </c>
      <c r="L489" s="117">
        <v>43190</v>
      </c>
      <c r="M489" s="103" t="s">
        <v>466</v>
      </c>
      <c r="N489" s="105" t="s">
        <v>34</v>
      </c>
      <c r="O489" s="427" t="s">
        <v>29</v>
      </c>
      <c r="P489" s="427" t="s">
        <v>29</v>
      </c>
      <c r="Q489" s="452" t="s">
        <v>6191</v>
      </c>
      <c r="R489" s="105" t="s">
        <v>88</v>
      </c>
      <c r="S489" s="449">
        <v>7</v>
      </c>
      <c r="T489" s="107">
        <f>+S489/J489</f>
        <v>1</v>
      </c>
      <c r="U489" s="86"/>
      <c r="V489" s="86"/>
      <c r="W489" s="86"/>
      <c r="X489" s="86"/>
      <c r="Y489" s="86"/>
      <c r="Z489" s="86"/>
      <c r="AA489" s="110" t="s">
        <v>100</v>
      </c>
      <c r="AB489" s="410">
        <f>IF(T489=100%,2,0)</f>
        <v>2</v>
      </c>
      <c r="AC489" s="411">
        <f>IF(L489&lt;$AD$8,0,1)</f>
        <v>0</v>
      </c>
      <c r="AD489" s="89" t="str">
        <f t="shared" si="14"/>
        <v>CUMPLIDA</v>
      </c>
      <c r="AE489" s="89" t="str">
        <f t="shared" si="15"/>
        <v>CUMPLIDA</v>
      </c>
      <c r="AF489" s="105" t="s">
        <v>88</v>
      </c>
      <c r="AG489" s="113"/>
      <c r="AH489" s="114" t="s">
        <v>3749</v>
      </c>
      <c r="AI489" s="91" t="s">
        <v>226</v>
      </c>
      <c r="AJ489" s="114" t="s">
        <v>220</v>
      </c>
      <c r="AK489" s="449" t="s">
        <v>108</v>
      </c>
      <c r="AL489" s="427" t="s">
        <v>111</v>
      </c>
      <c r="AM489" s="427" t="s">
        <v>172</v>
      </c>
      <c r="AN489" s="427" t="s">
        <v>213</v>
      </c>
      <c r="AO489" s="427"/>
      <c r="AP489" s="427"/>
      <c r="AQ489" s="427"/>
      <c r="AR489" s="427"/>
      <c r="AS489" s="119"/>
    </row>
    <row r="490" spans="1:45" s="142" customFormat="1" ht="188.25" customHeight="1" x14ac:dyDescent="0.25">
      <c r="A490" s="96">
        <v>969</v>
      </c>
      <c r="B490" s="96">
        <v>38</v>
      </c>
      <c r="C490" s="450" t="s">
        <v>3750</v>
      </c>
      <c r="D490" s="284" t="s">
        <v>3751</v>
      </c>
      <c r="E490" s="354" t="s">
        <v>358</v>
      </c>
      <c r="F490" s="450" t="s">
        <v>3752</v>
      </c>
      <c r="G490" s="354"/>
      <c r="H490" s="256" t="s">
        <v>3726</v>
      </c>
      <c r="I490" s="256" t="s">
        <v>3726</v>
      </c>
      <c r="J490" s="427">
        <v>6</v>
      </c>
      <c r="K490" s="117">
        <v>42522</v>
      </c>
      <c r="L490" s="117">
        <v>42825</v>
      </c>
      <c r="M490" s="103" t="s">
        <v>466</v>
      </c>
      <c r="N490" s="105" t="s">
        <v>34</v>
      </c>
      <c r="O490" s="427" t="s">
        <v>29</v>
      </c>
      <c r="P490" s="427" t="s">
        <v>29</v>
      </c>
      <c r="Q490" s="452" t="s">
        <v>6191</v>
      </c>
      <c r="R490" s="105" t="s">
        <v>88</v>
      </c>
      <c r="S490" s="449">
        <v>6</v>
      </c>
      <c r="T490" s="107">
        <f>+S490/J490</f>
        <v>1</v>
      </c>
      <c r="U490" s="86"/>
      <c r="V490" s="86"/>
      <c r="W490" s="427" t="s">
        <v>371</v>
      </c>
      <c r="X490" s="85"/>
      <c r="Y490" s="86"/>
      <c r="Z490" s="85" t="s">
        <v>372</v>
      </c>
      <c r="AA490" s="110" t="s">
        <v>100</v>
      </c>
      <c r="AB490" s="410">
        <f>IF(T490=100%,2,0)</f>
        <v>2</v>
      </c>
      <c r="AC490" s="411">
        <f>IF(L490&lt;$AD$8,0,1)</f>
        <v>0</v>
      </c>
      <c r="AD490" s="89" t="str">
        <f t="shared" si="14"/>
        <v>CUMPLIDA</v>
      </c>
      <c r="AE490" s="89" t="str">
        <f t="shared" si="15"/>
        <v>CUMPLIDA</v>
      </c>
      <c r="AF490" s="105" t="s">
        <v>88</v>
      </c>
      <c r="AG490" s="113"/>
      <c r="AH490" s="114" t="s">
        <v>3755</v>
      </c>
      <c r="AI490" s="91" t="s">
        <v>19</v>
      </c>
      <c r="AJ490" s="114" t="s">
        <v>222</v>
      </c>
      <c r="AK490" s="427" t="s">
        <v>224</v>
      </c>
      <c r="AL490" s="427" t="s">
        <v>116</v>
      </c>
      <c r="AM490" s="427" t="s">
        <v>467</v>
      </c>
      <c r="AN490" s="427" t="s">
        <v>213</v>
      </c>
      <c r="AO490" s="427"/>
      <c r="AP490" s="427"/>
      <c r="AQ490" s="427"/>
      <c r="AR490" s="427"/>
      <c r="AS490" s="119"/>
    </row>
    <row r="491" spans="1:45" s="142" customFormat="1" ht="223.5" hidden="1" customHeight="1" x14ac:dyDescent="0.25">
      <c r="A491" s="120">
        <v>970</v>
      </c>
      <c r="B491" s="120">
        <v>39</v>
      </c>
      <c r="C491" s="271" t="s">
        <v>3756</v>
      </c>
      <c r="D491" s="315" t="s">
        <v>3757</v>
      </c>
      <c r="E491" s="360" t="s">
        <v>358</v>
      </c>
      <c r="F491" s="136" t="s">
        <v>3758</v>
      </c>
      <c r="G491" s="360"/>
      <c r="H491" s="124" t="s">
        <v>3759</v>
      </c>
      <c r="I491" s="124" t="s">
        <v>3759</v>
      </c>
      <c r="J491" s="139">
        <v>8</v>
      </c>
      <c r="K491" s="361">
        <v>42522</v>
      </c>
      <c r="L491" s="361">
        <v>42735</v>
      </c>
      <c r="M491" s="150" t="s">
        <v>466</v>
      </c>
      <c r="N491" s="153" t="s">
        <v>34</v>
      </c>
      <c r="O491" s="9" t="s">
        <v>29</v>
      </c>
      <c r="P491" s="9" t="s">
        <v>29</v>
      </c>
      <c r="Q491" s="9" t="s">
        <v>29</v>
      </c>
      <c r="R491" s="153" t="s">
        <v>3441</v>
      </c>
      <c r="S491" s="140">
        <v>8</v>
      </c>
      <c r="T491" s="155">
        <f>+S491/J491</f>
        <v>1</v>
      </c>
      <c r="U491" s="86"/>
      <c r="V491" s="86"/>
      <c r="W491" s="6" t="s">
        <v>371</v>
      </c>
      <c r="X491" s="85"/>
      <c r="Y491" s="86"/>
      <c r="Z491" s="85" t="s">
        <v>372</v>
      </c>
      <c r="AA491" s="156" t="s">
        <v>100</v>
      </c>
      <c r="AB491" s="88">
        <f>IF(T491=100%,2,0)</f>
        <v>2</v>
      </c>
      <c r="AC491" s="88">
        <f>IF(L491&lt;$AD$8,0,1)</f>
        <v>0</v>
      </c>
      <c r="AD491" s="135" t="str">
        <f t="shared" si="14"/>
        <v>CUMPLIDA</v>
      </c>
      <c r="AE491" s="135" t="str">
        <f t="shared" si="15"/>
        <v>CUMPLIDA</v>
      </c>
      <c r="AF491" s="153" t="s">
        <v>89</v>
      </c>
      <c r="AG491" s="155" t="s">
        <v>408</v>
      </c>
      <c r="AH491" s="190" t="s">
        <v>3760</v>
      </c>
      <c r="AI491" s="137" t="s">
        <v>19</v>
      </c>
      <c r="AJ491" s="190" t="s">
        <v>222</v>
      </c>
      <c r="AK491" s="9" t="s">
        <v>364</v>
      </c>
      <c r="AL491" s="9" t="s">
        <v>116</v>
      </c>
      <c r="AM491" s="9" t="s">
        <v>467</v>
      </c>
      <c r="AN491" s="9" t="s">
        <v>213</v>
      </c>
      <c r="AO491" s="9"/>
      <c r="AP491" s="9"/>
      <c r="AQ491" s="9"/>
      <c r="AR491" s="9"/>
      <c r="AS491" s="9"/>
    </row>
    <row r="492" spans="1:45" s="142" customFormat="1" ht="214.5" hidden="1" customHeight="1" x14ac:dyDescent="0.25">
      <c r="A492" s="70">
        <v>971</v>
      </c>
      <c r="B492" s="70">
        <v>40</v>
      </c>
      <c r="C492" s="183" t="s">
        <v>3761</v>
      </c>
      <c r="D492" s="317" t="s">
        <v>3762</v>
      </c>
      <c r="E492" s="353" t="s">
        <v>358</v>
      </c>
      <c r="F492" s="317" t="s">
        <v>3763</v>
      </c>
      <c r="G492" s="353"/>
      <c r="H492" s="160" t="s">
        <v>3764</v>
      </c>
      <c r="I492" s="160" t="s">
        <v>3764</v>
      </c>
      <c r="J492" s="93">
        <v>5</v>
      </c>
      <c r="K492" s="367">
        <v>42522</v>
      </c>
      <c r="L492" s="367">
        <v>42735</v>
      </c>
      <c r="M492" s="103" t="s">
        <v>466</v>
      </c>
      <c r="N492" s="105" t="s">
        <v>34</v>
      </c>
      <c r="O492" s="6" t="s">
        <v>29</v>
      </c>
      <c r="P492" s="6" t="s">
        <v>29</v>
      </c>
      <c r="Q492" s="6" t="s">
        <v>29</v>
      </c>
      <c r="R492" s="105" t="s">
        <v>3441</v>
      </c>
      <c r="S492" s="94">
        <v>5</v>
      </c>
      <c r="T492" s="113">
        <f>+S492/J492</f>
        <v>1</v>
      </c>
      <c r="U492" s="86"/>
      <c r="V492" s="86"/>
      <c r="W492" s="6" t="s">
        <v>371</v>
      </c>
      <c r="X492" s="85"/>
      <c r="Y492" s="86"/>
      <c r="Z492" s="85" t="s">
        <v>372</v>
      </c>
      <c r="AA492" s="110" t="s">
        <v>100</v>
      </c>
      <c r="AB492" s="88">
        <f>IF(T492=100%,2,0)</f>
        <v>2</v>
      </c>
      <c r="AC492" s="88">
        <f>IF(L492&lt;$AD$8,0,1)</f>
        <v>0</v>
      </c>
      <c r="AD492" s="89" t="str">
        <f t="shared" si="14"/>
        <v>CUMPLIDA</v>
      </c>
      <c r="AE492" s="89" t="str">
        <f t="shared" si="15"/>
        <v>CUMPLIDA</v>
      </c>
      <c r="AF492" s="105" t="s">
        <v>89</v>
      </c>
      <c r="AG492" s="113" t="s">
        <v>408</v>
      </c>
      <c r="AH492" s="114" t="s">
        <v>3765</v>
      </c>
      <c r="AI492" s="91" t="s">
        <v>19</v>
      </c>
      <c r="AJ492" s="114" t="s">
        <v>222</v>
      </c>
      <c r="AK492" s="6" t="s">
        <v>364</v>
      </c>
      <c r="AL492" s="6" t="s">
        <v>116</v>
      </c>
      <c r="AM492" s="6" t="s">
        <v>467</v>
      </c>
      <c r="AN492" s="6" t="s">
        <v>213</v>
      </c>
      <c r="AO492" s="427"/>
      <c r="AP492" s="6"/>
      <c r="AQ492" s="6"/>
      <c r="AR492" s="6"/>
      <c r="AS492" s="6"/>
    </row>
    <row r="493" spans="1:45" s="142" customFormat="1" ht="175.5" customHeight="1" x14ac:dyDescent="0.25">
      <c r="A493" s="96">
        <v>972</v>
      </c>
      <c r="B493" s="96">
        <v>41</v>
      </c>
      <c r="C493" s="168" t="s">
        <v>3766</v>
      </c>
      <c r="D493" s="98" t="s">
        <v>3767</v>
      </c>
      <c r="E493" s="354" t="s">
        <v>358</v>
      </c>
      <c r="F493" s="450" t="s">
        <v>3768</v>
      </c>
      <c r="G493" s="354"/>
      <c r="H493" s="100" t="s">
        <v>3769</v>
      </c>
      <c r="I493" s="100" t="s">
        <v>3770</v>
      </c>
      <c r="J493" s="427">
        <v>7</v>
      </c>
      <c r="K493" s="117">
        <v>42522</v>
      </c>
      <c r="L493" s="117">
        <v>42825</v>
      </c>
      <c r="M493" s="103" t="s">
        <v>466</v>
      </c>
      <c r="N493" s="105" t="s">
        <v>34</v>
      </c>
      <c r="O493" s="105" t="s">
        <v>29</v>
      </c>
      <c r="P493" s="105" t="s">
        <v>29</v>
      </c>
      <c r="Q493" s="452" t="s">
        <v>6191</v>
      </c>
      <c r="R493" s="105" t="s">
        <v>3441</v>
      </c>
      <c r="S493" s="449">
        <v>7</v>
      </c>
      <c r="T493" s="107">
        <f>+S493/J493</f>
        <v>1</v>
      </c>
      <c r="U493" s="86"/>
      <c r="V493" s="86"/>
      <c r="W493" s="427" t="s">
        <v>371</v>
      </c>
      <c r="X493" s="85"/>
      <c r="Y493" s="86"/>
      <c r="Z493" s="85" t="s">
        <v>372</v>
      </c>
      <c r="AA493" s="110" t="s">
        <v>100</v>
      </c>
      <c r="AB493" s="410">
        <f>IF(T493=100%,2,0)</f>
        <v>2</v>
      </c>
      <c r="AC493" s="411">
        <f>IF(L493&lt;$AD$8,0,1)</f>
        <v>0</v>
      </c>
      <c r="AD493" s="89" t="str">
        <f t="shared" si="14"/>
        <v>CUMPLIDA</v>
      </c>
      <c r="AE493" s="89" t="str">
        <f t="shared" si="15"/>
        <v>CUMPLIDA</v>
      </c>
      <c r="AF493" s="105" t="s">
        <v>89</v>
      </c>
      <c r="AG493" s="113"/>
      <c r="AH493" s="114" t="s">
        <v>3773</v>
      </c>
      <c r="AI493" s="91" t="s">
        <v>19</v>
      </c>
      <c r="AJ493" s="114" t="s">
        <v>222</v>
      </c>
      <c r="AK493" s="427" t="s">
        <v>224</v>
      </c>
      <c r="AL493" s="427" t="s">
        <v>116</v>
      </c>
      <c r="AM493" s="427" t="s">
        <v>467</v>
      </c>
      <c r="AN493" s="427" t="s">
        <v>213</v>
      </c>
      <c r="AO493" s="427"/>
      <c r="AP493" s="427"/>
      <c r="AQ493" s="427"/>
      <c r="AR493" s="427"/>
      <c r="AS493" s="119"/>
    </row>
    <row r="494" spans="1:45" s="142" customFormat="1" ht="201" customHeight="1" x14ac:dyDescent="0.25">
      <c r="A494" s="96">
        <v>973</v>
      </c>
      <c r="B494" s="96">
        <v>42</v>
      </c>
      <c r="C494" s="168" t="s">
        <v>3774</v>
      </c>
      <c r="D494" s="168" t="s">
        <v>3775</v>
      </c>
      <c r="E494" s="354" t="s">
        <v>358</v>
      </c>
      <c r="F494" s="284" t="s">
        <v>3776</v>
      </c>
      <c r="G494" s="450" t="s">
        <v>3737</v>
      </c>
      <c r="H494" s="100" t="s">
        <v>3777</v>
      </c>
      <c r="I494" s="100" t="s">
        <v>3777</v>
      </c>
      <c r="J494" s="427">
        <v>6</v>
      </c>
      <c r="K494" s="117">
        <v>42522</v>
      </c>
      <c r="L494" s="117">
        <v>42825</v>
      </c>
      <c r="M494" s="103" t="s">
        <v>466</v>
      </c>
      <c r="N494" s="105" t="s">
        <v>34</v>
      </c>
      <c r="O494" s="105" t="s">
        <v>29</v>
      </c>
      <c r="P494" s="105" t="s">
        <v>29</v>
      </c>
      <c r="Q494" s="452" t="s">
        <v>6191</v>
      </c>
      <c r="R494" s="105" t="s">
        <v>3547</v>
      </c>
      <c r="S494" s="449">
        <v>6</v>
      </c>
      <c r="T494" s="107">
        <f>+S494/J494</f>
        <v>1</v>
      </c>
      <c r="U494" s="86"/>
      <c r="V494" s="86"/>
      <c r="W494" s="86"/>
      <c r="X494" s="86"/>
      <c r="Y494" s="86"/>
      <c r="Z494" s="86"/>
      <c r="AA494" s="110" t="s">
        <v>100</v>
      </c>
      <c r="AB494" s="410">
        <f>IF(T494=100%,2,0)</f>
        <v>2</v>
      </c>
      <c r="AC494" s="411">
        <f>IF(L494&lt;$AD$8,0,1)</f>
        <v>0</v>
      </c>
      <c r="AD494" s="89" t="str">
        <f t="shared" si="14"/>
        <v>CUMPLIDA</v>
      </c>
      <c r="AE494" s="89" t="str">
        <f t="shared" si="15"/>
        <v>CUMPLIDA</v>
      </c>
      <c r="AF494" s="105" t="s">
        <v>31</v>
      </c>
      <c r="AG494" s="113"/>
      <c r="AH494" s="114" t="s">
        <v>3780</v>
      </c>
      <c r="AI494" s="91" t="s">
        <v>226</v>
      </c>
      <c r="AJ494" s="114" t="s">
        <v>220</v>
      </c>
      <c r="AK494" s="427" t="s">
        <v>224</v>
      </c>
      <c r="AL494" s="427" t="s">
        <v>113</v>
      </c>
      <c r="AM494" s="427" t="s">
        <v>113</v>
      </c>
      <c r="AN494" s="427" t="s">
        <v>213</v>
      </c>
      <c r="AO494" s="427"/>
      <c r="AP494" s="427"/>
      <c r="AQ494" s="427"/>
      <c r="AR494" s="427"/>
      <c r="AS494" s="119"/>
    </row>
    <row r="495" spans="1:45" s="142" customFormat="1" ht="199.5" hidden="1" customHeight="1" x14ac:dyDescent="0.25">
      <c r="A495" s="120">
        <v>974</v>
      </c>
      <c r="B495" s="120">
        <v>43</v>
      </c>
      <c r="C495" s="174" t="s">
        <v>3781</v>
      </c>
      <c r="D495" s="174" t="s">
        <v>3782</v>
      </c>
      <c r="E495" s="360" t="s">
        <v>358</v>
      </c>
      <c r="F495" s="174" t="s">
        <v>3783</v>
      </c>
      <c r="G495" s="136" t="s">
        <v>3784</v>
      </c>
      <c r="H495" s="136" t="s">
        <v>3785</v>
      </c>
      <c r="I495" s="136" t="s">
        <v>3786</v>
      </c>
      <c r="J495" s="138">
        <v>4</v>
      </c>
      <c r="K495" s="361">
        <v>41913</v>
      </c>
      <c r="L495" s="361">
        <v>42735</v>
      </c>
      <c r="M495" s="150" t="s">
        <v>3787</v>
      </c>
      <c r="N495" s="151" t="s">
        <v>96</v>
      </c>
      <c r="O495" s="151" t="s">
        <v>22</v>
      </c>
      <c r="P495" s="151" t="s">
        <v>22</v>
      </c>
      <c r="Q495" s="151" t="s">
        <v>22</v>
      </c>
      <c r="R495" s="153" t="s">
        <v>3441</v>
      </c>
      <c r="S495" s="140">
        <v>4</v>
      </c>
      <c r="T495" s="155">
        <f>+S495/J495</f>
        <v>1</v>
      </c>
      <c r="U495" s="133"/>
      <c r="V495" s="133"/>
      <c r="W495" s="133"/>
      <c r="X495" s="133"/>
      <c r="Y495" s="133"/>
      <c r="Z495" s="133"/>
      <c r="AA495" s="156" t="s">
        <v>100</v>
      </c>
      <c r="AB495" s="88">
        <f>IF(T495=100%,2,0)</f>
        <v>2</v>
      </c>
      <c r="AC495" s="88">
        <f>IF(L495&lt;$AD$8,0,1)</f>
        <v>0</v>
      </c>
      <c r="AD495" s="135" t="str">
        <f t="shared" si="14"/>
        <v>CUMPLIDA</v>
      </c>
      <c r="AE495" s="135" t="str">
        <f t="shared" si="15"/>
        <v>CUMPLIDA</v>
      </c>
      <c r="AF495" s="153" t="s">
        <v>89</v>
      </c>
      <c r="AG495" s="155" t="s">
        <v>408</v>
      </c>
      <c r="AH495" s="190" t="s">
        <v>3788</v>
      </c>
      <c r="AI495" s="137" t="s">
        <v>26</v>
      </c>
      <c r="AJ495" s="190" t="s">
        <v>222</v>
      </c>
      <c r="AK495" s="9" t="s">
        <v>364</v>
      </c>
      <c r="AL495" s="9" t="s">
        <v>118</v>
      </c>
      <c r="AM495" s="9" t="s">
        <v>204</v>
      </c>
      <c r="AN495" s="9" t="s">
        <v>213</v>
      </c>
      <c r="AO495" s="9"/>
      <c r="AP495" s="9"/>
      <c r="AQ495" s="9"/>
      <c r="AR495" s="9"/>
      <c r="AS495" s="9"/>
    </row>
    <row r="496" spans="1:45" s="142" customFormat="1" ht="243" customHeight="1" x14ac:dyDescent="0.25">
      <c r="A496" s="96">
        <v>975</v>
      </c>
      <c r="B496" s="96">
        <v>44</v>
      </c>
      <c r="C496" s="168" t="s">
        <v>3789</v>
      </c>
      <c r="D496" s="168" t="s">
        <v>3790</v>
      </c>
      <c r="E496" s="354" t="s">
        <v>358</v>
      </c>
      <c r="F496" s="450" t="s">
        <v>3791</v>
      </c>
      <c r="G496" s="450" t="s">
        <v>3792</v>
      </c>
      <c r="H496" s="119" t="s">
        <v>3793</v>
      </c>
      <c r="I496" s="119" t="s">
        <v>3794</v>
      </c>
      <c r="J496" s="427">
        <v>9</v>
      </c>
      <c r="K496" s="117">
        <v>42522</v>
      </c>
      <c r="L496" s="117">
        <v>43100</v>
      </c>
      <c r="M496" s="103" t="s">
        <v>3787</v>
      </c>
      <c r="N496" s="452" t="s">
        <v>96</v>
      </c>
      <c r="O496" s="452" t="s">
        <v>22</v>
      </c>
      <c r="P496" s="452" t="s">
        <v>22</v>
      </c>
      <c r="Q496" s="118" t="s">
        <v>6164</v>
      </c>
      <c r="R496" s="105" t="s">
        <v>3441</v>
      </c>
      <c r="S496" s="449">
        <v>9</v>
      </c>
      <c r="T496" s="107">
        <f>+S496/J496</f>
        <v>1</v>
      </c>
      <c r="U496" s="86"/>
      <c r="V496" s="86"/>
      <c r="W496" s="86"/>
      <c r="X496" s="86"/>
      <c r="Y496" s="86"/>
      <c r="Z496" s="86"/>
      <c r="AA496" s="110" t="s">
        <v>100</v>
      </c>
      <c r="AB496" s="410">
        <f>IF(T496=100%,2,0)</f>
        <v>2</v>
      </c>
      <c r="AC496" s="411">
        <f>IF(L496&lt;$AD$8,0,1)</f>
        <v>0</v>
      </c>
      <c r="AD496" s="89" t="str">
        <f t="shared" si="14"/>
        <v>CUMPLIDA</v>
      </c>
      <c r="AE496" s="89" t="str">
        <f t="shared" si="15"/>
        <v>CUMPLIDA</v>
      </c>
      <c r="AF496" s="105" t="s">
        <v>89</v>
      </c>
      <c r="AG496" s="113"/>
      <c r="AH496" s="114" t="s">
        <v>3797</v>
      </c>
      <c r="AI496" s="91" t="s">
        <v>26</v>
      </c>
      <c r="AJ496" s="114" t="s">
        <v>222</v>
      </c>
      <c r="AK496" s="449" t="s">
        <v>108</v>
      </c>
      <c r="AL496" s="427" t="s">
        <v>115</v>
      </c>
      <c r="AM496" s="427" t="s">
        <v>205</v>
      </c>
      <c r="AN496" s="427" t="s">
        <v>213</v>
      </c>
      <c r="AO496" s="427"/>
      <c r="AP496" s="427"/>
      <c r="AQ496" s="427"/>
      <c r="AR496" s="427"/>
      <c r="AS496" s="119"/>
    </row>
    <row r="497" spans="1:45" s="142" customFormat="1" ht="316.89999999999998" hidden="1" customHeight="1" x14ac:dyDescent="0.25">
      <c r="A497" s="120">
        <v>976</v>
      </c>
      <c r="B497" s="120">
        <v>45</v>
      </c>
      <c r="C497" s="174" t="s">
        <v>3798</v>
      </c>
      <c r="D497" s="174" t="s">
        <v>3799</v>
      </c>
      <c r="E497" s="360" t="s">
        <v>358</v>
      </c>
      <c r="F497" s="174" t="s">
        <v>471</v>
      </c>
      <c r="G497" s="136" t="s">
        <v>3800</v>
      </c>
      <c r="H497" s="136" t="s">
        <v>3801</v>
      </c>
      <c r="I497" s="136" t="s">
        <v>3802</v>
      </c>
      <c r="J497" s="138">
        <v>3</v>
      </c>
      <c r="K497" s="361">
        <v>42362</v>
      </c>
      <c r="L497" s="361">
        <v>42643</v>
      </c>
      <c r="M497" s="150" t="s">
        <v>3787</v>
      </c>
      <c r="N497" s="151" t="s">
        <v>96</v>
      </c>
      <c r="O497" s="151" t="s">
        <v>22</v>
      </c>
      <c r="P497" s="151" t="s">
        <v>22</v>
      </c>
      <c r="Q497" s="151" t="s">
        <v>22</v>
      </c>
      <c r="R497" s="153" t="s">
        <v>3441</v>
      </c>
      <c r="S497" s="9">
        <v>3</v>
      </c>
      <c r="T497" s="155">
        <f>+S497/J497</f>
        <v>1</v>
      </c>
      <c r="U497" s="133"/>
      <c r="V497" s="133"/>
      <c r="W497" s="133"/>
      <c r="X497" s="133"/>
      <c r="Y497" s="133"/>
      <c r="Z497" s="133"/>
      <c r="AA497" s="156" t="s">
        <v>100</v>
      </c>
      <c r="AB497" s="88">
        <f>IF(T497=100%,2,0)</f>
        <v>2</v>
      </c>
      <c r="AC497" s="88">
        <f>IF(L497&lt;$AD$8,0,1)</f>
        <v>0</v>
      </c>
      <c r="AD497" s="135" t="str">
        <f t="shared" si="14"/>
        <v>CUMPLIDA</v>
      </c>
      <c r="AE497" s="135" t="str">
        <f t="shared" si="15"/>
        <v>CUMPLIDA</v>
      </c>
      <c r="AF497" s="153" t="s">
        <v>89</v>
      </c>
      <c r="AG497" s="155" t="s">
        <v>408</v>
      </c>
      <c r="AH497" s="190" t="s">
        <v>3803</v>
      </c>
      <c r="AI497" s="137" t="s">
        <v>19</v>
      </c>
      <c r="AJ497" s="190" t="s">
        <v>222</v>
      </c>
      <c r="AK497" s="9" t="s">
        <v>364</v>
      </c>
      <c r="AL497" s="9" t="s">
        <v>111</v>
      </c>
      <c r="AM497" s="9" t="s">
        <v>157</v>
      </c>
      <c r="AN497" s="9" t="s">
        <v>213</v>
      </c>
      <c r="AO497" s="9"/>
      <c r="AP497" s="9"/>
      <c r="AQ497" s="9"/>
      <c r="AR497" s="9"/>
      <c r="AS497" s="9"/>
    </row>
    <row r="498" spans="1:45" s="142" customFormat="1" ht="288" customHeight="1" x14ac:dyDescent="0.25">
      <c r="A498" s="96">
        <v>977</v>
      </c>
      <c r="B498" s="96">
        <v>46</v>
      </c>
      <c r="C498" s="168" t="s">
        <v>3804</v>
      </c>
      <c r="D498" s="168" t="s">
        <v>3805</v>
      </c>
      <c r="E498" s="368" t="s">
        <v>3806</v>
      </c>
      <c r="F498" s="168" t="s">
        <v>3807</v>
      </c>
      <c r="G498" s="450" t="s">
        <v>3808</v>
      </c>
      <c r="H498" s="119" t="s">
        <v>3809</v>
      </c>
      <c r="I498" s="119" t="s">
        <v>3810</v>
      </c>
      <c r="J498" s="449">
        <v>9</v>
      </c>
      <c r="K498" s="117">
        <v>42522</v>
      </c>
      <c r="L498" s="117">
        <v>43100</v>
      </c>
      <c r="M498" s="103" t="s">
        <v>3787</v>
      </c>
      <c r="N498" s="452" t="s">
        <v>96</v>
      </c>
      <c r="O498" s="452" t="s">
        <v>22</v>
      </c>
      <c r="P498" s="452" t="s">
        <v>22</v>
      </c>
      <c r="Q498" s="118" t="s">
        <v>6164</v>
      </c>
      <c r="R498" s="105" t="s">
        <v>3441</v>
      </c>
      <c r="S498" s="449">
        <v>9</v>
      </c>
      <c r="T498" s="107">
        <f>+S498/J498</f>
        <v>1</v>
      </c>
      <c r="U498" s="86"/>
      <c r="V498" s="86"/>
      <c r="W498" s="86"/>
      <c r="X498" s="86"/>
      <c r="Y498" s="86"/>
      <c r="Z498" s="86"/>
      <c r="AA498" s="110" t="s">
        <v>100</v>
      </c>
      <c r="AB498" s="410">
        <f>IF(T498=100%,2,0)</f>
        <v>2</v>
      </c>
      <c r="AC498" s="411">
        <f>IF(L498&lt;$AD$8,0,1)</f>
        <v>0</v>
      </c>
      <c r="AD498" s="89" t="str">
        <f t="shared" si="14"/>
        <v>CUMPLIDA</v>
      </c>
      <c r="AE498" s="89" t="str">
        <f t="shared" si="15"/>
        <v>CUMPLIDA</v>
      </c>
      <c r="AF498" s="105" t="s">
        <v>89</v>
      </c>
      <c r="AG498" s="113"/>
      <c r="AH498" s="114" t="s">
        <v>3814</v>
      </c>
      <c r="AI498" s="91" t="s">
        <v>26</v>
      </c>
      <c r="AJ498" s="114" t="s">
        <v>222</v>
      </c>
      <c r="AK498" s="449" t="s">
        <v>108</v>
      </c>
      <c r="AL498" s="427" t="s">
        <v>117</v>
      </c>
      <c r="AM498" s="427" t="s">
        <v>203</v>
      </c>
      <c r="AN498" s="427" t="s">
        <v>213</v>
      </c>
      <c r="AO498" s="427"/>
      <c r="AP498" s="427"/>
      <c r="AQ498" s="427"/>
      <c r="AR498" s="427"/>
      <c r="AS498" s="119"/>
    </row>
    <row r="499" spans="1:45" s="142" customFormat="1" ht="288" hidden="1" customHeight="1" x14ac:dyDescent="0.25">
      <c r="A499" s="120">
        <v>978</v>
      </c>
      <c r="B499" s="120">
        <v>47</v>
      </c>
      <c r="C499" s="174" t="s">
        <v>3815</v>
      </c>
      <c r="D499" s="174" t="s">
        <v>3816</v>
      </c>
      <c r="E499" s="360" t="s">
        <v>358</v>
      </c>
      <c r="F499" s="174" t="s">
        <v>3817</v>
      </c>
      <c r="G499" s="136" t="s">
        <v>3818</v>
      </c>
      <c r="H499" s="136" t="s">
        <v>3819</v>
      </c>
      <c r="I499" s="136" t="s">
        <v>3820</v>
      </c>
      <c r="J499" s="138">
        <v>2</v>
      </c>
      <c r="K499" s="361">
        <v>42522</v>
      </c>
      <c r="L499" s="361">
        <v>42643</v>
      </c>
      <c r="M499" s="150" t="s">
        <v>3787</v>
      </c>
      <c r="N499" s="151" t="s">
        <v>96</v>
      </c>
      <c r="O499" s="151" t="s">
        <v>22</v>
      </c>
      <c r="P499" s="151" t="s">
        <v>22</v>
      </c>
      <c r="Q499" s="151" t="s">
        <v>22</v>
      </c>
      <c r="R499" s="153" t="s">
        <v>88</v>
      </c>
      <c r="S499" s="9">
        <v>2</v>
      </c>
      <c r="T499" s="155">
        <f>+S499/J499</f>
        <v>1</v>
      </c>
      <c r="U499" s="133"/>
      <c r="V499" s="133"/>
      <c r="W499" s="133"/>
      <c r="X499" s="133"/>
      <c r="Y499" s="133"/>
      <c r="Z499" s="133"/>
      <c r="AA499" s="156" t="s">
        <v>100</v>
      </c>
      <c r="AB499" s="88">
        <f>IF(T499=100%,2,0)</f>
        <v>2</v>
      </c>
      <c r="AC499" s="88">
        <f>IF(L499&lt;$AD$8,0,1)</f>
        <v>0</v>
      </c>
      <c r="AD499" s="135" t="str">
        <f t="shared" si="14"/>
        <v>CUMPLIDA</v>
      </c>
      <c r="AE499" s="135" t="str">
        <f t="shared" si="15"/>
        <v>CUMPLIDA</v>
      </c>
      <c r="AF499" s="153" t="s">
        <v>88</v>
      </c>
      <c r="AG499" s="155" t="s">
        <v>408</v>
      </c>
      <c r="AH499" s="190" t="s">
        <v>3821</v>
      </c>
      <c r="AI499" s="137" t="s">
        <v>19</v>
      </c>
      <c r="AJ499" s="190" t="s">
        <v>222</v>
      </c>
      <c r="AK499" s="9" t="s">
        <v>364</v>
      </c>
      <c r="AL499" s="9" t="s">
        <v>111</v>
      </c>
      <c r="AM499" s="9" t="s">
        <v>142</v>
      </c>
      <c r="AN499" s="9" t="s">
        <v>213</v>
      </c>
      <c r="AO499" s="9"/>
      <c r="AP499" s="9"/>
      <c r="AQ499" s="9"/>
      <c r="AR499" s="9"/>
      <c r="AS499" s="9"/>
    </row>
    <row r="500" spans="1:45" s="142" customFormat="1" ht="172.9" hidden="1" customHeight="1" x14ac:dyDescent="0.25">
      <c r="A500" s="70">
        <v>979</v>
      </c>
      <c r="B500" s="70">
        <v>48</v>
      </c>
      <c r="C500" s="183" t="s">
        <v>3822</v>
      </c>
      <c r="D500" s="183" t="s">
        <v>3823</v>
      </c>
      <c r="E500" s="353" t="s">
        <v>358</v>
      </c>
      <c r="F500" s="183" t="s">
        <v>3824</v>
      </c>
      <c r="G500" s="90" t="s">
        <v>3825</v>
      </c>
      <c r="H500" s="90" t="s">
        <v>3826</v>
      </c>
      <c r="I500" s="90" t="s">
        <v>3827</v>
      </c>
      <c r="J500" s="92">
        <v>2</v>
      </c>
      <c r="K500" s="367">
        <v>42522</v>
      </c>
      <c r="L500" s="367">
        <v>42643</v>
      </c>
      <c r="M500" s="103" t="s">
        <v>3787</v>
      </c>
      <c r="N500" s="104" t="s">
        <v>96</v>
      </c>
      <c r="O500" s="104" t="s">
        <v>22</v>
      </c>
      <c r="P500" s="104" t="s">
        <v>22</v>
      </c>
      <c r="Q500" s="104" t="s">
        <v>22</v>
      </c>
      <c r="R500" s="105" t="s">
        <v>88</v>
      </c>
      <c r="S500" s="6">
        <v>2</v>
      </c>
      <c r="T500" s="113">
        <f>+S500/J500</f>
        <v>1</v>
      </c>
      <c r="U500" s="86"/>
      <c r="V500" s="86"/>
      <c r="W500" s="86"/>
      <c r="X500" s="86"/>
      <c r="Y500" s="86"/>
      <c r="Z500" s="86"/>
      <c r="AA500" s="110" t="s">
        <v>100</v>
      </c>
      <c r="AB500" s="88">
        <f>IF(T500=100%,2,0)</f>
        <v>2</v>
      </c>
      <c r="AC500" s="88">
        <f>IF(L500&lt;$AD$8,0,1)</f>
        <v>0</v>
      </c>
      <c r="AD500" s="89" t="str">
        <f t="shared" si="14"/>
        <v>CUMPLIDA</v>
      </c>
      <c r="AE500" s="89" t="str">
        <f t="shared" si="15"/>
        <v>CUMPLIDA</v>
      </c>
      <c r="AF500" s="105" t="s">
        <v>88</v>
      </c>
      <c r="AG500" s="113" t="s">
        <v>408</v>
      </c>
      <c r="AH500" s="114" t="s">
        <v>3828</v>
      </c>
      <c r="AI500" s="91" t="s">
        <v>19</v>
      </c>
      <c r="AJ500" s="114" t="s">
        <v>222</v>
      </c>
      <c r="AK500" s="6" t="s">
        <v>364</v>
      </c>
      <c r="AL500" s="6" t="s">
        <v>111</v>
      </c>
      <c r="AM500" s="6" t="s">
        <v>142</v>
      </c>
      <c r="AN500" s="6" t="s">
        <v>213</v>
      </c>
      <c r="AO500" s="427"/>
      <c r="AP500" s="6"/>
      <c r="AQ500" s="6"/>
      <c r="AR500" s="6"/>
      <c r="AS500" s="6"/>
    </row>
    <row r="501" spans="1:45" s="142" customFormat="1" ht="6.75" hidden="1" customHeight="1" x14ac:dyDescent="0.25">
      <c r="A501" s="70">
        <v>980</v>
      </c>
      <c r="B501" s="70">
        <v>49</v>
      </c>
      <c r="C501" s="183" t="s">
        <v>3829</v>
      </c>
      <c r="D501" s="183" t="s">
        <v>3830</v>
      </c>
      <c r="E501" s="353" t="s">
        <v>358</v>
      </c>
      <c r="F501" s="183" t="s">
        <v>3831</v>
      </c>
      <c r="G501" s="90" t="s">
        <v>3832</v>
      </c>
      <c r="H501" s="90" t="s">
        <v>3833</v>
      </c>
      <c r="I501" s="90" t="s">
        <v>3834</v>
      </c>
      <c r="J501" s="92">
        <v>2</v>
      </c>
      <c r="K501" s="367">
        <v>42522</v>
      </c>
      <c r="L501" s="367">
        <v>42643</v>
      </c>
      <c r="M501" s="103" t="s">
        <v>3787</v>
      </c>
      <c r="N501" s="104" t="s">
        <v>96</v>
      </c>
      <c r="O501" s="104" t="s">
        <v>22</v>
      </c>
      <c r="P501" s="104" t="s">
        <v>22</v>
      </c>
      <c r="Q501" s="104" t="s">
        <v>22</v>
      </c>
      <c r="R501" s="105" t="s">
        <v>88</v>
      </c>
      <c r="S501" s="6">
        <v>2</v>
      </c>
      <c r="T501" s="113">
        <f>+S501/J501</f>
        <v>1</v>
      </c>
      <c r="U501" s="86"/>
      <c r="V501" s="86"/>
      <c r="W501" s="86"/>
      <c r="X501" s="86"/>
      <c r="Y501" s="86"/>
      <c r="Z501" s="86"/>
      <c r="AA501" s="110" t="s">
        <v>100</v>
      </c>
      <c r="AB501" s="88">
        <f>IF(T501=100%,2,0)</f>
        <v>2</v>
      </c>
      <c r="AC501" s="88">
        <f>IF(L501&lt;$AD$8,0,1)</f>
        <v>0</v>
      </c>
      <c r="AD501" s="89" t="str">
        <f t="shared" si="14"/>
        <v>CUMPLIDA</v>
      </c>
      <c r="AE501" s="89" t="str">
        <f t="shared" si="15"/>
        <v>CUMPLIDA</v>
      </c>
      <c r="AF501" s="105" t="s">
        <v>88</v>
      </c>
      <c r="AG501" s="113" t="s">
        <v>408</v>
      </c>
      <c r="AH501" s="114" t="s">
        <v>3835</v>
      </c>
      <c r="AI501" s="91" t="s">
        <v>19</v>
      </c>
      <c r="AJ501" s="114" t="s">
        <v>222</v>
      </c>
      <c r="AK501" s="6" t="s">
        <v>364</v>
      </c>
      <c r="AL501" s="6" t="s">
        <v>111</v>
      </c>
      <c r="AM501" s="6" t="s">
        <v>142</v>
      </c>
      <c r="AN501" s="6" t="s">
        <v>213</v>
      </c>
      <c r="AO501" s="427"/>
      <c r="AP501" s="6"/>
      <c r="AQ501" s="6"/>
      <c r="AR501" s="6"/>
      <c r="AS501" s="6"/>
    </row>
    <row r="502" spans="1:45" s="142" customFormat="1" ht="187.5" customHeight="1" x14ac:dyDescent="0.25">
      <c r="A502" s="96">
        <v>981</v>
      </c>
      <c r="B502" s="96">
        <v>50</v>
      </c>
      <c r="C502" s="168" t="s">
        <v>3836</v>
      </c>
      <c r="D502" s="284" t="s">
        <v>3837</v>
      </c>
      <c r="E502" s="354" t="s">
        <v>358</v>
      </c>
      <c r="F502" s="119" t="s">
        <v>3838</v>
      </c>
      <c r="G502" s="450" t="s">
        <v>3839</v>
      </c>
      <c r="H502" s="119" t="s">
        <v>3840</v>
      </c>
      <c r="I502" s="119" t="s">
        <v>3841</v>
      </c>
      <c r="J502" s="449">
        <v>6</v>
      </c>
      <c r="K502" s="117">
        <v>42522</v>
      </c>
      <c r="L502" s="117">
        <v>43190</v>
      </c>
      <c r="M502" s="103" t="s">
        <v>3787</v>
      </c>
      <c r="N502" s="452" t="s">
        <v>96</v>
      </c>
      <c r="O502" s="452" t="s">
        <v>22</v>
      </c>
      <c r="P502" s="452" t="s">
        <v>22</v>
      </c>
      <c r="Q502" s="118" t="s">
        <v>6164</v>
      </c>
      <c r="R502" s="105" t="s">
        <v>88</v>
      </c>
      <c r="S502" s="449">
        <v>6</v>
      </c>
      <c r="T502" s="107">
        <f>+S502/J502</f>
        <v>1</v>
      </c>
      <c r="U502" s="86"/>
      <c r="V502" s="86"/>
      <c r="W502" s="86"/>
      <c r="X502" s="86"/>
      <c r="Y502" s="86"/>
      <c r="Z502" s="86"/>
      <c r="AA502" s="110" t="s">
        <v>100</v>
      </c>
      <c r="AB502" s="410">
        <f>IF(T502=100%,2,0)</f>
        <v>2</v>
      </c>
      <c r="AC502" s="411">
        <f>IF(L502&lt;$AD$8,0,1)</f>
        <v>0</v>
      </c>
      <c r="AD502" s="89" t="str">
        <f t="shared" si="14"/>
        <v>CUMPLIDA</v>
      </c>
      <c r="AE502" s="89" t="str">
        <f t="shared" si="15"/>
        <v>CUMPLIDA</v>
      </c>
      <c r="AF502" s="105" t="s">
        <v>88</v>
      </c>
      <c r="AG502" s="113"/>
      <c r="AH502" s="114" t="s">
        <v>3843</v>
      </c>
      <c r="AI502" s="91" t="s">
        <v>26</v>
      </c>
      <c r="AJ502" s="114" t="s">
        <v>222</v>
      </c>
      <c r="AK502" s="449" t="s">
        <v>108</v>
      </c>
      <c r="AL502" s="427" t="s">
        <v>111</v>
      </c>
      <c r="AM502" s="427" t="s">
        <v>1512</v>
      </c>
      <c r="AN502" s="427" t="s">
        <v>213</v>
      </c>
      <c r="AO502" s="427"/>
      <c r="AP502" s="427"/>
      <c r="AQ502" s="427"/>
      <c r="AR502" s="427"/>
      <c r="AS502" s="119"/>
    </row>
    <row r="503" spans="1:45" s="142" customFormat="1" ht="172.9" customHeight="1" x14ac:dyDescent="0.25">
      <c r="A503" s="96">
        <v>982</v>
      </c>
      <c r="B503" s="96">
        <v>51</v>
      </c>
      <c r="C503" s="168" t="s">
        <v>3844</v>
      </c>
      <c r="D503" s="284" t="s">
        <v>3845</v>
      </c>
      <c r="E503" s="354" t="s">
        <v>358</v>
      </c>
      <c r="F503" s="168" t="s">
        <v>3846</v>
      </c>
      <c r="G503" s="450" t="s">
        <v>3847</v>
      </c>
      <c r="H503" s="450" t="s">
        <v>3848</v>
      </c>
      <c r="I503" s="450" t="s">
        <v>3849</v>
      </c>
      <c r="J503" s="449">
        <v>2</v>
      </c>
      <c r="K503" s="117">
        <v>42522</v>
      </c>
      <c r="L503" s="217">
        <v>42643</v>
      </c>
      <c r="M503" s="103" t="s">
        <v>3787</v>
      </c>
      <c r="N503" s="452" t="s">
        <v>96</v>
      </c>
      <c r="O503" s="452" t="s">
        <v>22</v>
      </c>
      <c r="P503" s="452" t="s">
        <v>22</v>
      </c>
      <c r="Q503" s="118" t="s">
        <v>6164</v>
      </c>
      <c r="R503" s="105" t="s">
        <v>3441</v>
      </c>
      <c r="S503" s="427">
        <v>2</v>
      </c>
      <c r="T503" s="107">
        <f>+S503/J503</f>
        <v>1</v>
      </c>
      <c r="U503" s="86"/>
      <c r="V503" s="86"/>
      <c r="W503" s="86"/>
      <c r="X503" s="86"/>
      <c r="Y503" s="86"/>
      <c r="Z503" s="86"/>
      <c r="AA503" s="110" t="s">
        <v>100</v>
      </c>
      <c r="AB503" s="410">
        <f>IF(T503=100%,2,0)</f>
        <v>2</v>
      </c>
      <c r="AC503" s="411">
        <f>IF(L503&lt;$AD$8,0,1)</f>
        <v>0</v>
      </c>
      <c r="AD503" s="89" t="str">
        <f t="shared" si="14"/>
        <v>CUMPLIDA</v>
      </c>
      <c r="AE503" s="89" t="str">
        <f t="shared" si="15"/>
        <v>CUMPLIDA</v>
      </c>
      <c r="AF503" s="105" t="s">
        <v>89</v>
      </c>
      <c r="AG503" s="113"/>
      <c r="AH503" s="114" t="s">
        <v>3852</v>
      </c>
      <c r="AI503" s="91" t="s">
        <v>19</v>
      </c>
      <c r="AJ503" s="114" t="s">
        <v>222</v>
      </c>
      <c r="AK503" s="449" t="s">
        <v>108</v>
      </c>
      <c r="AL503" s="427" t="s">
        <v>111</v>
      </c>
      <c r="AM503" s="427" t="s">
        <v>158</v>
      </c>
      <c r="AN503" s="427" t="s">
        <v>213</v>
      </c>
      <c r="AO503" s="427"/>
      <c r="AP503" s="427"/>
      <c r="AQ503" s="427"/>
      <c r="AR503" s="427"/>
      <c r="AS503" s="119"/>
    </row>
    <row r="504" spans="1:45" s="142" customFormat="1" ht="130.5" hidden="1" customHeight="1" x14ac:dyDescent="0.25">
      <c r="A504" s="120">
        <v>983</v>
      </c>
      <c r="B504" s="120">
        <v>52</v>
      </c>
      <c r="C504" s="174" t="s">
        <v>3853</v>
      </c>
      <c r="D504" s="315" t="s">
        <v>3854</v>
      </c>
      <c r="E504" s="360" t="s">
        <v>358</v>
      </c>
      <c r="F504" s="174" t="s">
        <v>3855</v>
      </c>
      <c r="G504" s="136" t="s">
        <v>3856</v>
      </c>
      <c r="H504" s="136" t="s">
        <v>3857</v>
      </c>
      <c r="I504" s="136" t="s">
        <v>3857</v>
      </c>
      <c r="J504" s="138">
        <v>3</v>
      </c>
      <c r="K504" s="361">
        <v>42522</v>
      </c>
      <c r="L504" s="361">
        <v>42735</v>
      </c>
      <c r="M504" s="150" t="s">
        <v>3787</v>
      </c>
      <c r="N504" s="151" t="s">
        <v>96</v>
      </c>
      <c r="O504" s="151" t="s">
        <v>22</v>
      </c>
      <c r="P504" s="151" t="s">
        <v>22</v>
      </c>
      <c r="Q504" s="151" t="s">
        <v>22</v>
      </c>
      <c r="R504" s="153" t="s">
        <v>3441</v>
      </c>
      <c r="S504" s="140">
        <v>3</v>
      </c>
      <c r="T504" s="155">
        <f>+S504/J504</f>
        <v>1</v>
      </c>
      <c r="U504" s="133"/>
      <c r="V504" s="133"/>
      <c r="W504" s="133"/>
      <c r="X504" s="133"/>
      <c r="Y504" s="133"/>
      <c r="Z504" s="133"/>
      <c r="AA504" s="156" t="s">
        <v>100</v>
      </c>
      <c r="AB504" s="88">
        <f>IF(T504=100%,2,0)</f>
        <v>2</v>
      </c>
      <c r="AC504" s="88">
        <f>IF(L504&lt;$AD$8,0,1)</f>
        <v>0</v>
      </c>
      <c r="AD504" s="135" t="str">
        <f t="shared" si="14"/>
        <v>CUMPLIDA</v>
      </c>
      <c r="AE504" s="135" t="str">
        <f t="shared" si="15"/>
        <v>CUMPLIDA</v>
      </c>
      <c r="AF504" s="153" t="s">
        <v>89</v>
      </c>
      <c r="AG504" s="155" t="s">
        <v>408</v>
      </c>
      <c r="AH504" s="190" t="s">
        <v>3858</v>
      </c>
      <c r="AI504" s="137" t="s">
        <v>26</v>
      </c>
      <c r="AJ504" s="190" t="s">
        <v>222</v>
      </c>
      <c r="AK504" s="9" t="s">
        <v>364</v>
      </c>
      <c r="AL504" s="9" t="s">
        <v>115</v>
      </c>
      <c r="AM504" s="9" t="s">
        <v>423</v>
      </c>
      <c r="AN504" s="9" t="s">
        <v>213</v>
      </c>
      <c r="AO504" s="9"/>
      <c r="AP504" s="9"/>
      <c r="AQ504" s="9"/>
      <c r="AR504" s="9"/>
      <c r="AS504" s="9"/>
    </row>
    <row r="505" spans="1:45" s="142" customFormat="1" ht="409.6" customHeight="1" x14ac:dyDescent="0.25">
      <c r="A505" s="96">
        <v>984</v>
      </c>
      <c r="B505" s="96">
        <v>53</v>
      </c>
      <c r="C505" s="168" t="s">
        <v>3859</v>
      </c>
      <c r="D505" s="284" t="s">
        <v>358</v>
      </c>
      <c r="E505" s="354" t="s">
        <v>358</v>
      </c>
      <c r="F505" s="99" t="s">
        <v>3860</v>
      </c>
      <c r="G505" s="119" t="s">
        <v>3544</v>
      </c>
      <c r="H505" s="100" t="s">
        <v>3861</v>
      </c>
      <c r="I505" s="100" t="s">
        <v>3862</v>
      </c>
      <c r="J505" s="427">
        <v>5</v>
      </c>
      <c r="K505" s="117">
        <v>42522</v>
      </c>
      <c r="L505" s="117">
        <v>42916</v>
      </c>
      <c r="M505" s="103" t="s">
        <v>2537</v>
      </c>
      <c r="N505" s="427" t="s">
        <v>63</v>
      </c>
      <c r="O505" s="427" t="s">
        <v>29</v>
      </c>
      <c r="P505" s="427" t="s">
        <v>29</v>
      </c>
      <c r="Q505" s="452" t="s">
        <v>6191</v>
      </c>
      <c r="R505" s="105" t="s">
        <v>3547</v>
      </c>
      <c r="S505" s="449">
        <v>5</v>
      </c>
      <c r="T505" s="107">
        <f>+S505/J505</f>
        <v>1</v>
      </c>
      <c r="U505" s="85" t="s">
        <v>31</v>
      </c>
      <c r="V505" s="85" t="s">
        <v>26</v>
      </c>
      <c r="W505" s="427" t="s">
        <v>1813</v>
      </c>
      <c r="X505" s="85" t="s">
        <v>3865</v>
      </c>
      <c r="Y505" s="427" t="s">
        <v>3866</v>
      </c>
      <c r="Z505" s="85" t="s">
        <v>1706</v>
      </c>
      <c r="AA505" s="110" t="s">
        <v>100</v>
      </c>
      <c r="AB505" s="410">
        <f>IF(T505=100%,2,0)</f>
        <v>2</v>
      </c>
      <c r="AC505" s="411">
        <f>IF(L505&lt;$AD$8,0,1)</f>
        <v>0</v>
      </c>
      <c r="AD505" s="89" t="str">
        <f t="shared" si="14"/>
        <v>CUMPLIDA</v>
      </c>
      <c r="AE505" s="89" t="str">
        <f t="shared" si="15"/>
        <v>CUMPLIDA</v>
      </c>
      <c r="AF505" s="105" t="s">
        <v>31</v>
      </c>
      <c r="AG505" s="113"/>
      <c r="AH505" s="114" t="s">
        <v>3867</v>
      </c>
      <c r="AI505" s="91" t="s">
        <v>19</v>
      </c>
      <c r="AJ505" s="114" t="s">
        <v>221</v>
      </c>
      <c r="AK505" s="427" t="s">
        <v>224</v>
      </c>
      <c r="AL505" s="427" t="s">
        <v>120</v>
      </c>
      <c r="AM505" s="427" t="s">
        <v>120</v>
      </c>
      <c r="AN505" s="427" t="s">
        <v>213</v>
      </c>
      <c r="AO505" s="427"/>
      <c r="AP505" s="427"/>
      <c r="AQ505" s="427"/>
      <c r="AR505" s="427"/>
      <c r="AS505" s="119"/>
    </row>
    <row r="506" spans="1:45" s="142" customFormat="1" ht="293.25" customHeight="1" x14ac:dyDescent="0.25">
      <c r="A506" s="96">
        <v>985</v>
      </c>
      <c r="B506" s="96">
        <v>54</v>
      </c>
      <c r="C506" s="358" t="s">
        <v>3868</v>
      </c>
      <c r="D506" s="284" t="s">
        <v>3869</v>
      </c>
      <c r="E506" s="354" t="s">
        <v>358</v>
      </c>
      <c r="F506" s="450" t="s">
        <v>3870</v>
      </c>
      <c r="G506" s="450" t="s">
        <v>3871</v>
      </c>
      <c r="H506" s="100" t="s">
        <v>3872</v>
      </c>
      <c r="I506" s="100" t="s">
        <v>3873</v>
      </c>
      <c r="J506" s="449">
        <v>3</v>
      </c>
      <c r="K506" s="117">
        <v>42522</v>
      </c>
      <c r="L506" s="117">
        <v>43100</v>
      </c>
      <c r="M506" s="103" t="s">
        <v>2537</v>
      </c>
      <c r="N506" s="427" t="s">
        <v>63</v>
      </c>
      <c r="O506" s="427" t="s">
        <v>29</v>
      </c>
      <c r="P506" s="427" t="s">
        <v>29</v>
      </c>
      <c r="Q506" s="452" t="s">
        <v>6191</v>
      </c>
      <c r="R506" s="105" t="s">
        <v>3547</v>
      </c>
      <c r="S506" s="449">
        <v>3</v>
      </c>
      <c r="T506" s="107">
        <f>+S506/J506</f>
        <v>1</v>
      </c>
      <c r="U506" s="449" t="s">
        <v>31</v>
      </c>
      <c r="V506" s="449" t="s">
        <v>26</v>
      </c>
      <c r="W506" s="427" t="s">
        <v>3875</v>
      </c>
      <c r="X506" s="427" t="s">
        <v>3876</v>
      </c>
      <c r="Y506" s="427" t="s">
        <v>3877</v>
      </c>
      <c r="Z506" s="449" t="s">
        <v>445</v>
      </c>
      <c r="AA506" s="110" t="s">
        <v>100</v>
      </c>
      <c r="AB506" s="410">
        <f>IF(T506=100%,2,0)</f>
        <v>2</v>
      </c>
      <c r="AC506" s="411">
        <f>IF(L506&lt;$AD$8,0,1)</f>
        <v>0</v>
      </c>
      <c r="AD506" s="89" t="str">
        <f t="shared" si="14"/>
        <v>CUMPLIDA</v>
      </c>
      <c r="AE506" s="89" t="str">
        <f t="shared" si="15"/>
        <v>CUMPLIDA</v>
      </c>
      <c r="AF506" s="105" t="s">
        <v>31</v>
      </c>
      <c r="AG506" s="113"/>
      <c r="AH506" s="114" t="s">
        <v>3878</v>
      </c>
      <c r="AI506" s="91" t="s">
        <v>19</v>
      </c>
      <c r="AJ506" s="114" t="s">
        <v>222</v>
      </c>
      <c r="AK506" s="449" t="s">
        <v>108</v>
      </c>
      <c r="AL506" s="427" t="s">
        <v>115</v>
      </c>
      <c r="AM506" s="427" t="s">
        <v>124</v>
      </c>
      <c r="AN506" s="427" t="s">
        <v>213</v>
      </c>
      <c r="AO506" s="427"/>
      <c r="AP506" s="427"/>
      <c r="AQ506" s="427"/>
      <c r="AR506" s="427"/>
      <c r="AS506" s="119"/>
    </row>
    <row r="507" spans="1:45" s="142" customFormat="1" ht="198.75" customHeight="1" x14ac:dyDescent="0.25">
      <c r="A507" s="96">
        <v>986</v>
      </c>
      <c r="B507" s="96">
        <v>55</v>
      </c>
      <c r="C507" s="168" t="s">
        <v>3879</v>
      </c>
      <c r="D507" s="168" t="s">
        <v>3880</v>
      </c>
      <c r="E507" s="354" t="s">
        <v>358</v>
      </c>
      <c r="F507" s="450" t="s">
        <v>3881</v>
      </c>
      <c r="G507" s="354"/>
      <c r="H507" s="100" t="s">
        <v>3882</v>
      </c>
      <c r="I507" s="100" t="s">
        <v>3883</v>
      </c>
      <c r="J507" s="427">
        <v>5</v>
      </c>
      <c r="K507" s="117">
        <v>42522</v>
      </c>
      <c r="L507" s="117">
        <v>42916</v>
      </c>
      <c r="M507" s="103" t="s">
        <v>2537</v>
      </c>
      <c r="N507" s="427" t="s">
        <v>63</v>
      </c>
      <c r="O507" s="427" t="s">
        <v>29</v>
      </c>
      <c r="P507" s="427" t="s">
        <v>29</v>
      </c>
      <c r="Q507" s="452" t="s">
        <v>6191</v>
      </c>
      <c r="R507" s="105" t="s">
        <v>3547</v>
      </c>
      <c r="S507" s="449">
        <v>5</v>
      </c>
      <c r="T507" s="107">
        <f>+S507/J507</f>
        <v>1</v>
      </c>
      <c r="U507" s="86"/>
      <c r="V507" s="86"/>
      <c r="W507" s="86"/>
      <c r="X507" s="86"/>
      <c r="Y507" s="86"/>
      <c r="Z507" s="86"/>
      <c r="AA507" s="110" t="s">
        <v>100</v>
      </c>
      <c r="AB507" s="410">
        <f>IF(T507=100%,2,0)</f>
        <v>2</v>
      </c>
      <c r="AC507" s="411">
        <f>IF(L507&lt;$AD$8,0,1)</f>
        <v>0</v>
      </c>
      <c r="AD507" s="89" t="str">
        <f t="shared" si="14"/>
        <v>CUMPLIDA</v>
      </c>
      <c r="AE507" s="89" t="str">
        <f t="shared" si="15"/>
        <v>CUMPLIDA</v>
      </c>
      <c r="AF507" s="105" t="s">
        <v>31</v>
      </c>
      <c r="AG507" s="113"/>
      <c r="AH507" s="114" t="s">
        <v>3886</v>
      </c>
      <c r="AI507" s="91" t="s">
        <v>26</v>
      </c>
      <c r="AJ507" s="114" t="s">
        <v>222</v>
      </c>
      <c r="AK507" s="427" t="s">
        <v>224</v>
      </c>
      <c r="AL507" s="427" t="s">
        <v>121</v>
      </c>
      <c r="AM507" s="427" t="s">
        <v>121</v>
      </c>
      <c r="AN507" s="427" t="s">
        <v>213</v>
      </c>
      <c r="AO507" s="427"/>
      <c r="AP507" s="427"/>
      <c r="AQ507" s="427"/>
      <c r="AR507" s="427"/>
      <c r="AS507" s="119"/>
    </row>
    <row r="508" spans="1:45" s="142" customFormat="1" ht="238.5" customHeight="1" x14ac:dyDescent="0.25">
      <c r="A508" s="96">
        <v>987</v>
      </c>
      <c r="B508" s="96">
        <v>56</v>
      </c>
      <c r="C508" s="168" t="s">
        <v>3887</v>
      </c>
      <c r="D508" s="168" t="s">
        <v>3888</v>
      </c>
      <c r="E508" s="354" t="s">
        <v>358</v>
      </c>
      <c r="F508" s="450" t="s">
        <v>3889</v>
      </c>
      <c r="G508" s="354"/>
      <c r="H508" s="100" t="s">
        <v>3890</v>
      </c>
      <c r="I508" s="100" t="s">
        <v>3891</v>
      </c>
      <c r="J508" s="427">
        <v>5</v>
      </c>
      <c r="K508" s="117">
        <v>42522</v>
      </c>
      <c r="L508" s="117">
        <v>42916</v>
      </c>
      <c r="M508" s="103" t="s">
        <v>2537</v>
      </c>
      <c r="N508" s="427" t="s">
        <v>63</v>
      </c>
      <c r="O508" s="427" t="s">
        <v>29</v>
      </c>
      <c r="P508" s="427" t="s">
        <v>29</v>
      </c>
      <c r="Q508" s="452" t="s">
        <v>6191</v>
      </c>
      <c r="R508" s="105" t="s">
        <v>3547</v>
      </c>
      <c r="S508" s="449">
        <v>5</v>
      </c>
      <c r="T508" s="107">
        <f>+S508/J508</f>
        <v>1</v>
      </c>
      <c r="U508" s="86"/>
      <c r="V508" s="86"/>
      <c r="W508" s="86"/>
      <c r="X508" s="86"/>
      <c r="Y508" s="86"/>
      <c r="Z508" s="86"/>
      <c r="AA508" s="110" t="s">
        <v>100</v>
      </c>
      <c r="AB508" s="410">
        <f>IF(T508=100%,2,0)</f>
        <v>2</v>
      </c>
      <c r="AC508" s="411">
        <f>IF(L508&lt;$AD$8,0,1)</f>
        <v>0</v>
      </c>
      <c r="AD508" s="89" t="str">
        <f t="shared" si="14"/>
        <v>CUMPLIDA</v>
      </c>
      <c r="AE508" s="89" t="str">
        <f t="shared" si="15"/>
        <v>CUMPLIDA</v>
      </c>
      <c r="AF508" s="105" t="s">
        <v>31</v>
      </c>
      <c r="AG508" s="113"/>
      <c r="AH508" s="114" t="s">
        <v>3894</v>
      </c>
      <c r="AI508" s="91" t="s">
        <v>19</v>
      </c>
      <c r="AJ508" s="114" t="s">
        <v>222</v>
      </c>
      <c r="AK508" s="427" t="s">
        <v>224</v>
      </c>
      <c r="AL508" s="427" t="s">
        <v>114</v>
      </c>
      <c r="AM508" s="427" t="s">
        <v>130</v>
      </c>
      <c r="AN508" s="427" t="s">
        <v>213</v>
      </c>
      <c r="AO508" s="427"/>
      <c r="AP508" s="427"/>
      <c r="AQ508" s="427"/>
      <c r="AR508" s="427"/>
      <c r="AS508" s="119"/>
    </row>
    <row r="509" spans="1:45" s="142" customFormat="1" ht="193.5" customHeight="1" x14ac:dyDescent="0.25">
      <c r="A509" s="96">
        <v>988</v>
      </c>
      <c r="B509" s="96">
        <v>57</v>
      </c>
      <c r="C509" s="168" t="s">
        <v>3895</v>
      </c>
      <c r="D509" s="284" t="s">
        <v>3896</v>
      </c>
      <c r="E509" s="354" t="s">
        <v>358</v>
      </c>
      <c r="F509" s="450" t="s">
        <v>3897</v>
      </c>
      <c r="G509" s="354"/>
      <c r="H509" s="100" t="s">
        <v>3898</v>
      </c>
      <c r="I509" s="100" t="s">
        <v>3899</v>
      </c>
      <c r="J509" s="369">
        <v>6</v>
      </c>
      <c r="K509" s="117">
        <v>42522</v>
      </c>
      <c r="L509" s="117">
        <v>42916</v>
      </c>
      <c r="M509" s="103" t="s">
        <v>3900</v>
      </c>
      <c r="N509" s="427" t="s">
        <v>97</v>
      </c>
      <c r="O509" s="427" t="s">
        <v>29</v>
      </c>
      <c r="P509" s="427" t="s">
        <v>29</v>
      </c>
      <c r="Q509" s="452" t="s">
        <v>6191</v>
      </c>
      <c r="R509" s="105" t="s">
        <v>3441</v>
      </c>
      <c r="S509" s="449">
        <v>6</v>
      </c>
      <c r="T509" s="107">
        <f>+S509/J509</f>
        <v>1</v>
      </c>
      <c r="U509" s="86"/>
      <c r="V509" s="86"/>
      <c r="W509" s="86"/>
      <c r="X509" s="86"/>
      <c r="Y509" s="86"/>
      <c r="Z509" s="86"/>
      <c r="AA509" s="110" t="s">
        <v>100</v>
      </c>
      <c r="AB509" s="410">
        <f>IF(T509=100%,2,0)</f>
        <v>2</v>
      </c>
      <c r="AC509" s="411">
        <f>IF(L509&lt;$AD$8,0,1)</f>
        <v>0</v>
      </c>
      <c r="AD509" s="89" t="str">
        <f t="shared" si="14"/>
        <v>CUMPLIDA</v>
      </c>
      <c r="AE509" s="89" t="str">
        <f t="shared" si="15"/>
        <v>CUMPLIDA</v>
      </c>
      <c r="AF509" s="105" t="s">
        <v>89</v>
      </c>
      <c r="AG509" s="113"/>
      <c r="AH509" s="114" t="s">
        <v>3903</v>
      </c>
      <c r="AI509" s="91" t="s">
        <v>226</v>
      </c>
      <c r="AJ509" s="114" t="s">
        <v>220</v>
      </c>
      <c r="AK509" s="427" t="s">
        <v>224</v>
      </c>
      <c r="AL509" s="427" t="s">
        <v>115</v>
      </c>
      <c r="AM509" s="427" t="s">
        <v>206</v>
      </c>
      <c r="AN509" s="427" t="s">
        <v>213</v>
      </c>
      <c r="AO509" s="427"/>
      <c r="AP509" s="427"/>
      <c r="AQ509" s="427"/>
      <c r="AR509" s="427"/>
      <c r="AS509" s="119"/>
    </row>
    <row r="510" spans="1:45" s="142" customFormat="1" ht="198" customHeight="1" x14ac:dyDescent="0.25">
      <c r="A510" s="96">
        <v>989</v>
      </c>
      <c r="B510" s="96">
        <v>58</v>
      </c>
      <c r="C510" s="168" t="s">
        <v>3904</v>
      </c>
      <c r="D510" s="284" t="s">
        <v>3905</v>
      </c>
      <c r="E510" s="354" t="s">
        <v>358</v>
      </c>
      <c r="F510" s="450" t="s">
        <v>3906</v>
      </c>
      <c r="G510" s="119" t="s">
        <v>3907</v>
      </c>
      <c r="H510" s="99" t="s">
        <v>3908</v>
      </c>
      <c r="I510" s="99" t="s">
        <v>3909</v>
      </c>
      <c r="J510" s="449">
        <v>5</v>
      </c>
      <c r="K510" s="117">
        <v>42522</v>
      </c>
      <c r="L510" s="117">
        <v>43281</v>
      </c>
      <c r="M510" s="103" t="s">
        <v>3910</v>
      </c>
      <c r="N510" s="427" t="s">
        <v>92</v>
      </c>
      <c r="O510" s="370" t="s">
        <v>29</v>
      </c>
      <c r="P510" s="427" t="s">
        <v>3911</v>
      </c>
      <c r="Q510" s="452" t="s">
        <v>6191</v>
      </c>
      <c r="R510" s="105" t="s">
        <v>3441</v>
      </c>
      <c r="S510" s="449">
        <v>5</v>
      </c>
      <c r="T510" s="107">
        <f>+S510/J510</f>
        <v>1</v>
      </c>
      <c r="U510" s="86"/>
      <c r="V510" s="86"/>
      <c r="W510" s="86"/>
      <c r="X510" s="86"/>
      <c r="Y510" s="86"/>
      <c r="Z510" s="86"/>
      <c r="AA510" s="110" t="s">
        <v>100</v>
      </c>
      <c r="AB510" s="410">
        <f>IF(T510=100%,2,0)</f>
        <v>2</v>
      </c>
      <c r="AC510" s="411">
        <f>IF(L510&lt;$AD$8,0,1)</f>
        <v>0</v>
      </c>
      <c r="AD510" s="89" t="str">
        <f t="shared" si="14"/>
        <v>CUMPLIDA</v>
      </c>
      <c r="AE510" s="89" t="str">
        <f t="shared" si="15"/>
        <v>CUMPLIDA</v>
      </c>
      <c r="AF510" s="105" t="s">
        <v>89</v>
      </c>
      <c r="AG510" s="113"/>
      <c r="AH510" s="91"/>
      <c r="AI510" s="91"/>
      <c r="AJ510" s="91"/>
      <c r="AK510" s="449" t="s">
        <v>108</v>
      </c>
      <c r="AL510" s="427" t="s">
        <v>115</v>
      </c>
      <c r="AM510" s="427" t="s">
        <v>202</v>
      </c>
      <c r="AN510" s="427" t="s">
        <v>213</v>
      </c>
      <c r="AO510" s="427"/>
      <c r="AP510" s="427"/>
      <c r="AQ510" s="427"/>
      <c r="AR510" s="427"/>
      <c r="AS510" s="119"/>
    </row>
    <row r="511" spans="1:45" s="142" customFormat="1" ht="282.75" hidden="1" customHeight="1" x14ac:dyDescent="0.25">
      <c r="A511" s="120">
        <v>990</v>
      </c>
      <c r="B511" s="120">
        <v>59</v>
      </c>
      <c r="C511" s="174" t="s">
        <v>3914</v>
      </c>
      <c r="D511" s="315" t="s">
        <v>3915</v>
      </c>
      <c r="E511" s="360" t="s">
        <v>358</v>
      </c>
      <c r="F511" s="136" t="s">
        <v>3916</v>
      </c>
      <c r="G511" s="360"/>
      <c r="H511" s="124" t="s">
        <v>3917</v>
      </c>
      <c r="I511" s="124" t="s">
        <v>3918</v>
      </c>
      <c r="J511" s="371">
        <v>3</v>
      </c>
      <c r="K511" s="361">
        <v>42522</v>
      </c>
      <c r="L511" s="361">
        <v>42735</v>
      </c>
      <c r="M511" s="150" t="s">
        <v>2537</v>
      </c>
      <c r="N511" s="9" t="s">
        <v>63</v>
      </c>
      <c r="O511" s="9" t="s">
        <v>29</v>
      </c>
      <c r="P511" s="9" t="s">
        <v>29</v>
      </c>
      <c r="Q511" s="9" t="s">
        <v>29</v>
      </c>
      <c r="R511" s="153" t="s">
        <v>88</v>
      </c>
      <c r="S511" s="140">
        <v>3</v>
      </c>
      <c r="T511" s="155">
        <f>+S511/J511</f>
        <v>1</v>
      </c>
      <c r="U511" s="133"/>
      <c r="V511" s="133"/>
      <c r="W511" s="133"/>
      <c r="X511" s="133"/>
      <c r="Y511" s="133"/>
      <c r="Z511" s="133"/>
      <c r="AA511" s="156" t="s">
        <v>100</v>
      </c>
      <c r="AB511" s="88">
        <f>IF(T511=100%,2,0)</f>
        <v>2</v>
      </c>
      <c r="AC511" s="88">
        <f>IF(L511&lt;$AD$8,0,1)</f>
        <v>0</v>
      </c>
      <c r="AD511" s="135" t="str">
        <f t="shared" si="14"/>
        <v>CUMPLIDA</v>
      </c>
      <c r="AE511" s="135" t="str">
        <f t="shared" si="15"/>
        <v>CUMPLIDA</v>
      </c>
      <c r="AF511" s="153" t="s">
        <v>88</v>
      </c>
      <c r="AG511" s="155" t="s">
        <v>408</v>
      </c>
      <c r="AH511" s="190" t="s">
        <v>3919</v>
      </c>
      <c r="AI511" s="137" t="s">
        <v>19</v>
      </c>
      <c r="AJ511" s="190" t="s">
        <v>222</v>
      </c>
      <c r="AK511" s="9" t="s">
        <v>364</v>
      </c>
      <c r="AL511" s="9" t="s">
        <v>115</v>
      </c>
      <c r="AM511" s="9" t="s">
        <v>166</v>
      </c>
      <c r="AN511" s="9" t="s">
        <v>213</v>
      </c>
      <c r="AO511" s="9"/>
      <c r="AP511" s="9"/>
      <c r="AQ511" s="9"/>
      <c r="AR511" s="9"/>
      <c r="AS511" s="9"/>
    </row>
    <row r="512" spans="1:45" s="142" customFormat="1" ht="312.75" customHeight="1" x14ac:dyDescent="0.25">
      <c r="A512" s="96">
        <v>991</v>
      </c>
      <c r="B512" s="96">
        <v>60</v>
      </c>
      <c r="C512" s="168" t="s">
        <v>3920</v>
      </c>
      <c r="D512" s="284" t="s">
        <v>358</v>
      </c>
      <c r="E512" s="354" t="s">
        <v>358</v>
      </c>
      <c r="F512" s="99" t="s">
        <v>3921</v>
      </c>
      <c r="G512" s="119" t="s">
        <v>3922</v>
      </c>
      <c r="H512" s="372" t="s">
        <v>3923</v>
      </c>
      <c r="I512" s="99" t="s">
        <v>3924</v>
      </c>
      <c r="J512" s="310">
        <v>7</v>
      </c>
      <c r="K512" s="117">
        <v>42522</v>
      </c>
      <c r="L512" s="117">
        <v>42916</v>
      </c>
      <c r="M512" s="103" t="s">
        <v>2554</v>
      </c>
      <c r="N512" s="452" t="s">
        <v>64</v>
      </c>
      <c r="O512" s="199" t="s">
        <v>29</v>
      </c>
      <c r="P512" s="199" t="s">
        <v>29</v>
      </c>
      <c r="Q512" s="452" t="s">
        <v>6191</v>
      </c>
      <c r="R512" s="105" t="s">
        <v>3547</v>
      </c>
      <c r="S512" s="449">
        <v>7</v>
      </c>
      <c r="T512" s="107">
        <f>+S512/J512</f>
        <v>1</v>
      </c>
      <c r="U512" s="85" t="s">
        <v>31</v>
      </c>
      <c r="V512" s="85" t="s">
        <v>26</v>
      </c>
      <c r="W512" s="427" t="s">
        <v>1813</v>
      </c>
      <c r="X512" s="85" t="s">
        <v>3865</v>
      </c>
      <c r="Y512" s="427" t="s">
        <v>3866</v>
      </c>
      <c r="Z512" s="85" t="s">
        <v>1706</v>
      </c>
      <c r="AA512" s="110" t="s">
        <v>100</v>
      </c>
      <c r="AB512" s="410">
        <f>IF(T512=100%,2,0)</f>
        <v>2</v>
      </c>
      <c r="AC512" s="411">
        <f>IF(L512&lt;$AD$8,0,1)</f>
        <v>0</v>
      </c>
      <c r="AD512" s="89" t="str">
        <f t="shared" si="14"/>
        <v>CUMPLIDA</v>
      </c>
      <c r="AE512" s="89" t="str">
        <f t="shared" si="15"/>
        <v>CUMPLIDA</v>
      </c>
      <c r="AF512" s="105" t="s">
        <v>31</v>
      </c>
      <c r="AG512" s="113"/>
      <c r="AH512" s="114" t="s">
        <v>3927</v>
      </c>
      <c r="AI512" s="91" t="s">
        <v>26</v>
      </c>
      <c r="AJ512" s="114" t="s">
        <v>221</v>
      </c>
      <c r="AK512" s="427" t="s">
        <v>224</v>
      </c>
      <c r="AL512" s="427" t="s">
        <v>120</v>
      </c>
      <c r="AM512" s="427" t="s">
        <v>120</v>
      </c>
      <c r="AN512" s="427" t="s">
        <v>213</v>
      </c>
      <c r="AO512" s="427"/>
      <c r="AP512" s="427"/>
      <c r="AQ512" s="427"/>
      <c r="AR512" s="427"/>
      <c r="AS512" s="119"/>
    </row>
    <row r="513" spans="1:45" s="142" customFormat="1" ht="409.6" customHeight="1" x14ac:dyDescent="0.25">
      <c r="A513" s="96">
        <v>992</v>
      </c>
      <c r="B513" s="96">
        <v>61</v>
      </c>
      <c r="C513" s="168" t="s">
        <v>3928</v>
      </c>
      <c r="D513" s="105" t="s">
        <v>3929</v>
      </c>
      <c r="E513" s="354" t="s">
        <v>358</v>
      </c>
      <c r="F513" s="119" t="s">
        <v>3930</v>
      </c>
      <c r="G513" s="450" t="s">
        <v>3931</v>
      </c>
      <c r="H513" s="119" t="s">
        <v>3932</v>
      </c>
      <c r="I513" s="119" t="s">
        <v>3933</v>
      </c>
      <c r="J513" s="427">
        <v>4</v>
      </c>
      <c r="K513" s="117">
        <v>42522</v>
      </c>
      <c r="L513" s="117">
        <v>42916</v>
      </c>
      <c r="M513" s="103" t="s">
        <v>2554</v>
      </c>
      <c r="N513" s="452" t="s">
        <v>64</v>
      </c>
      <c r="O513" s="199" t="s">
        <v>29</v>
      </c>
      <c r="P513" s="199" t="s">
        <v>29</v>
      </c>
      <c r="Q513" s="452" t="s">
        <v>6191</v>
      </c>
      <c r="R513" s="105" t="s">
        <v>3547</v>
      </c>
      <c r="S513" s="449">
        <v>4</v>
      </c>
      <c r="T513" s="107">
        <f>+S513/J513</f>
        <v>1</v>
      </c>
      <c r="U513" s="86"/>
      <c r="V513" s="86"/>
      <c r="W513" s="86"/>
      <c r="X513" s="86"/>
      <c r="Y513" s="86"/>
      <c r="Z513" s="86"/>
      <c r="AA513" s="110" t="s">
        <v>100</v>
      </c>
      <c r="AB513" s="410">
        <f>IF(T513=100%,2,0)</f>
        <v>2</v>
      </c>
      <c r="AC513" s="411">
        <f>IF(L513&lt;$AD$8,0,1)</f>
        <v>0</v>
      </c>
      <c r="AD513" s="89" t="str">
        <f t="shared" si="14"/>
        <v>CUMPLIDA</v>
      </c>
      <c r="AE513" s="89" t="str">
        <f t="shared" si="15"/>
        <v>CUMPLIDA</v>
      </c>
      <c r="AF513" s="105" t="s">
        <v>31</v>
      </c>
      <c r="AG513" s="113"/>
      <c r="AH513" s="114" t="s">
        <v>3937</v>
      </c>
      <c r="AI513" s="91" t="s">
        <v>19</v>
      </c>
      <c r="AJ513" s="114" t="s">
        <v>221</v>
      </c>
      <c r="AK513" s="427" t="s">
        <v>224</v>
      </c>
      <c r="AL513" s="427" t="s">
        <v>121</v>
      </c>
      <c r="AM513" s="427" t="s">
        <v>121</v>
      </c>
      <c r="AN513" s="427" t="s">
        <v>213</v>
      </c>
      <c r="AO513" s="427"/>
      <c r="AP513" s="427"/>
      <c r="AQ513" s="427"/>
      <c r="AR513" s="427"/>
      <c r="AS513" s="119"/>
    </row>
    <row r="514" spans="1:45" s="142" customFormat="1" ht="301.5" customHeight="1" x14ac:dyDescent="0.25">
      <c r="A514" s="96">
        <v>993</v>
      </c>
      <c r="B514" s="96">
        <v>62</v>
      </c>
      <c r="C514" s="168" t="s">
        <v>3938</v>
      </c>
      <c r="D514" s="168" t="s">
        <v>3939</v>
      </c>
      <c r="E514" s="450" t="s">
        <v>358</v>
      </c>
      <c r="F514" s="168" t="s">
        <v>3940</v>
      </c>
      <c r="G514" s="119" t="s">
        <v>3941</v>
      </c>
      <c r="H514" s="168" t="s">
        <v>6269</v>
      </c>
      <c r="I514" s="168" t="s">
        <v>6268</v>
      </c>
      <c r="J514" s="427">
        <v>7</v>
      </c>
      <c r="K514" s="117">
        <v>42522</v>
      </c>
      <c r="L514" s="451">
        <v>43646</v>
      </c>
      <c r="M514" s="103" t="s">
        <v>2554</v>
      </c>
      <c r="N514" s="452" t="s">
        <v>64</v>
      </c>
      <c r="O514" s="199" t="s">
        <v>29</v>
      </c>
      <c r="P514" s="199" t="s">
        <v>29</v>
      </c>
      <c r="Q514" s="452" t="s">
        <v>6191</v>
      </c>
      <c r="R514" s="105" t="s">
        <v>3547</v>
      </c>
      <c r="S514" s="449">
        <v>2</v>
      </c>
      <c r="T514" s="107">
        <f>+S514/J514</f>
        <v>0.2857142857142857</v>
      </c>
      <c r="U514" s="449" t="s">
        <v>3943</v>
      </c>
      <c r="V514" s="449" t="s">
        <v>19</v>
      </c>
      <c r="W514" s="427" t="s">
        <v>3944</v>
      </c>
      <c r="X514" s="86"/>
      <c r="Y514" s="86"/>
      <c r="Z514" s="86"/>
      <c r="AA514" s="110" t="s">
        <v>100</v>
      </c>
      <c r="AB514" s="410">
        <f>IF(T514=100%,2,0)</f>
        <v>0</v>
      </c>
      <c r="AC514" s="411">
        <f>IF(L514&lt;$AD$8,0,1)</f>
        <v>1</v>
      </c>
      <c r="AD514" s="89" t="str">
        <f t="shared" si="14"/>
        <v>EN TERMINO</v>
      </c>
      <c r="AE514" s="89" t="str">
        <f t="shared" si="15"/>
        <v>EN TERMINO</v>
      </c>
      <c r="AF514" s="105" t="s">
        <v>31</v>
      </c>
      <c r="AG514" s="113"/>
      <c r="AH514" s="114" t="s">
        <v>3945</v>
      </c>
      <c r="AI514" s="91" t="s">
        <v>19</v>
      </c>
      <c r="AJ514" s="114" t="s">
        <v>222</v>
      </c>
      <c r="AK514" s="449" t="s">
        <v>108</v>
      </c>
      <c r="AL514" s="427" t="s">
        <v>114</v>
      </c>
      <c r="AM514" s="427" t="s">
        <v>130</v>
      </c>
      <c r="AN514" s="427" t="s">
        <v>213</v>
      </c>
      <c r="AO514" s="427"/>
      <c r="AP514" s="427"/>
      <c r="AQ514" s="427"/>
      <c r="AR514" s="427"/>
      <c r="AS514" s="119"/>
    </row>
    <row r="515" spans="1:45" s="142" customFormat="1" ht="362.25" hidden="1" customHeight="1" x14ac:dyDescent="0.25">
      <c r="A515" s="120">
        <v>994</v>
      </c>
      <c r="B515" s="120">
        <v>63</v>
      </c>
      <c r="C515" s="174" t="s">
        <v>3946</v>
      </c>
      <c r="D515" s="174" t="s">
        <v>3947</v>
      </c>
      <c r="E515" s="360" t="s">
        <v>358</v>
      </c>
      <c r="F515" s="136" t="s">
        <v>3948</v>
      </c>
      <c r="G515" s="360"/>
      <c r="H515" s="136" t="s">
        <v>3949</v>
      </c>
      <c r="I515" s="124" t="s">
        <v>3950</v>
      </c>
      <c r="J515" s="139">
        <v>6</v>
      </c>
      <c r="K515" s="361">
        <v>42522</v>
      </c>
      <c r="L515" s="361">
        <v>42735</v>
      </c>
      <c r="M515" s="150" t="s">
        <v>3951</v>
      </c>
      <c r="N515" s="9" t="s">
        <v>98</v>
      </c>
      <c r="O515" s="9" t="s">
        <v>29</v>
      </c>
      <c r="P515" s="9" t="s">
        <v>3952</v>
      </c>
      <c r="Q515" s="9" t="s">
        <v>29</v>
      </c>
      <c r="R515" s="153" t="s">
        <v>3441</v>
      </c>
      <c r="S515" s="140">
        <v>6</v>
      </c>
      <c r="T515" s="155">
        <f>+S515/J515</f>
        <v>1</v>
      </c>
      <c r="U515" s="133"/>
      <c r="V515" s="133"/>
      <c r="W515" s="133"/>
      <c r="X515" s="133"/>
      <c r="Y515" s="133"/>
      <c r="Z515" s="133"/>
      <c r="AA515" s="156" t="s">
        <v>100</v>
      </c>
      <c r="AB515" s="88">
        <f>IF(T515=100%,2,0)</f>
        <v>2</v>
      </c>
      <c r="AC515" s="88">
        <f>IF(L515&lt;$AD$8,0,1)</f>
        <v>0</v>
      </c>
      <c r="AD515" s="135" t="str">
        <f t="shared" si="14"/>
        <v>CUMPLIDA</v>
      </c>
      <c r="AE515" s="135" t="str">
        <f t="shared" si="15"/>
        <v>CUMPLIDA</v>
      </c>
      <c r="AF515" s="153" t="s">
        <v>89</v>
      </c>
      <c r="AG515" s="155" t="s">
        <v>408</v>
      </c>
      <c r="AH515" s="190" t="s">
        <v>3953</v>
      </c>
      <c r="AI515" s="190" t="s">
        <v>26</v>
      </c>
      <c r="AJ515" s="190" t="s">
        <v>222</v>
      </c>
      <c r="AK515" s="9" t="s">
        <v>364</v>
      </c>
      <c r="AL515" s="9" t="s">
        <v>117</v>
      </c>
      <c r="AM515" s="9" t="s">
        <v>3954</v>
      </c>
      <c r="AN515" s="9" t="s">
        <v>213</v>
      </c>
      <c r="AO515" s="9"/>
      <c r="AP515" s="9"/>
      <c r="AQ515" s="9"/>
      <c r="AR515" s="9"/>
      <c r="AS515" s="9"/>
    </row>
    <row r="516" spans="1:45" s="142" customFormat="1" ht="196.5" hidden="1" customHeight="1" x14ac:dyDescent="0.25">
      <c r="A516" s="70">
        <v>995</v>
      </c>
      <c r="B516" s="70">
        <v>64</v>
      </c>
      <c r="C516" s="183" t="s">
        <v>3955</v>
      </c>
      <c r="D516" s="183" t="s">
        <v>3956</v>
      </c>
      <c r="E516" s="353" t="s">
        <v>358</v>
      </c>
      <c r="F516" s="90" t="s">
        <v>3957</v>
      </c>
      <c r="G516" s="353"/>
      <c r="H516" s="90" t="s">
        <v>3958</v>
      </c>
      <c r="I516" s="75" t="s">
        <v>3959</v>
      </c>
      <c r="J516" s="93">
        <v>7</v>
      </c>
      <c r="K516" s="367">
        <v>42522</v>
      </c>
      <c r="L516" s="367">
        <v>42735</v>
      </c>
      <c r="M516" s="103" t="s">
        <v>3951</v>
      </c>
      <c r="N516" s="6" t="s">
        <v>98</v>
      </c>
      <c r="O516" s="6" t="s">
        <v>29</v>
      </c>
      <c r="P516" s="6" t="s">
        <v>3952</v>
      </c>
      <c r="Q516" s="6" t="s">
        <v>29</v>
      </c>
      <c r="R516" s="105" t="s">
        <v>88</v>
      </c>
      <c r="S516" s="94">
        <v>7</v>
      </c>
      <c r="T516" s="113">
        <f>+S516/J516</f>
        <v>1</v>
      </c>
      <c r="U516" s="86"/>
      <c r="V516" s="86"/>
      <c r="W516" s="86"/>
      <c r="X516" s="86"/>
      <c r="Y516" s="86"/>
      <c r="Z516" s="86"/>
      <c r="AA516" s="110" t="s">
        <v>100</v>
      </c>
      <c r="AB516" s="88">
        <f>IF(T516=100%,2,0)</f>
        <v>2</v>
      </c>
      <c r="AC516" s="88">
        <f>IF(L516&lt;$AD$8,0,1)</f>
        <v>0</v>
      </c>
      <c r="AD516" s="89" t="str">
        <f t="shared" si="14"/>
        <v>CUMPLIDA</v>
      </c>
      <c r="AE516" s="89" t="str">
        <f t="shared" si="15"/>
        <v>CUMPLIDA</v>
      </c>
      <c r="AF516" s="105" t="s">
        <v>88</v>
      </c>
      <c r="AG516" s="113" t="s">
        <v>408</v>
      </c>
      <c r="AH516" s="114" t="s">
        <v>3960</v>
      </c>
      <c r="AI516" s="91" t="s">
        <v>226</v>
      </c>
      <c r="AJ516" s="114" t="s">
        <v>220</v>
      </c>
      <c r="AK516" s="6" t="s">
        <v>364</v>
      </c>
      <c r="AL516" s="6" t="s">
        <v>111</v>
      </c>
      <c r="AM516" s="270" t="s">
        <v>1512</v>
      </c>
      <c r="AN516" s="6" t="s">
        <v>213</v>
      </c>
      <c r="AO516" s="427"/>
      <c r="AP516" s="6"/>
      <c r="AQ516" s="6"/>
      <c r="AR516" s="6"/>
      <c r="AS516" s="6"/>
    </row>
    <row r="517" spans="1:45" s="142" customFormat="1" ht="243.75" customHeight="1" x14ac:dyDescent="0.25">
      <c r="A517" s="96">
        <v>996</v>
      </c>
      <c r="B517" s="96">
        <v>65</v>
      </c>
      <c r="C517" s="272" t="s">
        <v>3961</v>
      </c>
      <c r="D517" s="168" t="s">
        <v>3962</v>
      </c>
      <c r="E517" s="354" t="s">
        <v>358</v>
      </c>
      <c r="F517" s="450" t="s">
        <v>3963</v>
      </c>
      <c r="G517" s="354"/>
      <c r="H517" s="99" t="s">
        <v>3964</v>
      </c>
      <c r="I517" s="100" t="s">
        <v>3965</v>
      </c>
      <c r="J517" s="427">
        <v>5</v>
      </c>
      <c r="K517" s="117">
        <v>42522</v>
      </c>
      <c r="L517" s="117">
        <v>42916</v>
      </c>
      <c r="M517" s="103" t="s">
        <v>3951</v>
      </c>
      <c r="N517" s="427" t="s">
        <v>98</v>
      </c>
      <c r="O517" s="427" t="s">
        <v>29</v>
      </c>
      <c r="P517" s="427" t="s">
        <v>29</v>
      </c>
      <c r="Q517" s="452" t="s">
        <v>6191</v>
      </c>
      <c r="R517" s="105" t="s">
        <v>3547</v>
      </c>
      <c r="S517" s="449">
        <v>5</v>
      </c>
      <c r="T517" s="107">
        <f>+S517/J517</f>
        <v>1</v>
      </c>
      <c r="U517" s="86"/>
      <c r="V517" s="86"/>
      <c r="W517" s="86"/>
      <c r="X517" s="86"/>
      <c r="Y517" s="86"/>
      <c r="Z517" s="86"/>
      <c r="AA517" s="110" t="s">
        <v>100</v>
      </c>
      <c r="AB517" s="410">
        <f>IF(T517=100%,2,0)</f>
        <v>2</v>
      </c>
      <c r="AC517" s="411">
        <f>IF(L517&lt;$AD$8,0,1)</f>
        <v>0</v>
      </c>
      <c r="AD517" s="89" t="str">
        <f t="shared" si="14"/>
        <v>CUMPLIDA</v>
      </c>
      <c r="AE517" s="89" t="str">
        <f t="shared" si="15"/>
        <v>CUMPLIDA</v>
      </c>
      <c r="AF517" s="105" t="s">
        <v>31</v>
      </c>
      <c r="AG517" s="113"/>
      <c r="AH517" s="114" t="s">
        <v>3968</v>
      </c>
      <c r="AI517" s="91" t="s">
        <v>19</v>
      </c>
      <c r="AJ517" s="114" t="s">
        <v>222</v>
      </c>
      <c r="AK517" s="427" t="s">
        <v>224</v>
      </c>
      <c r="AL517" s="427" t="s">
        <v>114</v>
      </c>
      <c r="AM517" s="427" t="s">
        <v>130</v>
      </c>
      <c r="AN517" s="427" t="s">
        <v>213</v>
      </c>
      <c r="AO517" s="427"/>
      <c r="AP517" s="427"/>
      <c r="AQ517" s="427"/>
      <c r="AR517" s="427"/>
      <c r="AS517" s="119"/>
    </row>
    <row r="518" spans="1:45" s="142" customFormat="1" ht="250.5" customHeight="1" x14ac:dyDescent="0.25">
      <c r="A518" s="96">
        <v>997</v>
      </c>
      <c r="B518" s="96">
        <v>66</v>
      </c>
      <c r="C518" s="272" t="s">
        <v>3969</v>
      </c>
      <c r="D518" s="168" t="s">
        <v>3970</v>
      </c>
      <c r="E518" s="354" t="s">
        <v>358</v>
      </c>
      <c r="F518" s="450" t="s">
        <v>3971</v>
      </c>
      <c r="G518" s="354"/>
      <c r="H518" s="450" t="s">
        <v>3972</v>
      </c>
      <c r="I518" s="100" t="s">
        <v>3973</v>
      </c>
      <c r="J518" s="427">
        <v>4</v>
      </c>
      <c r="K518" s="117">
        <v>42522</v>
      </c>
      <c r="L518" s="117">
        <v>43100</v>
      </c>
      <c r="M518" s="103" t="s">
        <v>3951</v>
      </c>
      <c r="N518" s="427" t="s">
        <v>98</v>
      </c>
      <c r="O518" s="427" t="s">
        <v>29</v>
      </c>
      <c r="P518" s="427" t="s">
        <v>29</v>
      </c>
      <c r="Q518" s="452" t="s">
        <v>6191</v>
      </c>
      <c r="R518" s="105" t="s">
        <v>3441</v>
      </c>
      <c r="S518" s="449">
        <v>4</v>
      </c>
      <c r="T518" s="107">
        <f>+S518/J518</f>
        <v>1</v>
      </c>
      <c r="U518" s="86"/>
      <c r="V518" s="86"/>
      <c r="W518" s="86"/>
      <c r="X518" s="86"/>
      <c r="Y518" s="86"/>
      <c r="Z518" s="86"/>
      <c r="AA518" s="110" t="s">
        <v>100</v>
      </c>
      <c r="AB518" s="410">
        <f>IF(T518=100%,2,0)</f>
        <v>2</v>
      </c>
      <c r="AC518" s="411">
        <f>IF(L518&lt;$AD$8,0,1)</f>
        <v>0</v>
      </c>
      <c r="AD518" s="89" t="str">
        <f t="shared" si="14"/>
        <v>CUMPLIDA</v>
      </c>
      <c r="AE518" s="89" t="str">
        <f t="shared" si="15"/>
        <v>CUMPLIDA</v>
      </c>
      <c r="AF518" s="105" t="s">
        <v>89</v>
      </c>
      <c r="AG518" s="113"/>
      <c r="AH518" s="114" t="s">
        <v>3977</v>
      </c>
      <c r="AI518" s="91" t="s">
        <v>26</v>
      </c>
      <c r="AJ518" s="114" t="s">
        <v>222</v>
      </c>
      <c r="AK518" s="427" t="s">
        <v>224</v>
      </c>
      <c r="AL518" s="427" t="s">
        <v>121</v>
      </c>
      <c r="AM518" s="427" t="s">
        <v>121</v>
      </c>
      <c r="AN518" s="427" t="s">
        <v>213</v>
      </c>
      <c r="AO518" s="427"/>
      <c r="AP518" s="427"/>
      <c r="AQ518" s="427"/>
      <c r="AR518" s="427"/>
      <c r="AS518" s="119"/>
    </row>
    <row r="519" spans="1:45" s="142" customFormat="1" ht="201" customHeight="1" x14ac:dyDescent="0.25">
      <c r="A519" s="96">
        <v>998</v>
      </c>
      <c r="B519" s="96">
        <v>67</v>
      </c>
      <c r="C519" s="272" t="s">
        <v>3978</v>
      </c>
      <c r="D519" s="168" t="s">
        <v>3979</v>
      </c>
      <c r="E519" s="354" t="s">
        <v>358</v>
      </c>
      <c r="F519" s="168" t="s">
        <v>3980</v>
      </c>
      <c r="G519" s="373" t="s">
        <v>3981</v>
      </c>
      <c r="H519" s="168" t="s">
        <v>3982</v>
      </c>
      <c r="I519" s="168" t="s">
        <v>3983</v>
      </c>
      <c r="J519" s="449">
        <v>4</v>
      </c>
      <c r="K519" s="217">
        <v>42522</v>
      </c>
      <c r="L519" s="217">
        <v>42794</v>
      </c>
      <c r="M519" s="103" t="s">
        <v>382</v>
      </c>
      <c r="N519" s="452" t="s">
        <v>24</v>
      </c>
      <c r="O519" s="452" t="s">
        <v>22</v>
      </c>
      <c r="P519" s="452" t="s">
        <v>22</v>
      </c>
      <c r="Q519" s="118" t="s">
        <v>6164</v>
      </c>
      <c r="R519" s="105" t="s">
        <v>88</v>
      </c>
      <c r="S519" s="449">
        <v>4</v>
      </c>
      <c r="T519" s="107">
        <f>+S519/J519</f>
        <v>1</v>
      </c>
      <c r="U519" s="86"/>
      <c r="V519" s="86"/>
      <c r="W519" s="86"/>
      <c r="X519" s="86"/>
      <c r="Y519" s="86"/>
      <c r="Z519" s="86"/>
      <c r="AA519" s="110" t="s">
        <v>100</v>
      </c>
      <c r="AB519" s="410">
        <f>IF(T519=100%,2,0)</f>
        <v>2</v>
      </c>
      <c r="AC519" s="411">
        <f>IF(L519&lt;$AD$8,0,1)</f>
        <v>0</v>
      </c>
      <c r="AD519" s="89" t="str">
        <f t="shared" si="14"/>
        <v>CUMPLIDA</v>
      </c>
      <c r="AE519" s="89" t="str">
        <f t="shared" si="15"/>
        <v>CUMPLIDA</v>
      </c>
      <c r="AF519" s="105" t="s">
        <v>88</v>
      </c>
      <c r="AG519" s="113"/>
      <c r="AH519" s="91"/>
      <c r="AI519" s="91"/>
      <c r="AJ519" s="91"/>
      <c r="AK519" s="427" t="s">
        <v>224</v>
      </c>
      <c r="AL519" s="427" t="s">
        <v>115</v>
      </c>
      <c r="AM519" s="427" t="s">
        <v>205</v>
      </c>
      <c r="AN519" s="427" t="s">
        <v>214</v>
      </c>
      <c r="AO519" s="427"/>
      <c r="AP519" s="427"/>
      <c r="AQ519" s="427"/>
      <c r="AR519" s="427"/>
      <c r="AS519" s="119"/>
    </row>
    <row r="520" spans="1:45" s="142" customFormat="1" ht="197.25" customHeight="1" x14ac:dyDescent="0.25">
      <c r="A520" s="96">
        <v>999</v>
      </c>
      <c r="B520" s="96">
        <v>68</v>
      </c>
      <c r="C520" s="272" t="s">
        <v>3985</v>
      </c>
      <c r="D520" s="168" t="s">
        <v>3986</v>
      </c>
      <c r="E520" s="354" t="s">
        <v>358</v>
      </c>
      <c r="F520" s="168" t="s">
        <v>3987</v>
      </c>
      <c r="G520" s="373" t="s">
        <v>3988</v>
      </c>
      <c r="H520" s="168" t="s">
        <v>3989</v>
      </c>
      <c r="I520" s="168" t="s">
        <v>3990</v>
      </c>
      <c r="J520" s="449">
        <v>3</v>
      </c>
      <c r="K520" s="217">
        <v>42522</v>
      </c>
      <c r="L520" s="217">
        <v>42794</v>
      </c>
      <c r="M520" s="103" t="s">
        <v>382</v>
      </c>
      <c r="N520" s="452" t="s">
        <v>24</v>
      </c>
      <c r="O520" s="452" t="s">
        <v>22</v>
      </c>
      <c r="P520" s="452" t="s">
        <v>22</v>
      </c>
      <c r="Q520" s="118" t="s">
        <v>6164</v>
      </c>
      <c r="R520" s="105" t="s">
        <v>88</v>
      </c>
      <c r="S520" s="449">
        <v>3</v>
      </c>
      <c r="T520" s="107">
        <f>+S520/J520</f>
        <v>1</v>
      </c>
      <c r="U520" s="86"/>
      <c r="V520" s="86"/>
      <c r="W520" s="86"/>
      <c r="X520" s="86"/>
      <c r="Y520" s="86"/>
      <c r="Z520" s="86"/>
      <c r="AA520" s="110" t="s">
        <v>100</v>
      </c>
      <c r="AB520" s="410">
        <f>IF(T520=100%,2,0)</f>
        <v>2</v>
      </c>
      <c r="AC520" s="411">
        <f>IF(L520&lt;$AD$8,0,1)</f>
        <v>0</v>
      </c>
      <c r="AD520" s="89" t="str">
        <f t="shared" si="14"/>
        <v>CUMPLIDA</v>
      </c>
      <c r="AE520" s="89" t="str">
        <f t="shared" si="15"/>
        <v>CUMPLIDA</v>
      </c>
      <c r="AF520" s="105" t="s">
        <v>88</v>
      </c>
      <c r="AG520" s="113"/>
      <c r="AH520" s="91"/>
      <c r="AI520" s="91"/>
      <c r="AJ520" s="91"/>
      <c r="AK520" s="427" t="s">
        <v>224</v>
      </c>
      <c r="AL520" s="427" t="s">
        <v>115</v>
      </c>
      <c r="AM520" s="427" t="s">
        <v>205</v>
      </c>
      <c r="AN520" s="427" t="s">
        <v>214</v>
      </c>
      <c r="AO520" s="427"/>
      <c r="AP520" s="427"/>
      <c r="AQ520" s="427"/>
      <c r="AR520" s="427"/>
      <c r="AS520" s="119"/>
    </row>
    <row r="521" spans="1:45" s="142" customFormat="1" ht="254.25" customHeight="1" x14ac:dyDescent="0.25">
      <c r="A521" s="96">
        <v>1000</v>
      </c>
      <c r="B521" s="96">
        <v>69</v>
      </c>
      <c r="C521" s="272" t="s">
        <v>3992</v>
      </c>
      <c r="D521" s="168" t="s">
        <v>3993</v>
      </c>
      <c r="E521" s="354" t="s">
        <v>358</v>
      </c>
      <c r="F521" s="168" t="s">
        <v>3994</v>
      </c>
      <c r="G521" s="119" t="s">
        <v>3995</v>
      </c>
      <c r="H521" s="168" t="s">
        <v>3996</v>
      </c>
      <c r="I521" s="119" t="s">
        <v>3997</v>
      </c>
      <c r="J521" s="449">
        <v>4</v>
      </c>
      <c r="K521" s="217">
        <v>42522</v>
      </c>
      <c r="L521" s="217">
        <v>42794</v>
      </c>
      <c r="M521" s="103" t="s">
        <v>382</v>
      </c>
      <c r="N521" s="452" t="s">
        <v>24</v>
      </c>
      <c r="O521" s="452" t="s">
        <v>22</v>
      </c>
      <c r="P521" s="452" t="s">
        <v>22</v>
      </c>
      <c r="Q521" s="118" t="s">
        <v>6164</v>
      </c>
      <c r="R521" s="105" t="s">
        <v>3547</v>
      </c>
      <c r="S521" s="449">
        <v>4</v>
      </c>
      <c r="T521" s="107">
        <f>+S521/J521</f>
        <v>1</v>
      </c>
      <c r="U521" s="449"/>
      <c r="V521" s="86"/>
      <c r="W521" s="427"/>
      <c r="X521" s="86"/>
      <c r="Y521" s="427"/>
      <c r="Z521" s="86"/>
      <c r="AA521" s="110" t="s">
        <v>100</v>
      </c>
      <c r="AB521" s="410">
        <f>IF(T521=100%,2,0)</f>
        <v>2</v>
      </c>
      <c r="AC521" s="411">
        <f>IF(L521&lt;$AD$8,0,1)</f>
        <v>0</v>
      </c>
      <c r="AD521" s="89" t="str">
        <f t="shared" si="14"/>
        <v>CUMPLIDA</v>
      </c>
      <c r="AE521" s="89" t="str">
        <f t="shared" si="15"/>
        <v>CUMPLIDA</v>
      </c>
      <c r="AF521" s="105" t="s">
        <v>31</v>
      </c>
      <c r="AG521" s="113"/>
      <c r="AH521" s="114" t="s">
        <v>4000</v>
      </c>
      <c r="AI521" s="91" t="s">
        <v>226</v>
      </c>
      <c r="AJ521" s="114" t="s">
        <v>220</v>
      </c>
      <c r="AK521" s="427" t="s">
        <v>224</v>
      </c>
      <c r="AL521" s="427" t="s">
        <v>111</v>
      </c>
      <c r="AM521" s="427" t="s">
        <v>131</v>
      </c>
      <c r="AN521" s="427" t="s">
        <v>214</v>
      </c>
      <c r="AO521" s="427"/>
      <c r="AP521" s="427"/>
      <c r="AQ521" s="427"/>
      <c r="AR521" s="427"/>
      <c r="AS521" s="119"/>
    </row>
    <row r="522" spans="1:45" s="142" customFormat="1" ht="187.5" customHeight="1" x14ac:dyDescent="0.25">
      <c r="A522" s="96">
        <v>1001</v>
      </c>
      <c r="B522" s="96">
        <v>70</v>
      </c>
      <c r="C522" s="168" t="s">
        <v>4001</v>
      </c>
      <c r="D522" s="168" t="s">
        <v>4002</v>
      </c>
      <c r="E522" s="354" t="s">
        <v>358</v>
      </c>
      <c r="F522" s="168" t="s">
        <v>4003</v>
      </c>
      <c r="G522" s="119" t="s">
        <v>4004</v>
      </c>
      <c r="H522" s="168" t="s">
        <v>4005</v>
      </c>
      <c r="I522" s="119" t="s">
        <v>4006</v>
      </c>
      <c r="J522" s="449">
        <v>3</v>
      </c>
      <c r="K522" s="217">
        <v>42522</v>
      </c>
      <c r="L522" s="217">
        <v>42794</v>
      </c>
      <c r="M522" s="103" t="s">
        <v>382</v>
      </c>
      <c r="N522" s="452" t="s">
        <v>24</v>
      </c>
      <c r="O522" s="452" t="s">
        <v>22</v>
      </c>
      <c r="P522" s="452" t="s">
        <v>22</v>
      </c>
      <c r="Q522" s="118" t="s">
        <v>6164</v>
      </c>
      <c r="R522" s="105" t="s">
        <v>3441</v>
      </c>
      <c r="S522" s="449">
        <v>3</v>
      </c>
      <c r="T522" s="107">
        <f>+S522/J522</f>
        <v>1</v>
      </c>
      <c r="U522" s="86"/>
      <c r="V522" s="86"/>
      <c r="W522" s="86"/>
      <c r="X522" s="86"/>
      <c r="Y522" s="86"/>
      <c r="Z522" s="86"/>
      <c r="AA522" s="110" t="s">
        <v>100</v>
      </c>
      <c r="AB522" s="410">
        <f>IF(T522=100%,2,0)</f>
        <v>2</v>
      </c>
      <c r="AC522" s="411">
        <f>IF(L522&lt;$AD$8,0,1)</f>
        <v>0</v>
      </c>
      <c r="AD522" s="89" t="str">
        <f t="shared" si="14"/>
        <v>CUMPLIDA</v>
      </c>
      <c r="AE522" s="89" t="str">
        <f t="shared" si="15"/>
        <v>CUMPLIDA</v>
      </c>
      <c r="AF522" s="105" t="s">
        <v>89</v>
      </c>
      <c r="AG522" s="113"/>
      <c r="AH522" s="91"/>
      <c r="AI522" s="91"/>
      <c r="AJ522" s="91"/>
      <c r="AK522" s="427" t="s">
        <v>224</v>
      </c>
      <c r="AL522" s="427" t="s">
        <v>115</v>
      </c>
      <c r="AM522" s="427" t="s">
        <v>205</v>
      </c>
      <c r="AN522" s="427" t="s">
        <v>214</v>
      </c>
      <c r="AO522" s="427"/>
      <c r="AP522" s="427"/>
      <c r="AQ522" s="427"/>
      <c r="AR522" s="427"/>
      <c r="AS522" s="119"/>
    </row>
    <row r="523" spans="1:45" s="142" customFormat="1" ht="216.75" customHeight="1" x14ac:dyDescent="0.25">
      <c r="A523" s="96">
        <v>1002</v>
      </c>
      <c r="B523" s="96">
        <v>71</v>
      </c>
      <c r="C523" s="168" t="s">
        <v>4008</v>
      </c>
      <c r="D523" s="168" t="s">
        <v>4009</v>
      </c>
      <c r="E523" s="354" t="s">
        <v>358</v>
      </c>
      <c r="F523" s="168" t="s">
        <v>4010</v>
      </c>
      <c r="G523" s="450" t="s">
        <v>4011</v>
      </c>
      <c r="H523" s="168" t="s">
        <v>4012</v>
      </c>
      <c r="I523" s="119" t="s">
        <v>4013</v>
      </c>
      <c r="J523" s="449">
        <v>3</v>
      </c>
      <c r="K523" s="217">
        <v>42522</v>
      </c>
      <c r="L523" s="217">
        <v>42794</v>
      </c>
      <c r="M523" s="103" t="s">
        <v>382</v>
      </c>
      <c r="N523" s="452" t="s">
        <v>24</v>
      </c>
      <c r="O523" s="452" t="s">
        <v>22</v>
      </c>
      <c r="P523" s="452" t="s">
        <v>22</v>
      </c>
      <c r="Q523" s="118" t="s">
        <v>6164</v>
      </c>
      <c r="R523" s="105" t="s">
        <v>88</v>
      </c>
      <c r="S523" s="449">
        <v>3</v>
      </c>
      <c r="T523" s="107">
        <f>+S523/J523</f>
        <v>1</v>
      </c>
      <c r="U523" s="86"/>
      <c r="V523" s="86"/>
      <c r="W523" s="86"/>
      <c r="X523" s="86"/>
      <c r="Y523" s="86"/>
      <c r="Z523" s="86"/>
      <c r="AA523" s="110" t="s">
        <v>100</v>
      </c>
      <c r="AB523" s="410">
        <f>IF(T523=100%,2,0)</f>
        <v>2</v>
      </c>
      <c r="AC523" s="411">
        <f>IF(L523&lt;$AD$8,0,1)</f>
        <v>0</v>
      </c>
      <c r="AD523" s="89" t="str">
        <f t="shared" ref="AD523:AD586" si="16">IF(AB523+AC523&gt;1,"CUMPLIDA",IF(AC523=1,"EN TERMINO","VENCIDA"))</f>
        <v>CUMPLIDA</v>
      </c>
      <c r="AE523" s="89" t="str">
        <f t="shared" ref="AE523:AE586" si="17">IF(AD523="CUMPLIDA","CUMPLIDA",IF(AD523="EN TERMINO","EN TERMINO","VENCIDA"))</f>
        <v>CUMPLIDA</v>
      </c>
      <c r="AF523" s="105" t="s">
        <v>88</v>
      </c>
      <c r="AG523" s="113"/>
      <c r="AH523" s="91"/>
      <c r="AI523" s="91"/>
      <c r="AJ523" s="91"/>
      <c r="AK523" s="427" t="s">
        <v>224</v>
      </c>
      <c r="AL523" s="427" t="s">
        <v>115</v>
      </c>
      <c r="AM523" s="427" t="s">
        <v>205</v>
      </c>
      <c r="AN523" s="427" t="s">
        <v>214</v>
      </c>
      <c r="AO523" s="427"/>
      <c r="AP523" s="427"/>
      <c r="AQ523" s="427"/>
      <c r="AR523" s="427"/>
      <c r="AS523" s="119"/>
    </row>
    <row r="524" spans="1:45" s="142" customFormat="1" ht="187.15" hidden="1" customHeight="1" x14ac:dyDescent="0.25">
      <c r="A524" s="120">
        <v>1003</v>
      </c>
      <c r="B524" s="120">
        <v>72</v>
      </c>
      <c r="C524" s="271" t="s">
        <v>4015</v>
      </c>
      <c r="D524" s="174" t="s">
        <v>4016</v>
      </c>
      <c r="E524" s="360" t="s">
        <v>358</v>
      </c>
      <c r="F524" s="174" t="s">
        <v>4017</v>
      </c>
      <c r="G524" s="136" t="s">
        <v>4018</v>
      </c>
      <c r="H524" s="174" t="s">
        <v>4019</v>
      </c>
      <c r="I524" s="174" t="s">
        <v>4020</v>
      </c>
      <c r="J524" s="138">
        <v>3</v>
      </c>
      <c r="K524" s="374">
        <v>42522</v>
      </c>
      <c r="L524" s="374">
        <v>42794</v>
      </c>
      <c r="M524" s="150" t="s">
        <v>382</v>
      </c>
      <c r="N524" s="151" t="s">
        <v>24</v>
      </c>
      <c r="O524" s="151" t="s">
        <v>22</v>
      </c>
      <c r="P524" s="151" t="s">
        <v>22</v>
      </c>
      <c r="Q524" s="151" t="s">
        <v>22</v>
      </c>
      <c r="R524" s="153" t="s">
        <v>3441</v>
      </c>
      <c r="S524" s="140">
        <v>3</v>
      </c>
      <c r="T524" s="155">
        <f>+S524/J524</f>
        <v>1</v>
      </c>
      <c r="U524" s="133"/>
      <c r="V524" s="133"/>
      <c r="W524" s="133"/>
      <c r="X524" s="133"/>
      <c r="Y524" s="133"/>
      <c r="Z524" s="133"/>
      <c r="AA524" s="156" t="s">
        <v>100</v>
      </c>
      <c r="AB524" s="88">
        <f>IF(T524=100%,2,0)</f>
        <v>2</v>
      </c>
      <c r="AC524" s="88">
        <f>IF(L524&lt;$AD$8,0,1)</f>
        <v>0</v>
      </c>
      <c r="AD524" s="135" t="str">
        <f t="shared" si="16"/>
        <v>CUMPLIDA</v>
      </c>
      <c r="AE524" s="135" t="str">
        <f t="shared" si="17"/>
        <v>CUMPLIDA</v>
      </c>
      <c r="AF524" s="153" t="s">
        <v>89</v>
      </c>
      <c r="AG524" s="155" t="s">
        <v>408</v>
      </c>
      <c r="AH524" s="137"/>
      <c r="AI524" s="137"/>
      <c r="AJ524" s="137"/>
      <c r="AK524" s="9" t="s">
        <v>364</v>
      </c>
      <c r="AL524" s="9" t="s">
        <v>115</v>
      </c>
      <c r="AM524" s="9" t="s">
        <v>174</v>
      </c>
      <c r="AN524" s="9" t="s">
        <v>214</v>
      </c>
      <c r="AO524" s="9"/>
      <c r="AP524" s="9"/>
      <c r="AQ524" s="9"/>
      <c r="AR524" s="9"/>
      <c r="AS524" s="9"/>
    </row>
    <row r="525" spans="1:45" s="142" customFormat="1" ht="288" customHeight="1" x14ac:dyDescent="0.25">
      <c r="A525" s="96">
        <v>1004</v>
      </c>
      <c r="B525" s="96">
        <v>73</v>
      </c>
      <c r="C525" s="272" t="s">
        <v>4021</v>
      </c>
      <c r="D525" s="168" t="s">
        <v>4022</v>
      </c>
      <c r="E525" s="354" t="s">
        <v>358</v>
      </c>
      <c r="F525" s="168" t="s">
        <v>4023</v>
      </c>
      <c r="G525" s="450" t="s">
        <v>4024</v>
      </c>
      <c r="H525" s="168" t="s">
        <v>4025</v>
      </c>
      <c r="I525" s="168" t="s">
        <v>4026</v>
      </c>
      <c r="J525" s="449">
        <v>2</v>
      </c>
      <c r="K525" s="217">
        <v>42522</v>
      </c>
      <c r="L525" s="217">
        <v>42794</v>
      </c>
      <c r="M525" s="103" t="s">
        <v>382</v>
      </c>
      <c r="N525" s="452" t="s">
        <v>24</v>
      </c>
      <c r="O525" s="452" t="s">
        <v>22</v>
      </c>
      <c r="P525" s="452" t="s">
        <v>22</v>
      </c>
      <c r="Q525" s="118" t="s">
        <v>6164</v>
      </c>
      <c r="R525" s="105" t="s">
        <v>3441</v>
      </c>
      <c r="S525" s="449">
        <v>2</v>
      </c>
      <c r="T525" s="107">
        <f>+S525/J525</f>
        <v>1</v>
      </c>
      <c r="U525" s="86"/>
      <c r="V525" s="86"/>
      <c r="W525" s="86"/>
      <c r="X525" s="86"/>
      <c r="Y525" s="86"/>
      <c r="Z525" s="86"/>
      <c r="AA525" s="110" t="s">
        <v>100</v>
      </c>
      <c r="AB525" s="410">
        <f>IF(T525=100%,2,0)</f>
        <v>2</v>
      </c>
      <c r="AC525" s="411">
        <f>IF(L525&lt;$AD$8,0,1)</f>
        <v>0</v>
      </c>
      <c r="AD525" s="89" t="str">
        <f t="shared" si="16"/>
        <v>CUMPLIDA</v>
      </c>
      <c r="AE525" s="89" t="str">
        <f t="shared" si="17"/>
        <v>CUMPLIDA</v>
      </c>
      <c r="AF525" s="105" t="s">
        <v>89</v>
      </c>
      <c r="AG525" s="113"/>
      <c r="AH525" s="91"/>
      <c r="AI525" s="91"/>
      <c r="AJ525" s="91"/>
      <c r="AK525" s="427" t="s">
        <v>224</v>
      </c>
      <c r="AL525" s="427" t="s">
        <v>115</v>
      </c>
      <c r="AM525" s="427" t="s">
        <v>205</v>
      </c>
      <c r="AN525" s="427" t="s">
        <v>214</v>
      </c>
      <c r="AO525" s="427"/>
      <c r="AP525" s="427"/>
      <c r="AQ525" s="427"/>
      <c r="AR525" s="427"/>
      <c r="AS525" s="119"/>
    </row>
    <row r="526" spans="1:45" s="142" customFormat="1" ht="333" customHeight="1" x14ac:dyDescent="0.25">
      <c r="A526" s="96">
        <v>1005</v>
      </c>
      <c r="B526" s="96">
        <v>74</v>
      </c>
      <c r="C526" s="168" t="s">
        <v>4028</v>
      </c>
      <c r="D526" s="168" t="s">
        <v>4029</v>
      </c>
      <c r="E526" s="119" t="s">
        <v>4030</v>
      </c>
      <c r="F526" s="119" t="s">
        <v>4031</v>
      </c>
      <c r="G526" s="119" t="s">
        <v>4032</v>
      </c>
      <c r="H526" s="168" t="s">
        <v>4033</v>
      </c>
      <c r="I526" s="168" t="s">
        <v>4034</v>
      </c>
      <c r="J526" s="449">
        <v>2</v>
      </c>
      <c r="K526" s="217">
        <v>42522</v>
      </c>
      <c r="L526" s="217">
        <v>42794</v>
      </c>
      <c r="M526" s="103" t="s">
        <v>382</v>
      </c>
      <c r="N526" s="452" t="s">
        <v>24</v>
      </c>
      <c r="O526" s="452" t="s">
        <v>22</v>
      </c>
      <c r="P526" s="452" t="s">
        <v>22</v>
      </c>
      <c r="Q526" s="118" t="s">
        <v>6164</v>
      </c>
      <c r="R526" s="105" t="s">
        <v>3547</v>
      </c>
      <c r="S526" s="449">
        <v>2</v>
      </c>
      <c r="T526" s="107">
        <f>+S526/J526</f>
        <v>1</v>
      </c>
      <c r="U526" s="86"/>
      <c r="V526" s="86" t="s">
        <v>4037</v>
      </c>
      <c r="W526" s="86"/>
      <c r="X526" s="86"/>
      <c r="Y526" s="86"/>
      <c r="Z526" s="86"/>
      <c r="AA526" s="110" t="s">
        <v>100</v>
      </c>
      <c r="AB526" s="410">
        <f>IF(T526=100%,2,0)</f>
        <v>2</v>
      </c>
      <c r="AC526" s="411">
        <f>IF(L526&lt;$AD$8,0,1)</f>
        <v>0</v>
      </c>
      <c r="AD526" s="89" t="str">
        <f t="shared" si="16"/>
        <v>CUMPLIDA</v>
      </c>
      <c r="AE526" s="89" t="str">
        <f t="shared" si="17"/>
        <v>CUMPLIDA</v>
      </c>
      <c r="AF526" s="105" t="s">
        <v>31</v>
      </c>
      <c r="AG526" s="113"/>
      <c r="AH526" s="114" t="s">
        <v>4038</v>
      </c>
      <c r="AI526" s="91" t="s">
        <v>226</v>
      </c>
      <c r="AJ526" s="114" t="s">
        <v>220</v>
      </c>
      <c r="AK526" s="427" t="s">
        <v>224</v>
      </c>
      <c r="AL526" s="427" t="s">
        <v>111</v>
      </c>
      <c r="AM526" s="427" t="s">
        <v>132</v>
      </c>
      <c r="AN526" s="427" t="s">
        <v>214</v>
      </c>
      <c r="AO526" s="427"/>
      <c r="AP526" s="427"/>
      <c r="AQ526" s="427"/>
      <c r="AR526" s="427"/>
      <c r="AS526" s="119"/>
    </row>
    <row r="527" spans="1:45" s="142" customFormat="1" ht="244.9" hidden="1" customHeight="1" x14ac:dyDescent="0.25">
      <c r="A527" s="96">
        <v>1006</v>
      </c>
      <c r="B527" s="96">
        <v>75</v>
      </c>
      <c r="C527" s="272" t="s">
        <v>4039</v>
      </c>
      <c r="D527" s="168" t="s">
        <v>4040</v>
      </c>
      <c r="E527" s="354" t="s">
        <v>358</v>
      </c>
      <c r="F527" s="168" t="s">
        <v>4041</v>
      </c>
      <c r="G527" s="95" t="s">
        <v>4042</v>
      </c>
      <c r="H527" s="119" t="s">
        <v>4043</v>
      </c>
      <c r="I527" s="119" t="s">
        <v>4044</v>
      </c>
      <c r="J527" s="6">
        <v>9</v>
      </c>
      <c r="K527" s="117">
        <v>42522</v>
      </c>
      <c r="L527" s="102">
        <v>43190</v>
      </c>
      <c r="M527" s="103" t="s">
        <v>369</v>
      </c>
      <c r="N527" s="104" t="s">
        <v>23</v>
      </c>
      <c r="O527" s="104" t="s">
        <v>22</v>
      </c>
      <c r="P527" s="104" t="s">
        <v>22</v>
      </c>
      <c r="Q527" s="104" t="s">
        <v>22</v>
      </c>
      <c r="R527" s="105" t="s">
        <v>3441</v>
      </c>
      <c r="S527" s="6">
        <v>7</v>
      </c>
      <c r="T527" s="107">
        <f>+S527/J527</f>
        <v>0.77777777777777779</v>
      </c>
      <c r="U527" s="94" t="s">
        <v>729</v>
      </c>
      <c r="V527" s="86"/>
      <c r="W527" s="6" t="s">
        <v>4045</v>
      </c>
      <c r="X527" s="86"/>
      <c r="Y527" s="86"/>
      <c r="Z527" s="86"/>
      <c r="AA527" s="110" t="s">
        <v>100</v>
      </c>
      <c r="AB527" s="111">
        <f>IF(T527=100%,2,0)</f>
        <v>0</v>
      </c>
      <c r="AC527" s="112">
        <f>IF(L527&lt;$AD$8,0,1)</f>
        <v>0</v>
      </c>
      <c r="AD527" s="89" t="str">
        <f t="shared" si="16"/>
        <v>VENCIDA</v>
      </c>
      <c r="AE527" s="89" t="str">
        <f t="shared" si="17"/>
        <v>VENCIDA</v>
      </c>
      <c r="AF527" s="105" t="s">
        <v>89</v>
      </c>
      <c r="AG527" s="113"/>
      <c r="AH527" s="91"/>
      <c r="AI527" s="91"/>
      <c r="AJ527" s="91"/>
      <c r="AK527" s="94" t="s">
        <v>108</v>
      </c>
      <c r="AL527" s="6" t="s">
        <v>115</v>
      </c>
      <c r="AM527" s="6" t="s">
        <v>159</v>
      </c>
      <c r="AN527" s="6" t="s">
        <v>214</v>
      </c>
      <c r="AO527" s="427"/>
      <c r="AP527" s="6" t="s">
        <v>375</v>
      </c>
      <c r="AQ527" s="6" t="s">
        <v>475</v>
      </c>
      <c r="AR527" s="6"/>
      <c r="AS527" s="6"/>
    </row>
    <row r="528" spans="1:45" s="142" customFormat="1" ht="312" hidden="1" customHeight="1" x14ac:dyDescent="0.25">
      <c r="A528" s="96">
        <v>1007</v>
      </c>
      <c r="B528" s="96">
        <v>76</v>
      </c>
      <c r="C528" s="272" t="s">
        <v>4046</v>
      </c>
      <c r="D528" s="168" t="s">
        <v>4047</v>
      </c>
      <c r="E528" s="354" t="s">
        <v>358</v>
      </c>
      <c r="F528" s="95" t="s">
        <v>4048</v>
      </c>
      <c r="G528" s="119" t="s">
        <v>472</v>
      </c>
      <c r="H528" s="95" t="s">
        <v>4049</v>
      </c>
      <c r="I528" s="95" t="s">
        <v>4050</v>
      </c>
      <c r="J528" s="94">
        <v>8</v>
      </c>
      <c r="K528" s="217">
        <v>42522</v>
      </c>
      <c r="L528" s="117">
        <v>43190</v>
      </c>
      <c r="M528" s="103" t="s">
        <v>369</v>
      </c>
      <c r="N528" s="104" t="s">
        <v>23</v>
      </c>
      <c r="O528" s="104" t="s">
        <v>22</v>
      </c>
      <c r="P528" s="104" t="s">
        <v>22</v>
      </c>
      <c r="Q528" s="104" t="s">
        <v>22</v>
      </c>
      <c r="R528" s="105" t="s">
        <v>88</v>
      </c>
      <c r="S528" s="94">
        <v>2</v>
      </c>
      <c r="T528" s="107">
        <f>+S528/J528</f>
        <v>0.25</v>
      </c>
      <c r="U528" s="86"/>
      <c r="V528" s="86"/>
      <c r="W528" s="86"/>
      <c r="X528" s="86"/>
      <c r="Y528" s="86"/>
      <c r="Z528" s="86"/>
      <c r="AA528" s="110" t="s">
        <v>100</v>
      </c>
      <c r="AB528" s="111">
        <f>IF(T528=100%,2,0)</f>
        <v>0</v>
      </c>
      <c r="AC528" s="112">
        <f>IF(L528&lt;$AD$8,0,1)</f>
        <v>0</v>
      </c>
      <c r="AD528" s="89" t="str">
        <f t="shared" si="16"/>
        <v>VENCIDA</v>
      </c>
      <c r="AE528" s="89" t="str">
        <f t="shared" si="17"/>
        <v>VENCIDA</v>
      </c>
      <c r="AF528" s="105" t="s">
        <v>88</v>
      </c>
      <c r="AG528" s="113"/>
      <c r="AH528" s="91"/>
      <c r="AI528" s="91"/>
      <c r="AJ528" s="91"/>
      <c r="AK528" s="6" t="s">
        <v>224</v>
      </c>
      <c r="AL528" s="6" t="s">
        <v>115</v>
      </c>
      <c r="AM528" s="6" t="s">
        <v>205</v>
      </c>
      <c r="AN528" s="6" t="s">
        <v>214</v>
      </c>
      <c r="AO528" s="427"/>
      <c r="AP528" s="6" t="s">
        <v>375</v>
      </c>
      <c r="AQ528" s="6" t="s">
        <v>475</v>
      </c>
      <c r="AR528" s="6"/>
      <c r="AS528" s="6"/>
    </row>
    <row r="529" spans="1:45" s="142" customFormat="1" ht="189.75" customHeight="1" x14ac:dyDescent="0.25">
      <c r="A529" s="96">
        <v>1008</v>
      </c>
      <c r="B529" s="96">
        <v>77</v>
      </c>
      <c r="C529" s="272" t="s">
        <v>4051</v>
      </c>
      <c r="D529" s="168" t="s">
        <v>4052</v>
      </c>
      <c r="E529" s="354" t="s">
        <v>358</v>
      </c>
      <c r="F529" s="168" t="s">
        <v>3980</v>
      </c>
      <c r="G529" s="373" t="s">
        <v>3981</v>
      </c>
      <c r="H529" s="168" t="s">
        <v>4053</v>
      </c>
      <c r="I529" s="168" t="s">
        <v>4054</v>
      </c>
      <c r="J529" s="449">
        <v>4</v>
      </c>
      <c r="K529" s="117">
        <v>42522</v>
      </c>
      <c r="L529" s="117">
        <v>42794</v>
      </c>
      <c r="M529" s="103" t="s">
        <v>382</v>
      </c>
      <c r="N529" s="452" t="s">
        <v>24</v>
      </c>
      <c r="O529" s="452" t="s">
        <v>22</v>
      </c>
      <c r="P529" s="452" t="s">
        <v>22</v>
      </c>
      <c r="Q529" s="118" t="s">
        <v>6164</v>
      </c>
      <c r="R529" s="105" t="s">
        <v>88</v>
      </c>
      <c r="S529" s="449">
        <v>4</v>
      </c>
      <c r="T529" s="107">
        <f>+S529/J529</f>
        <v>1</v>
      </c>
      <c r="U529" s="86"/>
      <c r="V529" s="86"/>
      <c r="W529" s="86"/>
      <c r="X529" s="86"/>
      <c r="Y529" s="86"/>
      <c r="Z529" s="86"/>
      <c r="AA529" s="110" t="s">
        <v>100</v>
      </c>
      <c r="AB529" s="410">
        <f>IF(T529=100%,2,0)</f>
        <v>2</v>
      </c>
      <c r="AC529" s="411">
        <f>IF(L529&lt;$AD$8,0,1)</f>
        <v>0</v>
      </c>
      <c r="AD529" s="89" t="str">
        <f t="shared" si="16"/>
        <v>CUMPLIDA</v>
      </c>
      <c r="AE529" s="89" t="str">
        <f t="shared" si="17"/>
        <v>CUMPLIDA</v>
      </c>
      <c r="AF529" s="105" t="s">
        <v>88</v>
      </c>
      <c r="AG529" s="113"/>
      <c r="AH529" s="91"/>
      <c r="AI529" s="91"/>
      <c r="AJ529" s="91"/>
      <c r="AK529" s="427" t="s">
        <v>224</v>
      </c>
      <c r="AL529" s="427" t="s">
        <v>115</v>
      </c>
      <c r="AM529" s="427" t="s">
        <v>205</v>
      </c>
      <c r="AN529" s="427" t="s">
        <v>214</v>
      </c>
      <c r="AO529" s="427"/>
      <c r="AP529" s="427"/>
      <c r="AQ529" s="427"/>
      <c r="AR529" s="427"/>
      <c r="AS529" s="119"/>
    </row>
    <row r="530" spans="1:45" s="142" customFormat="1" ht="282.75" customHeight="1" x14ac:dyDescent="0.25">
      <c r="A530" s="96">
        <v>1009</v>
      </c>
      <c r="B530" s="96">
        <v>78</v>
      </c>
      <c r="C530" s="272" t="s">
        <v>4056</v>
      </c>
      <c r="D530" s="168" t="s">
        <v>4057</v>
      </c>
      <c r="E530" s="354" t="s">
        <v>358</v>
      </c>
      <c r="F530" s="168" t="s">
        <v>4058</v>
      </c>
      <c r="G530" s="119" t="s">
        <v>4059</v>
      </c>
      <c r="H530" s="375" t="s">
        <v>4060</v>
      </c>
      <c r="I530" s="375" t="s">
        <v>4061</v>
      </c>
      <c r="J530" s="427">
        <v>5</v>
      </c>
      <c r="K530" s="117">
        <v>42522</v>
      </c>
      <c r="L530" s="217">
        <v>43312</v>
      </c>
      <c r="M530" s="103" t="s">
        <v>430</v>
      </c>
      <c r="N530" s="452" t="s">
        <v>28</v>
      </c>
      <c r="O530" s="452" t="s">
        <v>29</v>
      </c>
      <c r="P530" s="452" t="s">
        <v>29</v>
      </c>
      <c r="Q530" s="452" t="s">
        <v>6191</v>
      </c>
      <c r="R530" s="105" t="s">
        <v>88</v>
      </c>
      <c r="S530" s="427">
        <v>5</v>
      </c>
      <c r="T530" s="107">
        <f>+S530/J530</f>
        <v>1</v>
      </c>
      <c r="U530" s="86"/>
      <c r="V530" s="86"/>
      <c r="W530" s="86"/>
      <c r="X530" s="86"/>
      <c r="Y530" s="86"/>
      <c r="Z530" s="86"/>
      <c r="AA530" s="110" t="s">
        <v>100</v>
      </c>
      <c r="AB530" s="410">
        <f>IF(T530=100%,2,0)</f>
        <v>2</v>
      </c>
      <c r="AC530" s="411">
        <f>IF(L530&lt;$AD$8,0,1)</f>
        <v>0</v>
      </c>
      <c r="AD530" s="89" t="str">
        <f t="shared" si="16"/>
        <v>CUMPLIDA</v>
      </c>
      <c r="AE530" s="89" t="str">
        <f t="shared" si="17"/>
        <v>CUMPLIDA</v>
      </c>
      <c r="AF530" s="105" t="s">
        <v>88</v>
      </c>
      <c r="AG530" s="113"/>
      <c r="AH530" s="91"/>
      <c r="AI530" s="91"/>
      <c r="AJ530" s="91"/>
      <c r="AK530" s="449" t="s">
        <v>108</v>
      </c>
      <c r="AL530" s="427" t="s">
        <v>111</v>
      </c>
      <c r="AM530" s="427" t="s">
        <v>158</v>
      </c>
      <c r="AN530" s="427" t="s">
        <v>214</v>
      </c>
      <c r="AO530" s="427"/>
      <c r="AP530" s="427"/>
      <c r="AQ530" s="427"/>
      <c r="AR530" s="427"/>
      <c r="AS530" s="119"/>
    </row>
    <row r="531" spans="1:45" s="142" customFormat="1" ht="141.75" customHeight="1" x14ac:dyDescent="0.25">
      <c r="A531" s="96">
        <v>1010</v>
      </c>
      <c r="B531" s="96">
        <v>79</v>
      </c>
      <c r="C531" s="272" t="s">
        <v>4064</v>
      </c>
      <c r="D531" s="284" t="s">
        <v>4065</v>
      </c>
      <c r="E531" s="354" t="s">
        <v>358</v>
      </c>
      <c r="F531" s="168" t="s">
        <v>4066</v>
      </c>
      <c r="G531" s="373" t="s">
        <v>4067</v>
      </c>
      <c r="H531" s="168" t="s">
        <v>4068</v>
      </c>
      <c r="I531" s="168" t="s">
        <v>4069</v>
      </c>
      <c r="J531" s="449">
        <v>3</v>
      </c>
      <c r="K531" s="117">
        <v>42522</v>
      </c>
      <c r="L531" s="117">
        <v>42794</v>
      </c>
      <c r="M531" s="103" t="s">
        <v>382</v>
      </c>
      <c r="N531" s="452" t="s">
        <v>24</v>
      </c>
      <c r="O531" s="452" t="s">
        <v>22</v>
      </c>
      <c r="P531" s="452" t="s">
        <v>22</v>
      </c>
      <c r="Q531" s="118" t="s">
        <v>6164</v>
      </c>
      <c r="R531" s="105" t="s">
        <v>3441</v>
      </c>
      <c r="S531" s="449">
        <v>3</v>
      </c>
      <c r="T531" s="107">
        <f>+S531/J531</f>
        <v>1</v>
      </c>
      <c r="U531" s="86"/>
      <c r="V531" s="86"/>
      <c r="W531" s="86"/>
      <c r="X531" s="86"/>
      <c r="Y531" s="86"/>
      <c r="Z531" s="86"/>
      <c r="AA531" s="110" t="s">
        <v>100</v>
      </c>
      <c r="AB531" s="410">
        <f>IF(T531=100%,2,0)</f>
        <v>2</v>
      </c>
      <c r="AC531" s="411">
        <f>IF(L531&lt;$AD$8,0,1)</f>
        <v>0</v>
      </c>
      <c r="AD531" s="89" t="str">
        <f t="shared" si="16"/>
        <v>CUMPLIDA</v>
      </c>
      <c r="AE531" s="89" t="str">
        <f t="shared" si="17"/>
        <v>CUMPLIDA</v>
      </c>
      <c r="AF531" s="105" t="s">
        <v>89</v>
      </c>
      <c r="AG531" s="113"/>
      <c r="AH531" s="91"/>
      <c r="AI531" s="91"/>
      <c r="AJ531" s="91"/>
      <c r="AK531" s="427" t="s">
        <v>224</v>
      </c>
      <c r="AL531" s="427" t="s">
        <v>115</v>
      </c>
      <c r="AM531" s="427" t="s">
        <v>205</v>
      </c>
      <c r="AN531" s="427" t="s">
        <v>214</v>
      </c>
      <c r="AO531" s="427"/>
      <c r="AP531" s="427"/>
      <c r="AQ531" s="427"/>
      <c r="AR531" s="427"/>
      <c r="AS531" s="119"/>
    </row>
    <row r="532" spans="1:45" s="142" customFormat="1" ht="147.75" customHeight="1" x14ac:dyDescent="0.25">
      <c r="A532" s="96">
        <v>1011</v>
      </c>
      <c r="B532" s="96">
        <v>80</v>
      </c>
      <c r="C532" s="272" t="s">
        <v>4071</v>
      </c>
      <c r="D532" s="284" t="s">
        <v>4072</v>
      </c>
      <c r="E532" s="354" t="s">
        <v>358</v>
      </c>
      <c r="F532" s="168" t="s">
        <v>3980</v>
      </c>
      <c r="G532" s="373" t="s">
        <v>3981</v>
      </c>
      <c r="H532" s="168" t="s">
        <v>4073</v>
      </c>
      <c r="I532" s="168" t="s">
        <v>4074</v>
      </c>
      <c r="J532" s="449">
        <v>3</v>
      </c>
      <c r="K532" s="117">
        <v>42522</v>
      </c>
      <c r="L532" s="117">
        <v>42794</v>
      </c>
      <c r="M532" s="103" t="s">
        <v>382</v>
      </c>
      <c r="N532" s="452" t="s">
        <v>24</v>
      </c>
      <c r="O532" s="452" t="s">
        <v>22</v>
      </c>
      <c r="P532" s="452" t="s">
        <v>22</v>
      </c>
      <c r="Q532" s="118" t="s">
        <v>6164</v>
      </c>
      <c r="R532" s="105" t="s">
        <v>88</v>
      </c>
      <c r="S532" s="449">
        <v>3</v>
      </c>
      <c r="T532" s="107">
        <f>+S532/J532</f>
        <v>1</v>
      </c>
      <c r="U532" s="86"/>
      <c r="V532" s="86"/>
      <c r="W532" s="86"/>
      <c r="X532" s="86"/>
      <c r="Y532" s="86"/>
      <c r="Z532" s="86"/>
      <c r="AA532" s="110" t="s">
        <v>100</v>
      </c>
      <c r="AB532" s="410">
        <f>IF(T532=100%,2,0)</f>
        <v>2</v>
      </c>
      <c r="AC532" s="411">
        <f>IF(L532&lt;$AD$8,0,1)</f>
        <v>0</v>
      </c>
      <c r="AD532" s="89" t="str">
        <f t="shared" si="16"/>
        <v>CUMPLIDA</v>
      </c>
      <c r="AE532" s="89" t="str">
        <f t="shared" si="17"/>
        <v>CUMPLIDA</v>
      </c>
      <c r="AF532" s="105" t="s">
        <v>88</v>
      </c>
      <c r="AG532" s="113"/>
      <c r="AH532" s="91"/>
      <c r="AI532" s="91"/>
      <c r="AJ532" s="91"/>
      <c r="AK532" s="427" t="s">
        <v>224</v>
      </c>
      <c r="AL532" s="427" t="s">
        <v>115</v>
      </c>
      <c r="AM532" s="427" t="s">
        <v>174</v>
      </c>
      <c r="AN532" s="427" t="s">
        <v>214</v>
      </c>
      <c r="AO532" s="427"/>
      <c r="AP532" s="427"/>
      <c r="AQ532" s="427"/>
      <c r="AR532" s="427"/>
      <c r="AS532" s="119"/>
    </row>
    <row r="533" spans="1:45" s="142" customFormat="1" ht="156" customHeight="1" x14ac:dyDescent="0.25">
      <c r="A533" s="96">
        <v>1012</v>
      </c>
      <c r="B533" s="96">
        <v>81</v>
      </c>
      <c r="C533" s="272" t="s">
        <v>4076</v>
      </c>
      <c r="D533" s="284" t="s">
        <v>4077</v>
      </c>
      <c r="E533" s="354" t="s">
        <v>358</v>
      </c>
      <c r="F533" s="168" t="s">
        <v>4078</v>
      </c>
      <c r="G533" s="373" t="s">
        <v>4079</v>
      </c>
      <c r="H533" s="168" t="s">
        <v>4080</v>
      </c>
      <c r="I533" s="168" t="s">
        <v>4081</v>
      </c>
      <c r="J533" s="449">
        <v>3</v>
      </c>
      <c r="K533" s="117">
        <v>42522</v>
      </c>
      <c r="L533" s="117">
        <v>42794</v>
      </c>
      <c r="M533" s="103" t="s">
        <v>382</v>
      </c>
      <c r="N533" s="452" t="s">
        <v>24</v>
      </c>
      <c r="O533" s="452" t="s">
        <v>22</v>
      </c>
      <c r="P533" s="452" t="s">
        <v>22</v>
      </c>
      <c r="Q533" s="118" t="s">
        <v>6164</v>
      </c>
      <c r="R533" s="105" t="s">
        <v>88</v>
      </c>
      <c r="S533" s="449">
        <v>3</v>
      </c>
      <c r="T533" s="107">
        <f>+S533/J533</f>
        <v>1</v>
      </c>
      <c r="U533" s="86"/>
      <c r="V533" s="86"/>
      <c r="W533" s="86"/>
      <c r="X533" s="86"/>
      <c r="Y533" s="86"/>
      <c r="Z533" s="86"/>
      <c r="AA533" s="110" t="s">
        <v>100</v>
      </c>
      <c r="AB533" s="410">
        <f>IF(T533=100%,2,0)</f>
        <v>2</v>
      </c>
      <c r="AC533" s="411">
        <f>IF(L533&lt;$AD$8,0,1)</f>
        <v>0</v>
      </c>
      <c r="AD533" s="89" t="str">
        <f t="shared" si="16"/>
        <v>CUMPLIDA</v>
      </c>
      <c r="AE533" s="89" t="str">
        <f t="shared" si="17"/>
        <v>CUMPLIDA</v>
      </c>
      <c r="AF533" s="105" t="s">
        <v>88</v>
      </c>
      <c r="AG533" s="113"/>
      <c r="AH533" s="91"/>
      <c r="AI533" s="91"/>
      <c r="AJ533" s="91"/>
      <c r="AK533" s="427" t="s">
        <v>224</v>
      </c>
      <c r="AL533" s="427" t="s">
        <v>111</v>
      </c>
      <c r="AM533" s="427" t="s">
        <v>172</v>
      </c>
      <c r="AN533" s="427" t="s">
        <v>214</v>
      </c>
      <c r="AO533" s="427"/>
      <c r="AP533" s="427"/>
      <c r="AQ533" s="427"/>
      <c r="AR533" s="427"/>
      <c r="AS533" s="119"/>
    </row>
    <row r="534" spans="1:45" s="142" customFormat="1" ht="240.75" hidden="1" customHeight="1" x14ac:dyDescent="0.25">
      <c r="A534" s="120">
        <v>1013</v>
      </c>
      <c r="B534" s="120">
        <v>82</v>
      </c>
      <c r="C534" s="174" t="s">
        <v>4083</v>
      </c>
      <c r="D534" s="174" t="s">
        <v>4084</v>
      </c>
      <c r="E534" s="360" t="s">
        <v>358</v>
      </c>
      <c r="F534" s="174" t="s">
        <v>4085</v>
      </c>
      <c r="G534" s="148" t="s">
        <v>4086</v>
      </c>
      <c r="H534" s="174" t="s">
        <v>4087</v>
      </c>
      <c r="I534" s="174" t="s">
        <v>4088</v>
      </c>
      <c r="J534" s="138">
        <v>5</v>
      </c>
      <c r="K534" s="361">
        <v>42522</v>
      </c>
      <c r="L534" s="361">
        <v>42794</v>
      </c>
      <c r="M534" s="150" t="s">
        <v>382</v>
      </c>
      <c r="N534" s="151" t="s">
        <v>24</v>
      </c>
      <c r="O534" s="151" t="s">
        <v>22</v>
      </c>
      <c r="P534" s="151" t="s">
        <v>22</v>
      </c>
      <c r="Q534" s="151" t="s">
        <v>22</v>
      </c>
      <c r="R534" s="153" t="s">
        <v>3547</v>
      </c>
      <c r="S534" s="140">
        <v>5</v>
      </c>
      <c r="T534" s="155">
        <f>+S534/J534</f>
        <v>1</v>
      </c>
      <c r="U534" s="133"/>
      <c r="V534" s="133"/>
      <c r="W534" s="133"/>
      <c r="X534" s="133"/>
      <c r="Y534" s="133"/>
      <c r="Z534" s="133"/>
      <c r="AA534" s="156" t="s">
        <v>100</v>
      </c>
      <c r="AB534" s="88">
        <f>IF(T534=100%,2,0)</f>
        <v>2</v>
      </c>
      <c r="AC534" s="88">
        <f>IF(L534&lt;$AD$8,0,1)</f>
        <v>0</v>
      </c>
      <c r="AD534" s="135" t="str">
        <f t="shared" si="16"/>
        <v>CUMPLIDA</v>
      </c>
      <c r="AE534" s="135" t="str">
        <f t="shared" si="17"/>
        <v>CUMPLIDA</v>
      </c>
      <c r="AF534" s="153" t="s">
        <v>31</v>
      </c>
      <c r="AG534" s="155" t="s">
        <v>408</v>
      </c>
      <c r="AH534" s="190" t="s">
        <v>4089</v>
      </c>
      <c r="AI534" s="137" t="s">
        <v>226</v>
      </c>
      <c r="AJ534" s="190" t="s">
        <v>220</v>
      </c>
      <c r="AK534" s="9" t="s">
        <v>364</v>
      </c>
      <c r="AL534" s="9" t="s">
        <v>111</v>
      </c>
      <c r="AM534" s="376" t="s">
        <v>1512</v>
      </c>
      <c r="AN534" s="9" t="s">
        <v>214</v>
      </c>
      <c r="AO534" s="9"/>
      <c r="AP534" s="9"/>
      <c r="AQ534" s="9"/>
      <c r="AR534" s="9"/>
      <c r="AS534" s="9"/>
    </row>
    <row r="535" spans="1:45" s="142" customFormat="1" ht="113.25" customHeight="1" x14ac:dyDescent="0.25">
      <c r="A535" s="96">
        <v>1014</v>
      </c>
      <c r="B535" s="96">
        <v>83</v>
      </c>
      <c r="C535" s="272" t="s">
        <v>4090</v>
      </c>
      <c r="D535" s="168" t="s">
        <v>4091</v>
      </c>
      <c r="E535" s="354" t="s">
        <v>358</v>
      </c>
      <c r="F535" s="168" t="s">
        <v>3980</v>
      </c>
      <c r="G535" s="373" t="s">
        <v>3981</v>
      </c>
      <c r="H535" s="168" t="s">
        <v>4092</v>
      </c>
      <c r="I535" s="168" t="s">
        <v>4093</v>
      </c>
      <c r="J535" s="449">
        <v>3</v>
      </c>
      <c r="K535" s="217">
        <v>42522</v>
      </c>
      <c r="L535" s="217">
        <v>42794</v>
      </c>
      <c r="M535" s="103" t="s">
        <v>382</v>
      </c>
      <c r="N535" s="452" t="s">
        <v>24</v>
      </c>
      <c r="O535" s="452" t="s">
        <v>22</v>
      </c>
      <c r="P535" s="452" t="s">
        <v>22</v>
      </c>
      <c r="Q535" s="118" t="s">
        <v>6164</v>
      </c>
      <c r="R535" s="105" t="s">
        <v>3441</v>
      </c>
      <c r="S535" s="449">
        <v>3</v>
      </c>
      <c r="T535" s="107">
        <f>+S535/J535</f>
        <v>1</v>
      </c>
      <c r="U535" s="86"/>
      <c r="V535" s="86"/>
      <c r="W535" s="86"/>
      <c r="X535" s="86"/>
      <c r="Y535" s="86"/>
      <c r="Z535" s="86"/>
      <c r="AA535" s="110" t="s">
        <v>100</v>
      </c>
      <c r="AB535" s="410">
        <f>IF(T535=100%,2,0)</f>
        <v>2</v>
      </c>
      <c r="AC535" s="411">
        <f>IF(L535&lt;$AD$8,0,1)</f>
        <v>0</v>
      </c>
      <c r="AD535" s="89" t="str">
        <f t="shared" si="16"/>
        <v>CUMPLIDA</v>
      </c>
      <c r="AE535" s="89" t="str">
        <f t="shared" si="17"/>
        <v>CUMPLIDA</v>
      </c>
      <c r="AF535" s="105" t="s">
        <v>89</v>
      </c>
      <c r="AG535" s="113"/>
      <c r="AH535" s="91"/>
      <c r="AI535" s="91"/>
      <c r="AJ535" s="91"/>
      <c r="AK535" s="427" t="s">
        <v>224</v>
      </c>
      <c r="AL535" s="427" t="s">
        <v>115</v>
      </c>
      <c r="AM535" s="427" t="s">
        <v>174</v>
      </c>
      <c r="AN535" s="427" t="s">
        <v>214</v>
      </c>
      <c r="AO535" s="427"/>
      <c r="AP535" s="427"/>
      <c r="AQ535" s="427"/>
      <c r="AR535" s="427"/>
      <c r="AS535" s="119"/>
    </row>
    <row r="536" spans="1:45" s="142" customFormat="1" ht="167.25" customHeight="1" x14ac:dyDescent="0.25">
      <c r="A536" s="96">
        <v>1015</v>
      </c>
      <c r="B536" s="96">
        <v>84</v>
      </c>
      <c r="C536" s="168" t="s">
        <v>4095</v>
      </c>
      <c r="D536" s="168" t="s">
        <v>4096</v>
      </c>
      <c r="E536" s="354" t="s">
        <v>358</v>
      </c>
      <c r="F536" s="168" t="s">
        <v>3980</v>
      </c>
      <c r="G536" s="373" t="s">
        <v>3981</v>
      </c>
      <c r="H536" s="168" t="s">
        <v>4097</v>
      </c>
      <c r="I536" s="168" t="s">
        <v>4054</v>
      </c>
      <c r="J536" s="449">
        <v>4</v>
      </c>
      <c r="K536" s="217">
        <v>42522</v>
      </c>
      <c r="L536" s="217">
        <v>42794</v>
      </c>
      <c r="M536" s="103" t="s">
        <v>382</v>
      </c>
      <c r="N536" s="452" t="s">
        <v>24</v>
      </c>
      <c r="O536" s="452" t="s">
        <v>22</v>
      </c>
      <c r="P536" s="452" t="s">
        <v>22</v>
      </c>
      <c r="Q536" s="118" t="s">
        <v>6164</v>
      </c>
      <c r="R536" s="105" t="s">
        <v>88</v>
      </c>
      <c r="S536" s="449">
        <v>4</v>
      </c>
      <c r="T536" s="107">
        <f>+S536/J536</f>
        <v>1</v>
      </c>
      <c r="U536" s="86"/>
      <c r="V536" s="86"/>
      <c r="W536" s="86"/>
      <c r="X536" s="86"/>
      <c r="Y536" s="86"/>
      <c r="Z536" s="86"/>
      <c r="AA536" s="110" t="s">
        <v>100</v>
      </c>
      <c r="AB536" s="410">
        <f>IF(T536=100%,2,0)</f>
        <v>2</v>
      </c>
      <c r="AC536" s="411">
        <f>IF(L536&lt;$AD$8,0,1)</f>
        <v>0</v>
      </c>
      <c r="AD536" s="89" t="str">
        <f t="shared" si="16"/>
        <v>CUMPLIDA</v>
      </c>
      <c r="AE536" s="89" t="str">
        <f t="shared" si="17"/>
        <v>CUMPLIDA</v>
      </c>
      <c r="AF536" s="105" t="s">
        <v>88</v>
      </c>
      <c r="AG536" s="113"/>
      <c r="AH536" s="91"/>
      <c r="AI536" s="91"/>
      <c r="AJ536" s="91"/>
      <c r="AK536" s="427" t="s">
        <v>224</v>
      </c>
      <c r="AL536" s="427" t="s">
        <v>115</v>
      </c>
      <c r="AM536" s="427" t="s">
        <v>174</v>
      </c>
      <c r="AN536" s="427" t="s">
        <v>214</v>
      </c>
      <c r="AO536" s="427"/>
      <c r="AP536" s="427"/>
      <c r="AQ536" s="427"/>
      <c r="AR536" s="427"/>
      <c r="AS536" s="119"/>
    </row>
    <row r="537" spans="1:45" s="142" customFormat="1" ht="200.25" hidden="1" customHeight="1" x14ac:dyDescent="0.25">
      <c r="A537" s="120">
        <v>1016</v>
      </c>
      <c r="B537" s="120">
        <v>85</v>
      </c>
      <c r="C537" s="271" t="s">
        <v>4099</v>
      </c>
      <c r="D537" s="174" t="s">
        <v>4100</v>
      </c>
      <c r="E537" s="360" t="s">
        <v>358</v>
      </c>
      <c r="F537" s="174" t="s">
        <v>3980</v>
      </c>
      <c r="G537" s="377" t="s">
        <v>3981</v>
      </c>
      <c r="H537" s="174" t="s">
        <v>4101</v>
      </c>
      <c r="I537" s="174" t="s">
        <v>4102</v>
      </c>
      <c r="J537" s="138">
        <v>4</v>
      </c>
      <c r="K537" s="374">
        <v>42522</v>
      </c>
      <c r="L537" s="374">
        <v>42794</v>
      </c>
      <c r="M537" s="150" t="s">
        <v>382</v>
      </c>
      <c r="N537" s="151" t="s">
        <v>24</v>
      </c>
      <c r="O537" s="151" t="s">
        <v>22</v>
      </c>
      <c r="P537" s="151" t="s">
        <v>22</v>
      </c>
      <c r="Q537" s="151" t="s">
        <v>22</v>
      </c>
      <c r="R537" s="153" t="s">
        <v>88</v>
      </c>
      <c r="S537" s="140">
        <v>4</v>
      </c>
      <c r="T537" s="155">
        <f>+S537/J537</f>
        <v>1</v>
      </c>
      <c r="U537" s="133"/>
      <c r="V537" s="133"/>
      <c r="W537" s="133"/>
      <c r="X537" s="133"/>
      <c r="Y537" s="133"/>
      <c r="Z537" s="133"/>
      <c r="AA537" s="156" t="s">
        <v>100</v>
      </c>
      <c r="AB537" s="88">
        <f>IF(T537=100%,2,0)</f>
        <v>2</v>
      </c>
      <c r="AC537" s="88">
        <f>IF(L537&lt;$AD$8,0,1)</f>
        <v>0</v>
      </c>
      <c r="AD537" s="135" t="str">
        <f t="shared" si="16"/>
        <v>CUMPLIDA</v>
      </c>
      <c r="AE537" s="135" t="str">
        <f t="shared" si="17"/>
        <v>CUMPLIDA</v>
      </c>
      <c r="AF537" s="153" t="s">
        <v>88</v>
      </c>
      <c r="AG537" s="155" t="s">
        <v>408</v>
      </c>
      <c r="AH537" s="137"/>
      <c r="AI537" s="137"/>
      <c r="AJ537" s="137"/>
      <c r="AK537" s="9" t="s">
        <v>364</v>
      </c>
      <c r="AL537" s="9" t="s">
        <v>115</v>
      </c>
      <c r="AM537" s="9" t="s">
        <v>174</v>
      </c>
      <c r="AN537" s="9" t="s">
        <v>214</v>
      </c>
      <c r="AO537" s="9"/>
      <c r="AP537" s="9"/>
      <c r="AQ537" s="9"/>
      <c r="AR537" s="9"/>
      <c r="AS537" s="9"/>
    </row>
    <row r="538" spans="1:45" s="142" customFormat="1" ht="181.5" hidden="1" customHeight="1" x14ac:dyDescent="0.25">
      <c r="A538" s="70">
        <v>1017</v>
      </c>
      <c r="B538" s="70">
        <v>86</v>
      </c>
      <c r="C538" s="240" t="s">
        <v>4103</v>
      </c>
      <c r="D538" s="183" t="s">
        <v>4104</v>
      </c>
      <c r="E538" s="353" t="s">
        <v>358</v>
      </c>
      <c r="F538" s="183" t="s">
        <v>4105</v>
      </c>
      <c r="G538" s="183" t="s">
        <v>4106</v>
      </c>
      <c r="H538" s="183" t="s">
        <v>4107</v>
      </c>
      <c r="I538" s="183" t="s">
        <v>4108</v>
      </c>
      <c r="J538" s="92">
        <v>4</v>
      </c>
      <c r="K538" s="367">
        <v>42522</v>
      </c>
      <c r="L538" s="367">
        <v>42735</v>
      </c>
      <c r="M538" s="103" t="s">
        <v>3451</v>
      </c>
      <c r="N538" s="104" t="s">
        <v>93</v>
      </c>
      <c r="O538" s="104" t="s">
        <v>22</v>
      </c>
      <c r="P538" s="104" t="s">
        <v>2630</v>
      </c>
      <c r="Q538" s="104" t="s">
        <v>22</v>
      </c>
      <c r="R538" s="105" t="s">
        <v>3441</v>
      </c>
      <c r="S538" s="94">
        <v>4</v>
      </c>
      <c r="T538" s="113">
        <f>+S538/J538</f>
        <v>1</v>
      </c>
      <c r="U538" s="86"/>
      <c r="V538" s="86"/>
      <c r="W538" s="86"/>
      <c r="X538" s="86"/>
      <c r="Y538" s="86"/>
      <c r="Z538" s="86"/>
      <c r="AA538" s="110" t="s">
        <v>100</v>
      </c>
      <c r="AB538" s="88">
        <f>IF(T538=100%,2,0)</f>
        <v>2</v>
      </c>
      <c r="AC538" s="88">
        <f>IF(L538&lt;$AD$8,0,1)</f>
        <v>0</v>
      </c>
      <c r="AD538" s="89" t="str">
        <f t="shared" si="16"/>
        <v>CUMPLIDA</v>
      </c>
      <c r="AE538" s="89" t="str">
        <f t="shared" si="17"/>
        <v>CUMPLIDA</v>
      </c>
      <c r="AF538" s="105" t="s">
        <v>89</v>
      </c>
      <c r="AG538" s="113" t="s">
        <v>408</v>
      </c>
      <c r="AH538" s="114" t="s">
        <v>4109</v>
      </c>
      <c r="AI538" s="91" t="s">
        <v>226</v>
      </c>
      <c r="AJ538" s="91" t="s">
        <v>220</v>
      </c>
      <c r="AK538" s="6" t="s">
        <v>364</v>
      </c>
      <c r="AL538" s="6" t="s">
        <v>111</v>
      </c>
      <c r="AM538" s="6" t="s">
        <v>134</v>
      </c>
      <c r="AN538" s="6" t="s">
        <v>216</v>
      </c>
      <c r="AO538" s="427"/>
      <c r="AP538" s="6"/>
      <c r="AQ538" s="6"/>
      <c r="AR538" s="6"/>
      <c r="AS538" s="6"/>
    </row>
    <row r="539" spans="1:45" s="142" customFormat="1" ht="135.75" hidden="1" customHeight="1" x14ac:dyDescent="0.25">
      <c r="A539" s="70">
        <v>1018</v>
      </c>
      <c r="B539" s="70">
        <v>87</v>
      </c>
      <c r="C539" s="240" t="s">
        <v>4110</v>
      </c>
      <c r="D539" s="183" t="s">
        <v>4111</v>
      </c>
      <c r="E539" s="353" t="s">
        <v>358</v>
      </c>
      <c r="F539" s="90" t="s">
        <v>4112</v>
      </c>
      <c r="G539" s="353"/>
      <c r="H539" s="75" t="s">
        <v>4113</v>
      </c>
      <c r="I539" s="75" t="s">
        <v>4113</v>
      </c>
      <c r="J539" s="93">
        <v>4</v>
      </c>
      <c r="K539" s="378">
        <v>42522</v>
      </c>
      <c r="L539" s="378">
        <v>42735</v>
      </c>
      <c r="M539" s="103" t="s">
        <v>466</v>
      </c>
      <c r="N539" s="6" t="s">
        <v>34</v>
      </c>
      <c r="O539" s="6" t="s">
        <v>29</v>
      </c>
      <c r="P539" s="6" t="s">
        <v>29</v>
      </c>
      <c r="Q539" s="6" t="s">
        <v>29</v>
      </c>
      <c r="R539" s="105" t="s">
        <v>88</v>
      </c>
      <c r="S539" s="94">
        <v>4</v>
      </c>
      <c r="T539" s="113">
        <f>+S539/J539</f>
        <v>1</v>
      </c>
      <c r="U539" s="86"/>
      <c r="V539" s="86"/>
      <c r="W539" s="86"/>
      <c r="X539" s="86"/>
      <c r="Y539" s="86"/>
      <c r="Z539" s="86"/>
      <c r="AA539" s="110" t="s">
        <v>100</v>
      </c>
      <c r="AB539" s="88">
        <f>IF(T539=100%,2,0)</f>
        <v>2</v>
      </c>
      <c r="AC539" s="88">
        <f>IF(L539&lt;$AD$8,0,1)</f>
        <v>0</v>
      </c>
      <c r="AD539" s="89" t="str">
        <f t="shared" si="16"/>
        <v>CUMPLIDA</v>
      </c>
      <c r="AE539" s="89" t="str">
        <f t="shared" si="17"/>
        <v>CUMPLIDA</v>
      </c>
      <c r="AF539" s="105" t="s">
        <v>88</v>
      </c>
      <c r="AG539" s="113" t="s">
        <v>408</v>
      </c>
      <c r="AH539" s="114" t="s">
        <v>4114</v>
      </c>
      <c r="AI539" s="91" t="s">
        <v>19</v>
      </c>
      <c r="AJ539" s="114" t="s">
        <v>222</v>
      </c>
      <c r="AK539" s="6" t="s">
        <v>364</v>
      </c>
      <c r="AL539" s="6" t="s">
        <v>111</v>
      </c>
      <c r="AM539" s="270" t="s">
        <v>1512</v>
      </c>
      <c r="AN539" s="6" t="s">
        <v>213</v>
      </c>
      <c r="AO539" s="427"/>
      <c r="AP539" s="6"/>
      <c r="AQ539" s="6"/>
      <c r="AR539" s="6"/>
      <c r="AS539" s="6"/>
    </row>
    <row r="540" spans="1:45" s="142" customFormat="1" ht="271.5" hidden="1" customHeight="1" x14ac:dyDescent="0.25">
      <c r="A540" s="70">
        <v>1019</v>
      </c>
      <c r="B540" s="70">
        <v>88</v>
      </c>
      <c r="C540" s="240" t="s">
        <v>4115</v>
      </c>
      <c r="D540" s="183" t="s">
        <v>4116</v>
      </c>
      <c r="E540" s="353" t="s">
        <v>358</v>
      </c>
      <c r="F540" s="317" t="s">
        <v>3776</v>
      </c>
      <c r="G540" s="353"/>
      <c r="H540" s="218" t="s">
        <v>4117</v>
      </c>
      <c r="I540" s="75" t="s">
        <v>4118</v>
      </c>
      <c r="J540" s="93">
        <v>8</v>
      </c>
      <c r="K540" s="378">
        <v>42522</v>
      </c>
      <c r="L540" s="378">
        <v>42735</v>
      </c>
      <c r="M540" s="103" t="s">
        <v>466</v>
      </c>
      <c r="N540" s="6" t="s">
        <v>34</v>
      </c>
      <c r="O540" s="6" t="s">
        <v>29</v>
      </c>
      <c r="P540" s="6" t="s">
        <v>3952</v>
      </c>
      <c r="Q540" s="6" t="s">
        <v>29</v>
      </c>
      <c r="R540" s="105" t="s">
        <v>88</v>
      </c>
      <c r="S540" s="94">
        <v>8</v>
      </c>
      <c r="T540" s="113">
        <f>+S540/J540</f>
        <v>1</v>
      </c>
      <c r="U540" s="86"/>
      <c r="V540" s="86"/>
      <c r="W540" s="86"/>
      <c r="X540" s="86"/>
      <c r="Y540" s="86"/>
      <c r="Z540" s="86"/>
      <c r="AA540" s="110" t="s">
        <v>100</v>
      </c>
      <c r="AB540" s="88">
        <f>IF(T540=100%,2,0)</f>
        <v>2</v>
      </c>
      <c r="AC540" s="88">
        <f>IF(L540&lt;$AD$8,0,1)</f>
        <v>0</v>
      </c>
      <c r="AD540" s="89" t="str">
        <f t="shared" si="16"/>
        <v>CUMPLIDA</v>
      </c>
      <c r="AE540" s="89" t="str">
        <f t="shared" si="17"/>
        <v>CUMPLIDA</v>
      </c>
      <c r="AF540" s="105" t="s">
        <v>88</v>
      </c>
      <c r="AG540" s="113" t="s">
        <v>408</v>
      </c>
      <c r="AH540" s="114" t="s">
        <v>4119</v>
      </c>
      <c r="AI540" s="91" t="s">
        <v>19</v>
      </c>
      <c r="AJ540" s="114" t="s">
        <v>222</v>
      </c>
      <c r="AK540" s="6" t="s">
        <v>364</v>
      </c>
      <c r="AL540" s="6" t="s">
        <v>115</v>
      </c>
      <c r="AM540" s="6" t="s">
        <v>423</v>
      </c>
      <c r="AN540" s="6" t="s">
        <v>213</v>
      </c>
      <c r="AO540" s="427"/>
      <c r="AP540" s="6"/>
      <c r="AQ540" s="6"/>
      <c r="AR540" s="6"/>
      <c r="AS540" s="6"/>
    </row>
    <row r="541" spans="1:45" s="142" customFormat="1" ht="203.25" customHeight="1" x14ac:dyDescent="0.25">
      <c r="A541" s="96">
        <v>1020</v>
      </c>
      <c r="B541" s="96">
        <v>89</v>
      </c>
      <c r="C541" s="272" t="s">
        <v>4120</v>
      </c>
      <c r="D541" s="168" t="s">
        <v>4121</v>
      </c>
      <c r="E541" s="354" t="s">
        <v>358</v>
      </c>
      <c r="F541" s="168" t="s">
        <v>4122</v>
      </c>
      <c r="G541" s="354" t="s">
        <v>3988</v>
      </c>
      <c r="H541" s="168" t="s">
        <v>4123</v>
      </c>
      <c r="I541" s="168" t="s">
        <v>4124</v>
      </c>
      <c r="J541" s="449">
        <v>4</v>
      </c>
      <c r="K541" s="217">
        <v>42522</v>
      </c>
      <c r="L541" s="217">
        <v>42794</v>
      </c>
      <c r="M541" s="103" t="s">
        <v>382</v>
      </c>
      <c r="N541" s="452" t="s">
        <v>24</v>
      </c>
      <c r="O541" s="452" t="s">
        <v>22</v>
      </c>
      <c r="P541" s="452" t="s">
        <v>22</v>
      </c>
      <c r="Q541" s="118" t="s">
        <v>6164</v>
      </c>
      <c r="R541" s="105" t="s">
        <v>3441</v>
      </c>
      <c r="S541" s="449">
        <v>4</v>
      </c>
      <c r="T541" s="107">
        <f>+S541/J541</f>
        <v>1</v>
      </c>
      <c r="U541" s="86"/>
      <c r="V541" s="86"/>
      <c r="W541" s="86"/>
      <c r="X541" s="86"/>
      <c r="Y541" s="86"/>
      <c r="Z541" s="86"/>
      <c r="AA541" s="110" t="s">
        <v>100</v>
      </c>
      <c r="AB541" s="410">
        <f>IF(T541=100%,2,0)</f>
        <v>2</v>
      </c>
      <c r="AC541" s="411">
        <f>IF(L541&lt;$AD$8,0,1)</f>
        <v>0</v>
      </c>
      <c r="AD541" s="89" t="str">
        <f t="shared" si="16"/>
        <v>CUMPLIDA</v>
      </c>
      <c r="AE541" s="89" t="str">
        <f t="shared" si="17"/>
        <v>CUMPLIDA</v>
      </c>
      <c r="AF541" s="105" t="s">
        <v>89</v>
      </c>
      <c r="AG541" s="113"/>
      <c r="AH541" s="91"/>
      <c r="AI541" s="91"/>
      <c r="AJ541" s="91"/>
      <c r="AK541" s="427" t="s">
        <v>224</v>
      </c>
      <c r="AL541" s="427" t="s">
        <v>111</v>
      </c>
      <c r="AM541" s="427" t="s">
        <v>157</v>
      </c>
      <c r="AN541" s="427" t="s">
        <v>214</v>
      </c>
      <c r="AO541" s="427"/>
      <c r="AP541" s="427"/>
      <c r="AQ541" s="427"/>
      <c r="AR541" s="427"/>
      <c r="AS541" s="119"/>
    </row>
    <row r="542" spans="1:45" s="142" customFormat="1" ht="201.6" hidden="1" customHeight="1" x14ac:dyDescent="0.25">
      <c r="A542" s="120">
        <v>1021</v>
      </c>
      <c r="B542" s="120">
        <v>90</v>
      </c>
      <c r="C542" s="174" t="s">
        <v>4127</v>
      </c>
      <c r="D542" s="315" t="s">
        <v>4128</v>
      </c>
      <c r="E542" s="360" t="s">
        <v>358</v>
      </c>
      <c r="F542" s="148" t="s">
        <v>4129</v>
      </c>
      <c r="G542" s="148" t="s">
        <v>4130</v>
      </c>
      <c r="H542" s="174" t="s">
        <v>4131</v>
      </c>
      <c r="I542" s="174" t="s">
        <v>4131</v>
      </c>
      <c r="J542" s="138">
        <v>4</v>
      </c>
      <c r="K542" s="374">
        <v>42522</v>
      </c>
      <c r="L542" s="374">
        <v>42735</v>
      </c>
      <c r="M542" s="150" t="s">
        <v>3787</v>
      </c>
      <c r="N542" s="151" t="s">
        <v>96</v>
      </c>
      <c r="O542" s="151" t="s">
        <v>22</v>
      </c>
      <c r="P542" s="151" t="s">
        <v>2630</v>
      </c>
      <c r="Q542" s="151" t="s">
        <v>22</v>
      </c>
      <c r="R542" s="153" t="s">
        <v>3441</v>
      </c>
      <c r="S542" s="140">
        <v>4</v>
      </c>
      <c r="T542" s="155">
        <f>+S542/J542</f>
        <v>1</v>
      </c>
      <c r="U542" s="133"/>
      <c r="V542" s="133"/>
      <c r="W542" s="133"/>
      <c r="X542" s="133"/>
      <c r="Y542" s="133"/>
      <c r="Z542" s="133"/>
      <c r="AA542" s="156" t="s">
        <v>100</v>
      </c>
      <c r="AB542" s="88">
        <f>IF(T542=100%,2,0)</f>
        <v>2</v>
      </c>
      <c r="AC542" s="88">
        <f>IF(L542&lt;$AD$8,0,1)</f>
        <v>0</v>
      </c>
      <c r="AD542" s="135" t="str">
        <f t="shared" si="16"/>
        <v>CUMPLIDA</v>
      </c>
      <c r="AE542" s="135" t="str">
        <f t="shared" si="17"/>
        <v>CUMPLIDA</v>
      </c>
      <c r="AF542" s="153" t="s">
        <v>89</v>
      </c>
      <c r="AG542" s="155" t="s">
        <v>408</v>
      </c>
      <c r="AH542" s="190" t="s">
        <v>4132</v>
      </c>
      <c r="AI542" s="137" t="s">
        <v>26</v>
      </c>
      <c r="AJ542" s="190" t="s">
        <v>222</v>
      </c>
      <c r="AK542" s="9" t="s">
        <v>364</v>
      </c>
      <c r="AL542" s="9" t="s">
        <v>111</v>
      </c>
      <c r="AM542" s="9" t="s">
        <v>134</v>
      </c>
      <c r="AN542" s="9" t="s">
        <v>213</v>
      </c>
      <c r="AO542" s="9"/>
      <c r="AP542" s="9"/>
      <c r="AQ542" s="9"/>
      <c r="AR542" s="9"/>
      <c r="AS542" s="9"/>
    </row>
    <row r="543" spans="1:45" s="142" customFormat="1" ht="306.75" customHeight="1" x14ac:dyDescent="0.25">
      <c r="A543" s="96">
        <v>1022</v>
      </c>
      <c r="B543" s="96">
        <v>91</v>
      </c>
      <c r="C543" s="168" t="s">
        <v>4133</v>
      </c>
      <c r="D543" s="98" t="s">
        <v>358</v>
      </c>
      <c r="E543" s="354" t="s">
        <v>358</v>
      </c>
      <c r="F543" s="119" t="s">
        <v>4134</v>
      </c>
      <c r="G543" s="119" t="s">
        <v>4135</v>
      </c>
      <c r="H543" s="119" t="s">
        <v>4136</v>
      </c>
      <c r="I543" s="119" t="s">
        <v>4137</v>
      </c>
      <c r="J543" s="449">
        <v>6</v>
      </c>
      <c r="K543" s="117">
        <v>42522</v>
      </c>
      <c r="L543" s="117">
        <v>43100</v>
      </c>
      <c r="M543" s="103" t="s">
        <v>3787</v>
      </c>
      <c r="N543" s="452" t="s">
        <v>96</v>
      </c>
      <c r="O543" s="452" t="s">
        <v>22</v>
      </c>
      <c r="P543" s="452" t="s">
        <v>22</v>
      </c>
      <c r="Q543" s="118" t="s">
        <v>6164</v>
      </c>
      <c r="R543" s="105" t="s">
        <v>3441</v>
      </c>
      <c r="S543" s="449">
        <v>6</v>
      </c>
      <c r="T543" s="107">
        <f>+S543/J543</f>
        <v>1</v>
      </c>
      <c r="U543" s="86"/>
      <c r="V543" s="86"/>
      <c r="W543" s="86"/>
      <c r="X543" s="86"/>
      <c r="Y543" s="86"/>
      <c r="Z543" s="86"/>
      <c r="AA543" s="110" t="s">
        <v>100</v>
      </c>
      <c r="AB543" s="410">
        <f>IF(T543=100%,2,0)</f>
        <v>2</v>
      </c>
      <c r="AC543" s="411">
        <f>IF(L543&lt;$AD$8,0,1)</f>
        <v>0</v>
      </c>
      <c r="AD543" s="89" t="str">
        <f t="shared" si="16"/>
        <v>CUMPLIDA</v>
      </c>
      <c r="AE543" s="89" t="str">
        <f t="shared" si="17"/>
        <v>CUMPLIDA</v>
      </c>
      <c r="AF543" s="105" t="s">
        <v>89</v>
      </c>
      <c r="AG543" s="113"/>
      <c r="AH543" s="114" t="s">
        <v>4140</v>
      </c>
      <c r="AI543" s="91" t="s">
        <v>26</v>
      </c>
      <c r="AJ543" s="114" t="s">
        <v>222</v>
      </c>
      <c r="AK543" s="427" t="s">
        <v>224</v>
      </c>
      <c r="AL543" s="427" t="s">
        <v>115</v>
      </c>
      <c r="AM543" s="427" t="s">
        <v>205</v>
      </c>
      <c r="AN543" s="427" t="s">
        <v>213</v>
      </c>
      <c r="AO543" s="427"/>
      <c r="AP543" s="427"/>
      <c r="AQ543" s="427"/>
      <c r="AR543" s="427"/>
      <c r="AS543" s="119"/>
    </row>
    <row r="544" spans="1:45" s="142" customFormat="1" ht="252" hidden="1" customHeight="1" x14ac:dyDescent="0.25">
      <c r="A544" s="120">
        <v>1023</v>
      </c>
      <c r="B544" s="120">
        <v>92</v>
      </c>
      <c r="C544" s="271" t="s">
        <v>4141</v>
      </c>
      <c r="D544" s="174" t="s">
        <v>358</v>
      </c>
      <c r="E544" s="360" t="s">
        <v>358</v>
      </c>
      <c r="F544" s="136" t="s">
        <v>4142</v>
      </c>
      <c r="G544" s="148" t="s">
        <v>4143</v>
      </c>
      <c r="H544" s="148" t="s">
        <v>4144</v>
      </c>
      <c r="I544" s="148" t="s">
        <v>4144</v>
      </c>
      <c r="J544" s="138">
        <v>5</v>
      </c>
      <c r="K544" s="374">
        <v>42522</v>
      </c>
      <c r="L544" s="374">
        <v>42735</v>
      </c>
      <c r="M544" s="150" t="s">
        <v>3787</v>
      </c>
      <c r="N544" s="151" t="s">
        <v>96</v>
      </c>
      <c r="O544" s="151" t="s">
        <v>22</v>
      </c>
      <c r="P544" s="151" t="s">
        <v>2630</v>
      </c>
      <c r="Q544" s="151" t="s">
        <v>22</v>
      </c>
      <c r="R544" s="153" t="s">
        <v>3441</v>
      </c>
      <c r="S544" s="140">
        <v>5</v>
      </c>
      <c r="T544" s="155">
        <f>+S544/J544</f>
        <v>1</v>
      </c>
      <c r="U544" s="133"/>
      <c r="V544" s="133"/>
      <c r="W544" s="133"/>
      <c r="X544" s="133"/>
      <c r="Y544" s="133"/>
      <c r="Z544" s="133"/>
      <c r="AA544" s="156" t="s">
        <v>100</v>
      </c>
      <c r="AB544" s="88">
        <f>IF(T544=100%,2,0)</f>
        <v>2</v>
      </c>
      <c r="AC544" s="88">
        <f>IF(L544&lt;$AD$8,0,1)</f>
        <v>0</v>
      </c>
      <c r="AD544" s="135" t="str">
        <f t="shared" si="16"/>
        <v>CUMPLIDA</v>
      </c>
      <c r="AE544" s="135" t="str">
        <f t="shared" si="17"/>
        <v>CUMPLIDA</v>
      </c>
      <c r="AF544" s="153" t="s">
        <v>89</v>
      </c>
      <c r="AG544" s="155" t="s">
        <v>408</v>
      </c>
      <c r="AH544" s="190" t="s">
        <v>4145</v>
      </c>
      <c r="AI544" s="137" t="s">
        <v>26</v>
      </c>
      <c r="AJ544" s="190" t="s">
        <v>222</v>
      </c>
      <c r="AK544" s="9" t="s">
        <v>364</v>
      </c>
      <c r="AL544" s="9" t="s">
        <v>115</v>
      </c>
      <c r="AM544" s="9" t="s">
        <v>423</v>
      </c>
      <c r="AN544" s="9" t="s">
        <v>213</v>
      </c>
      <c r="AO544" s="9"/>
      <c r="AP544" s="9"/>
      <c r="AQ544" s="9"/>
      <c r="AR544" s="9"/>
      <c r="AS544" s="9"/>
    </row>
    <row r="545" spans="1:45" s="142" customFormat="1" ht="144.75" hidden="1" customHeight="1" x14ac:dyDescent="0.25">
      <c r="A545" s="70">
        <v>1024</v>
      </c>
      <c r="B545" s="70">
        <v>93</v>
      </c>
      <c r="C545" s="183" t="s">
        <v>4146</v>
      </c>
      <c r="D545" s="183" t="s">
        <v>358</v>
      </c>
      <c r="E545" s="353" t="s">
        <v>358</v>
      </c>
      <c r="F545" s="157" t="s">
        <v>4147</v>
      </c>
      <c r="G545" s="90" t="s">
        <v>4148</v>
      </c>
      <c r="H545" s="157" t="s">
        <v>4149</v>
      </c>
      <c r="I545" s="157" t="s">
        <v>4150</v>
      </c>
      <c r="J545" s="92">
        <v>3</v>
      </c>
      <c r="K545" s="378">
        <v>42522</v>
      </c>
      <c r="L545" s="378">
        <v>42643</v>
      </c>
      <c r="M545" s="103" t="s">
        <v>3787</v>
      </c>
      <c r="N545" s="104" t="s">
        <v>96</v>
      </c>
      <c r="O545" s="104" t="s">
        <v>22</v>
      </c>
      <c r="P545" s="104" t="s">
        <v>22</v>
      </c>
      <c r="Q545" s="104" t="s">
        <v>22</v>
      </c>
      <c r="R545" s="105" t="s">
        <v>3441</v>
      </c>
      <c r="S545" s="6">
        <v>3</v>
      </c>
      <c r="T545" s="113">
        <f>+S545/J545</f>
        <v>1</v>
      </c>
      <c r="U545" s="86"/>
      <c r="V545" s="86"/>
      <c r="W545" s="86"/>
      <c r="X545" s="86"/>
      <c r="Y545" s="86"/>
      <c r="Z545" s="86"/>
      <c r="AA545" s="110" t="s">
        <v>100</v>
      </c>
      <c r="AB545" s="88">
        <f>IF(T545=100%,2,0)</f>
        <v>2</v>
      </c>
      <c r="AC545" s="88">
        <f>IF(L545&lt;$AD$8,0,1)</f>
        <v>0</v>
      </c>
      <c r="AD545" s="89" t="str">
        <f t="shared" si="16"/>
        <v>CUMPLIDA</v>
      </c>
      <c r="AE545" s="89" t="str">
        <f t="shared" si="17"/>
        <v>CUMPLIDA</v>
      </c>
      <c r="AF545" s="105" t="s">
        <v>89</v>
      </c>
      <c r="AG545" s="113" t="s">
        <v>408</v>
      </c>
      <c r="AH545" s="114" t="s">
        <v>4151</v>
      </c>
      <c r="AI545" s="91" t="s">
        <v>19</v>
      </c>
      <c r="AJ545" s="114" t="s">
        <v>222</v>
      </c>
      <c r="AK545" s="6" t="s">
        <v>364</v>
      </c>
      <c r="AL545" s="6" t="s">
        <v>111</v>
      </c>
      <c r="AM545" s="6" t="s">
        <v>168</v>
      </c>
      <c r="AN545" s="6" t="s">
        <v>213</v>
      </c>
      <c r="AO545" s="427"/>
      <c r="AP545" s="6"/>
      <c r="AQ545" s="6"/>
      <c r="AR545" s="6"/>
      <c r="AS545" s="6"/>
    </row>
    <row r="546" spans="1:45" s="142" customFormat="1" ht="207" hidden="1" customHeight="1" x14ac:dyDescent="0.25">
      <c r="A546" s="70">
        <v>1025</v>
      </c>
      <c r="B546" s="70">
        <v>94</v>
      </c>
      <c r="C546" s="240" t="s">
        <v>4152</v>
      </c>
      <c r="D546" s="183" t="s">
        <v>358</v>
      </c>
      <c r="E546" s="353" t="s">
        <v>358</v>
      </c>
      <c r="F546" s="183" t="s">
        <v>4153</v>
      </c>
      <c r="G546" s="157" t="s">
        <v>4154</v>
      </c>
      <c r="H546" s="183" t="s">
        <v>4155</v>
      </c>
      <c r="I546" s="183" t="s">
        <v>4156</v>
      </c>
      <c r="J546" s="92">
        <v>4</v>
      </c>
      <c r="K546" s="367">
        <v>42522</v>
      </c>
      <c r="L546" s="367">
        <v>42794</v>
      </c>
      <c r="M546" s="103" t="s">
        <v>382</v>
      </c>
      <c r="N546" s="104" t="s">
        <v>24</v>
      </c>
      <c r="O546" s="104" t="s">
        <v>22</v>
      </c>
      <c r="P546" s="104" t="s">
        <v>22</v>
      </c>
      <c r="Q546" s="104" t="s">
        <v>22</v>
      </c>
      <c r="R546" s="105" t="s">
        <v>3441</v>
      </c>
      <c r="S546" s="94">
        <v>4</v>
      </c>
      <c r="T546" s="113">
        <f>+S546/J546</f>
        <v>1</v>
      </c>
      <c r="U546" s="86"/>
      <c r="V546" s="86"/>
      <c r="W546" s="86"/>
      <c r="X546" s="86"/>
      <c r="Y546" s="86"/>
      <c r="Z546" s="86"/>
      <c r="AA546" s="110" t="s">
        <v>100</v>
      </c>
      <c r="AB546" s="88">
        <f>IF(T546=100%,2,0)</f>
        <v>2</v>
      </c>
      <c r="AC546" s="88">
        <f>IF(L546&lt;$AD$8,0,1)</f>
        <v>0</v>
      </c>
      <c r="AD546" s="89" t="str">
        <f t="shared" si="16"/>
        <v>CUMPLIDA</v>
      </c>
      <c r="AE546" s="89" t="str">
        <f t="shared" si="17"/>
        <v>CUMPLIDA</v>
      </c>
      <c r="AF546" s="105" t="s">
        <v>89</v>
      </c>
      <c r="AG546" s="113" t="s">
        <v>408</v>
      </c>
      <c r="AH546" s="91"/>
      <c r="AI546" s="91"/>
      <c r="AJ546" s="91"/>
      <c r="AK546" s="6" t="s">
        <v>364</v>
      </c>
      <c r="AL546" s="6" t="s">
        <v>115</v>
      </c>
      <c r="AM546" s="6" t="s">
        <v>423</v>
      </c>
      <c r="AN546" s="6" t="s">
        <v>214</v>
      </c>
      <c r="AO546" s="427"/>
      <c r="AP546" s="6"/>
      <c r="AQ546" s="6"/>
      <c r="AR546" s="6"/>
      <c r="AS546" s="6"/>
    </row>
    <row r="547" spans="1:45" s="142" customFormat="1" ht="135" customHeight="1" x14ac:dyDescent="0.25">
      <c r="A547" s="96">
        <v>1026</v>
      </c>
      <c r="B547" s="96">
        <v>95</v>
      </c>
      <c r="C547" s="272" t="s">
        <v>4157</v>
      </c>
      <c r="D547" s="168" t="s">
        <v>4158</v>
      </c>
      <c r="E547" s="354" t="s">
        <v>358</v>
      </c>
      <c r="F547" s="168" t="s">
        <v>4159</v>
      </c>
      <c r="G547" s="119" t="s">
        <v>4160</v>
      </c>
      <c r="H547" s="168" t="s">
        <v>4161</v>
      </c>
      <c r="I547" s="168" t="s">
        <v>4162</v>
      </c>
      <c r="J547" s="449">
        <v>4</v>
      </c>
      <c r="K547" s="117">
        <v>42522</v>
      </c>
      <c r="L547" s="117">
        <v>42794</v>
      </c>
      <c r="M547" s="103" t="s">
        <v>382</v>
      </c>
      <c r="N547" s="452" t="s">
        <v>24</v>
      </c>
      <c r="O547" s="452" t="s">
        <v>22</v>
      </c>
      <c r="P547" s="452" t="s">
        <v>2630</v>
      </c>
      <c r="Q547" s="118" t="s">
        <v>6164</v>
      </c>
      <c r="R547" s="105" t="s">
        <v>3441</v>
      </c>
      <c r="S547" s="449">
        <v>4</v>
      </c>
      <c r="T547" s="107">
        <f>+S547/J547</f>
        <v>1</v>
      </c>
      <c r="U547" s="86"/>
      <c r="V547" s="86"/>
      <c r="W547" s="86"/>
      <c r="X547" s="86"/>
      <c r="Y547" s="86"/>
      <c r="Z547" s="86"/>
      <c r="AA547" s="110" t="s">
        <v>100</v>
      </c>
      <c r="AB547" s="410">
        <f>IF(T547=100%,2,0)</f>
        <v>2</v>
      </c>
      <c r="AC547" s="411">
        <f>IF(L547&lt;$AD$8,0,1)</f>
        <v>0</v>
      </c>
      <c r="AD547" s="89" t="str">
        <f t="shared" si="16"/>
        <v>CUMPLIDA</v>
      </c>
      <c r="AE547" s="89" t="str">
        <f t="shared" si="17"/>
        <v>CUMPLIDA</v>
      </c>
      <c r="AF547" s="105" t="s">
        <v>89</v>
      </c>
      <c r="AG547" s="113"/>
      <c r="AH547" s="91"/>
      <c r="AI547" s="91"/>
      <c r="AJ547" s="91"/>
      <c r="AK547" s="427" t="s">
        <v>224</v>
      </c>
      <c r="AL547" s="427" t="s">
        <v>111</v>
      </c>
      <c r="AM547" s="427" t="s">
        <v>134</v>
      </c>
      <c r="AN547" s="427" t="s">
        <v>214</v>
      </c>
      <c r="AO547" s="427"/>
      <c r="AP547" s="427"/>
      <c r="AQ547" s="427"/>
      <c r="AR547" s="427"/>
      <c r="AS547" s="119"/>
    </row>
    <row r="548" spans="1:45" s="142" customFormat="1" ht="126" customHeight="1" x14ac:dyDescent="0.25">
      <c r="A548" s="96">
        <v>1027</v>
      </c>
      <c r="B548" s="96">
        <v>96</v>
      </c>
      <c r="C548" s="272" t="s">
        <v>4165</v>
      </c>
      <c r="D548" s="168" t="s">
        <v>358</v>
      </c>
      <c r="E548" s="354" t="s">
        <v>358</v>
      </c>
      <c r="F548" s="168" t="s">
        <v>4166</v>
      </c>
      <c r="G548" s="373" t="s">
        <v>4167</v>
      </c>
      <c r="H548" s="168" t="s">
        <v>4168</v>
      </c>
      <c r="I548" s="168" t="s">
        <v>4069</v>
      </c>
      <c r="J548" s="449">
        <v>3</v>
      </c>
      <c r="K548" s="117">
        <v>42522</v>
      </c>
      <c r="L548" s="117">
        <v>42794</v>
      </c>
      <c r="M548" s="103" t="s">
        <v>382</v>
      </c>
      <c r="N548" s="452" t="s">
        <v>24</v>
      </c>
      <c r="O548" s="452" t="s">
        <v>22</v>
      </c>
      <c r="P548" s="452" t="s">
        <v>22</v>
      </c>
      <c r="Q548" s="118" t="s">
        <v>6164</v>
      </c>
      <c r="R548" s="105" t="s">
        <v>3441</v>
      </c>
      <c r="S548" s="449">
        <v>3</v>
      </c>
      <c r="T548" s="107">
        <f>+S548/J548</f>
        <v>1</v>
      </c>
      <c r="U548" s="86"/>
      <c r="V548" s="86"/>
      <c r="W548" s="86"/>
      <c r="X548" s="86"/>
      <c r="Y548" s="86"/>
      <c r="Z548" s="86"/>
      <c r="AA548" s="110" t="s">
        <v>100</v>
      </c>
      <c r="AB548" s="410">
        <f>IF(T548=100%,2,0)</f>
        <v>2</v>
      </c>
      <c r="AC548" s="411">
        <f>IF(L548&lt;$AD$8,0,1)</f>
        <v>0</v>
      </c>
      <c r="AD548" s="89" t="str">
        <f t="shared" si="16"/>
        <v>CUMPLIDA</v>
      </c>
      <c r="AE548" s="89" t="str">
        <f t="shared" si="17"/>
        <v>CUMPLIDA</v>
      </c>
      <c r="AF548" s="105" t="s">
        <v>89</v>
      </c>
      <c r="AG548" s="113"/>
      <c r="AH548" s="91"/>
      <c r="AI548" s="91"/>
      <c r="AJ548" s="91"/>
      <c r="AK548" s="427" t="s">
        <v>224</v>
      </c>
      <c r="AL548" s="427" t="s">
        <v>115</v>
      </c>
      <c r="AM548" s="427" t="s">
        <v>205</v>
      </c>
      <c r="AN548" s="427" t="s">
        <v>214</v>
      </c>
      <c r="AO548" s="427"/>
      <c r="AP548" s="427"/>
      <c r="AQ548" s="427"/>
      <c r="AR548" s="427"/>
      <c r="AS548" s="119"/>
    </row>
    <row r="549" spans="1:45" s="142" customFormat="1" ht="195" hidden="1" customHeight="1" x14ac:dyDescent="0.25">
      <c r="A549" s="120">
        <v>1028</v>
      </c>
      <c r="B549" s="120">
        <v>97</v>
      </c>
      <c r="C549" s="271" t="s">
        <v>4170</v>
      </c>
      <c r="D549" s="174" t="s">
        <v>358</v>
      </c>
      <c r="E549" s="360" t="s">
        <v>358</v>
      </c>
      <c r="F549" s="174" t="s">
        <v>4153</v>
      </c>
      <c r="G549" s="148" t="s">
        <v>4154</v>
      </c>
      <c r="H549" s="174" t="s">
        <v>4155</v>
      </c>
      <c r="I549" s="174" t="s">
        <v>4156</v>
      </c>
      <c r="J549" s="138">
        <v>4</v>
      </c>
      <c r="K549" s="361">
        <v>42522</v>
      </c>
      <c r="L549" s="361">
        <v>42794</v>
      </c>
      <c r="M549" s="150" t="s">
        <v>382</v>
      </c>
      <c r="N549" s="151" t="s">
        <v>24</v>
      </c>
      <c r="O549" s="151" t="s">
        <v>22</v>
      </c>
      <c r="P549" s="151" t="s">
        <v>22</v>
      </c>
      <c r="Q549" s="151" t="s">
        <v>22</v>
      </c>
      <c r="R549" s="153" t="s">
        <v>3441</v>
      </c>
      <c r="S549" s="140">
        <v>4</v>
      </c>
      <c r="T549" s="155">
        <f>+S549/J549</f>
        <v>1</v>
      </c>
      <c r="U549" s="133"/>
      <c r="V549" s="133"/>
      <c r="W549" s="133"/>
      <c r="X549" s="133"/>
      <c r="Y549" s="133"/>
      <c r="Z549" s="133"/>
      <c r="AA549" s="156" t="s">
        <v>100</v>
      </c>
      <c r="AB549" s="88">
        <f>IF(T549=100%,2,0)</f>
        <v>2</v>
      </c>
      <c r="AC549" s="88">
        <f>IF(L549&lt;$AD$8,0,1)</f>
        <v>0</v>
      </c>
      <c r="AD549" s="135" t="str">
        <f t="shared" si="16"/>
        <v>CUMPLIDA</v>
      </c>
      <c r="AE549" s="135" t="str">
        <f t="shared" si="17"/>
        <v>CUMPLIDA</v>
      </c>
      <c r="AF549" s="153" t="s">
        <v>89</v>
      </c>
      <c r="AG549" s="155" t="s">
        <v>408</v>
      </c>
      <c r="AH549" s="137"/>
      <c r="AI549" s="137"/>
      <c r="AJ549" s="137"/>
      <c r="AK549" s="9" t="s">
        <v>364</v>
      </c>
      <c r="AL549" s="9" t="s">
        <v>115</v>
      </c>
      <c r="AM549" s="9" t="s">
        <v>423</v>
      </c>
      <c r="AN549" s="9" t="s">
        <v>214</v>
      </c>
      <c r="AO549" s="9"/>
      <c r="AP549" s="9"/>
      <c r="AQ549" s="9"/>
      <c r="AR549" s="9"/>
      <c r="AS549" s="9"/>
    </row>
    <row r="550" spans="1:45" s="142" customFormat="1" ht="141.75" hidden="1" customHeight="1" x14ac:dyDescent="0.25">
      <c r="A550" s="70">
        <v>1029</v>
      </c>
      <c r="B550" s="70">
        <v>98</v>
      </c>
      <c r="C550" s="240" t="s">
        <v>4171</v>
      </c>
      <c r="D550" s="183" t="s">
        <v>4172</v>
      </c>
      <c r="E550" s="353" t="s">
        <v>358</v>
      </c>
      <c r="F550" s="183" t="s">
        <v>4173</v>
      </c>
      <c r="G550" s="353" t="s">
        <v>3988</v>
      </c>
      <c r="H550" s="183" t="s">
        <v>4174</v>
      </c>
      <c r="I550" s="183" t="s">
        <v>4093</v>
      </c>
      <c r="J550" s="92">
        <v>3</v>
      </c>
      <c r="K550" s="367">
        <v>42522</v>
      </c>
      <c r="L550" s="367">
        <v>42794</v>
      </c>
      <c r="M550" s="103" t="s">
        <v>382</v>
      </c>
      <c r="N550" s="104" t="s">
        <v>24</v>
      </c>
      <c r="O550" s="104" t="s">
        <v>22</v>
      </c>
      <c r="P550" s="104" t="s">
        <v>22</v>
      </c>
      <c r="Q550" s="104" t="s">
        <v>22</v>
      </c>
      <c r="R550" s="105" t="s">
        <v>88</v>
      </c>
      <c r="S550" s="94">
        <v>3</v>
      </c>
      <c r="T550" s="113">
        <f>+S550/J550</f>
        <v>1</v>
      </c>
      <c r="U550" s="86"/>
      <c r="V550" s="86"/>
      <c r="W550" s="86"/>
      <c r="X550" s="86"/>
      <c r="Y550" s="86"/>
      <c r="Z550" s="86"/>
      <c r="AA550" s="110" t="s">
        <v>100</v>
      </c>
      <c r="AB550" s="88">
        <f>IF(T550=100%,2,0)</f>
        <v>2</v>
      </c>
      <c r="AC550" s="88">
        <f>IF(L550&lt;$AD$8,0,1)</f>
        <v>0</v>
      </c>
      <c r="AD550" s="89" t="str">
        <f t="shared" si="16"/>
        <v>CUMPLIDA</v>
      </c>
      <c r="AE550" s="89" t="str">
        <f t="shared" si="17"/>
        <v>CUMPLIDA</v>
      </c>
      <c r="AF550" s="105" t="s">
        <v>88</v>
      </c>
      <c r="AG550" s="113" t="s">
        <v>408</v>
      </c>
      <c r="AH550" s="91"/>
      <c r="AI550" s="91"/>
      <c r="AJ550" s="91"/>
      <c r="AK550" s="6" t="s">
        <v>364</v>
      </c>
      <c r="AL550" s="6" t="s">
        <v>111</v>
      </c>
      <c r="AM550" s="270" t="s">
        <v>1512</v>
      </c>
      <c r="AN550" s="6" t="s">
        <v>214</v>
      </c>
      <c r="AO550" s="427"/>
      <c r="AP550" s="6"/>
      <c r="AQ550" s="6"/>
      <c r="AR550" s="6"/>
      <c r="AS550" s="6"/>
    </row>
    <row r="551" spans="1:45" s="142" customFormat="1" ht="279.75" customHeight="1" x14ac:dyDescent="0.25">
      <c r="A551" s="96">
        <v>1030</v>
      </c>
      <c r="B551" s="96">
        <v>99</v>
      </c>
      <c r="C551" s="272" t="s">
        <v>4175</v>
      </c>
      <c r="D551" s="168" t="s">
        <v>4176</v>
      </c>
      <c r="E551" s="354" t="s">
        <v>358</v>
      </c>
      <c r="F551" s="168" t="s">
        <v>4177</v>
      </c>
      <c r="G551" s="119" t="s">
        <v>4178</v>
      </c>
      <c r="H551" s="168" t="s">
        <v>4179</v>
      </c>
      <c r="I551" s="168" t="s">
        <v>4180</v>
      </c>
      <c r="J551" s="449">
        <v>6</v>
      </c>
      <c r="K551" s="117">
        <v>42522</v>
      </c>
      <c r="L551" s="117">
        <v>42794</v>
      </c>
      <c r="M551" s="103" t="s">
        <v>382</v>
      </c>
      <c r="N551" s="452" t="s">
        <v>24</v>
      </c>
      <c r="O551" s="452" t="s">
        <v>22</v>
      </c>
      <c r="P551" s="452" t="s">
        <v>22</v>
      </c>
      <c r="Q551" s="118" t="s">
        <v>6164</v>
      </c>
      <c r="R551" s="105" t="s">
        <v>3547</v>
      </c>
      <c r="S551" s="449">
        <v>6</v>
      </c>
      <c r="T551" s="107">
        <f>+S551/J551</f>
        <v>1</v>
      </c>
      <c r="U551" s="449" t="s">
        <v>4183</v>
      </c>
      <c r="V551" s="449" t="s">
        <v>26</v>
      </c>
      <c r="W551" s="427" t="s">
        <v>4184</v>
      </c>
      <c r="X551" s="427" t="s">
        <v>4185</v>
      </c>
      <c r="Y551" s="427" t="s">
        <v>4186</v>
      </c>
      <c r="Z551" s="449" t="s">
        <v>445</v>
      </c>
      <c r="AA551" s="110" t="s">
        <v>100</v>
      </c>
      <c r="AB551" s="410">
        <f>IF(T551=100%,2,0)</f>
        <v>2</v>
      </c>
      <c r="AC551" s="411">
        <f>IF(L551&lt;$AD$8,0,1)</f>
        <v>0</v>
      </c>
      <c r="AD551" s="89" t="str">
        <f t="shared" si="16"/>
        <v>CUMPLIDA</v>
      </c>
      <c r="AE551" s="89" t="str">
        <f t="shared" si="17"/>
        <v>CUMPLIDA</v>
      </c>
      <c r="AF551" s="105" t="s">
        <v>31</v>
      </c>
      <c r="AG551" s="113"/>
      <c r="AH551" s="114" t="s">
        <v>4187</v>
      </c>
      <c r="AI551" s="91" t="s">
        <v>226</v>
      </c>
      <c r="AJ551" s="114" t="s">
        <v>220</v>
      </c>
      <c r="AK551" s="427" t="s">
        <v>224</v>
      </c>
      <c r="AL551" s="427" t="s">
        <v>114</v>
      </c>
      <c r="AM551" s="427" t="s">
        <v>123</v>
      </c>
      <c r="AN551" s="427" t="s">
        <v>214</v>
      </c>
      <c r="AO551" s="427"/>
      <c r="AP551" s="427"/>
      <c r="AQ551" s="427"/>
      <c r="AR551" s="427"/>
      <c r="AS551" s="119"/>
    </row>
    <row r="552" spans="1:45" s="142" customFormat="1" ht="181.5" customHeight="1" x14ac:dyDescent="0.25">
      <c r="A552" s="96">
        <v>1031</v>
      </c>
      <c r="B552" s="96">
        <v>100</v>
      </c>
      <c r="C552" s="272" t="s">
        <v>4188</v>
      </c>
      <c r="D552" s="98" t="s">
        <v>4189</v>
      </c>
      <c r="E552" s="354" t="s">
        <v>358</v>
      </c>
      <c r="F552" s="450" t="s">
        <v>4190</v>
      </c>
      <c r="G552" s="119" t="s">
        <v>4191</v>
      </c>
      <c r="H552" s="450" t="s">
        <v>6283</v>
      </c>
      <c r="I552" s="450" t="s">
        <v>6284</v>
      </c>
      <c r="J552" s="427">
        <v>5</v>
      </c>
      <c r="K552" s="451">
        <v>42522</v>
      </c>
      <c r="L552" s="451">
        <v>43465</v>
      </c>
      <c r="M552" s="103" t="s">
        <v>303</v>
      </c>
      <c r="N552" s="103" t="s">
        <v>303</v>
      </c>
      <c r="O552" s="427" t="s">
        <v>25</v>
      </c>
      <c r="P552" s="427" t="s">
        <v>5370</v>
      </c>
      <c r="Q552" s="199" t="s">
        <v>6192</v>
      </c>
      <c r="R552" s="105" t="s">
        <v>3441</v>
      </c>
      <c r="S552" s="449">
        <v>3</v>
      </c>
      <c r="T552" s="107">
        <f>+S552/J552</f>
        <v>0.6</v>
      </c>
      <c r="U552" s="86"/>
      <c r="V552" s="86"/>
      <c r="W552" s="86"/>
      <c r="X552" s="86"/>
      <c r="Y552" s="86"/>
      <c r="Z552" s="86"/>
      <c r="AA552" s="110" t="s">
        <v>100</v>
      </c>
      <c r="AB552" s="410">
        <f>IF(T552=100%,2,0)</f>
        <v>0</v>
      </c>
      <c r="AC552" s="411">
        <f>IF(L552&lt;$AD$8,0,1)</f>
        <v>1</v>
      </c>
      <c r="AD552" s="89" t="str">
        <f t="shared" si="16"/>
        <v>EN TERMINO</v>
      </c>
      <c r="AE552" s="89" t="str">
        <f t="shared" si="17"/>
        <v>EN TERMINO</v>
      </c>
      <c r="AF552" s="105" t="s">
        <v>89</v>
      </c>
      <c r="AG552" s="113"/>
      <c r="AH552" s="91"/>
      <c r="AI552" s="91"/>
      <c r="AJ552" s="91"/>
      <c r="AK552" s="427" t="s">
        <v>224</v>
      </c>
      <c r="AL552" s="427" t="s">
        <v>111</v>
      </c>
      <c r="AM552" s="119" t="s">
        <v>4194</v>
      </c>
      <c r="AN552" s="427" t="s">
        <v>303</v>
      </c>
      <c r="AO552" s="427"/>
      <c r="AP552" s="427"/>
      <c r="AQ552" s="427"/>
      <c r="AR552" s="427"/>
      <c r="AS552" s="119"/>
    </row>
    <row r="553" spans="1:45" s="142" customFormat="1" ht="144" customHeight="1" x14ac:dyDescent="0.25">
      <c r="A553" s="96">
        <v>1032</v>
      </c>
      <c r="B553" s="96">
        <v>101</v>
      </c>
      <c r="C553" s="284" t="s">
        <v>4195</v>
      </c>
      <c r="D553" s="168" t="s">
        <v>4196</v>
      </c>
      <c r="E553" s="354" t="s">
        <v>358</v>
      </c>
      <c r="F553" s="168" t="s">
        <v>4197</v>
      </c>
      <c r="G553" s="168" t="s">
        <v>4198</v>
      </c>
      <c r="H553" s="168" t="s">
        <v>4199</v>
      </c>
      <c r="I553" s="168" t="s">
        <v>4200</v>
      </c>
      <c r="J553" s="449">
        <v>3</v>
      </c>
      <c r="K553" s="117">
        <v>42522</v>
      </c>
      <c r="L553" s="117">
        <v>42825</v>
      </c>
      <c r="M553" s="103" t="s">
        <v>382</v>
      </c>
      <c r="N553" s="452" t="s">
        <v>24</v>
      </c>
      <c r="O553" s="452" t="s">
        <v>22</v>
      </c>
      <c r="P553" s="452" t="s">
        <v>22</v>
      </c>
      <c r="Q553" s="118" t="s">
        <v>6164</v>
      </c>
      <c r="R553" s="105" t="s">
        <v>3441</v>
      </c>
      <c r="S553" s="449">
        <v>3</v>
      </c>
      <c r="T553" s="107">
        <f>+S553/J553</f>
        <v>1</v>
      </c>
      <c r="U553" s="86"/>
      <c r="V553" s="86"/>
      <c r="W553" s="86"/>
      <c r="X553" s="86"/>
      <c r="Y553" s="86"/>
      <c r="Z553" s="86"/>
      <c r="AA553" s="110" t="s">
        <v>100</v>
      </c>
      <c r="AB553" s="410">
        <f>IF(T553=100%,2,0)</f>
        <v>2</v>
      </c>
      <c r="AC553" s="411">
        <f>IF(L553&lt;$AD$8,0,1)</f>
        <v>0</v>
      </c>
      <c r="AD553" s="89" t="str">
        <f t="shared" si="16"/>
        <v>CUMPLIDA</v>
      </c>
      <c r="AE553" s="89" t="str">
        <f t="shared" si="17"/>
        <v>CUMPLIDA</v>
      </c>
      <c r="AF553" s="105" t="s">
        <v>89</v>
      </c>
      <c r="AG553" s="113"/>
      <c r="AH553" s="91"/>
      <c r="AI553" s="91"/>
      <c r="AJ553" s="91"/>
      <c r="AK553" s="427" t="s">
        <v>224</v>
      </c>
      <c r="AL553" s="427" t="s">
        <v>114</v>
      </c>
      <c r="AM553" s="427" t="s">
        <v>123</v>
      </c>
      <c r="AN553" s="427" t="s">
        <v>214</v>
      </c>
      <c r="AO553" s="427"/>
      <c r="AP553" s="427"/>
      <c r="AQ553" s="427"/>
      <c r="AR553" s="427"/>
      <c r="AS553" s="119"/>
    </row>
    <row r="554" spans="1:45" s="142" customFormat="1" ht="205.5" customHeight="1" x14ac:dyDescent="0.25">
      <c r="A554" s="96">
        <v>1033</v>
      </c>
      <c r="B554" s="96">
        <v>102</v>
      </c>
      <c r="C554" s="284" t="s">
        <v>4202</v>
      </c>
      <c r="D554" s="168" t="s">
        <v>4189</v>
      </c>
      <c r="E554" s="284" t="s">
        <v>4203</v>
      </c>
      <c r="F554" s="284" t="s">
        <v>4204</v>
      </c>
      <c r="G554" s="284" t="s">
        <v>4205</v>
      </c>
      <c r="H554" s="168" t="s">
        <v>4206</v>
      </c>
      <c r="I554" s="168" t="s">
        <v>4207</v>
      </c>
      <c r="J554" s="449">
        <v>5</v>
      </c>
      <c r="K554" s="117">
        <v>42522</v>
      </c>
      <c r="L554" s="117">
        <v>42825</v>
      </c>
      <c r="M554" s="103" t="s">
        <v>728</v>
      </c>
      <c r="N554" s="452" t="s">
        <v>45</v>
      </c>
      <c r="O554" s="452" t="s">
        <v>22</v>
      </c>
      <c r="P554" s="452" t="s">
        <v>22</v>
      </c>
      <c r="Q554" s="118" t="s">
        <v>6164</v>
      </c>
      <c r="R554" s="105" t="s">
        <v>3547</v>
      </c>
      <c r="S554" s="449">
        <v>5</v>
      </c>
      <c r="T554" s="107">
        <f>+S554/J554</f>
        <v>1</v>
      </c>
      <c r="U554" s="86"/>
      <c r="V554" s="86"/>
      <c r="W554" s="86"/>
      <c r="X554" s="86"/>
      <c r="Y554" s="427" t="s">
        <v>4210</v>
      </c>
      <c r="Z554" s="449" t="s">
        <v>1706</v>
      </c>
      <c r="AA554" s="110" t="s">
        <v>100</v>
      </c>
      <c r="AB554" s="410">
        <f>IF(T554=100%,2,0)</f>
        <v>2</v>
      </c>
      <c r="AC554" s="411">
        <f>IF(L554&lt;$AD$8,0,1)</f>
        <v>0</v>
      </c>
      <c r="AD554" s="89" t="str">
        <f t="shared" si="16"/>
        <v>CUMPLIDA</v>
      </c>
      <c r="AE554" s="89" t="str">
        <f t="shared" si="17"/>
        <v>CUMPLIDA</v>
      </c>
      <c r="AF554" s="105" t="s">
        <v>31</v>
      </c>
      <c r="AG554" s="113"/>
      <c r="AH554" s="114" t="s">
        <v>4211</v>
      </c>
      <c r="AI554" s="91" t="s">
        <v>226</v>
      </c>
      <c r="AJ554" s="114" t="s">
        <v>220</v>
      </c>
      <c r="AK554" s="427" t="s">
        <v>224</v>
      </c>
      <c r="AL554" s="427" t="s">
        <v>119</v>
      </c>
      <c r="AM554" s="427" t="s">
        <v>152</v>
      </c>
      <c r="AN554" s="427" t="s">
        <v>213</v>
      </c>
      <c r="AO554" s="427"/>
      <c r="AP554" s="427"/>
      <c r="AQ554" s="427"/>
      <c r="AR554" s="427"/>
      <c r="AS554" s="119"/>
    </row>
    <row r="555" spans="1:45" s="142" customFormat="1" ht="156.75" customHeight="1" x14ac:dyDescent="0.25">
      <c r="A555" s="96">
        <v>1034</v>
      </c>
      <c r="B555" s="96">
        <v>103</v>
      </c>
      <c r="C555" s="272" t="s">
        <v>4212</v>
      </c>
      <c r="D555" s="168" t="s">
        <v>4213</v>
      </c>
      <c r="E555" s="354" t="s">
        <v>358</v>
      </c>
      <c r="F555" s="168" t="s">
        <v>4214</v>
      </c>
      <c r="G555" s="354"/>
      <c r="H555" s="450" t="s">
        <v>4215</v>
      </c>
      <c r="I555" s="450" t="s">
        <v>5348</v>
      </c>
      <c r="J555" s="427">
        <v>3</v>
      </c>
      <c r="K555" s="451">
        <v>42522</v>
      </c>
      <c r="L555" s="451">
        <v>43100</v>
      </c>
      <c r="M555" s="103" t="s">
        <v>303</v>
      </c>
      <c r="N555" s="103" t="s">
        <v>303</v>
      </c>
      <c r="O555" s="427" t="s">
        <v>25</v>
      </c>
      <c r="P555" s="427" t="s">
        <v>25</v>
      </c>
      <c r="Q555" s="199" t="s">
        <v>6192</v>
      </c>
      <c r="R555" s="105" t="s">
        <v>3441</v>
      </c>
      <c r="S555" s="449">
        <v>3</v>
      </c>
      <c r="T555" s="107">
        <f>+S555/J555</f>
        <v>1</v>
      </c>
      <c r="U555" s="86"/>
      <c r="V555" s="86"/>
      <c r="W555" s="86"/>
      <c r="X555" s="86"/>
      <c r="Y555" s="86"/>
      <c r="Z555" s="86"/>
      <c r="AA555" s="110" t="s">
        <v>100</v>
      </c>
      <c r="AB555" s="410">
        <f>IF(T555=100%,2,0)</f>
        <v>2</v>
      </c>
      <c r="AC555" s="411">
        <f>IF(L555&lt;$AD$8,0,1)</f>
        <v>0</v>
      </c>
      <c r="AD555" s="89" t="str">
        <f t="shared" si="16"/>
        <v>CUMPLIDA</v>
      </c>
      <c r="AE555" s="89" t="str">
        <f t="shared" si="17"/>
        <v>CUMPLIDA</v>
      </c>
      <c r="AF555" s="105" t="s">
        <v>89</v>
      </c>
      <c r="AG555" s="113"/>
      <c r="AH555" s="91" t="s">
        <v>26</v>
      </c>
      <c r="AI555" s="91"/>
      <c r="AJ555" s="91"/>
      <c r="AK555" s="427" t="s">
        <v>224</v>
      </c>
      <c r="AL555" s="427" t="s">
        <v>111</v>
      </c>
      <c r="AM555" s="427" t="s">
        <v>178</v>
      </c>
      <c r="AN555" s="427" t="s">
        <v>303</v>
      </c>
      <c r="AO555" s="427"/>
      <c r="AP555" s="427"/>
      <c r="AQ555" s="427"/>
      <c r="AR555" s="427"/>
      <c r="AS555" s="119"/>
    </row>
    <row r="556" spans="1:45" s="142" customFormat="1" ht="409.5" customHeight="1" x14ac:dyDescent="0.25">
      <c r="A556" s="96">
        <v>1035</v>
      </c>
      <c r="B556" s="96">
        <v>104</v>
      </c>
      <c r="C556" s="272" t="s">
        <v>4218</v>
      </c>
      <c r="D556" s="168" t="s">
        <v>4219</v>
      </c>
      <c r="E556" s="354" t="s">
        <v>358</v>
      </c>
      <c r="F556" s="99" t="s">
        <v>3860</v>
      </c>
      <c r="G556" s="119" t="s">
        <v>3544</v>
      </c>
      <c r="H556" s="450" t="s">
        <v>4220</v>
      </c>
      <c r="I556" s="450" t="s">
        <v>4221</v>
      </c>
      <c r="J556" s="427">
        <v>7</v>
      </c>
      <c r="K556" s="217">
        <v>42551</v>
      </c>
      <c r="L556" s="217">
        <v>42825</v>
      </c>
      <c r="M556" s="103" t="s">
        <v>539</v>
      </c>
      <c r="N556" s="427" t="s">
        <v>99</v>
      </c>
      <c r="O556" s="427" t="s">
        <v>29</v>
      </c>
      <c r="P556" s="427" t="s">
        <v>29</v>
      </c>
      <c r="Q556" s="452" t="s">
        <v>6191</v>
      </c>
      <c r="R556" s="105" t="s">
        <v>4222</v>
      </c>
      <c r="S556" s="449">
        <v>7</v>
      </c>
      <c r="T556" s="107">
        <f>+S556/J556</f>
        <v>1</v>
      </c>
      <c r="U556" s="85" t="s">
        <v>31</v>
      </c>
      <c r="V556" s="85" t="s">
        <v>26</v>
      </c>
      <c r="W556" s="427" t="s">
        <v>1813</v>
      </c>
      <c r="X556" s="85" t="s">
        <v>3865</v>
      </c>
      <c r="Y556" s="427" t="s">
        <v>3866</v>
      </c>
      <c r="Z556" s="85" t="s">
        <v>1706</v>
      </c>
      <c r="AA556" s="110" t="s">
        <v>100</v>
      </c>
      <c r="AB556" s="410">
        <f>IF(T556=100%,2,0)</f>
        <v>2</v>
      </c>
      <c r="AC556" s="411">
        <f>IF(L556&lt;$AD$8,0,1)</f>
        <v>0</v>
      </c>
      <c r="AD556" s="89" t="str">
        <f t="shared" si="16"/>
        <v>CUMPLIDA</v>
      </c>
      <c r="AE556" s="89" t="str">
        <f t="shared" si="17"/>
        <v>CUMPLIDA</v>
      </c>
      <c r="AF556" s="105" t="s">
        <v>27</v>
      </c>
      <c r="AG556" s="113"/>
      <c r="AH556" s="114" t="s">
        <v>4225</v>
      </c>
      <c r="AI556" s="91" t="s">
        <v>26</v>
      </c>
      <c r="AJ556" s="114" t="s">
        <v>221</v>
      </c>
      <c r="AK556" s="427" t="s">
        <v>224</v>
      </c>
      <c r="AL556" s="427" t="s">
        <v>120</v>
      </c>
      <c r="AM556" s="427" t="s">
        <v>120</v>
      </c>
      <c r="AN556" s="427" t="s">
        <v>213</v>
      </c>
      <c r="AO556" s="427"/>
      <c r="AP556" s="427"/>
      <c r="AQ556" s="427"/>
      <c r="AR556" s="427"/>
      <c r="AS556" s="119"/>
    </row>
    <row r="557" spans="1:45" s="142" customFormat="1" ht="409.5" hidden="1" customHeight="1" x14ac:dyDescent="0.25">
      <c r="A557" s="96">
        <v>1036</v>
      </c>
      <c r="B557" s="96">
        <v>105</v>
      </c>
      <c r="C557" s="272" t="s">
        <v>4226</v>
      </c>
      <c r="D557" s="168" t="s">
        <v>4227</v>
      </c>
      <c r="E557" s="95" t="s">
        <v>4228</v>
      </c>
      <c r="F557" s="119" t="s">
        <v>4229</v>
      </c>
      <c r="G557" s="119" t="s">
        <v>4230</v>
      </c>
      <c r="H557" s="119" t="s">
        <v>4231</v>
      </c>
      <c r="I557" s="119" t="s">
        <v>4232</v>
      </c>
      <c r="J557" s="94">
        <v>12</v>
      </c>
      <c r="K557" s="117">
        <v>42278</v>
      </c>
      <c r="L557" s="102">
        <v>43100</v>
      </c>
      <c r="M557" s="103" t="s">
        <v>307</v>
      </c>
      <c r="N557" s="103" t="s">
        <v>307</v>
      </c>
      <c r="O557" s="105" t="s">
        <v>181</v>
      </c>
      <c r="P557" s="105" t="s">
        <v>181</v>
      </c>
      <c r="Q557" s="105" t="s">
        <v>37</v>
      </c>
      <c r="R557" s="94" t="s">
        <v>88</v>
      </c>
      <c r="S557" s="94">
        <v>12</v>
      </c>
      <c r="T557" s="107">
        <f>+S557/J557</f>
        <v>1</v>
      </c>
      <c r="U557" s="86"/>
      <c r="V557" s="86"/>
      <c r="W557" s="86"/>
      <c r="X557" s="86"/>
      <c r="Y557" s="86"/>
      <c r="Z557" s="86"/>
      <c r="AA557" s="110" t="s">
        <v>100</v>
      </c>
      <c r="AB557" s="111">
        <f>IF(T557=100%,2,0)</f>
        <v>2</v>
      </c>
      <c r="AC557" s="112">
        <f>IF(L557&lt;$AD$8,0,1)</f>
        <v>0</v>
      </c>
      <c r="AD557" s="89" t="str">
        <f t="shared" si="16"/>
        <v>CUMPLIDA</v>
      </c>
      <c r="AE557" s="89" t="str">
        <f t="shared" si="17"/>
        <v>CUMPLIDA</v>
      </c>
      <c r="AF557" s="105" t="s">
        <v>88</v>
      </c>
      <c r="AG557" s="113"/>
      <c r="AH557" s="91"/>
      <c r="AI557" s="91"/>
      <c r="AJ557" s="91"/>
      <c r="AK557" s="94" t="s">
        <v>108</v>
      </c>
      <c r="AL557" s="6" t="s">
        <v>111</v>
      </c>
      <c r="AM557" s="6" t="s">
        <v>199</v>
      </c>
      <c r="AN557" s="6" t="s">
        <v>307</v>
      </c>
      <c r="AO557" s="427"/>
      <c r="AP557" s="6" t="s">
        <v>375</v>
      </c>
      <c r="AQ557" s="6" t="s">
        <v>5426</v>
      </c>
      <c r="AR557" s="6"/>
      <c r="AS557" s="6"/>
    </row>
    <row r="558" spans="1:45" customFormat="1" ht="234.75" customHeight="1" x14ac:dyDescent="0.25">
      <c r="A558" s="96">
        <v>1037</v>
      </c>
      <c r="B558" s="96">
        <v>1</v>
      </c>
      <c r="C558" s="272" t="s">
        <v>4233</v>
      </c>
      <c r="D558" s="168" t="s">
        <v>4234</v>
      </c>
      <c r="E558" s="450" t="s">
        <v>4235</v>
      </c>
      <c r="F558" s="284" t="s">
        <v>4236</v>
      </c>
      <c r="G558" s="354"/>
      <c r="H558" s="119" t="s">
        <v>4237</v>
      </c>
      <c r="I558" s="119" t="s">
        <v>4238</v>
      </c>
      <c r="J558" s="310">
        <v>9</v>
      </c>
      <c r="K558" s="451">
        <v>42644</v>
      </c>
      <c r="L558" s="451">
        <v>43008</v>
      </c>
      <c r="M558" s="103" t="s">
        <v>306</v>
      </c>
      <c r="N558" s="452" t="s">
        <v>306</v>
      </c>
      <c r="O558" s="427" t="s">
        <v>43</v>
      </c>
      <c r="P558" s="427" t="s">
        <v>43</v>
      </c>
      <c r="Q558" s="118" t="s">
        <v>6165</v>
      </c>
      <c r="R558" s="427" t="s">
        <v>88</v>
      </c>
      <c r="S558" s="449">
        <v>9</v>
      </c>
      <c r="T558" s="107">
        <f>+S558/J558</f>
        <v>1</v>
      </c>
      <c r="U558" s="379"/>
      <c r="V558" s="86"/>
      <c r="W558" s="86"/>
      <c r="X558" s="86"/>
      <c r="Y558" s="86"/>
      <c r="Z558" s="86"/>
      <c r="AA558" s="110" t="s">
        <v>180</v>
      </c>
      <c r="AB558" s="410">
        <f>IF(T558=100%,2,0)</f>
        <v>2</v>
      </c>
      <c r="AC558" s="411">
        <f>IF(L558&lt;$AD$8,0,1)</f>
        <v>0</v>
      </c>
      <c r="AD558" s="89" t="str">
        <f t="shared" si="16"/>
        <v>CUMPLIDA</v>
      </c>
      <c r="AE558" s="89" t="str">
        <f t="shared" si="17"/>
        <v>CUMPLIDA</v>
      </c>
      <c r="AF558" s="105" t="s">
        <v>88</v>
      </c>
      <c r="AG558" s="86"/>
      <c r="AH558" s="91"/>
      <c r="AI558" s="91"/>
      <c r="AJ558" s="91"/>
      <c r="AK558" s="427" t="s">
        <v>224</v>
      </c>
      <c r="AL558" s="427" t="s">
        <v>114</v>
      </c>
      <c r="AM558" s="427" t="s">
        <v>136</v>
      </c>
      <c r="AN558" s="427" t="s">
        <v>306</v>
      </c>
      <c r="AO558" s="427"/>
      <c r="AP558" s="427"/>
      <c r="AQ558" s="427"/>
      <c r="AR558" s="427"/>
      <c r="AS558" s="119"/>
    </row>
    <row r="559" spans="1:45" customFormat="1" ht="201.75" customHeight="1" x14ac:dyDescent="0.25">
      <c r="A559" s="96">
        <v>1038</v>
      </c>
      <c r="B559" s="96">
        <v>2</v>
      </c>
      <c r="C559" s="272" t="s">
        <v>4242</v>
      </c>
      <c r="D559" s="168" t="s">
        <v>4243</v>
      </c>
      <c r="E559" s="450" t="s">
        <v>4244</v>
      </c>
      <c r="F559" s="284" t="s">
        <v>6062</v>
      </c>
      <c r="G559" s="354"/>
      <c r="H559" s="99" t="s">
        <v>6168</v>
      </c>
      <c r="I559" s="99" t="s">
        <v>6169</v>
      </c>
      <c r="J559" s="310">
        <v>6</v>
      </c>
      <c r="K559" s="451">
        <v>43297</v>
      </c>
      <c r="L559" s="451">
        <v>43524</v>
      </c>
      <c r="M559" s="181" t="s">
        <v>305</v>
      </c>
      <c r="N559" s="181" t="s">
        <v>305</v>
      </c>
      <c r="O559" s="105" t="s">
        <v>48</v>
      </c>
      <c r="P559" s="105" t="s">
        <v>48</v>
      </c>
      <c r="Q559" s="118" t="s">
        <v>6163</v>
      </c>
      <c r="R559" s="105" t="s">
        <v>3441</v>
      </c>
      <c r="S559" s="449">
        <v>0</v>
      </c>
      <c r="T559" s="107">
        <f>+S559/J559</f>
        <v>0</v>
      </c>
      <c r="U559" s="427" t="s">
        <v>729</v>
      </c>
      <c r="V559" s="449" t="s">
        <v>19</v>
      </c>
      <c r="W559" s="427" t="s">
        <v>4247</v>
      </c>
      <c r="X559" s="86"/>
      <c r="Y559" s="86"/>
      <c r="Z559" s="86"/>
      <c r="AA559" s="110" t="s">
        <v>180</v>
      </c>
      <c r="AB559" s="410">
        <f>IF(T559=100%,2,0)</f>
        <v>0</v>
      </c>
      <c r="AC559" s="411">
        <f>IF(L559&lt;$AD$8,0,1)</f>
        <v>1</v>
      </c>
      <c r="AD559" s="89" t="str">
        <f t="shared" si="16"/>
        <v>EN TERMINO</v>
      </c>
      <c r="AE559" s="89" t="str">
        <f t="shared" si="17"/>
        <v>EN TERMINO</v>
      </c>
      <c r="AF559" s="105" t="s">
        <v>89</v>
      </c>
      <c r="AG559" s="86"/>
      <c r="AH559" s="91"/>
      <c r="AI559" s="91"/>
      <c r="AJ559" s="91"/>
      <c r="AK559" s="427" t="s">
        <v>108</v>
      </c>
      <c r="AL559" s="427" t="s">
        <v>228</v>
      </c>
      <c r="AM559" s="427" t="s">
        <v>186</v>
      </c>
      <c r="AN559" s="427" t="s">
        <v>305</v>
      </c>
      <c r="AO559" s="427"/>
      <c r="AP559" s="427"/>
      <c r="AQ559" s="427"/>
      <c r="AR559" s="427"/>
      <c r="AS559" s="119"/>
    </row>
    <row r="560" spans="1:45" customFormat="1" ht="291" customHeight="1" x14ac:dyDescent="0.25">
      <c r="A560" s="96">
        <v>1039</v>
      </c>
      <c r="B560" s="96">
        <v>3</v>
      </c>
      <c r="C560" s="272" t="s">
        <v>4248</v>
      </c>
      <c r="D560" s="168" t="s">
        <v>4249</v>
      </c>
      <c r="E560" s="450" t="s">
        <v>4250</v>
      </c>
      <c r="F560" s="284" t="s">
        <v>5271</v>
      </c>
      <c r="G560" s="383" t="s">
        <v>5272</v>
      </c>
      <c r="H560" s="99" t="s">
        <v>6224</v>
      </c>
      <c r="I560" s="99" t="s">
        <v>6170</v>
      </c>
      <c r="J560" s="399">
        <v>7</v>
      </c>
      <c r="K560" s="451">
        <v>43297</v>
      </c>
      <c r="L560" s="451">
        <v>43465</v>
      </c>
      <c r="M560" s="103" t="s">
        <v>306</v>
      </c>
      <c r="N560" s="452" t="s">
        <v>306</v>
      </c>
      <c r="O560" s="427" t="s">
        <v>43</v>
      </c>
      <c r="P560" s="427" t="s">
        <v>43</v>
      </c>
      <c r="Q560" s="118" t="s">
        <v>6165</v>
      </c>
      <c r="R560" s="427" t="s">
        <v>88</v>
      </c>
      <c r="S560" s="449">
        <v>7</v>
      </c>
      <c r="T560" s="107">
        <f>+S560/J560</f>
        <v>1</v>
      </c>
      <c r="U560" s="427" t="s">
        <v>2463</v>
      </c>
      <c r="V560" s="427" t="s">
        <v>19</v>
      </c>
      <c r="W560" s="427" t="s">
        <v>4254</v>
      </c>
      <c r="X560" s="86"/>
      <c r="Y560" s="86"/>
      <c r="Z560" s="86"/>
      <c r="AA560" s="110" t="s">
        <v>180</v>
      </c>
      <c r="AB560" s="410">
        <f>IF(T560=100%,2,0)</f>
        <v>2</v>
      </c>
      <c r="AC560" s="411">
        <f>IF(L560&lt;$AD$8,0,1)</f>
        <v>1</v>
      </c>
      <c r="AD560" s="89" t="str">
        <f t="shared" si="16"/>
        <v>CUMPLIDA</v>
      </c>
      <c r="AE560" s="89" t="str">
        <f t="shared" si="17"/>
        <v>CUMPLIDA</v>
      </c>
      <c r="AF560" s="105" t="s">
        <v>88</v>
      </c>
      <c r="AG560" s="86"/>
      <c r="AH560" s="91"/>
      <c r="AI560" s="91"/>
      <c r="AJ560" s="91"/>
      <c r="AK560" s="427" t="s">
        <v>108</v>
      </c>
      <c r="AL560" s="427" t="s">
        <v>228</v>
      </c>
      <c r="AM560" s="427" t="s">
        <v>187</v>
      </c>
      <c r="AN560" s="427" t="s">
        <v>306</v>
      </c>
      <c r="AO560" s="427" t="s">
        <v>6235</v>
      </c>
      <c r="AP560" s="427"/>
      <c r="AQ560" s="427"/>
      <c r="AR560" s="427"/>
      <c r="AS560" s="119"/>
    </row>
    <row r="561" spans="1:45" ht="181.5" customHeight="1" x14ac:dyDescent="0.25">
      <c r="A561" s="96">
        <v>1040</v>
      </c>
      <c r="B561" s="96">
        <v>4</v>
      </c>
      <c r="C561" s="272" t="s">
        <v>4255</v>
      </c>
      <c r="D561" s="168" t="s">
        <v>4256</v>
      </c>
      <c r="E561" s="450" t="s">
        <v>4257</v>
      </c>
      <c r="F561" s="284" t="s">
        <v>4258</v>
      </c>
      <c r="G561" s="380"/>
      <c r="H561" s="380" t="s">
        <v>5356</v>
      </c>
      <c r="I561" s="380" t="s">
        <v>5357</v>
      </c>
      <c r="J561" s="310">
        <v>3</v>
      </c>
      <c r="K561" s="451">
        <v>42644</v>
      </c>
      <c r="L561" s="451">
        <v>43190</v>
      </c>
      <c r="M561" s="427" t="s">
        <v>303</v>
      </c>
      <c r="N561" s="427" t="s">
        <v>303</v>
      </c>
      <c r="O561" s="105" t="s">
        <v>25</v>
      </c>
      <c r="P561" s="105" t="s">
        <v>25</v>
      </c>
      <c r="Q561" s="199" t="s">
        <v>6192</v>
      </c>
      <c r="R561" s="427" t="s">
        <v>88</v>
      </c>
      <c r="S561" s="449">
        <v>3</v>
      </c>
      <c r="T561" s="107">
        <f>+S561/J561</f>
        <v>1</v>
      </c>
      <c r="U561" s="86"/>
      <c r="V561" s="86"/>
      <c r="W561" s="449"/>
      <c r="X561" s="86"/>
      <c r="Y561" s="449"/>
      <c r="Z561" s="86"/>
      <c r="AA561" s="110" t="s">
        <v>180</v>
      </c>
      <c r="AB561" s="410">
        <f>IF(T561=100%,2,0)</f>
        <v>2</v>
      </c>
      <c r="AC561" s="411">
        <f>IF(L561&lt;$AD$8,0,1)</f>
        <v>0</v>
      </c>
      <c r="AD561" s="89" t="str">
        <f t="shared" si="16"/>
        <v>CUMPLIDA</v>
      </c>
      <c r="AE561" s="89" t="str">
        <f t="shared" si="17"/>
        <v>CUMPLIDA</v>
      </c>
      <c r="AF561" s="105" t="s">
        <v>88</v>
      </c>
      <c r="AG561" s="86"/>
      <c r="AH561" s="91"/>
      <c r="AI561" s="91"/>
      <c r="AJ561" s="91"/>
      <c r="AK561" s="427" t="s">
        <v>224</v>
      </c>
      <c r="AL561" s="427" t="s">
        <v>228</v>
      </c>
      <c r="AM561" s="427" t="s">
        <v>188</v>
      </c>
      <c r="AN561" s="427" t="s">
        <v>303</v>
      </c>
      <c r="AO561" s="427"/>
      <c r="AP561" s="427"/>
      <c r="AQ561" s="427"/>
      <c r="AR561" s="427"/>
      <c r="AS561" s="119"/>
    </row>
    <row r="562" spans="1:45" ht="150.75" hidden="1" customHeight="1" x14ac:dyDescent="0.25">
      <c r="A562" s="120">
        <v>1041</v>
      </c>
      <c r="B562" s="120">
        <v>5</v>
      </c>
      <c r="C562" s="271" t="s">
        <v>4261</v>
      </c>
      <c r="D562" s="174" t="s">
        <v>4262</v>
      </c>
      <c r="E562" s="136" t="s">
        <v>4263</v>
      </c>
      <c r="F562" s="381" t="s">
        <v>4264</v>
      </c>
      <c r="G562" s="136" t="s">
        <v>4265</v>
      </c>
      <c r="H562" s="123" t="s">
        <v>4266</v>
      </c>
      <c r="I562" s="123" t="s">
        <v>4266</v>
      </c>
      <c r="J562" s="371">
        <v>4</v>
      </c>
      <c r="K562" s="126">
        <v>42644</v>
      </c>
      <c r="L562" s="126">
        <v>42735</v>
      </c>
      <c r="M562" s="150" t="s">
        <v>2537</v>
      </c>
      <c r="N562" s="382" t="s">
        <v>63</v>
      </c>
      <c r="O562" s="153" t="s">
        <v>29</v>
      </c>
      <c r="P562" s="153" t="s">
        <v>4267</v>
      </c>
      <c r="Q562" s="9" t="s">
        <v>29</v>
      </c>
      <c r="R562" s="9" t="s">
        <v>88</v>
      </c>
      <c r="S562" s="140">
        <v>4</v>
      </c>
      <c r="T562" s="155">
        <f>+S562/J562</f>
        <v>1</v>
      </c>
      <c r="U562" s="133"/>
      <c r="V562" s="133"/>
      <c r="W562" s="133"/>
      <c r="X562" s="133"/>
      <c r="Y562" s="133"/>
      <c r="Z562" s="133"/>
      <c r="AA562" s="156" t="s">
        <v>180</v>
      </c>
      <c r="AB562" s="88">
        <f>IF(T562=100%,2,0)</f>
        <v>2</v>
      </c>
      <c r="AC562" s="88">
        <f>IF(L562&lt;$AD$8,0,1)</f>
        <v>0</v>
      </c>
      <c r="AD562" s="135" t="str">
        <f t="shared" si="16"/>
        <v>CUMPLIDA</v>
      </c>
      <c r="AE562" s="135" t="str">
        <f t="shared" si="17"/>
        <v>CUMPLIDA</v>
      </c>
      <c r="AF562" s="153" t="s">
        <v>88</v>
      </c>
      <c r="AG562" s="155" t="s">
        <v>408</v>
      </c>
      <c r="AH562" s="137"/>
      <c r="AI562" s="137"/>
      <c r="AJ562" s="137"/>
      <c r="AK562" s="9" t="s">
        <v>364</v>
      </c>
      <c r="AL562" s="9" t="s">
        <v>228</v>
      </c>
      <c r="AM562" s="9" t="s">
        <v>188</v>
      </c>
      <c r="AN562" s="9" t="s">
        <v>213</v>
      </c>
      <c r="AO562" s="9"/>
      <c r="AP562" s="9"/>
      <c r="AQ562" s="9"/>
      <c r="AR562" s="9"/>
      <c r="AS562" s="9"/>
    </row>
    <row r="563" spans="1:45" ht="172.9" customHeight="1" x14ac:dyDescent="0.25">
      <c r="A563" s="96">
        <v>1042</v>
      </c>
      <c r="B563" s="96">
        <v>6</v>
      </c>
      <c r="C563" s="272" t="s">
        <v>4268</v>
      </c>
      <c r="D563" s="168" t="s">
        <v>4269</v>
      </c>
      <c r="E563" s="450" t="s">
        <v>4270</v>
      </c>
      <c r="F563" s="284" t="s">
        <v>6171</v>
      </c>
      <c r="G563" s="565" t="s">
        <v>6172</v>
      </c>
      <c r="H563" s="566" t="s">
        <v>6175</v>
      </c>
      <c r="I563" s="566" t="s">
        <v>6176</v>
      </c>
      <c r="J563" s="399">
        <v>4</v>
      </c>
      <c r="K563" s="451">
        <v>43297</v>
      </c>
      <c r="L563" s="451">
        <v>43524</v>
      </c>
      <c r="M563" s="181" t="s">
        <v>306</v>
      </c>
      <c r="N563" s="181" t="s">
        <v>306</v>
      </c>
      <c r="O563" s="105" t="s">
        <v>43</v>
      </c>
      <c r="P563" s="105" t="s">
        <v>4271</v>
      </c>
      <c r="Q563" s="118" t="s">
        <v>6165</v>
      </c>
      <c r="R563" s="427" t="s">
        <v>88</v>
      </c>
      <c r="S563" s="449">
        <v>0</v>
      </c>
      <c r="T563" s="107">
        <f>+S563/J563</f>
        <v>0</v>
      </c>
      <c r="U563" s="86"/>
      <c r="V563" s="86"/>
      <c r="W563" s="86"/>
      <c r="X563" s="86"/>
      <c r="Y563" s="86"/>
      <c r="Z563" s="86"/>
      <c r="AA563" s="110" t="s">
        <v>180</v>
      </c>
      <c r="AB563" s="410">
        <f>IF(T563=100%,2,0)</f>
        <v>0</v>
      </c>
      <c r="AC563" s="411">
        <f>IF(L563&lt;$AD$8,0,1)</f>
        <v>1</v>
      </c>
      <c r="AD563" s="89" t="str">
        <f t="shared" si="16"/>
        <v>EN TERMINO</v>
      </c>
      <c r="AE563" s="89" t="str">
        <f t="shared" si="17"/>
        <v>EN TERMINO</v>
      </c>
      <c r="AF563" s="105" t="s">
        <v>88</v>
      </c>
      <c r="AG563" s="86"/>
      <c r="AH563" s="91"/>
      <c r="AI563" s="91"/>
      <c r="AJ563" s="91"/>
      <c r="AK563" s="427" t="s">
        <v>108</v>
      </c>
      <c r="AL563" s="427" t="s">
        <v>228</v>
      </c>
      <c r="AM563" s="427" t="s">
        <v>188</v>
      </c>
      <c r="AN563" s="427" t="s">
        <v>305</v>
      </c>
      <c r="AO563" s="427" t="s">
        <v>6236</v>
      </c>
      <c r="AP563" s="427"/>
      <c r="AQ563" s="427"/>
      <c r="AR563" s="427"/>
      <c r="AS563" s="119"/>
    </row>
    <row r="564" spans="1:45" ht="181.5" customHeight="1" x14ac:dyDescent="0.25">
      <c r="A564" s="96">
        <v>1043</v>
      </c>
      <c r="B564" s="96">
        <v>7</v>
      </c>
      <c r="C564" s="272" t="s">
        <v>4274</v>
      </c>
      <c r="D564" s="168" t="s">
        <v>4275</v>
      </c>
      <c r="E564" s="450" t="s">
        <v>4276</v>
      </c>
      <c r="F564" s="284" t="s">
        <v>6173</v>
      </c>
      <c r="G564" s="565" t="s">
        <v>6174</v>
      </c>
      <c r="H564" s="99" t="s">
        <v>6177</v>
      </c>
      <c r="I564" s="99" t="s">
        <v>6178</v>
      </c>
      <c r="J564" s="399">
        <v>4</v>
      </c>
      <c r="K564" s="451">
        <v>43297</v>
      </c>
      <c r="L564" s="451">
        <v>43524</v>
      </c>
      <c r="M564" s="181" t="s">
        <v>306</v>
      </c>
      <c r="N564" s="181" t="s">
        <v>306</v>
      </c>
      <c r="O564" s="427" t="s">
        <v>43</v>
      </c>
      <c r="P564" s="105" t="s">
        <v>4271</v>
      </c>
      <c r="Q564" s="118" t="s">
        <v>6165</v>
      </c>
      <c r="R564" s="427" t="s">
        <v>88</v>
      </c>
      <c r="S564" s="449">
        <v>0</v>
      </c>
      <c r="T564" s="107">
        <f>+S564/J564</f>
        <v>0</v>
      </c>
      <c r="U564" s="86"/>
      <c r="V564" s="86"/>
      <c r="W564" s="86"/>
      <c r="X564" s="86"/>
      <c r="Y564" s="86"/>
      <c r="Z564" s="86"/>
      <c r="AA564" s="110" t="s">
        <v>180</v>
      </c>
      <c r="AB564" s="410">
        <f>IF(T564=100%,2,0)</f>
        <v>0</v>
      </c>
      <c r="AC564" s="411">
        <f>IF(L564&lt;$AD$8,0,1)</f>
        <v>1</v>
      </c>
      <c r="AD564" s="89" t="str">
        <f t="shared" si="16"/>
        <v>EN TERMINO</v>
      </c>
      <c r="AE564" s="89" t="str">
        <f t="shared" si="17"/>
        <v>EN TERMINO</v>
      </c>
      <c r="AF564" s="105" t="s">
        <v>88</v>
      </c>
      <c r="AG564" s="86"/>
      <c r="AH564" s="91"/>
      <c r="AI564" s="91"/>
      <c r="AJ564" s="91"/>
      <c r="AK564" s="427" t="s">
        <v>108</v>
      </c>
      <c r="AL564" s="427" t="s">
        <v>228</v>
      </c>
      <c r="AM564" s="427" t="s">
        <v>186</v>
      </c>
      <c r="AN564" s="427" t="s">
        <v>306</v>
      </c>
      <c r="AO564" s="427" t="s">
        <v>6236</v>
      </c>
      <c r="AP564" s="427"/>
      <c r="AQ564" s="427"/>
      <c r="AR564" s="427"/>
      <c r="AS564" s="119"/>
    </row>
    <row r="565" spans="1:45" ht="253.5" customHeight="1" x14ac:dyDescent="0.25">
      <c r="A565" s="96">
        <v>1044</v>
      </c>
      <c r="B565" s="96">
        <v>8</v>
      </c>
      <c r="C565" s="168" t="s">
        <v>4280</v>
      </c>
      <c r="D565" s="168" t="s">
        <v>4281</v>
      </c>
      <c r="E565" s="450" t="s">
        <v>4282</v>
      </c>
      <c r="F565" s="380" t="s">
        <v>4283</v>
      </c>
      <c r="G565" s="181" t="s">
        <v>4284</v>
      </c>
      <c r="H565" s="99" t="s">
        <v>4285</v>
      </c>
      <c r="I565" s="99" t="s">
        <v>4286</v>
      </c>
      <c r="J565" s="310">
        <v>3</v>
      </c>
      <c r="K565" s="451">
        <v>42644</v>
      </c>
      <c r="L565" s="451">
        <v>43281</v>
      </c>
      <c r="M565" s="427" t="s">
        <v>309</v>
      </c>
      <c r="N565" s="427" t="s">
        <v>309</v>
      </c>
      <c r="O565" s="452" t="s">
        <v>57</v>
      </c>
      <c r="P565" s="427" t="s">
        <v>57</v>
      </c>
      <c r="Q565" s="452" t="s">
        <v>37</v>
      </c>
      <c r="R565" s="427" t="s">
        <v>3441</v>
      </c>
      <c r="S565" s="449">
        <v>3</v>
      </c>
      <c r="T565" s="107">
        <f>+S565/J565</f>
        <v>1</v>
      </c>
      <c r="U565" s="86"/>
      <c r="V565" s="86"/>
      <c r="W565" s="86"/>
      <c r="X565" s="86"/>
      <c r="Y565" s="86"/>
      <c r="Z565" s="86"/>
      <c r="AA565" s="110" t="s">
        <v>180</v>
      </c>
      <c r="AB565" s="410">
        <f>IF(T565=100%,2,0)</f>
        <v>2</v>
      </c>
      <c r="AC565" s="411">
        <f>IF(L565&lt;$AD$8,0,1)</f>
        <v>0</v>
      </c>
      <c r="AD565" s="89" t="str">
        <f t="shared" si="16"/>
        <v>CUMPLIDA</v>
      </c>
      <c r="AE565" s="89" t="str">
        <f t="shared" si="17"/>
        <v>CUMPLIDA</v>
      </c>
      <c r="AF565" s="105" t="s">
        <v>89</v>
      </c>
      <c r="AG565" s="86"/>
      <c r="AH565" s="91"/>
      <c r="AI565" s="91"/>
      <c r="AJ565" s="91"/>
      <c r="AK565" s="427" t="s">
        <v>224</v>
      </c>
      <c r="AL565" s="427" t="s">
        <v>228</v>
      </c>
      <c r="AM565" s="427" t="s">
        <v>186</v>
      </c>
      <c r="AN565" s="427" t="s">
        <v>213</v>
      </c>
      <c r="AO565" s="427"/>
      <c r="AP565" s="427"/>
      <c r="AQ565" s="427"/>
      <c r="AR565" s="427"/>
      <c r="AS565" s="119"/>
    </row>
    <row r="566" spans="1:45" ht="318" customHeight="1" x14ac:dyDescent="0.25">
      <c r="A566" s="96">
        <v>1045</v>
      </c>
      <c r="B566" s="96">
        <v>9</v>
      </c>
      <c r="C566" s="168" t="s">
        <v>4289</v>
      </c>
      <c r="D566" s="168" t="s">
        <v>4290</v>
      </c>
      <c r="E566" s="450" t="s">
        <v>4291</v>
      </c>
      <c r="F566" s="282" t="s">
        <v>1805</v>
      </c>
      <c r="G566" s="147" t="s">
        <v>4292</v>
      </c>
      <c r="H566" s="283" t="s">
        <v>4293</v>
      </c>
      <c r="I566" s="283" t="s">
        <v>4293</v>
      </c>
      <c r="J566" s="310">
        <v>6</v>
      </c>
      <c r="K566" s="451">
        <v>42644</v>
      </c>
      <c r="L566" s="451">
        <v>42978</v>
      </c>
      <c r="M566" s="427" t="s">
        <v>309</v>
      </c>
      <c r="N566" s="427" t="s">
        <v>309</v>
      </c>
      <c r="O566" s="452" t="s">
        <v>57</v>
      </c>
      <c r="P566" s="427" t="s">
        <v>57</v>
      </c>
      <c r="Q566" s="452" t="s">
        <v>37</v>
      </c>
      <c r="R566" s="427" t="s">
        <v>3441</v>
      </c>
      <c r="S566" s="449">
        <v>6</v>
      </c>
      <c r="T566" s="107">
        <f>+S566/J566</f>
        <v>1</v>
      </c>
      <c r="U566" s="85" t="s">
        <v>31</v>
      </c>
      <c r="V566" s="85" t="s">
        <v>26</v>
      </c>
      <c r="W566" s="427" t="s">
        <v>1813</v>
      </c>
      <c r="X566" s="85" t="s">
        <v>3865</v>
      </c>
      <c r="Y566" s="427" t="s">
        <v>3866</v>
      </c>
      <c r="Z566" s="85" t="s">
        <v>1706</v>
      </c>
      <c r="AA566" s="110" t="s">
        <v>180</v>
      </c>
      <c r="AB566" s="410">
        <f>IF(T566=100%,2,0)</f>
        <v>2</v>
      </c>
      <c r="AC566" s="411">
        <f>IF(L566&lt;$AD$8,0,1)</f>
        <v>0</v>
      </c>
      <c r="AD566" s="89" t="str">
        <f t="shared" si="16"/>
        <v>CUMPLIDA</v>
      </c>
      <c r="AE566" s="89" t="str">
        <f t="shared" si="17"/>
        <v>CUMPLIDA</v>
      </c>
      <c r="AF566" s="105" t="s">
        <v>89</v>
      </c>
      <c r="AG566" s="86"/>
      <c r="AH566" s="114" t="s">
        <v>4297</v>
      </c>
      <c r="AI566" s="91"/>
      <c r="AJ566" s="114" t="s">
        <v>221</v>
      </c>
      <c r="AK566" s="427" t="s">
        <v>224</v>
      </c>
      <c r="AL566" s="427" t="s">
        <v>120</v>
      </c>
      <c r="AM566" s="427" t="s">
        <v>120</v>
      </c>
      <c r="AN566" s="427" t="s">
        <v>213</v>
      </c>
      <c r="AO566" s="427"/>
      <c r="AP566" s="427"/>
      <c r="AQ566" s="427"/>
      <c r="AR566" s="427"/>
      <c r="AS566" s="119"/>
    </row>
    <row r="567" spans="1:45" ht="223.5" customHeight="1" x14ac:dyDescent="0.25">
      <c r="A567" s="96">
        <v>1046</v>
      </c>
      <c r="B567" s="96">
        <v>10</v>
      </c>
      <c r="C567" s="272" t="s">
        <v>4298</v>
      </c>
      <c r="D567" s="168" t="s">
        <v>4299</v>
      </c>
      <c r="E567" s="450" t="s">
        <v>4300</v>
      </c>
      <c r="F567" s="383" t="s">
        <v>4301</v>
      </c>
      <c r="G567" s="383" t="s">
        <v>4302</v>
      </c>
      <c r="H567" s="99" t="s">
        <v>4303</v>
      </c>
      <c r="I567" s="384" t="s">
        <v>4304</v>
      </c>
      <c r="J567" s="310">
        <v>5</v>
      </c>
      <c r="K567" s="451">
        <v>42644</v>
      </c>
      <c r="L567" s="451">
        <v>42916</v>
      </c>
      <c r="M567" s="103" t="s">
        <v>1181</v>
      </c>
      <c r="N567" s="181" t="s">
        <v>106</v>
      </c>
      <c r="O567" s="452" t="s">
        <v>57</v>
      </c>
      <c r="P567" s="452" t="s">
        <v>57</v>
      </c>
      <c r="Q567" s="452" t="s">
        <v>37</v>
      </c>
      <c r="R567" s="427" t="s">
        <v>88</v>
      </c>
      <c r="S567" s="449">
        <v>5</v>
      </c>
      <c r="T567" s="107">
        <f>+S567/J567</f>
        <v>1</v>
      </c>
      <c r="U567" s="86"/>
      <c r="V567" s="86"/>
      <c r="W567" s="86"/>
      <c r="X567" s="86"/>
      <c r="Y567" s="86"/>
      <c r="Z567" s="86"/>
      <c r="AA567" s="110" t="s">
        <v>180</v>
      </c>
      <c r="AB567" s="410">
        <f>IF(T567=100%,2,0)</f>
        <v>2</v>
      </c>
      <c r="AC567" s="411">
        <f>IF(L567&lt;$AD$8,0,1)</f>
        <v>0</v>
      </c>
      <c r="AD567" s="89" t="str">
        <f t="shared" si="16"/>
        <v>CUMPLIDA</v>
      </c>
      <c r="AE567" s="89" t="str">
        <f t="shared" si="17"/>
        <v>CUMPLIDA</v>
      </c>
      <c r="AF567" s="105" t="s">
        <v>88</v>
      </c>
      <c r="AG567" s="86"/>
      <c r="AH567" s="91"/>
      <c r="AI567" s="91"/>
      <c r="AJ567" s="91"/>
      <c r="AK567" s="427" t="s">
        <v>224</v>
      </c>
      <c r="AL567" s="427" t="s">
        <v>115</v>
      </c>
      <c r="AM567" s="427" t="s">
        <v>205</v>
      </c>
      <c r="AN567" s="427" t="s">
        <v>213</v>
      </c>
      <c r="AO567" s="427"/>
      <c r="AP567" s="427"/>
      <c r="AQ567" s="427"/>
      <c r="AR567" s="427"/>
      <c r="AS567" s="119"/>
    </row>
    <row r="568" spans="1:45" ht="240" customHeight="1" x14ac:dyDescent="0.25">
      <c r="A568" s="96">
        <v>1047</v>
      </c>
      <c r="B568" s="96">
        <v>11</v>
      </c>
      <c r="C568" s="272" t="s">
        <v>4307</v>
      </c>
      <c r="D568" s="168" t="s">
        <v>4308</v>
      </c>
      <c r="E568" s="450" t="s">
        <v>4309</v>
      </c>
      <c r="F568" s="383" t="s">
        <v>4310</v>
      </c>
      <c r="G568" s="383" t="s">
        <v>4311</v>
      </c>
      <c r="H568" s="99" t="s">
        <v>4312</v>
      </c>
      <c r="I568" s="385" t="s">
        <v>4313</v>
      </c>
      <c r="J568" s="310">
        <v>5</v>
      </c>
      <c r="K568" s="451">
        <v>42644</v>
      </c>
      <c r="L568" s="451">
        <v>42916</v>
      </c>
      <c r="M568" s="103" t="s">
        <v>1181</v>
      </c>
      <c r="N568" s="181" t="s">
        <v>106</v>
      </c>
      <c r="O568" s="370" t="s">
        <v>29</v>
      </c>
      <c r="P568" s="370" t="s">
        <v>29</v>
      </c>
      <c r="Q568" s="452" t="s">
        <v>6191</v>
      </c>
      <c r="R568" s="427" t="s">
        <v>88</v>
      </c>
      <c r="S568" s="449">
        <v>5</v>
      </c>
      <c r="T568" s="107">
        <f>+S568/J568</f>
        <v>1</v>
      </c>
      <c r="U568" s="86"/>
      <c r="V568" s="86"/>
      <c r="W568" s="86"/>
      <c r="X568" s="86"/>
      <c r="Y568" s="86"/>
      <c r="Z568" s="86"/>
      <c r="AA568" s="110" t="s">
        <v>180</v>
      </c>
      <c r="AB568" s="410">
        <f>IF(T568=100%,2,0)</f>
        <v>2</v>
      </c>
      <c r="AC568" s="411">
        <f>IF(L568&lt;$AD$8,0,1)</f>
        <v>0</v>
      </c>
      <c r="AD568" s="89" t="str">
        <f t="shared" si="16"/>
        <v>CUMPLIDA</v>
      </c>
      <c r="AE568" s="89" t="str">
        <f t="shared" si="17"/>
        <v>CUMPLIDA</v>
      </c>
      <c r="AF568" s="105" t="s">
        <v>88</v>
      </c>
      <c r="AG568" s="86"/>
      <c r="AH568" s="91"/>
      <c r="AI568" s="91"/>
      <c r="AJ568" s="91"/>
      <c r="AK568" s="427" t="s">
        <v>224</v>
      </c>
      <c r="AL568" s="427" t="s">
        <v>115</v>
      </c>
      <c r="AM568" s="427" t="s">
        <v>205</v>
      </c>
      <c r="AN568" s="427" t="s">
        <v>213</v>
      </c>
      <c r="AO568" s="427"/>
      <c r="AP568" s="427"/>
      <c r="AQ568" s="427"/>
      <c r="AR568" s="427"/>
      <c r="AS568" s="119"/>
    </row>
    <row r="569" spans="1:45" ht="213.75" customHeight="1" x14ac:dyDescent="0.25">
      <c r="A569" s="96">
        <v>1048</v>
      </c>
      <c r="B569" s="96">
        <v>12</v>
      </c>
      <c r="C569" s="272" t="s">
        <v>4316</v>
      </c>
      <c r="D569" s="168" t="s">
        <v>4317</v>
      </c>
      <c r="E569" s="450" t="s">
        <v>4318</v>
      </c>
      <c r="F569" s="383" t="s">
        <v>4319</v>
      </c>
      <c r="G569" s="383" t="s">
        <v>4320</v>
      </c>
      <c r="H569" s="99" t="s">
        <v>4321</v>
      </c>
      <c r="I569" s="99" t="s">
        <v>4322</v>
      </c>
      <c r="J569" s="310">
        <v>5</v>
      </c>
      <c r="K569" s="451">
        <v>42644</v>
      </c>
      <c r="L569" s="451">
        <v>43069</v>
      </c>
      <c r="M569" s="103" t="s">
        <v>1181</v>
      </c>
      <c r="N569" s="181" t="s">
        <v>106</v>
      </c>
      <c r="O569" s="370" t="s">
        <v>29</v>
      </c>
      <c r="P569" s="370" t="s">
        <v>29</v>
      </c>
      <c r="Q569" s="452" t="s">
        <v>6191</v>
      </c>
      <c r="R569" s="427" t="s">
        <v>88</v>
      </c>
      <c r="S569" s="449">
        <v>5</v>
      </c>
      <c r="T569" s="107">
        <f>+S569/J569</f>
        <v>1</v>
      </c>
      <c r="U569" s="86"/>
      <c r="V569" s="86"/>
      <c r="W569" s="86"/>
      <c r="X569" s="86"/>
      <c r="Y569" s="86"/>
      <c r="Z569" s="86"/>
      <c r="AA569" s="110" t="s">
        <v>180</v>
      </c>
      <c r="AB569" s="410">
        <f>IF(T569=100%,2,0)</f>
        <v>2</v>
      </c>
      <c r="AC569" s="411">
        <f>IF(L569&lt;$AD$8,0,1)</f>
        <v>0</v>
      </c>
      <c r="AD569" s="89" t="str">
        <f t="shared" si="16"/>
        <v>CUMPLIDA</v>
      </c>
      <c r="AE569" s="89" t="str">
        <f t="shared" si="17"/>
        <v>CUMPLIDA</v>
      </c>
      <c r="AF569" s="105" t="s">
        <v>88</v>
      </c>
      <c r="AG569" s="86"/>
      <c r="AH569" s="91"/>
      <c r="AI569" s="91"/>
      <c r="AJ569" s="91"/>
      <c r="AK569" s="427" t="s">
        <v>224</v>
      </c>
      <c r="AL569" s="427" t="s">
        <v>113</v>
      </c>
      <c r="AM569" s="427" t="s">
        <v>113</v>
      </c>
      <c r="AN569" s="427" t="s">
        <v>213</v>
      </c>
      <c r="AO569" s="427"/>
      <c r="AP569" s="427"/>
      <c r="AQ569" s="427"/>
      <c r="AR569" s="427"/>
      <c r="AS569" s="119"/>
    </row>
    <row r="570" spans="1:45" ht="162.75" customHeight="1" x14ac:dyDescent="0.25">
      <c r="A570" s="96">
        <v>1049</v>
      </c>
      <c r="B570" s="96">
        <v>13</v>
      </c>
      <c r="C570" s="272" t="s">
        <v>4326</v>
      </c>
      <c r="D570" s="168" t="s">
        <v>4327</v>
      </c>
      <c r="E570" s="450" t="s">
        <v>4328</v>
      </c>
      <c r="F570" s="383" t="s">
        <v>4329</v>
      </c>
      <c r="G570" s="383" t="s">
        <v>4330</v>
      </c>
      <c r="H570" s="99" t="s">
        <v>4331</v>
      </c>
      <c r="I570" s="99" t="s">
        <v>4331</v>
      </c>
      <c r="J570" s="310">
        <v>6</v>
      </c>
      <c r="K570" s="451">
        <v>42644</v>
      </c>
      <c r="L570" s="451">
        <v>42916</v>
      </c>
      <c r="M570" s="103" t="s">
        <v>1181</v>
      </c>
      <c r="N570" s="181" t="s">
        <v>106</v>
      </c>
      <c r="O570" s="370" t="s">
        <v>29</v>
      </c>
      <c r="P570" s="370" t="s">
        <v>29</v>
      </c>
      <c r="Q570" s="452" t="s">
        <v>6191</v>
      </c>
      <c r="R570" s="427" t="s">
        <v>88</v>
      </c>
      <c r="S570" s="449">
        <v>6</v>
      </c>
      <c r="T570" s="107">
        <f>+S570/J570</f>
        <v>1</v>
      </c>
      <c r="U570" s="86"/>
      <c r="V570" s="86"/>
      <c r="W570" s="86"/>
      <c r="X570" s="86"/>
      <c r="Y570" s="86"/>
      <c r="Z570" s="86"/>
      <c r="AA570" s="110" t="s">
        <v>180</v>
      </c>
      <c r="AB570" s="410">
        <f>IF(T570=100%,2,0)</f>
        <v>2</v>
      </c>
      <c r="AC570" s="411">
        <f>IF(L570&lt;$AD$8,0,1)</f>
        <v>0</v>
      </c>
      <c r="AD570" s="89" t="str">
        <f t="shared" si="16"/>
        <v>CUMPLIDA</v>
      </c>
      <c r="AE570" s="89" t="str">
        <f t="shared" si="17"/>
        <v>CUMPLIDA</v>
      </c>
      <c r="AF570" s="105" t="s">
        <v>88</v>
      </c>
      <c r="AG570" s="86"/>
      <c r="AH570" s="91"/>
      <c r="AI570" s="91"/>
      <c r="AJ570" s="91"/>
      <c r="AK570" s="427" t="s">
        <v>224</v>
      </c>
      <c r="AL570" s="427" t="s">
        <v>111</v>
      </c>
      <c r="AM570" s="427" t="s">
        <v>143</v>
      </c>
      <c r="AN570" s="427" t="s">
        <v>213</v>
      </c>
      <c r="AO570" s="427"/>
      <c r="AP570" s="427"/>
      <c r="AQ570" s="427"/>
      <c r="AR570" s="427"/>
      <c r="AS570" s="119"/>
    </row>
    <row r="571" spans="1:45" ht="129.75" customHeight="1" x14ac:dyDescent="0.25">
      <c r="A571" s="96">
        <v>1050</v>
      </c>
      <c r="B571" s="96">
        <v>14</v>
      </c>
      <c r="C571" s="272" t="s">
        <v>4334</v>
      </c>
      <c r="D571" s="168" t="s">
        <v>4335</v>
      </c>
      <c r="E571" s="450" t="s">
        <v>4336</v>
      </c>
      <c r="F571" s="383" t="s">
        <v>4337</v>
      </c>
      <c r="G571" s="383" t="s">
        <v>4338</v>
      </c>
      <c r="H571" s="99" t="s">
        <v>4339</v>
      </c>
      <c r="I571" s="99" t="s">
        <v>4340</v>
      </c>
      <c r="J571" s="310">
        <v>4</v>
      </c>
      <c r="K571" s="451">
        <v>42644</v>
      </c>
      <c r="L571" s="451">
        <v>43008</v>
      </c>
      <c r="M571" s="103" t="s">
        <v>1181</v>
      </c>
      <c r="N571" s="181" t="s">
        <v>106</v>
      </c>
      <c r="O571" s="370" t="s">
        <v>29</v>
      </c>
      <c r="P571" s="118" t="s">
        <v>1909</v>
      </c>
      <c r="Q571" s="452" t="s">
        <v>6191</v>
      </c>
      <c r="R571" s="427" t="s">
        <v>88</v>
      </c>
      <c r="S571" s="449">
        <v>4</v>
      </c>
      <c r="T571" s="107">
        <f>+S571/J571</f>
        <v>1</v>
      </c>
      <c r="U571" s="86"/>
      <c r="V571" s="86"/>
      <c r="W571" s="86"/>
      <c r="X571" s="86"/>
      <c r="Y571" s="86"/>
      <c r="Z571" s="86"/>
      <c r="AA571" s="110" t="s">
        <v>180</v>
      </c>
      <c r="AB571" s="410">
        <f>IF(T571=100%,2,0)</f>
        <v>2</v>
      </c>
      <c r="AC571" s="411">
        <f>IF(L571&lt;$AD$8,0,1)</f>
        <v>0</v>
      </c>
      <c r="AD571" s="89" t="str">
        <f t="shared" si="16"/>
        <v>CUMPLIDA</v>
      </c>
      <c r="AE571" s="89" t="str">
        <f t="shared" si="17"/>
        <v>CUMPLIDA</v>
      </c>
      <c r="AF571" s="105" t="s">
        <v>88</v>
      </c>
      <c r="AG571" s="86"/>
      <c r="AH571" s="91"/>
      <c r="AI571" s="91"/>
      <c r="AJ571" s="91"/>
      <c r="AK571" s="427" t="s">
        <v>224</v>
      </c>
      <c r="AL571" s="427" t="s">
        <v>117</v>
      </c>
      <c r="AM571" s="427" t="s">
        <v>135</v>
      </c>
      <c r="AN571" s="427" t="s">
        <v>213</v>
      </c>
      <c r="AO571" s="427"/>
      <c r="AP571" s="427"/>
      <c r="AQ571" s="427"/>
      <c r="AR571" s="427"/>
      <c r="AS571" s="119"/>
    </row>
    <row r="572" spans="1:45" ht="222" customHeight="1" x14ac:dyDescent="0.25">
      <c r="A572" s="96">
        <v>1051</v>
      </c>
      <c r="B572" s="96">
        <v>15</v>
      </c>
      <c r="C572" s="272" t="s">
        <v>4344</v>
      </c>
      <c r="D572" s="168" t="s">
        <v>4345</v>
      </c>
      <c r="E572" s="450" t="s">
        <v>4346</v>
      </c>
      <c r="F572" s="383" t="s">
        <v>4347</v>
      </c>
      <c r="G572" s="383" t="s">
        <v>4348</v>
      </c>
      <c r="H572" s="99" t="s">
        <v>4349</v>
      </c>
      <c r="I572" s="99" t="s">
        <v>4350</v>
      </c>
      <c r="J572" s="310">
        <v>4</v>
      </c>
      <c r="K572" s="451">
        <v>42644</v>
      </c>
      <c r="L572" s="451">
        <v>42916</v>
      </c>
      <c r="M572" s="103" t="s">
        <v>1181</v>
      </c>
      <c r="N572" s="181" t="s">
        <v>106</v>
      </c>
      <c r="O572" s="370" t="s">
        <v>29</v>
      </c>
      <c r="P572" s="370" t="s">
        <v>29</v>
      </c>
      <c r="Q572" s="452" t="s">
        <v>6191</v>
      </c>
      <c r="R572" s="427" t="s">
        <v>88</v>
      </c>
      <c r="S572" s="449">
        <v>4</v>
      </c>
      <c r="T572" s="107">
        <f>+S572/J572</f>
        <v>1</v>
      </c>
      <c r="U572" s="86"/>
      <c r="V572" s="86"/>
      <c r="W572" s="86"/>
      <c r="X572" s="86"/>
      <c r="Y572" s="86"/>
      <c r="Z572" s="86"/>
      <c r="AA572" s="110" t="s">
        <v>180</v>
      </c>
      <c r="AB572" s="410">
        <f>IF(T572=100%,2,0)</f>
        <v>2</v>
      </c>
      <c r="AC572" s="411">
        <f>IF(L572&lt;$AD$8,0,1)</f>
        <v>0</v>
      </c>
      <c r="AD572" s="89" t="str">
        <f t="shared" si="16"/>
        <v>CUMPLIDA</v>
      </c>
      <c r="AE572" s="89" t="str">
        <f t="shared" si="17"/>
        <v>CUMPLIDA</v>
      </c>
      <c r="AF572" s="105" t="s">
        <v>88</v>
      </c>
      <c r="AG572" s="86"/>
      <c r="AH572" s="91"/>
      <c r="AI572" s="91"/>
      <c r="AJ572" s="91"/>
      <c r="AK572" s="427" t="s">
        <v>224</v>
      </c>
      <c r="AL572" s="427" t="s">
        <v>115</v>
      </c>
      <c r="AM572" s="427" t="s">
        <v>189</v>
      </c>
      <c r="AN572" s="427" t="s">
        <v>213</v>
      </c>
      <c r="AO572" s="427"/>
      <c r="AP572" s="427"/>
      <c r="AQ572" s="427"/>
      <c r="AR572" s="427"/>
      <c r="AS572" s="119"/>
    </row>
    <row r="573" spans="1:45" ht="284.25" customHeight="1" x14ac:dyDescent="0.25">
      <c r="A573" s="96">
        <v>1052</v>
      </c>
      <c r="B573" s="96">
        <v>16</v>
      </c>
      <c r="C573" s="272" t="s">
        <v>4353</v>
      </c>
      <c r="D573" s="168" t="s">
        <v>4354</v>
      </c>
      <c r="E573" s="450" t="s">
        <v>4355</v>
      </c>
      <c r="F573" s="100" t="s">
        <v>4356</v>
      </c>
      <c r="G573" s="450"/>
      <c r="H573" s="119" t="s">
        <v>4357</v>
      </c>
      <c r="I573" s="119" t="s">
        <v>4358</v>
      </c>
      <c r="J573" s="427">
        <v>8</v>
      </c>
      <c r="K573" s="117">
        <v>42644</v>
      </c>
      <c r="L573" s="217">
        <v>43100</v>
      </c>
      <c r="M573" s="103" t="s">
        <v>947</v>
      </c>
      <c r="N573" s="181" t="s">
        <v>49</v>
      </c>
      <c r="O573" s="118" t="s">
        <v>22</v>
      </c>
      <c r="P573" s="118" t="s">
        <v>22</v>
      </c>
      <c r="Q573" s="118" t="s">
        <v>6164</v>
      </c>
      <c r="R573" s="427" t="s">
        <v>3441</v>
      </c>
      <c r="S573" s="449">
        <v>8</v>
      </c>
      <c r="T573" s="107">
        <f>+S573/J573</f>
        <v>1</v>
      </c>
      <c r="U573" s="86"/>
      <c r="V573" s="86"/>
      <c r="W573" s="86"/>
      <c r="X573" s="86"/>
      <c r="Y573" s="86"/>
      <c r="Z573" s="86"/>
      <c r="AA573" s="110" t="s">
        <v>180</v>
      </c>
      <c r="AB573" s="410">
        <f>IF(T573=100%,2,0)</f>
        <v>2</v>
      </c>
      <c r="AC573" s="411">
        <f>IF(L573&lt;$AD$8,0,1)</f>
        <v>0</v>
      </c>
      <c r="AD573" s="89" t="str">
        <f t="shared" si="16"/>
        <v>CUMPLIDA</v>
      </c>
      <c r="AE573" s="89" t="str">
        <f t="shared" si="17"/>
        <v>CUMPLIDA</v>
      </c>
      <c r="AF573" s="181" t="s">
        <v>89</v>
      </c>
      <c r="AG573" s="86"/>
      <c r="AH573" s="91"/>
      <c r="AI573" s="91"/>
      <c r="AJ573" s="91"/>
      <c r="AK573" s="449" t="s">
        <v>108</v>
      </c>
      <c r="AL573" s="427" t="s">
        <v>113</v>
      </c>
      <c r="AM573" s="427" t="s">
        <v>113</v>
      </c>
      <c r="AN573" s="427" t="s">
        <v>213</v>
      </c>
      <c r="AO573" s="427"/>
      <c r="AP573" s="427"/>
      <c r="AQ573" s="427"/>
      <c r="AR573" s="427"/>
      <c r="AS573" s="119"/>
    </row>
    <row r="574" spans="1:45" ht="288" hidden="1" customHeight="1" x14ac:dyDescent="0.25">
      <c r="A574" s="120">
        <v>1053</v>
      </c>
      <c r="B574" s="120">
        <v>17</v>
      </c>
      <c r="C574" s="271" t="s">
        <v>4360</v>
      </c>
      <c r="D574" s="174" t="s">
        <v>4361</v>
      </c>
      <c r="E574" s="136" t="s">
        <v>4362</v>
      </c>
      <c r="F574" s="386" t="s">
        <v>4363</v>
      </c>
      <c r="G574" s="360"/>
      <c r="H574" s="123" t="s">
        <v>4364</v>
      </c>
      <c r="I574" s="123" t="s">
        <v>4364</v>
      </c>
      <c r="J574" s="371">
        <v>3</v>
      </c>
      <c r="K574" s="126">
        <v>42644</v>
      </c>
      <c r="L574" s="126">
        <v>42735</v>
      </c>
      <c r="M574" s="150" t="s">
        <v>947</v>
      </c>
      <c r="N574" s="382" t="s">
        <v>49</v>
      </c>
      <c r="O574" s="9" t="s">
        <v>29</v>
      </c>
      <c r="P574" s="9" t="s">
        <v>29</v>
      </c>
      <c r="Q574" s="9" t="s">
        <v>29</v>
      </c>
      <c r="R574" s="9" t="s">
        <v>3441</v>
      </c>
      <c r="S574" s="140">
        <v>3</v>
      </c>
      <c r="T574" s="155">
        <f>+S574/J574</f>
        <v>1</v>
      </c>
      <c r="U574" s="133"/>
      <c r="V574" s="133"/>
      <c r="W574" s="133"/>
      <c r="X574" s="133"/>
      <c r="Y574" s="133"/>
      <c r="Z574" s="133"/>
      <c r="AA574" s="156" t="s">
        <v>180</v>
      </c>
      <c r="AB574" s="88">
        <f>IF(T574=100%,2,0)</f>
        <v>2</v>
      </c>
      <c r="AC574" s="88">
        <f>IF(L574&lt;$AD$8,0,1)</f>
        <v>0</v>
      </c>
      <c r="AD574" s="135" t="str">
        <f t="shared" si="16"/>
        <v>CUMPLIDA</v>
      </c>
      <c r="AE574" s="135" t="str">
        <f t="shared" si="17"/>
        <v>CUMPLIDA</v>
      </c>
      <c r="AF574" s="153" t="s">
        <v>89</v>
      </c>
      <c r="AG574" s="155" t="s">
        <v>408</v>
      </c>
      <c r="AH574" s="137"/>
      <c r="AI574" s="137"/>
      <c r="AJ574" s="137"/>
      <c r="AK574" s="9" t="s">
        <v>364</v>
      </c>
      <c r="AL574" s="9" t="s">
        <v>115</v>
      </c>
      <c r="AM574" s="9" t="s">
        <v>423</v>
      </c>
      <c r="AN574" s="9" t="s">
        <v>213</v>
      </c>
      <c r="AO574" s="9"/>
      <c r="AP574" s="9"/>
      <c r="AQ574" s="9"/>
      <c r="AR574" s="9"/>
      <c r="AS574" s="9"/>
    </row>
    <row r="575" spans="1:45" ht="129.6" customHeight="1" x14ac:dyDescent="0.25">
      <c r="A575" s="96">
        <v>1054</v>
      </c>
      <c r="B575" s="96">
        <v>18</v>
      </c>
      <c r="C575" s="380" t="s">
        <v>4365</v>
      </c>
      <c r="D575" s="168" t="s">
        <v>4366</v>
      </c>
      <c r="E575" s="450" t="s">
        <v>4367</v>
      </c>
      <c r="F575" s="450" t="s">
        <v>4368</v>
      </c>
      <c r="G575" s="119" t="s">
        <v>4369</v>
      </c>
      <c r="H575" s="450" t="s">
        <v>4370</v>
      </c>
      <c r="I575" s="450" t="s">
        <v>4371</v>
      </c>
      <c r="J575" s="427">
        <v>4</v>
      </c>
      <c r="K575" s="451">
        <v>42644</v>
      </c>
      <c r="L575" s="451">
        <v>42825</v>
      </c>
      <c r="M575" s="103" t="s">
        <v>498</v>
      </c>
      <c r="N575" s="181" t="s">
        <v>182</v>
      </c>
      <c r="O575" s="427" t="s">
        <v>22</v>
      </c>
      <c r="P575" s="427" t="s">
        <v>22</v>
      </c>
      <c r="Q575" s="118" t="s">
        <v>6164</v>
      </c>
      <c r="R575" s="427" t="s">
        <v>3547</v>
      </c>
      <c r="S575" s="449">
        <v>4</v>
      </c>
      <c r="T575" s="107">
        <f>+S575/J575</f>
        <v>1</v>
      </c>
      <c r="U575" s="86"/>
      <c r="V575" s="86"/>
      <c r="W575" s="86"/>
      <c r="X575" s="86"/>
      <c r="Y575" s="86"/>
      <c r="Z575" s="86"/>
      <c r="AA575" s="110" t="s">
        <v>180</v>
      </c>
      <c r="AB575" s="410">
        <f>IF(T575=100%,2,0)</f>
        <v>2</v>
      </c>
      <c r="AC575" s="411">
        <f>IF(L575&lt;$AD$8,0,1)</f>
        <v>0</v>
      </c>
      <c r="AD575" s="89" t="str">
        <f t="shared" si="16"/>
        <v>CUMPLIDA</v>
      </c>
      <c r="AE575" s="89" t="str">
        <f t="shared" si="17"/>
        <v>CUMPLIDA</v>
      </c>
      <c r="AF575" s="105" t="s">
        <v>31</v>
      </c>
      <c r="AG575" s="86"/>
      <c r="AH575" s="91"/>
      <c r="AI575" s="91"/>
      <c r="AJ575" s="91"/>
      <c r="AK575" s="427" t="s">
        <v>224</v>
      </c>
      <c r="AL575" s="427" t="s">
        <v>111</v>
      </c>
      <c r="AM575" s="427" t="s">
        <v>197</v>
      </c>
      <c r="AN575" s="427" t="s">
        <v>213</v>
      </c>
      <c r="AO575" s="427"/>
      <c r="AP575" s="427"/>
      <c r="AQ575" s="427"/>
      <c r="AR575" s="427"/>
      <c r="AS575" s="119"/>
    </row>
    <row r="576" spans="1:45" ht="308.25" customHeight="1" x14ac:dyDescent="0.25">
      <c r="A576" s="96">
        <v>1055</v>
      </c>
      <c r="B576" s="96">
        <v>19</v>
      </c>
      <c r="C576" s="272" t="s">
        <v>4374</v>
      </c>
      <c r="D576" s="168" t="s">
        <v>4375</v>
      </c>
      <c r="E576" s="450" t="s">
        <v>4376</v>
      </c>
      <c r="F576" s="450" t="s">
        <v>4377</v>
      </c>
      <c r="G576" s="450" t="s">
        <v>4378</v>
      </c>
      <c r="H576" s="450" t="s">
        <v>4379</v>
      </c>
      <c r="I576" s="450" t="s">
        <v>4380</v>
      </c>
      <c r="J576" s="449">
        <v>9</v>
      </c>
      <c r="K576" s="117">
        <v>42644</v>
      </c>
      <c r="L576" s="117">
        <v>43281</v>
      </c>
      <c r="M576" s="103" t="s">
        <v>498</v>
      </c>
      <c r="N576" s="181" t="s">
        <v>182</v>
      </c>
      <c r="O576" s="427" t="s">
        <v>22</v>
      </c>
      <c r="P576" s="427" t="s">
        <v>22</v>
      </c>
      <c r="Q576" s="118" t="s">
        <v>6164</v>
      </c>
      <c r="R576" s="427" t="s">
        <v>88</v>
      </c>
      <c r="S576" s="449">
        <v>9</v>
      </c>
      <c r="T576" s="107">
        <f>+S576/J576</f>
        <v>1</v>
      </c>
      <c r="U576" s="86"/>
      <c r="V576" s="86"/>
      <c r="W576" s="86"/>
      <c r="X576" s="86"/>
      <c r="Y576" s="86"/>
      <c r="Z576" s="86"/>
      <c r="AA576" s="110" t="s">
        <v>180</v>
      </c>
      <c r="AB576" s="410">
        <f>IF(T576=100%,2,0)</f>
        <v>2</v>
      </c>
      <c r="AC576" s="411">
        <f>IF(L576&lt;$AD$8,0,1)</f>
        <v>0</v>
      </c>
      <c r="AD576" s="89" t="str">
        <f t="shared" si="16"/>
        <v>CUMPLIDA</v>
      </c>
      <c r="AE576" s="89" t="str">
        <f t="shared" si="17"/>
        <v>CUMPLIDA</v>
      </c>
      <c r="AF576" s="105" t="s">
        <v>88</v>
      </c>
      <c r="AG576" s="86"/>
      <c r="AH576" s="91"/>
      <c r="AI576" s="91"/>
      <c r="AJ576" s="91"/>
      <c r="AK576" s="449" t="s">
        <v>108</v>
      </c>
      <c r="AL576" s="427" t="s">
        <v>111</v>
      </c>
      <c r="AM576" s="427" t="s">
        <v>134</v>
      </c>
      <c r="AN576" s="427" t="s">
        <v>213</v>
      </c>
      <c r="AO576" s="427"/>
      <c r="AP576" s="427"/>
      <c r="AQ576" s="427"/>
      <c r="AR576" s="427"/>
      <c r="AS576" s="119"/>
    </row>
    <row r="577" spans="1:45" ht="186.75" customHeight="1" x14ac:dyDescent="0.25">
      <c r="A577" s="96">
        <v>1056</v>
      </c>
      <c r="B577" s="96">
        <v>20</v>
      </c>
      <c r="C577" s="272" t="s">
        <v>4382</v>
      </c>
      <c r="D577" s="168" t="s">
        <v>4383</v>
      </c>
      <c r="E577" s="450" t="s">
        <v>4384</v>
      </c>
      <c r="F577" s="450" t="s">
        <v>4385</v>
      </c>
      <c r="G577" s="450" t="s">
        <v>4386</v>
      </c>
      <c r="H577" s="119" t="s">
        <v>6265</v>
      </c>
      <c r="I577" s="119" t="s">
        <v>6264</v>
      </c>
      <c r="J577" s="449">
        <v>6</v>
      </c>
      <c r="K577" s="117">
        <v>42644</v>
      </c>
      <c r="L577" s="117">
        <v>43434</v>
      </c>
      <c r="M577" s="103" t="s">
        <v>498</v>
      </c>
      <c r="N577" s="181" t="s">
        <v>182</v>
      </c>
      <c r="O577" s="427" t="s">
        <v>22</v>
      </c>
      <c r="P577" s="427" t="s">
        <v>22</v>
      </c>
      <c r="Q577" s="118" t="s">
        <v>6164</v>
      </c>
      <c r="R577" s="427" t="s">
        <v>88</v>
      </c>
      <c r="S577" s="449">
        <v>2</v>
      </c>
      <c r="T577" s="107">
        <f>+S577/J577</f>
        <v>0.33333333333333331</v>
      </c>
      <c r="U577" s="449" t="s">
        <v>31</v>
      </c>
      <c r="V577" s="449" t="s">
        <v>19</v>
      </c>
      <c r="W577" s="427" t="s">
        <v>4387</v>
      </c>
      <c r="X577" s="86"/>
      <c r="Y577" s="86"/>
      <c r="Z577" s="86"/>
      <c r="AA577" s="110" t="s">
        <v>180</v>
      </c>
      <c r="AB577" s="410">
        <f>IF(T577=100%,2,0)</f>
        <v>0</v>
      </c>
      <c r="AC577" s="411">
        <f>IF(L577&lt;$AD$8,0,1)</f>
        <v>1</v>
      </c>
      <c r="AD577" s="89" t="str">
        <f t="shared" si="16"/>
        <v>EN TERMINO</v>
      </c>
      <c r="AE577" s="89" t="str">
        <f t="shared" si="17"/>
        <v>EN TERMINO</v>
      </c>
      <c r="AF577" s="105" t="s">
        <v>88</v>
      </c>
      <c r="AG577" s="86"/>
      <c r="AH577" s="91"/>
      <c r="AI577" s="91"/>
      <c r="AJ577" s="91"/>
      <c r="AK577" s="449" t="s">
        <v>108</v>
      </c>
      <c r="AL577" s="427" t="s">
        <v>115</v>
      </c>
      <c r="AM577" s="427" t="s">
        <v>189</v>
      </c>
      <c r="AN577" s="427" t="s">
        <v>213</v>
      </c>
      <c r="AO577" s="427"/>
      <c r="AP577" s="427"/>
      <c r="AQ577" s="427"/>
      <c r="AR577" s="427"/>
      <c r="AS577" s="119"/>
    </row>
    <row r="578" spans="1:45" ht="231" customHeight="1" x14ac:dyDescent="0.25">
      <c r="A578" s="96">
        <v>1057</v>
      </c>
      <c r="B578" s="96">
        <v>21</v>
      </c>
      <c r="C578" s="272" t="s">
        <v>4388</v>
      </c>
      <c r="D578" s="168" t="s">
        <v>4389</v>
      </c>
      <c r="E578" s="450" t="s">
        <v>4390</v>
      </c>
      <c r="F578" s="450" t="s">
        <v>4391</v>
      </c>
      <c r="G578" s="450" t="s">
        <v>4392</v>
      </c>
      <c r="H578" s="450" t="s">
        <v>4393</v>
      </c>
      <c r="I578" s="450" t="s">
        <v>4394</v>
      </c>
      <c r="J578" s="449">
        <v>8</v>
      </c>
      <c r="K578" s="117">
        <v>42644</v>
      </c>
      <c r="L578" s="117">
        <v>43281</v>
      </c>
      <c r="M578" s="103" t="s">
        <v>498</v>
      </c>
      <c r="N578" s="181" t="s">
        <v>182</v>
      </c>
      <c r="O578" s="427" t="s">
        <v>22</v>
      </c>
      <c r="P578" s="427" t="s">
        <v>22</v>
      </c>
      <c r="Q578" s="118" t="s">
        <v>6164</v>
      </c>
      <c r="R578" s="427" t="s">
        <v>88</v>
      </c>
      <c r="S578" s="449">
        <v>8</v>
      </c>
      <c r="T578" s="107">
        <f>+S578/J578</f>
        <v>1</v>
      </c>
      <c r="U578" s="86"/>
      <c r="V578" s="86"/>
      <c r="W578" s="86"/>
      <c r="X578" s="86"/>
      <c r="Y578" s="86"/>
      <c r="Z578" s="86"/>
      <c r="AA578" s="110" t="s">
        <v>180</v>
      </c>
      <c r="AB578" s="410">
        <f>IF(T578=100%,2,0)</f>
        <v>2</v>
      </c>
      <c r="AC578" s="411">
        <f>IF(L578&lt;$AD$8,0,1)</f>
        <v>0</v>
      </c>
      <c r="AD578" s="89" t="str">
        <f t="shared" si="16"/>
        <v>CUMPLIDA</v>
      </c>
      <c r="AE578" s="89" t="str">
        <f t="shared" si="17"/>
        <v>CUMPLIDA</v>
      </c>
      <c r="AF578" s="105" t="s">
        <v>88</v>
      </c>
      <c r="AG578" s="86"/>
      <c r="AH578" s="91"/>
      <c r="AI578" s="91"/>
      <c r="AJ578" s="91"/>
      <c r="AK578" s="449" t="s">
        <v>108</v>
      </c>
      <c r="AL578" s="427" t="s">
        <v>113</v>
      </c>
      <c r="AM578" s="427" t="s">
        <v>113</v>
      </c>
      <c r="AN578" s="427" t="s">
        <v>213</v>
      </c>
      <c r="AO578" s="427"/>
      <c r="AP578" s="427"/>
      <c r="AQ578" s="427"/>
      <c r="AR578" s="427"/>
      <c r="AS578" s="119"/>
    </row>
    <row r="579" spans="1:45" ht="222" customHeight="1" x14ac:dyDescent="0.25">
      <c r="A579" s="96">
        <v>1058</v>
      </c>
      <c r="B579" s="96">
        <v>22</v>
      </c>
      <c r="C579" s="272" t="s">
        <v>4396</v>
      </c>
      <c r="D579" s="168" t="s">
        <v>4397</v>
      </c>
      <c r="E579" s="450" t="s">
        <v>4398</v>
      </c>
      <c r="F579" s="181" t="s">
        <v>4399</v>
      </c>
      <c r="G579" s="181" t="s">
        <v>4400</v>
      </c>
      <c r="H579" s="100" t="s">
        <v>4401</v>
      </c>
      <c r="I579" s="100" t="s">
        <v>4401</v>
      </c>
      <c r="J579" s="310">
        <v>10</v>
      </c>
      <c r="K579" s="451">
        <v>42644</v>
      </c>
      <c r="L579" s="451">
        <v>43434</v>
      </c>
      <c r="M579" s="449" t="s">
        <v>4402</v>
      </c>
      <c r="N579" s="181" t="s">
        <v>183</v>
      </c>
      <c r="O579" s="370" t="s">
        <v>29</v>
      </c>
      <c r="P579" s="370" t="s">
        <v>29</v>
      </c>
      <c r="Q579" s="452" t="s">
        <v>6191</v>
      </c>
      <c r="R579" s="427" t="s">
        <v>88</v>
      </c>
      <c r="S579" s="449">
        <v>6</v>
      </c>
      <c r="T579" s="107">
        <f>+S579/J579</f>
        <v>0.6</v>
      </c>
      <c r="U579" s="86"/>
      <c r="V579" s="86"/>
      <c r="W579" s="86"/>
      <c r="X579" s="86"/>
      <c r="Y579" s="86"/>
      <c r="Z579" s="86"/>
      <c r="AA579" s="110" t="s">
        <v>180</v>
      </c>
      <c r="AB579" s="410">
        <f>IF(T579=100%,2,0)</f>
        <v>0</v>
      </c>
      <c r="AC579" s="411">
        <f>IF(L579&lt;$AD$8,0,1)</f>
        <v>1</v>
      </c>
      <c r="AD579" s="89" t="str">
        <f t="shared" si="16"/>
        <v>EN TERMINO</v>
      </c>
      <c r="AE579" s="89" t="str">
        <f t="shared" si="17"/>
        <v>EN TERMINO</v>
      </c>
      <c r="AF579" s="105" t="s">
        <v>88</v>
      </c>
      <c r="AG579" s="86"/>
      <c r="AH579" s="91"/>
      <c r="AI579" s="91"/>
      <c r="AJ579" s="91"/>
      <c r="AK579" s="427" t="s">
        <v>224</v>
      </c>
      <c r="AL579" s="427" t="s">
        <v>115</v>
      </c>
      <c r="AM579" s="427" t="s">
        <v>205</v>
      </c>
      <c r="AN579" s="427" t="s">
        <v>213</v>
      </c>
      <c r="AO579" s="427"/>
      <c r="AP579" s="427"/>
      <c r="AQ579" s="427"/>
      <c r="AR579" s="427"/>
      <c r="AS579" s="119"/>
    </row>
    <row r="580" spans="1:45" ht="213.75" customHeight="1" x14ac:dyDescent="0.25">
      <c r="A580" s="96">
        <v>1059</v>
      </c>
      <c r="B580" s="96">
        <v>23</v>
      </c>
      <c r="C580" s="272" t="s">
        <v>4406</v>
      </c>
      <c r="D580" s="168" t="s">
        <v>4407</v>
      </c>
      <c r="E580" s="225" t="s">
        <v>4408</v>
      </c>
      <c r="F580" s="181" t="s">
        <v>4409</v>
      </c>
      <c r="G580" s="181" t="s">
        <v>2582</v>
      </c>
      <c r="H580" s="100" t="s">
        <v>4410</v>
      </c>
      <c r="I580" s="100" t="s">
        <v>4410</v>
      </c>
      <c r="J580" s="310">
        <v>8</v>
      </c>
      <c r="K580" s="451">
        <v>42644</v>
      </c>
      <c r="L580" s="217">
        <v>43343</v>
      </c>
      <c r="M580" s="427" t="s">
        <v>4411</v>
      </c>
      <c r="N580" s="181" t="s">
        <v>184</v>
      </c>
      <c r="O580" s="370" t="s">
        <v>29</v>
      </c>
      <c r="P580" s="370" t="s">
        <v>29</v>
      </c>
      <c r="Q580" s="452" t="s">
        <v>6191</v>
      </c>
      <c r="R580" s="427" t="s">
        <v>3441</v>
      </c>
      <c r="S580" s="449">
        <v>8</v>
      </c>
      <c r="T580" s="107">
        <f>+S580/J580</f>
        <v>1</v>
      </c>
      <c r="U580" s="86"/>
      <c r="V580" s="86"/>
      <c r="W580" s="86"/>
      <c r="X580" s="86"/>
      <c r="Y580" s="86"/>
      <c r="Z580" s="86"/>
      <c r="AA580" s="110" t="s">
        <v>180</v>
      </c>
      <c r="AB580" s="410">
        <f>IF(T580=100%,2,0)</f>
        <v>2</v>
      </c>
      <c r="AC580" s="411">
        <f>IF(L580&lt;$AD$8,0,1)</f>
        <v>0</v>
      </c>
      <c r="AD580" s="89" t="str">
        <f t="shared" si="16"/>
        <v>CUMPLIDA</v>
      </c>
      <c r="AE580" s="89" t="str">
        <f t="shared" si="17"/>
        <v>CUMPLIDA</v>
      </c>
      <c r="AF580" s="181" t="s">
        <v>89</v>
      </c>
      <c r="AG580" s="86"/>
      <c r="AH580" s="91"/>
      <c r="AI580" s="91"/>
      <c r="AJ580" s="91"/>
      <c r="AK580" s="427" t="s">
        <v>224</v>
      </c>
      <c r="AL580" s="427" t="s">
        <v>115</v>
      </c>
      <c r="AM580" s="427" t="s">
        <v>190</v>
      </c>
      <c r="AN580" s="427" t="s">
        <v>213</v>
      </c>
      <c r="AO580" s="427"/>
      <c r="AP580" s="427"/>
      <c r="AQ580" s="427"/>
      <c r="AR580" s="427"/>
      <c r="AS580" s="119"/>
    </row>
    <row r="581" spans="1:45" ht="144" hidden="1" customHeight="1" x14ac:dyDescent="0.25">
      <c r="A581" s="120">
        <v>1060</v>
      </c>
      <c r="B581" s="120">
        <v>24</v>
      </c>
      <c r="C581" s="271" t="s">
        <v>4414</v>
      </c>
      <c r="D581" s="174" t="s">
        <v>4415</v>
      </c>
      <c r="E581" s="136" t="s">
        <v>4416</v>
      </c>
      <c r="F581" s="177" t="s">
        <v>4417</v>
      </c>
      <c r="G581" s="177" t="s">
        <v>4418</v>
      </c>
      <c r="H581" s="124" t="s">
        <v>4419</v>
      </c>
      <c r="I581" s="123" t="s">
        <v>4420</v>
      </c>
      <c r="J581" s="371">
        <v>2</v>
      </c>
      <c r="K581" s="126">
        <v>42644</v>
      </c>
      <c r="L581" s="126">
        <v>42704</v>
      </c>
      <c r="M581" s="9" t="s">
        <v>4421</v>
      </c>
      <c r="N581" s="382" t="s">
        <v>4422</v>
      </c>
      <c r="O581" s="387" t="s">
        <v>29</v>
      </c>
      <c r="P581" s="9" t="s">
        <v>4423</v>
      </c>
      <c r="Q581" s="387" t="s">
        <v>29</v>
      </c>
      <c r="R581" s="9" t="s">
        <v>88</v>
      </c>
      <c r="S581" s="140">
        <v>2</v>
      </c>
      <c r="T581" s="155">
        <f>+S581/J581</f>
        <v>1</v>
      </c>
      <c r="U581" s="133"/>
      <c r="V581" s="133"/>
      <c r="W581" s="133"/>
      <c r="X581" s="133"/>
      <c r="Y581" s="133"/>
      <c r="Z581" s="133"/>
      <c r="AA581" s="156" t="s">
        <v>180</v>
      </c>
      <c r="AB581" s="88">
        <f>IF(T581=100%,2,0)</f>
        <v>2</v>
      </c>
      <c r="AC581" s="88">
        <f>IF(L581&lt;$AD$8,0,1)</f>
        <v>0</v>
      </c>
      <c r="AD581" s="135" t="str">
        <f t="shared" si="16"/>
        <v>CUMPLIDA</v>
      </c>
      <c r="AE581" s="135" t="str">
        <f t="shared" si="17"/>
        <v>CUMPLIDA</v>
      </c>
      <c r="AF581" s="153" t="s">
        <v>88</v>
      </c>
      <c r="AG581" s="155" t="s">
        <v>408</v>
      </c>
      <c r="AH581" s="137"/>
      <c r="AI581" s="137"/>
      <c r="AJ581" s="137"/>
      <c r="AK581" s="9" t="s">
        <v>364</v>
      </c>
      <c r="AL581" s="9" t="s">
        <v>115</v>
      </c>
      <c r="AM581" s="9" t="s">
        <v>191</v>
      </c>
      <c r="AN581" s="9" t="s">
        <v>213</v>
      </c>
      <c r="AO581" s="9"/>
      <c r="AP581" s="9"/>
      <c r="AQ581" s="9"/>
      <c r="AR581" s="9"/>
      <c r="AS581" s="9"/>
    </row>
    <row r="582" spans="1:45" ht="372.75" customHeight="1" x14ac:dyDescent="0.25">
      <c r="A582" s="96">
        <v>1061</v>
      </c>
      <c r="B582" s="96">
        <v>25</v>
      </c>
      <c r="C582" s="272" t="s">
        <v>4424</v>
      </c>
      <c r="D582" s="168" t="s">
        <v>4425</v>
      </c>
      <c r="E582" s="450" t="s">
        <v>4426</v>
      </c>
      <c r="F582" s="383" t="s">
        <v>4427</v>
      </c>
      <c r="G582" s="181" t="s">
        <v>4428</v>
      </c>
      <c r="H582" s="100" t="s">
        <v>4429</v>
      </c>
      <c r="I582" s="99" t="s">
        <v>4430</v>
      </c>
      <c r="J582" s="310">
        <v>4</v>
      </c>
      <c r="K582" s="451">
        <v>42644</v>
      </c>
      <c r="L582" s="451">
        <v>42916</v>
      </c>
      <c r="M582" s="427" t="s">
        <v>4431</v>
      </c>
      <c r="N582" s="181" t="s">
        <v>294</v>
      </c>
      <c r="O582" s="370" t="s">
        <v>29</v>
      </c>
      <c r="P582" s="427" t="s">
        <v>4432</v>
      </c>
      <c r="Q582" s="452" t="s">
        <v>6191</v>
      </c>
      <c r="R582" s="427" t="s">
        <v>88</v>
      </c>
      <c r="S582" s="449">
        <v>4</v>
      </c>
      <c r="T582" s="107">
        <f>+S582/J582</f>
        <v>1</v>
      </c>
      <c r="U582" s="86"/>
      <c r="V582" s="86"/>
      <c r="W582" s="86"/>
      <c r="X582" s="86"/>
      <c r="Y582" s="86"/>
      <c r="Z582" s="86"/>
      <c r="AA582" s="110" t="s">
        <v>180</v>
      </c>
      <c r="AB582" s="410">
        <f>IF(T582=100%,2,0)</f>
        <v>2</v>
      </c>
      <c r="AC582" s="411">
        <f>IF(L582&lt;$AD$8,0,1)</f>
        <v>0</v>
      </c>
      <c r="AD582" s="89" t="str">
        <f t="shared" si="16"/>
        <v>CUMPLIDA</v>
      </c>
      <c r="AE582" s="89" t="str">
        <f t="shared" si="17"/>
        <v>CUMPLIDA</v>
      </c>
      <c r="AF582" s="105" t="s">
        <v>88</v>
      </c>
      <c r="AG582" s="86"/>
      <c r="AH582" s="91"/>
      <c r="AI582" s="91"/>
      <c r="AJ582" s="91"/>
      <c r="AK582" s="427" t="s">
        <v>224</v>
      </c>
      <c r="AL582" s="427" t="s">
        <v>114</v>
      </c>
      <c r="AM582" s="427" t="s">
        <v>192</v>
      </c>
      <c r="AN582" s="427" t="s">
        <v>213</v>
      </c>
      <c r="AO582" s="427"/>
      <c r="AP582" s="427"/>
      <c r="AQ582" s="427"/>
      <c r="AR582" s="427"/>
      <c r="AS582" s="119"/>
    </row>
    <row r="583" spans="1:45" ht="143.25" hidden="1" customHeight="1" x14ac:dyDescent="0.25">
      <c r="A583" s="120">
        <v>1062</v>
      </c>
      <c r="B583" s="120">
        <v>26</v>
      </c>
      <c r="C583" s="271" t="s">
        <v>4435</v>
      </c>
      <c r="D583" s="174" t="s">
        <v>4436</v>
      </c>
      <c r="E583" s="136" t="s">
        <v>4437</v>
      </c>
      <c r="F583" s="177" t="s">
        <v>4438</v>
      </c>
      <c r="G583" s="177" t="s">
        <v>4439</v>
      </c>
      <c r="H583" s="124" t="s">
        <v>4440</v>
      </c>
      <c r="I583" s="123" t="s">
        <v>4441</v>
      </c>
      <c r="J583" s="371">
        <v>5</v>
      </c>
      <c r="K583" s="126">
        <v>42644</v>
      </c>
      <c r="L583" s="126">
        <v>42735</v>
      </c>
      <c r="M583" s="140" t="s">
        <v>4442</v>
      </c>
      <c r="N583" s="382" t="s">
        <v>185</v>
      </c>
      <c r="O583" s="9" t="s">
        <v>22</v>
      </c>
      <c r="P583" s="9" t="s">
        <v>22</v>
      </c>
      <c r="Q583" s="9" t="s">
        <v>22</v>
      </c>
      <c r="R583" s="9" t="s">
        <v>3441</v>
      </c>
      <c r="S583" s="140">
        <v>5</v>
      </c>
      <c r="T583" s="155">
        <f>+S583/J583</f>
        <v>1</v>
      </c>
      <c r="U583" s="140" t="s">
        <v>4183</v>
      </c>
      <c r="V583" s="140" t="s">
        <v>19</v>
      </c>
      <c r="W583" s="9" t="s">
        <v>4443</v>
      </c>
      <c r="X583" s="133"/>
      <c r="Y583" s="133"/>
      <c r="Z583" s="133"/>
      <c r="AA583" s="156" t="s">
        <v>180</v>
      </c>
      <c r="AB583" s="88">
        <f>IF(T583=100%,2,0)</f>
        <v>2</v>
      </c>
      <c r="AC583" s="88">
        <f>IF(L583&lt;$AD$8,0,1)</f>
        <v>0</v>
      </c>
      <c r="AD583" s="135" t="str">
        <f t="shared" si="16"/>
        <v>CUMPLIDA</v>
      </c>
      <c r="AE583" s="135" t="str">
        <f t="shared" si="17"/>
        <v>CUMPLIDA</v>
      </c>
      <c r="AF583" s="153" t="s">
        <v>89</v>
      </c>
      <c r="AG583" s="155" t="s">
        <v>408</v>
      </c>
      <c r="AH583" s="137"/>
      <c r="AI583" s="137"/>
      <c r="AJ583" s="137"/>
      <c r="AK583" s="9" t="s">
        <v>364</v>
      </c>
      <c r="AL583" s="9" t="s">
        <v>111</v>
      </c>
      <c r="AM583" s="9" t="s">
        <v>168</v>
      </c>
      <c r="AN583" s="9" t="s">
        <v>213</v>
      </c>
      <c r="AO583" s="9"/>
      <c r="AP583" s="9"/>
      <c r="AQ583" s="9"/>
      <c r="AR583" s="9"/>
      <c r="AS583" s="9"/>
    </row>
    <row r="584" spans="1:45" ht="203.25" customHeight="1" x14ac:dyDescent="0.25">
      <c r="A584" s="96">
        <v>1063</v>
      </c>
      <c r="B584" s="96">
        <v>27</v>
      </c>
      <c r="C584" s="272" t="s">
        <v>4444</v>
      </c>
      <c r="D584" s="168" t="s">
        <v>4445</v>
      </c>
      <c r="E584" s="450" t="s">
        <v>4446</v>
      </c>
      <c r="F584" s="450" t="s">
        <v>4447</v>
      </c>
      <c r="G584" s="450" t="s">
        <v>4448</v>
      </c>
      <c r="H584" s="450" t="s">
        <v>4449</v>
      </c>
      <c r="I584" s="450" t="s">
        <v>4450</v>
      </c>
      <c r="J584" s="449">
        <v>7</v>
      </c>
      <c r="K584" s="117">
        <v>42644</v>
      </c>
      <c r="L584" s="117">
        <v>43100</v>
      </c>
      <c r="M584" s="449" t="s">
        <v>4442</v>
      </c>
      <c r="N584" s="181" t="s">
        <v>185</v>
      </c>
      <c r="O584" s="427" t="s">
        <v>22</v>
      </c>
      <c r="P584" s="427" t="s">
        <v>22</v>
      </c>
      <c r="Q584" s="118" t="s">
        <v>6164</v>
      </c>
      <c r="R584" s="427" t="s">
        <v>88</v>
      </c>
      <c r="S584" s="449">
        <v>7</v>
      </c>
      <c r="T584" s="107">
        <f>+S584/J584</f>
        <v>1</v>
      </c>
      <c r="U584" s="86"/>
      <c r="V584" s="86"/>
      <c r="W584" s="86"/>
      <c r="X584" s="86"/>
      <c r="Y584" s="86"/>
      <c r="Z584" s="86"/>
      <c r="AA584" s="110" t="s">
        <v>180</v>
      </c>
      <c r="AB584" s="410">
        <f>IF(T584=100%,2,0)</f>
        <v>2</v>
      </c>
      <c r="AC584" s="411">
        <f>IF(L584&lt;$AD$8,0,1)</f>
        <v>0</v>
      </c>
      <c r="AD584" s="89" t="str">
        <f t="shared" si="16"/>
        <v>CUMPLIDA</v>
      </c>
      <c r="AE584" s="89" t="str">
        <f t="shared" si="17"/>
        <v>CUMPLIDA</v>
      </c>
      <c r="AF584" s="105" t="s">
        <v>88</v>
      </c>
      <c r="AG584" s="86"/>
      <c r="AH584" s="91"/>
      <c r="AI584" s="91"/>
      <c r="AJ584" s="91"/>
      <c r="AK584" s="449" t="s">
        <v>108</v>
      </c>
      <c r="AL584" s="427" t="s">
        <v>111</v>
      </c>
      <c r="AM584" s="427" t="s">
        <v>142</v>
      </c>
      <c r="AN584" s="427" t="s">
        <v>213</v>
      </c>
      <c r="AO584" s="427"/>
      <c r="AP584" s="427"/>
      <c r="AQ584" s="427"/>
      <c r="AR584" s="427"/>
      <c r="AS584" s="119"/>
    </row>
    <row r="585" spans="1:45" ht="288" hidden="1" customHeight="1" x14ac:dyDescent="0.25">
      <c r="A585" s="120">
        <v>1064</v>
      </c>
      <c r="B585" s="120">
        <v>28</v>
      </c>
      <c r="C585" s="271" t="s">
        <v>4452</v>
      </c>
      <c r="D585" s="174" t="s">
        <v>4453</v>
      </c>
      <c r="E585" s="388" t="s">
        <v>4454</v>
      </c>
      <c r="F585" s="177" t="s">
        <v>4455</v>
      </c>
      <c r="G585" s="177" t="s">
        <v>2886</v>
      </c>
      <c r="H585" s="124" t="s">
        <v>4456</v>
      </c>
      <c r="I585" s="123" t="s">
        <v>4457</v>
      </c>
      <c r="J585" s="371">
        <v>7</v>
      </c>
      <c r="K585" s="126">
        <v>42644</v>
      </c>
      <c r="L585" s="126">
        <v>42735</v>
      </c>
      <c r="M585" s="140" t="s">
        <v>4442</v>
      </c>
      <c r="N585" s="382" t="s">
        <v>185</v>
      </c>
      <c r="O585" s="9" t="s">
        <v>22</v>
      </c>
      <c r="P585" s="9" t="s">
        <v>22</v>
      </c>
      <c r="Q585" s="9" t="s">
        <v>22</v>
      </c>
      <c r="R585" s="9" t="s">
        <v>3441</v>
      </c>
      <c r="S585" s="140">
        <v>7</v>
      </c>
      <c r="T585" s="155">
        <f>+S585/J585</f>
        <v>1</v>
      </c>
      <c r="U585" s="133"/>
      <c r="V585" s="133"/>
      <c r="W585" s="133"/>
      <c r="X585" s="133"/>
      <c r="Y585" s="133"/>
      <c r="Z585" s="133"/>
      <c r="AA585" s="156" t="s">
        <v>180</v>
      </c>
      <c r="AB585" s="88">
        <f>IF(T585=100%,2,0)</f>
        <v>2</v>
      </c>
      <c r="AC585" s="88">
        <f>IF(L585&lt;$AD$8,0,1)</f>
        <v>0</v>
      </c>
      <c r="AD585" s="135" t="str">
        <f t="shared" si="16"/>
        <v>CUMPLIDA</v>
      </c>
      <c r="AE585" s="135" t="str">
        <f t="shared" si="17"/>
        <v>CUMPLIDA</v>
      </c>
      <c r="AF585" s="153" t="s">
        <v>89</v>
      </c>
      <c r="AG585" s="155" t="s">
        <v>408</v>
      </c>
      <c r="AH585" s="137"/>
      <c r="AI585" s="137"/>
      <c r="AJ585" s="137"/>
      <c r="AK585" s="9" t="s">
        <v>364</v>
      </c>
      <c r="AL585" s="9" t="s">
        <v>111</v>
      </c>
      <c r="AM585" s="9" t="s">
        <v>193</v>
      </c>
      <c r="AN585" s="9" t="s">
        <v>213</v>
      </c>
      <c r="AO585" s="9"/>
      <c r="AP585" s="9"/>
      <c r="AQ585" s="9"/>
      <c r="AR585" s="9"/>
      <c r="AS585" s="9"/>
    </row>
    <row r="586" spans="1:45" ht="123" hidden="1" customHeight="1" x14ac:dyDescent="0.25">
      <c r="A586" s="70">
        <v>1065</v>
      </c>
      <c r="B586" s="70">
        <v>29</v>
      </c>
      <c r="C586" s="240" t="s">
        <v>4458</v>
      </c>
      <c r="D586" s="183" t="s">
        <v>4459</v>
      </c>
      <c r="E586" s="389" t="s">
        <v>4460</v>
      </c>
      <c r="F586" s="184" t="s">
        <v>4461</v>
      </c>
      <c r="G586" s="184" t="s">
        <v>4439</v>
      </c>
      <c r="H586" s="75" t="s">
        <v>4462</v>
      </c>
      <c r="I586" s="75" t="s">
        <v>4462</v>
      </c>
      <c r="J586" s="390">
        <v>4</v>
      </c>
      <c r="K586" s="77">
        <v>42644</v>
      </c>
      <c r="L586" s="77">
        <v>42735</v>
      </c>
      <c r="M586" s="94" t="s">
        <v>4442</v>
      </c>
      <c r="N586" s="181" t="s">
        <v>185</v>
      </c>
      <c r="O586" s="6" t="s">
        <v>22</v>
      </c>
      <c r="P586" s="6" t="s">
        <v>22</v>
      </c>
      <c r="Q586" s="6" t="s">
        <v>22</v>
      </c>
      <c r="R586" s="6" t="s">
        <v>3441</v>
      </c>
      <c r="S586" s="94">
        <v>4</v>
      </c>
      <c r="T586" s="113">
        <f>+S586/J586</f>
        <v>1</v>
      </c>
      <c r="U586" s="86"/>
      <c r="V586" s="86"/>
      <c r="W586" s="86"/>
      <c r="X586" s="86"/>
      <c r="Y586" s="86"/>
      <c r="Z586" s="86"/>
      <c r="AA586" s="110" t="s">
        <v>180</v>
      </c>
      <c r="AB586" s="88">
        <f>IF(T586=100%,2,0)</f>
        <v>2</v>
      </c>
      <c r="AC586" s="88">
        <f>IF(L586&lt;$AD$8,0,1)</f>
        <v>0</v>
      </c>
      <c r="AD586" s="89" t="str">
        <f t="shared" si="16"/>
        <v>CUMPLIDA</v>
      </c>
      <c r="AE586" s="89" t="str">
        <f t="shared" si="17"/>
        <v>CUMPLIDA</v>
      </c>
      <c r="AF586" s="105" t="s">
        <v>89</v>
      </c>
      <c r="AG586" s="113" t="s">
        <v>408</v>
      </c>
      <c r="AH586" s="91"/>
      <c r="AI586" s="91"/>
      <c r="AJ586" s="91"/>
      <c r="AK586" s="6" t="s">
        <v>364</v>
      </c>
      <c r="AL586" s="6" t="s">
        <v>111</v>
      </c>
      <c r="AM586" s="6" t="s">
        <v>194</v>
      </c>
      <c r="AN586" s="6" t="s">
        <v>213</v>
      </c>
      <c r="AO586" s="427"/>
      <c r="AP586" s="6"/>
      <c r="AQ586" s="6"/>
      <c r="AR586" s="6"/>
      <c r="AS586" s="6"/>
    </row>
    <row r="587" spans="1:45" ht="288" customHeight="1" x14ac:dyDescent="0.25">
      <c r="A587" s="96">
        <v>1066</v>
      </c>
      <c r="B587" s="96">
        <v>30</v>
      </c>
      <c r="C587" s="272" t="s">
        <v>4463</v>
      </c>
      <c r="D587" s="168" t="s">
        <v>4464</v>
      </c>
      <c r="E587" s="450" t="s">
        <v>4465</v>
      </c>
      <c r="F587" s="450" t="s">
        <v>4466</v>
      </c>
      <c r="G587" s="450" t="s">
        <v>4467</v>
      </c>
      <c r="H587" s="450" t="s">
        <v>4468</v>
      </c>
      <c r="I587" s="119" t="s">
        <v>4468</v>
      </c>
      <c r="J587" s="449">
        <v>8</v>
      </c>
      <c r="K587" s="117">
        <v>42644</v>
      </c>
      <c r="L587" s="117">
        <v>43100</v>
      </c>
      <c r="M587" s="449" t="s">
        <v>4442</v>
      </c>
      <c r="N587" s="181" t="s">
        <v>185</v>
      </c>
      <c r="O587" s="427" t="s">
        <v>22</v>
      </c>
      <c r="P587" s="427" t="s">
        <v>22</v>
      </c>
      <c r="Q587" s="118" t="s">
        <v>6164</v>
      </c>
      <c r="R587" s="427" t="s">
        <v>88</v>
      </c>
      <c r="S587" s="449">
        <v>8</v>
      </c>
      <c r="T587" s="107">
        <f>+S587/J587</f>
        <v>1</v>
      </c>
      <c r="U587" s="86"/>
      <c r="V587" s="86"/>
      <c r="W587" s="86"/>
      <c r="X587" s="86"/>
      <c r="Y587" s="86"/>
      <c r="Z587" s="86"/>
      <c r="AA587" s="110" t="s">
        <v>180</v>
      </c>
      <c r="AB587" s="410">
        <f>IF(T587=100%,2,0)</f>
        <v>2</v>
      </c>
      <c r="AC587" s="411">
        <f>IF(L587&lt;$AD$8,0,1)</f>
        <v>0</v>
      </c>
      <c r="AD587" s="89" t="str">
        <f t="shared" ref="AD587:AD650" si="18">IF(AB587+AC587&gt;1,"CUMPLIDA",IF(AC587=1,"EN TERMINO","VENCIDA"))</f>
        <v>CUMPLIDA</v>
      </c>
      <c r="AE587" s="89" t="str">
        <f t="shared" ref="AE587:AE650" si="19">IF(AD587="CUMPLIDA","CUMPLIDA",IF(AD587="EN TERMINO","EN TERMINO","VENCIDA"))</f>
        <v>CUMPLIDA</v>
      </c>
      <c r="AF587" s="105" t="s">
        <v>88</v>
      </c>
      <c r="AG587" s="86"/>
      <c r="AH587" s="91"/>
      <c r="AI587" s="91"/>
      <c r="AJ587" s="91"/>
      <c r="AK587" s="449" t="s">
        <v>108</v>
      </c>
      <c r="AL587" s="427" t="s">
        <v>111</v>
      </c>
      <c r="AM587" s="427" t="s">
        <v>158</v>
      </c>
      <c r="AN587" s="427" t="s">
        <v>213</v>
      </c>
      <c r="AO587" s="427"/>
      <c r="AP587" s="427"/>
      <c r="AQ587" s="427"/>
      <c r="AR587" s="427"/>
      <c r="AS587" s="119"/>
    </row>
    <row r="588" spans="1:45" ht="247.5" customHeight="1" x14ac:dyDescent="0.25">
      <c r="A588" s="96">
        <v>1067</v>
      </c>
      <c r="B588" s="96">
        <v>31</v>
      </c>
      <c r="C588" s="272" t="s">
        <v>4470</v>
      </c>
      <c r="D588" s="168" t="s">
        <v>4471</v>
      </c>
      <c r="E588" s="391" t="s">
        <v>4472</v>
      </c>
      <c r="F588" s="181" t="s">
        <v>4473</v>
      </c>
      <c r="G588" s="181" t="s">
        <v>2886</v>
      </c>
      <c r="H588" s="100" t="s">
        <v>4474</v>
      </c>
      <c r="I588" s="99" t="s">
        <v>4475</v>
      </c>
      <c r="J588" s="310">
        <v>4</v>
      </c>
      <c r="K588" s="451">
        <v>42644</v>
      </c>
      <c r="L588" s="117">
        <v>42766</v>
      </c>
      <c r="M588" s="449" t="s">
        <v>4442</v>
      </c>
      <c r="N588" s="181" t="s">
        <v>185</v>
      </c>
      <c r="O588" s="427" t="s">
        <v>22</v>
      </c>
      <c r="P588" s="427" t="s">
        <v>22</v>
      </c>
      <c r="Q588" s="118" t="s">
        <v>6164</v>
      </c>
      <c r="R588" s="427" t="s">
        <v>88</v>
      </c>
      <c r="S588" s="449">
        <v>4</v>
      </c>
      <c r="T588" s="107">
        <f>+S588/J588</f>
        <v>1</v>
      </c>
      <c r="U588" s="86"/>
      <c r="V588" s="86"/>
      <c r="W588" s="86"/>
      <c r="X588" s="86"/>
      <c r="Y588" s="86"/>
      <c r="Z588" s="86"/>
      <c r="AA588" s="110" t="s">
        <v>180</v>
      </c>
      <c r="AB588" s="410">
        <f>IF(T588=100%,2,0)</f>
        <v>2</v>
      </c>
      <c r="AC588" s="411">
        <f>IF(L588&lt;$AD$8,0,1)</f>
        <v>0</v>
      </c>
      <c r="AD588" s="89" t="str">
        <f t="shared" si="18"/>
        <v>CUMPLIDA</v>
      </c>
      <c r="AE588" s="89" t="str">
        <f t="shared" si="19"/>
        <v>CUMPLIDA</v>
      </c>
      <c r="AF588" s="105" t="s">
        <v>88</v>
      </c>
      <c r="AG588" s="86"/>
      <c r="AH588" s="91"/>
      <c r="AI588" s="91"/>
      <c r="AJ588" s="91"/>
      <c r="AK588" s="427" t="s">
        <v>224</v>
      </c>
      <c r="AL588" s="427" t="s">
        <v>111</v>
      </c>
      <c r="AM588" s="427" t="s">
        <v>142</v>
      </c>
      <c r="AN588" s="427" t="s">
        <v>213</v>
      </c>
      <c r="AO588" s="427"/>
      <c r="AP588" s="427"/>
      <c r="AQ588" s="427"/>
      <c r="AR588" s="427"/>
      <c r="AS588" s="119"/>
    </row>
    <row r="589" spans="1:45" ht="192.75" hidden="1" customHeight="1" x14ac:dyDescent="0.25">
      <c r="A589" s="120">
        <v>1068</v>
      </c>
      <c r="B589" s="120">
        <v>32</v>
      </c>
      <c r="C589" s="271" t="s">
        <v>4477</v>
      </c>
      <c r="D589" s="174" t="s">
        <v>4478</v>
      </c>
      <c r="E589" s="136" t="s">
        <v>4479</v>
      </c>
      <c r="F589" s="177" t="s">
        <v>4480</v>
      </c>
      <c r="G589" s="177" t="s">
        <v>4418</v>
      </c>
      <c r="H589" s="124" t="s">
        <v>4481</v>
      </c>
      <c r="I589" s="123" t="s">
        <v>4420</v>
      </c>
      <c r="J589" s="371">
        <v>2</v>
      </c>
      <c r="K589" s="126">
        <v>42644</v>
      </c>
      <c r="L589" s="126">
        <v>42704</v>
      </c>
      <c r="M589" s="140" t="s">
        <v>4442</v>
      </c>
      <c r="N589" s="382" t="s">
        <v>185</v>
      </c>
      <c r="O589" s="9" t="s">
        <v>22</v>
      </c>
      <c r="P589" s="9" t="s">
        <v>4482</v>
      </c>
      <c r="Q589" s="9" t="s">
        <v>22</v>
      </c>
      <c r="R589" s="9" t="s">
        <v>3441</v>
      </c>
      <c r="S589" s="140">
        <v>2</v>
      </c>
      <c r="T589" s="155">
        <f>+S589/J589</f>
        <v>1</v>
      </c>
      <c r="U589" s="133"/>
      <c r="V589" s="133"/>
      <c r="W589" s="133"/>
      <c r="X589" s="133"/>
      <c r="Y589" s="133"/>
      <c r="Z589" s="133"/>
      <c r="AA589" s="156" t="s">
        <v>180</v>
      </c>
      <c r="AB589" s="88">
        <f>IF(T589=100%,2,0)</f>
        <v>2</v>
      </c>
      <c r="AC589" s="88">
        <f>IF(L589&lt;$AD$8,0,1)</f>
        <v>0</v>
      </c>
      <c r="AD589" s="135" t="str">
        <f t="shared" si="18"/>
        <v>CUMPLIDA</v>
      </c>
      <c r="AE589" s="135" t="str">
        <f t="shared" si="19"/>
        <v>CUMPLIDA</v>
      </c>
      <c r="AF589" s="153" t="s">
        <v>89</v>
      </c>
      <c r="AG589" s="155" t="s">
        <v>408</v>
      </c>
      <c r="AH589" s="137"/>
      <c r="AI589" s="137"/>
      <c r="AJ589" s="137"/>
      <c r="AK589" s="9" t="s">
        <v>364</v>
      </c>
      <c r="AL589" s="9" t="s">
        <v>115</v>
      </c>
      <c r="AM589" s="9" t="s">
        <v>191</v>
      </c>
      <c r="AN589" s="9" t="s">
        <v>213</v>
      </c>
      <c r="AO589" s="9"/>
      <c r="AP589" s="9"/>
      <c r="AQ589" s="9"/>
      <c r="AR589" s="9"/>
      <c r="AS589" s="9"/>
    </row>
    <row r="590" spans="1:45" ht="187.15" customHeight="1" x14ac:dyDescent="0.25">
      <c r="A590" s="96">
        <v>1069</v>
      </c>
      <c r="B590" s="96">
        <v>33</v>
      </c>
      <c r="C590" s="272" t="s">
        <v>4483</v>
      </c>
      <c r="D590" s="168" t="s">
        <v>4484</v>
      </c>
      <c r="E590" s="450" t="s">
        <v>4485</v>
      </c>
      <c r="F590" s="380" t="s">
        <v>4486</v>
      </c>
      <c r="G590" s="380"/>
      <c r="H590" s="380" t="s">
        <v>4487</v>
      </c>
      <c r="I590" s="380" t="s">
        <v>4488</v>
      </c>
      <c r="J590" s="310">
        <v>5</v>
      </c>
      <c r="K590" s="451">
        <v>42644</v>
      </c>
      <c r="L590" s="451">
        <v>43039</v>
      </c>
      <c r="M590" s="181" t="s">
        <v>303</v>
      </c>
      <c r="N590" s="105" t="s">
        <v>303</v>
      </c>
      <c r="O590" s="105" t="s">
        <v>25</v>
      </c>
      <c r="P590" s="85" t="s">
        <v>3394</v>
      </c>
      <c r="Q590" s="199" t="s">
        <v>6192</v>
      </c>
      <c r="R590" s="427" t="s">
        <v>88</v>
      </c>
      <c r="S590" s="449">
        <v>5</v>
      </c>
      <c r="T590" s="107">
        <f>+S590/J590</f>
        <v>1</v>
      </c>
      <c r="U590" s="86"/>
      <c r="V590" s="86"/>
      <c r="W590" s="86"/>
      <c r="X590" s="86"/>
      <c r="Y590" s="86"/>
      <c r="Z590" s="86"/>
      <c r="AA590" s="110" t="s">
        <v>180</v>
      </c>
      <c r="AB590" s="410">
        <f>IF(T590=100%,2,0)</f>
        <v>2</v>
      </c>
      <c r="AC590" s="411">
        <f>IF(L590&lt;$AD$8,0,1)</f>
        <v>0</v>
      </c>
      <c r="AD590" s="89" t="str">
        <f t="shared" si="18"/>
        <v>CUMPLIDA</v>
      </c>
      <c r="AE590" s="89" t="str">
        <f t="shared" si="19"/>
        <v>CUMPLIDA</v>
      </c>
      <c r="AF590" s="105" t="s">
        <v>88</v>
      </c>
      <c r="AG590" s="86"/>
      <c r="AH590" s="91"/>
      <c r="AI590" s="91"/>
      <c r="AJ590" s="91"/>
      <c r="AK590" s="427" t="s">
        <v>224</v>
      </c>
      <c r="AL590" s="427" t="s">
        <v>111</v>
      </c>
      <c r="AM590" s="427" t="s">
        <v>172</v>
      </c>
      <c r="AN590" s="427" t="s">
        <v>303</v>
      </c>
      <c r="AO590" s="427"/>
      <c r="AP590" s="427"/>
      <c r="AQ590" s="427"/>
      <c r="AR590" s="427"/>
      <c r="AS590" s="119"/>
    </row>
    <row r="591" spans="1:45" ht="172.5" customHeight="1" x14ac:dyDescent="0.25">
      <c r="A591" s="96">
        <v>1070</v>
      </c>
      <c r="B591" s="96">
        <v>34</v>
      </c>
      <c r="C591" s="272" t="s">
        <v>4492</v>
      </c>
      <c r="D591" s="168" t="s">
        <v>4493</v>
      </c>
      <c r="E591" s="450" t="s">
        <v>4494</v>
      </c>
      <c r="F591" s="380" t="s">
        <v>4495</v>
      </c>
      <c r="G591" s="380"/>
      <c r="H591" s="385" t="s">
        <v>4496</v>
      </c>
      <c r="I591" s="99" t="s">
        <v>4497</v>
      </c>
      <c r="J591" s="310">
        <v>4</v>
      </c>
      <c r="K591" s="451">
        <v>42644</v>
      </c>
      <c r="L591" s="451">
        <v>43008</v>
      </c>
      <c r="M591" s="181" t="s">
        <v>305</v>
      </c>
      <c r="N591" s="105" t="s">
        <v>305</v>
      </c>
      <c r="O591" s="105" t="s">
        <v>25</v>
      </c>
      <c r="P591" s="85" t="s">
        <v>3394</v>
      </c>
      <c r="Q591" s="199" t="s">
        <v>6192</v>
      </c>
      <c r="R591" s="427" t="s">
        <v>3441</v>
      </c>
      <c r="S591" s="449">
        <v>4</v>
      </c>
      <c r="T591" s="107">
        <f>+S591/J591</f>
        <v>1</v>
      </c>
      <c r="U591" s="86"/>
      <c r="V591" s="86"/>
      <c r="W591" s="86"/>
      <c r="X591" s="86"/>
      <c r="Y591" s="86"/>
      <c r="Z591" s="86"/>
      <c r="AA591" s="110" t="s">
        <v>180</v>
      </c>
      <c r="AB591" s="410">
        <f>IF(T591=100%,2,0)</f>
        <v>2</v>
      </c>
      <c r="AC591" s="411">
        <f>IF(L591&lt;$AD$8,0,1)</f>
        <v>0</v>
      </c>
      <c r="AD591" s="89" t="str">
        <f t="shared" si="18"/>
        <v>CUMPLIDA</v>
      </c>
      <c r="AE591" s="89" t="str">
        <f t="shared" si="19"/>
        <v>CUMPLIDA</v>
      </c>
      <c r="AF591" s="105" t="s">
        <v>89</v>
      </c>
      <c r="AG591" s="86"/>
      <c r="AH591" s="91"/>
      <c r="AI591" s="91"/>
      <c r="AJ591" s="91"/>
      <c r="AK591" s="427" t="s">
        <v>224</v>
      </c>
      <c r="AL591" s="427" t="s">
        <v>111</v>
      </c>
      <c r="AM591" s="427" t="s">
        <v>195</v>
      </c>
      <c r="AN591" s="427" t="s">
        <v>305</v>
      </c>
      <c r="AO591" s="427"/>
      <c r="AP591" s="427"/>
      <c r="AQ591" s="427"/>
      <c r="AR591" s="427"/>
      <c r="AS591" s="119"/>
    </row>
    <row r="592" spans="1:45" ht="154.5" customHeight="1" x14ac:dyDescent="0.25">
      <c r="A592" s="96">
        <v>1071</v>
      </c>
      <c r="B592" s="96">
        <v>35</v>
      </c>
      <c r="C592" s="272" t="s">
        <v>4501</v>
      </c>
      <c r="D592" s="168" t="s">
        <v>4502</v>
      </c>
      <c r="E592" s="450" t="s">
        <v>4503</v>
      </c>
      <c r="F592" s="181" t="s">
        <v>4504</v>
      </c>
      <c r="G592" s="181"/>
      <c r="H592" s="99" t="s">
        <v>4505</v>
      </c>
      <c r="I592" s="99" t="s">
        <v>4506</v>
      </c>
      <c r="J592" s="310">
        <v>4</v>
      </c>
      <c r="K592" s="451">
        <v>42644</v>
      </c>
      <c r="L592" s="451">
        <v>43100</v>
      </c>
      <c r="M592" s="181" t="s">
        <v>303</v>
      </c>
      <c r="N592" s="105" t="s">
        <v>303</v>
      </c>
      <c r="O592" s="105" t="s">
        <v>25</v>
      </c>
      <c r="P592" s="105" t="s">
        <v>4507</v>
      </c>
      <c r="Q592" s="199" t="s">
        <v>6192</v>
      </c>
      <c r="R592" s="427" t="s">
        <v>3441</v>
      </c>
      <c r="S592" s="449">
        <v>4</v>
      </c>
      <c r="T592" s="107">
        <f>+S592/J592</f>
        <v>1</v>
      </c>
      <c r="U592" s="86"/>
      <c r="V592" s="86"/>
      <c r="W592" s="86"/>
      <c r="X592" s="86"/>
      <c r="Y592" s="86"/>
      <c r="Z592" s="86"/>
      <c r="AA592" s="110" t="s">
        <v>180</v>
      </c>
      <c r="AB592" s="410">
        <f>IF(T592=100%,2,0)</f>
        <v>2</v>
      </c>
      <c r="AC592" s="411">
        <f>IF(L592&lt;$AD$8,0,1)</f>
        <v>0</v>
      </c>
      <c r="AD592" s="89" t="str">
        <f t="shared" si="18"/>
        <v>CUMPLIDA</v>
      </c>
      <c r="AE592" s="89" t="str">
        <f t="shared" si="19"/>
        <v>CUMPLIDA</v>
      </c>
      <c r="AF592" s="105" t="s">
        <v>89</v>
      </c>
      <c r="AG592" s="86"/>
      <c r="AH592" s="91"/>
      <c r="AI592" s="91"/>
      <c r="AJ592" s="91"/>
      <c r="AK592" s="427" t="s">
        <v>224</v>
      </c>
      <c r="AL592" s="427" t="s">
        <v>115</v>
      </c>
      <c r="AM592" s="427" t="s">
        <v>159</v>
      </c>
      <c r="AN592" s="427" t="s">
        <v>303</v>
      </c>
      <c r="AO592" s="427"/>
      <c r="AP592" s="427"/>
      <c r="AQ592" s="427"/>
      <c r="AR592" s="427"/>
      <c r="AS592" s="119"/>
    </row>
    <row r="593" spans="1:45" ht="297" customHeight="1" x14ac:dyDescent="0.25">
      <c r="A593" s="96">
        <v>1072</v>
      </c>
      <c r="B593" s="96">
        <v>36</v>
      </c>
      <c r="C593" s="380" t="s">
        <v>4510</v>
      </c>
      <c r="D593" s="168" t="s">
        <v>4511</v>
      </c>
      <c r="E593" s="391" t="s">
        <v>4512</v>
      </c>
      <c r="F593" s="380" t="s">
        <v>4513</v>
      </c>
      <c r="G593" s="380"/>
      <c r="H593" s="380" t="s">
        <v>4514</v>
      </c>
      <c r="I593" s="380" t="s">
        <v>4515</v>
      </c>
      <c r="J593" s="181">
        <v>3</v>
      </c>
      <c r="K593" s="451">
        <v>42644</v>
      </c>
      <c r="L593" s="451">
        <v>43159</v>
      </c>
      <c r="M593" s="427" t="s">
        <v>303</v>
      </c>
      <c r="N593" s="427" t="s">
        <v>303</v>
      </c>
      <c r="O593" s="105" t="s">
        <v>25</v>
      </c>
      <c r="P593" s="105" t="s">
        <v>25</v>
      </c>
      <c r="Q593" s="199" t="s">
        <v>6192</v>
      </c>
      <c r="R593" s="427" t="s">
        <v>3441</v>
      </c>
      <c r="S593" s="449">
        <v>3</v>
      </c>
      <c r="T593" s="107">
        <f>+S593/J593</f>
        <v>1</v>
      </c>
      <c r="U593" s="86"/>
      <c r="V593" s="86"/>
      <c r="W593" s="86"/>
      <c r="X593" s="86"/>
      <c r="Y593" s="86"/>
      <c r="Z593" s="86"/>
      <c r="AA593" s="110" t="s">
        <v>180</v>
      </c>
      <c r="AB593" s="410">
        <f>IF(T593=100%,2,0)</f>
        <v>2</v>
      </c>
      <c r="AC593" s="411">
        <f>IF(L593&lt;$AD$8,0,1)</f>
        <v>0</v>
      </c>
      <c r="AD593" s="89" t="str">
        <f t="shared" si="18"/>
        <v>CUMPLIDA</v>
      </c>
      <c r="AE593" s="89" t="str">
        <f t="shared" si="19"/>
        <v>CUMPLIDA</v>
      </c>
      <c r="AF593" s="105" t="s">
        <v>89</v>
      </c>
      <c r="AG593" s="86"/>
      <c r="AH593" s="91"/>
      <c r="AI593" s="91"/>
      <c r="AJ593" s="91"/>
      <c r="AK593" s="427" t="s">
        <v>224</v>
      </c>
      <c r="AL593" s="427" t="s">
        <v>111</v>
      </c>
      <c r="AM593" s="427" t="s">
        <v>178</v>
      </c>
      <c r="AN593" s="427" t="s">
        <v>303</v>
      </c>
      <c r="AO593" s="427"/>
      <c r="AP593" s="427"/>
      <c r="AQ593" s="427"/>
      <c r="AR593" s="427"/>
      <c r="AS593" s="119"/>
    </row>
    <row r="594" spans="1:45" ht="158.44999999999999" customHeight="1" x14ac:dyDescent="0.25">
      <c r="A594" s="96">
        <v>1073</v>
      </c>
      <c r="B594" s="96">
        <v>37</v>
      </c>
      <c r="C594" s="272" t="s">
        <v>4518</v>
      </c>
      <c r="D594" s="168" t="s">
        <v>4519</v>
      </c>
      <c r="E594" s="450" t="s">
        <v>4520</v>
      </c>
      <c r="F594" s="380" t="s">
        <v>4521</v>
      </c>
      <c r="G594" s="380"/>
      <c r="H594" s="380" t="s">
        <v>4522</v>
      </c>
      <c r="I594" s="380" t="s">
        <v>4523</v>
      </c>
      <c r="J594" s="181">
        <v>4</v>
      </c>
      <c r="K594" s="451">
        <v>42644</v>
      </c>
      <c r="L594" s="451">
        <v>43008</v>
      </c>
      <c r="M594" s="427" t="s">
        <v>303</v>
      </c>
      <c r="N594" s="427" t="s">
        <v>303</v>
      </c>
      <c r="O594" s="105" t="s">
        <v>25</v>
      </c>
      <c r="P594" s="105" t="s">
        <v>25</v>
      </c>
      <c r="Q594" s="199" t="s">
        <v>6192</v>
      </c>
      <c r="R594" s="427" t="s">
        <v>88</v>
      </c>
      <c r="S594" s="449">
        <v>4</v>
      </c>
      <c r="T594" s="107">
        <f>+S594/J594</f>
        <v>1</v>
      </c>
      <c r="U594" s="86"/>
      <c r="V594" s="86"/>
      <c r="W594" s="86"/>
      <c r="X594" s="86"/>
      <c r="Y594" s="86"/>
      <c r="Z594" s="86"/>
      <c r="AA594" s="110" t="s">
        <v>180</v>
      </c>
      <c r="AB594" s="410">
        <f>IF(T594=100%,2,0)</f>
        <v>2</v>
      </c>
      <c r="AC594" s="411">
        <f>IF(L594&lt;$AD$8,0,1)</f>
        <v>0</v>
      </c>
      <c r="AD594" s="89" t="str">
        <f t="shared" si="18"/>
        <v>CUMPLIDA</v>
      </c>
      <c r="AE594" s="89" t="str">
        <f t="shared" si="19"/>
        <v>CUMPLIDA</v>
      </c>
      <c r="AF594" s="105" t="s">
        <v>88</v>
      </c>
      <c r="AG594" s="86"/>
      <c r="AH594" s="91"/>
      <c r="AI594" s="91"/>
      <c r="AJ594" s="91"/>
      <c r="AK594" s="427" t="s">
        <v>224</v>
      </c>
      <c r="AL594" s="427" t="s">
        <v>111</v>
      </c>
      <c r="AM594" s="427" t="s">
        <v>178</v>
      </c>
      <c r="AN594" s="427" t="s">
        <v>303</v>
      </c>
      <c r="AO594" s="427"/>
      <c r="AP594" s="427"/>
      <c r="AQ594" s="427"/>
      <c r="AR594" s="427"/>
      <c r="AS594" s="119"/>
    </row>
    <row r="595" spans="1:45" ht="158.25" customHeight="1" x14ac:dyDescent="0.25">
      <c r="A595" s="96">
        <v>1074</v>
      </c>
      <c r="B595" s="96">
        <v>38</v>
      </c>
      <c r="C595" s="380" t="s">
        <v>4526</v>
      </c>
      <c r="D595" s="168" t="s">
        <v>4527</v>
      </c>
      <c r="E595" s="450" t="s">
        <v>4528</v>
      </c>
      <c r="F595" s="380" t="s">
        <v>4529</v>
      </c>
      <c r="G595" s="380"/>
      <c r="H595" s="380" t="s">
        <v>4530</v>
      </c>
      <c r="I595" s="380" t="s">
        <v>4531</v>
      </c>
      <c r="J595" s="181">
        <v>6</v>
      </c>
      <c r="K595" s="451">
        <v>42644</v>
      </c>
      <c r="L595" s="451">
        <v>43312</v>
      </c>
      <c r="M595" s="427" t="s">
        <v>303</v>
      </c>
      <c r="N595" s="427" t="s">
        <v>303</v>
      </c>
      <c r="O595" s="105" t="s">
        <v>25</v>
      </c>
      <c r="P595" s="105" t="s">
        <v>25</v>
      </c>
      <c r="Q595" s="199" t="s">
        <v>6192</v>
      </c>
      <c r="R595" s="427" t="s">
        <v>88</v>
      </c>
      <c r="S595" s="449">
        <v>6</v>
      </c>
      <c r="T595" s="107">
        <f>+S595/J595</f>
        <v>1</v>
      </c>
      <c r="U595" s="86"/>
      <c r="V595" s="86"/>
      <c r="W595" s="86"/>
      <c r="X595" s="86"/>
      <c r="Y595" s="86"/>
      <c r="Z595" s="86"/>
      <c r="AA595" s="110" t="s">
        <v>180</v>
      </c>
      <c r="AB595" s="410">
        <f>IF(T595=100%,2,0)</f>
        <v>2</v>
      </c>
      <c r="AC595" s="411">
        <f>IF(L595&lt;$AD$8,0,1)</f>
        <v>0</v>
      </c>
      <c r="AD595" s="89" t="str">
        <f t="shared" si="18"/>
        <v>CUMPLIDA</v>
      </c>
      <c r="AE595" s="89" t="str">
        <f t="shared" si="19"/>
        <v>CUMPLIDA</v>
      </c>
      <c r="AF595" s="105" t="s">
        <v>88</v>
      </c>
      <c r="AG595" s="86"/>
      <c r="AH595" s="91"/>
      <c r="AI595" s="91"/>
      <c r="AJ595" s="91"/>
      <c r="AK595" s="427" t="s">
        <v>224</v>
      </c>
      <c r="AL595" s="427" t="s">
        <v>111</v>
      </c>
      <c r="AM595" s="427" t="s">
        <v>178</v>
      </c>
      <c r="AN595" s="427" t="s">
        <v>303</v>
      </c>
      <c r="AO595" s="427"/>
      <c r="AP595" s="427"/>
      <c r="AQ595" s="427"/>
      <c r="AR595" s="427"/>
      <c r="AS595" s="119"/>
    </row>
    <row r="596" spans="1:45" ht="187.5" customHeight="1" x14ac:dyDescent="0.25">
      <c r="A596" s="96">
        <v>1075</v>
      </c>
      <c r="B596" s="96">
        <v>39</v>
      </c>
      <c r="C596" s="380" t="s">
        <v>4533</v>
      </c>
      <c r="D596" s="168" t="s">
        <v>4534</v>
      </c>
      <c r="E596" s="450" t="s">
        <v>4535</v>
      </c>
      <c r="F596" s="380" t="s">
        <v>4536</v>
      </c>
      <c r="G596" s="380"/>
      <c r="H596" s="380" t="s">
        <v>4537</v>
      </c>
      <c r="I596" s="380" t="s">
        <v>4538</v>
      </c>
      <c r="J596" s="181">
        <v>4</v>
      </c>
      <c r="K596" s="451">
        <v>42644</v>
      </c>
      <c r="L596" s="451">
        <v>43008</v>
      </c>
      <c r="M596" s="427" t="s">
        <v>303</v>
      </c>
      <c r="N596" s="427" t="s">
        <v>303</v>
      </c>
      <c r="O596" s="105" t="s">
        <v>25</v>
      </c>
      <c r="P596" s="105" t="s">
        <v>25</v>
      </c>
      <c r="Q596" s="199" t="s">
        <v>6192</v>
      </c>
      <c r="R596" s="427" t="s">
        <v>88</v>
      </c>
      <c r="S596" s="449">
        <v>4</v>
      </c>
      <c r="T596" s="107">
        <f>+S596/J596</f>
        <v>1</v>
      </c>
      <c r="U596" s="86"/>
      <c r="V596" s="86"/>
      <c r="W596" s="86"/>
      <c r="X596" s="86"/>
      <c r="Y596" s="86"/>
      <c r="Z596" s="86"/>
      <c r="AA596" s="110" t="s">
        <v>180</v>
      </c>
      <c r="AB596" s="410">
        <f>IF(T596=100%,2,0)</f>
        <v>2</v>
      </c>
      <c r="AC596" s="411">
        <f>IF(L596&lt;$AD$8,0,1)</f>
        <v>0</v>
      </c>
      <c r="AD596" s="89" t="str">
        <f t="shared" si="18"/>
        <v>CUMPLIDA</v>
      </c>
      <c r="AE596" s="89" t="str">
        <f t="shared" si="19"/>
        <v>CUMPLIDA</v>
      </c>
      <c r="AF596" s="105" t="s">
        <v>88</v>
      </c>
      <c r="AG596" s="86"/>
      <c r="AH596" s="91"/>
      <c r="AI596" s="91"/>
      <c r="AJ596" s="91"/>
      <c r="AK596" s="427" t="s">
        <v>224</v>
      </c>
      <c r="AL596" s="427" t="s">
        <v>111</v>
      </c>
      <c r="AM596" s="427" t="s">
        <v>178</v>
      </c>
      <c r="AN596" s="427" t="s">
        <v>303</v>
      </c>
      <c r="AO596" s="427"/>
      <c r="AP596" s="427"/>
      <c r="AQ596" s="427"/>
      <c r="AR596" s="427"/>
      <c r="AS596" s="119"/>
    </row>
    <row r="597" spans="1:45" ht="236.25" customHeight="1" x14ac:dyDescent="0.25">
      <c r="A597" s="96">
        <v>1076</v>
      </c>
      <c r="B597" s="96">
        <v>40</v>
      </c>
      <c r="C597" s="380" t="s">
        <v>4541</v>
      </c>
      <c r="D597" s="168" t="s">
        <v>4542</v>
      </c>
      <c r="E597" s="450" t="s">
        <v>4543</v>
      </c>
      <c r="F597" s="181" t="s">
        <v>4544</v>
      </c>
      <c r="G597" s="181" t="s">
        <v>4545</v>
      </c>
      <c r="H597" s="100" t="s">
        <v>4546</v>
      </c>
      <c r="I597" s="100" t="s">
        <v>4546</v>
      </c>
      <c r="J597" s="310">
        <v>4</v>
      </c>
      <c r="K597" s="451">
        <v>42644</v>
      </c>
      <c r="L597" s="451">
        <v>43281</v>
      </c>
      <c r="M597" s="103" t="s">
        <v>2069</v>
      </c>
      <c r="N597" s="278" t="s">
        <v>58</v>
      </c>
      <c r="O597" s="427" t="s">
        <v>22</v>
      </c>
      <c r="P597" s="427" t="s">
        <v>22</v>
      </c>
      <c r="Q597" s="118" t="s">
        <v>6164</v>
      </c>
      <c r="R597" s="427" t="s">
        <v>3547</v>
      </c>
      <c r="S597" s="449">
        <v>4</v>
      </c>
      <c r="T597" s="107">
        <f>+S597/J597</f>
        <v>1</v>
      </c>
      <c r="U597" s="427" t="s">
        <v>4550</v>
      </c>
      <c r="V597" s="449" t="s">
        <v>19</v>
      </c>
      <c r="W597" s="427" t="s">
        <v>4551</v>
      </c>
      <c r="X597" s="86"/>
      <c r="Y597" s="86"/>
      <c r="Z597" s="86"/>
      <c r="AA597" s="110" t="s">
        <v>180</v>
      </c>
      <c r="AB597" s="410">
        <f>IF(T597=100%,2,0)</f>
        <v>2</v>
      </c>
      <c r="AC597" s="411">
        <f>IF(L597&lt;$AD$8,0,1)</f>
        <v>0</v>
      </c>
      <c r="AD597" s="89" t="str">
        <f t="shared" si="18"/>
        <v>CUMPLIDA</v>
      </c>
      <c r="AE597" s="89" t="str">
        <f t="shared" si="19"/>
        <v>CUMPLIDA</v>
      </c>
      <c r="AF597" s="105" t="s">
        <v>31</v>
      </c>
      <c r="AG597" s="86"/>
      <c r="AH597" s="91"/>
      <c r="AI597" s="91"/>
      <c r="AJ597" s="91"/>
      <c r="AK597" s="427" t="s">
        <v>224</v>
      </c>
      <c r="AL597" s="427" t="s">
        <v>115</v>
      </c>
      <c r="AM597" s="427" t="s">
        <v>596</v>
      </c>
      <c r="AN597" s="427" t="s">
        <v>213</v>
      </c>
      <c r="AO597" s="427"/>
      <c r="AP597" s="427"/>
      <c r="AQ597" s="427"/>
      <c r="AR597" s="427"/>
      <c r="AS597" s="119"/>
    </row>
    <row r="598" spans="1:45" ht="409.5" customHeight="1" x14ac:dyDescent="0.25">
      <c r="A598" s="96">
        <v>1077</v>
      </c>
      <c r="B598" s="96">
        <v>41</v>
      </c>
      <c r="C598" s="380" t="s">
        <v>4552</v>
      </c>
      <c r="D598" s="168" t="s">
        <v>4553</v>
      </c>
      <c r="E598" s="450" t="s">
        <v>4554</v>
      </c>
      <c r="F598" s="181" t="s">
        <v>4555</v>
      </c>
      <c r="G598" s="181" t="s">
        <v>2094</v>
      </c>
      <c r="H598" s="100" t="s">
        <v>4556</v>
      </c>
      <c r="I598" s="99" t="s">
        <v>4557</v>
      </c>
      <c r="J598" s="310">
        <v>12</v>
      </c>
      <c r="K598" s="451">
        <v>42644</v>
      </c>
      <c r="L598" s="451">
        <v>43039</v>
      </c>
      <c r="M598" s="103" t="s">
        <v>2069</v>
      </c>
      <c r="N598" s="278" t="s">
        <v>58</v>
      </c>
      <c r="O598" s="427" t="s">
        <v>22</v>
      </c>
      <c r="P598" s="427" t="s">
        <v>22</v>
      </c>
      <c r="Q598" s="118" t="s">
        <v>6164</v>
      </c>
      <c r="R598" s="427" t="s">
        <v>4558</v>
      </c>
      <c r="S598" s="449">
        <v>12</v>
      </c>
      <c r="T598" s="107">
        <f>+S598/J598</f>
        <v>1</v>
      </c>
      <c r="U598" s="449" t="s">
        <v>729</v>
      </c>
      <c r="V598" s="427" t="s">
        <v>19</v>
      </c>
      <c r="W598" s="427" t="s">
        <v>5706</v>
      </c>
      <c r="X598" s="86"/>
      <c r="Y598" s="86"/>
      <c r="Z598" s="86"/>
      <c r="AA598" s="110" t="s">
        <v>180</v>
      </c>
      <c r="AB598" s="410">
        <f>IF(T598=100%,2,0)</f>
        <v>2</v>
      </c>
      <c r="AC598" s="411">
        <f>IF(L598&lt;$AD$8,0,1)</f>
        <v>0</v>
      </c>
      <c r="AD598" s="89" t="str">
        <f t="shared" si="18"/>
        <v>CUMPLIDA</v>
      </c>
      <c r="AE598" s="89" t="str">
        <f t="shared" si="19"/>
        <v>CUMPLIDA</v>
      </c>
      <c r="AF598" s="105" t="s">
        <v>27</v>
      </c>
      <c r="AG598" s="86"/>
      <c r="AH598" s="91"/>
      <c r="AI598" s="91"/>
      <c r="AJ598" s="91"/>
      <c r="AK598" s="427" t="s">
        <v>224</v>
      </c>
      <c r="AL598" s="427" t="s">
        <v>115</v>
      </c>
      <c r="AM598" s="427" t="s">
        <v>196</v>
      </c>
      <c r="AN598" s="427" t="s">
        <v>213</v>
      </c>
      <c r="AO598" s="427"/>
      <c r="AP598" s="427"/>
      <c r="AQ598" s="427"/>
      <c r="AR598" s="427"/>
      <c r="AS598" s="119"/>
    </row>
    <row r="599" spans="1:45" ht="186" hidden="1" customHeight="1" x14ac:dyDescent="0.25">
      <c r="A599" s="120">
        <v>1078</v>
      </c>
      <c r="B599" s="120">
        <v>42</v>
      </c>
      <c r="C599" s="381" t="s">
        <v>4562</v>
      </c>
      <c r="D599" s="174" t="s">
        <v>4563</v>
      </c>
      <c r="E599" s="136" t="s">
        <v>4564</v>
      </c>
      <c r="F599" s="177" t="s">
        <v>4565</v>
      </c>
      <c r="G599" s="177" t="s">
        <v>4566</v>
      </c>
      <c r="H599" s="124" t="s">
        <v>4567</v>
      </c>
      <c r="I599" s="123" t="s">
        <v>4568</v>
      </c>
      <c r="J599" s="371">
        <v>5</v>
      </c>
      <c r="K599" s="126">
        <v>42644</v>
      </c>
      <c r="L599" s="126">
        <v>42735</v>
      </c>
      <c r="M599" s="150" t="s">
        <v>3787</v>
      </c>
      <c r="N599" s="382" t="s">
        <v>96</v>
      </c>
      <c r="O599" s="9" t="s">
        <v>22</v>
      </c>
      <c r="P599" s="9" t="s">
        <v>22</v>
      </c>
      <c r="Q599" s="9" t="s">
        <v>22</v>
      </c>
      <c r="R599" s="9" t="s">
        <v>88</v>
      </c>
      <c r="S599" s="140">
        <v>5</v>
      </c>
      <c r="T599" s="155">
        <f>+S599/J599</f>
        <v>1</v>
      </c>
      <c r="U599" s="133"/>
      <c r="V599" s="133"/>
      <c r="W599" s="133"/>
      <c r="X599" s="133"/>
      <c r="Y599" s="133"/>
      <c r="Z599" s="133"/>
      <c r="AA599" s="156" t="s">
        <v>180</v>
      </c>
      <c r="AB599" s="88">
        <f>IF(T599=100%,2,0)</f>
        <v>2</v>
      </c>
      <c r="AC599" s="88">
        <f>IF(L599&lt;$AD$8,0,1)</f>
        <v>0</v>
      </c>
      <c r="AD599" s="135" t="str">
        <f t="shared" si="18"/>
        <v>CUMPLIDA</v>
      </c>
      <c r="AE599" s="135" t="str">
        <f t="shared" si="19"/>
        <v>CUMPLIDA</v>
      </c>
      <c r="AF599" s="153" t="s">
        <v>88</v>
      </c>
      <c r="AG599" s="155" t="s">
        <v>408</v>
      </c>
      <c r="AH599" s="137"/>
      <c r="AI599" s="137"/>
      <c r="AJ599" s="137"/>
      <c r="AK599" s="9" t="s">
        <v>364</v>
      </c>
      <c r="AL599" s="9" t="s">
        <v>111</v>
      </c>
      <c r="AM599" s="9" t="s">
        <v>197</v>
      </c>
      <c r="AN599" s="9" t="s">
        <v>213</v>
      </c>
      <c r="AO599" s="9"/>
      <c r="AP599" s="9"/>
      <c r="AQ599" s="9"/>
      <c r="AR599" s="9"/>
      <c r="AS599" s="9"/>
    </row>
    <row r="600" spans="1:45" ht="286.5" customHeight="1" x14ac:dyDescent="0.25">
      <c r="A600" s="96">
        <v>1079</v>
      </c>
      <c r="B600" s="96">
        <v>43</v>
      </c>
      <c r="C600" s="380" t="s">
        <v>4569</v>
      </c>
      <c r="D600" s="168" t="s">
        <v>4570</v>
      </c>
      <c r="E600" s="450" t="s">
        <v>4571</v>
      </c>
      <c r="F600" s="380" t="s">
        <v>4572</v>
      </c>
      <c r="G600" s="99"/>
      <c r="H600" s="99" t="s">
        <v>4573</v>
      </c>
      <c r="I600" s="99" t="s">
        <v>4574</v>
      </c>
      <c r="J600" s="310">
        <v>3</v>
      </c>
      <c r="K600" s="451">
        <v>42644</v>
      </c>
      <c r="L600" s="451">
        <v>42916</v>
      </c>
      <c r="M600" s="181" t="s">
        <v>308</v>
      </c>
      <c r="N600" s="181" t="s">
        <v>308</v>
      </c>
      <c r="O600" s="105" t="s">
        <v>48</v>
      </c>
      <c r="P600" s="105" t="s">
        <v>48</v>
      </c>
      <c r="Q600" s="118" t="s">
        <v>6163</v>
      </c>
      <c r="R600" s="427" t="s">
        <v>3441</v>
      </c>
      <c r="S600" s="449">
        <v>3</v>
      </c>
      <c r="T600" s="107">
        <f>+S600/J600</f>
        <v>1</v>
      </c>
      <c r="U600" s="86"/>
      <c r="V600" s="86"/>
      <c r="W600" s="86"/>
      <c r="X600" s="86"/>
      <c r="Y600" s="86"/>
      <c r="Z600" s="86"/>
      <c r="AA600" s="110" t="s">
        <v>180</v>
      </c>
      <c r="AB600" s="410">
        <f>IF(T600=100%,2,0)</f>
        <v>2</v>
      </c>
      <c r="AC600" s="411">
        <f>IF(L600&lt;$AD$8,0,1)</f>
        <v>0</v>
      </c>
      <c r="AD600" s="89" t="str">
        <f t="shared" si="18"/>
        <v>CUMPLIDA</v>
      </c>
      <c r="AE600" s="89" t="str">
        <f t="shared" si="19"/>
        <v>CUMPLIDA</v>
      </c>
      <c r="AF600" s="105" t="s">
        <v>89</v>
      </c>
      <c r="AG600" s="86"/>
      <c r="AH600" s="91"/>
      <c r="AI600" s="91"/>
      <c r="AJ600" s="91"/>
      <c r="AK600" s="427" t="s">
        <v>224</v>
      </c>
      <c r="AL600" s="427" t="s">
        <v>111</v>
      </c>
      <c r="AM600" s="427" t="s">
        <v>195</v>
      </c>
      <c r="AN600" s="427" t="s">
        <v>308</v>
      </c>
      <c r="AO600" s="427"/>
      <c r="AP600" s="427"/>
      <c r="AQ600" s="427"/>
      <c r="AR600" s="427"/>
      <c r="AS600" s="119"/>
    </row>
    <row r="601" spans="1:45" ht="153" hidden="1" customHeight="1" x14ac:dyDescent="0.25">
      <c r="A601" s="120">
        <v>1080</v>
      </c>
      <c r="B601" s="120">
        <v>44</v>
      </c>
      <c r="C601" s="271" t="s">
        <v>4576</v>
      </c>
      <c r="D601" s="122" t="s">
        <v>4577</v>
      </c>
      <c r="E601" s="136" t="s">
        <v>4578</v>
      </c>
      <c r="F601" s="392" t="s">
        <v>4579</v>
      </c>
      <c r="G601" s="360"/>
      <c r="H601" s="123" t="s">
        <v>4580</v>
      </c>
      <c r="I601" s="123" t="s">
        <v>4581</v>
      </c>
      <c r="J601" s="371">
        <v>2</v>
      </c>
      <c r="K601" s="126">
        <v>42644</v>
      </c>
      <c r="L601" s="126">
        <v>42674</v>
      </c>
      <c r="M601" s="382" t="s">
        <v>305</v>
      </c>
      <c r="N601" s="382" t="s">
        <v>305</v>
      </c>
      <c r="O601" s="153" t="s">
        <v>48</v>
      </c>
      <c r="P601" s="153" t="s">
        <v>48</v>
      </c>
      <c r="Q601" s="9" t="s">
        <v>48</v>
      </c>
      <c r="R601" s="9" t="s">
        <v>3441</v>
      </c>
      <c r="S601" s="9">
        <v>2</v>
      </c>
      <c r="T601" s="155">
        <f>+S601/J601</f>
        <v>1</v>
      </c>
      <c r="U601" s="133"/>
      <c r="V601" s="133"/>
      <c r="W601" s="133"/>
      <c r="X601" s="133"/>
      <c r="Y601" s="133"/>
      <c r="Z601" s="133"/>
      <c r="AA601" s="156" t="s">
        <v>180</v>
      </c>
      <c r="AB601" s="88">
        <f>IF(T601=100%,2,0)</f>
        <v>2</v>
      </c>
      <c r="AC601" s="88">
        <f>IF(L601&lt;$AD$8,0,1)</f>
        <v>0</v>
      </c>
      <c r="AD601" s="135" t="str">
        <f t="shared" si="18"/>
        <v>CUMPLIDA</v>
      </c>
      <c r="AE601" s="135" t="str">
        <f t="shared" si="19"/>
        <v>CUMPLIDA</v>
      </c>
      <c r="AF601" s="153" t="s">
        <v>89</v>
      </c>
      <c r="AG601" s="155" t="s">
        <v>408</v>
      </c>
      <c r="AH601" s="137"/>
      <c r="AI601" s="137"/>
      <c r="AJ601" s="137"/>
      <c r="AK601" s="9" t="s">
        <v>364</v>
      </c>
      <c r="AL601" s="9" t="s">
        <v>111</v>
      </c>
      <c r="AM601" s="9" t="s">
        <v>198</v>
      </c>
      <c r="AN601" s="9" t="s">
        <v>305</v>
      </c>
      <c r="AO601" s="9"/>
      <c r="AP601" s="9"/>
      <c r="AQ601" s="9"/>
      <c r="AR601" s="9"/>
      <c r="AS601" s="9"/>
    </row>
    <row r="602" spans="1:45" ht="158.44999999999999" hidden="1" customHeight="1" x14ac:dyDescent="0.25">
      <c r="A602" s="70">
        <v>1081</v>
      </c>
      <c r="B602" s="70">
        <v>45</v>
      </c>
      <c r="C602" s="240" t="s">
        <v>4582</v>
      </c>
      <c r="D602" s="183" t="s">
        <v>4583</v>
      </c>
      <c r="E602" s="90" t="s">
        <v>4584</v>
      </c>
      <c r="F602" s="184" t="s">
        <v>4585</v>
      </c>
      <c r="G602" s="353"/>
      <c r="H602" s="74" t="s">
        <v>4586</v>
      </c>
      <c r="I602" s="74" t="s">
        <v>4587</v>
      </c>
      <c r="J602" s="390">
        <v>2</v>
      </c>
      <c r="K602" s="77">
        <v>42644</v>
      </c>
      <c r="L602" s="77">
        <v>42794</v>
      </c>
      <c r="M602" s="181" t="s">
        <v>305</v>
      </c>
      <c r="N602" s="181" t="s">
        <v>305</v>
      </c>
      <c r="O602" s="105" t="s">
        <v>48</v>
      </c>
      <c r="P602" s="105" t="s">
        <v>48</v>
      </c>
      <c r="Q602" s="6" t="s">
        <v>48</v>
      </c>
      <c r="R602" s="6" t="s">
        <v>88</v>
      </c>
      <c r="S602" s="94">
        <v>2</v>
      </c>
      <c r="T602" s="113">
        <f>+S602/J602</f>
        <v>1</v>
      </c>
      <c r="U602" s="86"/>
      <c r="V602" s="86"/>
      <c r="W602" s="86"/>
      <c r="X602" s="86"/>
      <c r="Y602" s="86"/>
      <c r="Z602" s="86"/>
      <c r="AA602" s="110" t="s">
        <v>180</v>
      </c>
      <c r="AB602" s="88">
        <f>IF(T602=100%,2,0)</f>
        <v>2</v>
      </c>
      <c r="AC602" s="88">
        <f>IF(L602&lt;$AD$8,0,1)</f>
        <v>0</v>
      </c>
      <c r="AD602" s="89" t="str">
        <f t="shared" si="18"/>
        <v>CUMPLIDA</v>
      </c>
      <c r="AE602" s="89" t="str">
        <f t="shared" si="19"/>
        <v>CUMPLIDA</v>
      </c>
      <c r="AF602" s="105" t="s">
        <v>88</v>
      </c>
      <c r="AG602" s="113" t="s">
        <v>408</v>
      </c>
      <c r="AH602" s="91"/>
      <c r="AI602" s="91"/>
      <c r="AJ602" s="91"/>
      <c r="AK602" s="6" t="s">
        <v>364</v>
      </c>
      <c r="AL602" s="6" t="s">
        <v>111</v>
      </c>
      <c r="AM602" s="6" t="s">
        <v>198</v>
      </c>
      <c r="AN602" s="6" t="s">
        <v>305</v>
      </c>
      <c r="AO602" s="427"/>
      <c r="AP602" s="6"/>
      <c r="AQ602" s="6"/>
      <c r="AR602" s="6"/>
      <c r="AS602" s="6"/>
    </row>
    <row r="603" spans="1:45" ht="115.15" hidden="1" customHeight="1" x14ac:dyDescent="0.25">
      <c r="A603" s="70">
        <v>1082</v>
      </c>
      <c r="B603" s="70">
        <v>46</v>
      </c>
      <c r="C603" s="183" t="s">
        <v>4588</v>
      </c>
      <c r="D603" s="183" t="s">
        <v>4589</v>
      </c>
      <c r="E603" s="90" t="s">
        <v>4590</v>
      </c>
      <c r="F603" s="184" t="s">
        <v>4585</v>
      </c>
      <c r="G603" s="353"/>
      <c r="H603" s="74" t="s">
        <v>4586</v>
      </c>
      <c r="I603" s="74" t="s">
        <v>4587</v>
      </c>
      <c r="J603" s="390">
        <v>2</v>
      </c>
      <c r="K603" s="77">
        <v>42644</v>
      </c>
      <c r="L603" s="77">
        <v>42794</v>
      </c>
      <c r="M603" s="181" t="s">
        <v>305</v>
      </c>
      <c r="N603" s="181" t="s">
        <v>305</v>
      </c>
      <c r="O603" s="105" t="s">
        <v>48</v>
      </c>
      <c r="P603" s="105" t="s">
        <v>48</v>
      </c>
      <c r="Q603" s="6" t="s">
        <v>48</v>
      </c>
      <c r="R603" s="6" t="s">
        <v>88</v>
      </c>
      <c r="S603" s="94">
        <v>2</v>
      </c>
      <c r="T603" s="113">
        <f>+S603/J603</f>
        <v>1</v>
      </c>
      <c r="U603" s="86"/>
      <c r="V603" s="86"/>
      <c r="W603" s="86"/>
      <c r="X603" s="86"/>
      <c r="Y603" s="86"/>
      <c r="Z603" s="86"/>
      <c r="AA603" s="110" t="s">
        <v>180</v>
      </c>
      <c r="AB603" s="88">
        <f>IF(T603=100%,2,0)</f>
        <v>2</v>
      </c>
      <c r="AC603" s="88">
        <f>IF(L603&lt;$AD$8,0,1)</f>
        <v>0</v>
      </c>
      <c r="AD603" s="89" t="str">
        <f t="shared" si="18"/>
        <v>CUMPLIDA</v>
      </c>
      <c r="AE603" s="89" t="str">
        <f t="shared" si="19"/>
        <v>CUMPLIDA</v>
      </c>
      <c r="AF603" s="105" t="s">
        <v>88</v>
      </c>
      <c r="AG603" s="113" t="s">
        <v>408</v>
      </c>
      <c r="AH603" s="91"/>
      <c r="AI603" s="91"/>
      <c r="AJ603" s="91"/>
      <c r="AK603" s="6" t="s">
        <v>364</v>
      </c>
      <c r="AL603" s="6" t="s">
        <v>111</v>
      </c>
      <c r="AM603" s="6" t="s">
        <v>198</v>
      </c>
      <c r="AN603" s="6" t="s">
        <v>305</v>
      </c>
      <c r="AO603" s="427"/>
      <c r="AP603" s="6"/>
      <c r="AQ603" s="6"/>
      <c r="AR603" s="6"/>
      <c r="AS603" s="6"/>
    </row>
    <row r="604" spans="1:45" ht="408.75" customHeight="1" x14ac:dyDescent="0.25">
      <c r="A604" s="96">
        <v>1083</v>
      </c>
      <c r="B604" s="96">
        <v>47</v>
      </c>
      <c r="C604" s="272" t="s">
        <v>4591</v>
      </c>
      <c r="D604" s="168" t="s">
        <v>4592</v>
      </c>
      <c r="E604" s="119" t="s">
        <v>4593</v>
      </c>
      <c r="F604" s="450" t="s">
        <v>4594</v>
      </c>
      <c r="G604" s="450" t="s">
        <v>4595</v>
      </c>
      <c r="H604" s="450" t="s">
        <v>4231</v>
      </c>
      <c r="I604" s="450" t="s">
        <v>4596</v>
      </c>
      <c r="J604" s="449">
        <v>12</v>
      </c>
      <c r="K604" s="451">
        <v>42644</v>
      </c>
      <c r="L604" s="451">
        <v>43100</v>
      </c>
      <c r="M604" s="103" t="s">
        <v>307</v>
      </c>
      <c r="N604" s="103" t="s">
        <v>307</v>
      </c>
      <c r="O604" s="105" t="s">
        <v>200</v>
      </c>
      <c r="P604" s="105" t="s">
        <v>4597</v>
      </c>
      <c r="Q604" s="452" t="s">
        <v>37</v>
      </c>
      <c r="R604" s="427" t="s">
        <v>88</v>
      </c>
      <c r="S604" s="449">
        <v>12</v>
      </c>
      <c r="T604" s="107">
        <f>+S604/J604</f>
        <v>1</v>
      </c>
      <c r="U604" s="86"/>
      <c r="V604" s="86"/>
      <c r="W604" s="86"/>
      <c r="X604" s="86"/>
      <c r="Y604" s="86"/>
      <c r="Z604" s="86"/>
      <c r="AA604" s="110" t="s">
        <v>180</v>
      </c>
      <c r="AB604" s="410">
        <f>IF(T604=100%,2,0)</f>
        <v>2</v>
      </c>
      <c r="AC604" s="411">
        <f>IF(L604&lt;$AD$8,0,1)</f>
        <v>0</v>
      </c>
      <c r="AD604" s="89" t="str">
        <f t="shared" si="18"/>
        <v>CUMPLIDA</v>
      </c>
      <c r="AE604" s="89" t="str">
        <f t="shared" si="19"/>
        <v>CUMPLIDA</v>
      </c>
      <c r="AF604" s="105" t="s">
        <v>88</v>
      </c>
      <c r="AG604" s="86"/>
      <c r="AH604" s="91"/>
      <c r="AI604" s="91"/>
      <c r="AJ604" s="91"/>
      <c r="AK604" s="427" t="s">
        <v>224</v>
      </c>
      <c r="AL604" s="427" t="s">
        <v>111</v>
      </c>
      <c r="AM604" s="427" t="s">
        <v>199</v>
      </c>
      <c r="AN604" s="427" t="s">
        <v>307</v>
      </c>
      <c r="AO604" s="427"/>
      <c r="AP604" s="427" t="s">
        <v>754</v>
      </c>
      <c r="AQ604" s="427"/>
      <c r="AR604" s="427" t="s">
        <v>5427</v>
      </c>
      <c r="AS604" s="119" t="s">
        <v>5428</v>
      </c>
    </row>
    <row r="605" spans="1:45" ht="208.5" customHeight="1" x14ac:dyDescent="0.25">
      <c r="A605" s="96">
        <v>1084</v>
      </c>
      <c r="B605" s="96">
        <v>1</v>
      </c>
      <c r="C605" s="272" t="s">
        <v>4600</v>
      </c>
      <c r="D605" s="168" t="s">
        <v>4601</v>
      </c>
      <c r="E605" s="284" t="s">
        <v>4602</v>
      </c>
      <c r="F605" s="450" t="s">
        <v>4603</v>
      </c>
      <c r="G605" s="450" t="s">
        <v>4604</v>
      </c>
      <c r="H605" s="99" t="s">
        <v>4605</v>
      </c>
      <c r="I605" s="99" t="s">
        <v>4606</v>
      </c>
      <c r="J605" s="310">
        <v>7</v>
      </c>
      <c r="K605" s="451">
        <v>42734</v>
      </c>
      <c r="L605" s="451">
        <v>43830</v>
      </c>
      <c r="M605" s="181" t="s">
        <v>1123</v>
      </c>
      <c r="N605" s="105" t="s">
        <v>53</v>
      </c>
      <c r="O605" s="427" t="s">
        <v>22</v>
      </c>
      <c r="P605" s="427" t="s">
        <v>22</v>
      </c>
      <c r="Q605" s="118" t="s">
        <v>6164</v>
      </c>
      <c r="R605" s="427" t="s">
        <v>3547</v>
      </c>
      <c r="S605" s="449">
        <v>4</v>
      </c>
      <c r="T605" s="107">
        <f>+S605/J605</f>
        <v>0.5714285714285714</v>
      </c>
      <c r="U605" s="86"/>
      <c r="V605" s="86"/>
      <c r="W605" s="427" t="s">
        <v>371</v>
      </c>
      <c r="X605" s="85"/>
      <c r="Y605" s="86"/>
      <c r="Z605" s="85" t="s">
        <v>372</v>
      </c>
      <c r="AA605" s="110" t="s">
        <v>230</v>
      </c>
      <c r="AB605" s="410">
        <f>IF(T605=100%,2,0)</f>
        <v>0</v>
      </c>
      <c r="AC605" s="411">
        <f>IF(L605&lt;$AD$8,0,1)</f>
        <v>1</v>
      </c>
      <c r="AD605" s="89" t="str">
        <f t="shared" si="18"/>
        <v>EN TERMINO</v>
      </c>
      <c r="AE605" s="89" t="str">
        <f t="shared" si="19"/>
        <v>EN TERMINO</v>
      </c>
      <c r="AF605" s="181" t="s">
        <v>31</v>
      </c>
      <c r="AG605" s="86"/>
      <c r="AH605" s="91"/>
      <c r="AI605" s="91"/>
      <c r="AJ605" s="91"/>
      <c r="AK605" s="427" t="s">
        <v>224</v>
      </c>
      <c r="AL605" s="427" t="s">
        <v>116</v>
      </c>
      <c r="AM605" s="427" t="s">
        <v>1185</v>
      </c>
      <c r="AN605" s="427" t="s">
        <v>213</v>
      </c>
      <c r="AO605" s="427"/>
      <c r="AP605" s="427"/>
      <c r="AQ605" s="427"/>
      <c r="AR605" s="427"/>
      <c r="AS605" s="119"/>
    </row>
    <row r="606" spans="1:45" ht="279.75" customHeight="1" x14ac:dyDescent="0.25">
      <c r="A606" s="96">
        <v>1085</v>
      </c>
      <c r="B606" s="96">
        <v>2</v>
      </c>
      <c r="C606" s="272" t="s">
        <v>4609</v>
      </c>
      <c r="D606" s="168" t="s">
        <v>4610</v>
      </c>
      <c r="E606" s="168" t="s">
        <v>4611</v>
      </c>
      <c r="F606" s="450" t="s">
        <v>4612</v>
      </c>
      <c r="G606" s="450" t="s">
        <v>4613</v>
      </c>
      <c r="H606" s="99" t="s">
        <v>4614</v>
      </c>
      <c r="I606" s="99" t="s">
        <v>4615</v>
      </c>
      <c r="J606" s="310">
        <v>8</v>
      </c>
      <c r="K606" s="451">
        <v>42734</v>
      </c>
      <c r="L606" s="451">
        <v>43100</v>
      </c>
      <c r="M606" s="181" t="s">
        <v>1123</v>
      </c>
      <c r="N606" s="105" t="s">
        <v>53</v>
      </c>
      <c r="O606" s="427" t="s">
        <v>22</v>
      </c>
      <c r="P606" s="427" t="s">
        <v>22</v>
      </c>
      <c r="Q606" s="118" t="s">
        <v>6164</v>
      </c>
      <c r="R606" s="427" t="s">
        <v>3441</v>
      </c>
      <c r="S606" s="449">
        <v>8</v>
      </c>
      <c r="T606" s="107">
        <f>+S606/J606</f>
        <v>1</v>
      </c>
      <c r="U606" s="86"/>
      <c r="V606" s="86"/>
      <c r="W606" s="86"/>
      <c r="X606" s="86"/>
      <c r="Y606" s="86"/>
      <c r="Z606" s="86"/>
      <c r="AA606" s="110" t="s">
        <v>230</v>
      </c>
      <c r="AB606" s="410">
        <f>IF(T606=100%,2,0)</f>
        <v>2</v>
      </c>
      <c r="AC606" s="411">
        <f>IF(L606&lt;$AD$8,0,1)</f>
        <v>0</v>
      </c>
      <c r="AD606" s="89" t="str">
        <f t="shared" si="18"/>
        <v>CUMPLIDA</v>
      </c>
      <c r="AE606" s="89" t="str">
        <f t="shared" si="19"/>
        <v>CUMPLIDA</v>
      </c>
      <c r="AF606" s="181" t="s">
        <v>89</v>
      </c>
      <c r="AG606" s="86"/>
      <c r="AH606" s="91"/>
      <c r="AI606" s="91"/>
      <c r="AJ606" s="91"/>
      <c r="AK606" s="427" t="s">
        <v>224</v>
      </c>
      <c r="AL606" s="427" t="s">
        <v>115</v>
      </c>
      <c r="AM606" s="427" t="s">
        <v>174</v>
      </c>
      <c r="AN606" s="427" t="s">
        <v>213</v>
      </c>
      <c r="AO606" s="427"/>
      <c r="AP606" s="427"/>
      <c r="AQ606" s="427"/>
      <c r="AR606" s="427"/>
      <c r="AS606" s="119"/>
    </row>
    <row r="607" spans="1:45" ht="187.5" customHeight="1" x14ac:dyDescent="0.25">
      <c r="A607" s="96">
        <v>1086</v>
      </c>
      <c r="B607" s="96">
        <v>3</v>
      </c>
      <c r="C607" s="272" t="s">
        <v>4617</v>
      </c>
      <c r="D607" s="168" t="s">
        <v>4618</v>
      </c>
      <c r="E607" s="168" t="s">
        <v>4619</v>
      </c>
      <c r="F607" s="450" t="s">
        <v>4620</v>
      </c>
      <c r="G607" s="450" t="s">
        <v>4613</v>
      </c>
      <c r="H607" s="99" t="s">
        <v>4621</v>
      </c>
      <c r="I607" s="99" t="s">
        <v>4622</v>
      </c>
      <c r="J607" s="310">
        <v>5</v>
      </c>
      <c r="K607" s="451">
        <v>42734</v>
      </c>
      <c r="L607" s="451">
        <v>43100</v>
      </c>
      <c r="M607" s="181" t="s">
        <v>1123</v>
      </c>
      <c r="N607" s="105" t="s">
        <v>53</v>
      </c>
      <c r="O607" s="427" t="s">
        <v>22</v>
      </c>
      <c r="P607" s="427" t="s">
        <v>22</v>
      </c>
      <c r="Q607" s="118" t="s">
        <v>6164</v>
      </c>
      <c r="R607" s="427" t="s">
        <v>3441</v>
      </c>
      <c r="S607" s="449">
        <v>5</v>
      </c>
      <c r="T607" s="107">
        <f>+S607/J607</f>
        <v>1</v>
      </c>
      <c r="U607" s="86"/>
      <c r="V607" s="86"/>
      <c r="W607" s="86"/>
      <c r="X607" s="86"/>
      <c r="Y607" s="86"/>
      <c r="Z607" s="86"/>
      <c r="AA607" s="110" t="s">
        <v>230</v>
      </c>
      <c r="AB607" s="410">
        <f>IF(T607=100%,2,0)</f>
        <v>2</v>
      </c>
      <c r="AC607" s="411">
        <f>IF(L607&lt;$AD$8,0,1)</f>
        <v>0</v>
      </c>
      <c r="AD607" s="89" t="str">
        <f t="shared" si="18"/>
        <v>CUMPLIDA</v>
      </c>
      <c r="AE607" s="89" t="str">
        <f t="shared" si="19"/>
        <v>CUMPLIDA</v>
      </c>
      <c r="AF607" s="181" t="s">
        <v>89</v>
      </c>
      <c r="AG607" s="86"/>
      <c r="AH607" s="91"/>
      <c r="AI607" s="91"/>
      <c r="AJ607" s="91"/>
      <c r="AK607" s="427" t="s">
        <v>224</v>
      </c>
      <c r="AL607" s="427" t="s">
        <v>115</v>
      </c>
      <c r="AM607" s="427" t="s">
        <v>205</v>
      </c>
      <c r="AN607" s="427" t="s">
        <v>213</v>
      </c>
      <c r="AO607" s="427"/>
      <c r="AP607" s="427"/>
      <c r="AQ607" s="427"/>
      <c r="AR607" s="427"/>
      <c r="AS607" s="119"/>
    </row>
    <row r="608" spans="1:45" ht="207" customHeight="1" x14ac:dyDescent="0.25">
      <c r="A608" s="96">
        <v>1087</v>
      </c>
      <c r="B608" s="96">
        <v>4</v>
      </c>
      <c r="C608" s="272" t="s">
        <v>4625</v>
      </c>
      <c r="D608" s="168" t="s">
        <v>4626</v>
      </c>
      <c r="E608" s="168" t="s">
        <v>4627</v>
      </c>
      <c r="F608" s="450" t="s">
        <v>4628</v>
      </c>
      <c r="G608" s="450" t="s">
        <v>4629</v>
      </c>
      <c r="H608" s="99" t="s">
        <v>4630</v>
      </c>
      <c r="I608" s="99" t="s">
        <v>4631</v>
      </c>
      <c r="J608" s="310">
        <v>5</v>
      </c>
      <c r="K608" s="451">
        <v>42734</v>
      </c>
      <c r="L608" s="451">
        <v>43100</v>
      </c>
      <c r="M608" s="181" t="s">
        <v>1123</v>
      </c>
      <c r="N608" s="105" t="s">
        <v>53</v>
      </c>
      <c r="O608" s="427" t="s">
        <v>22</v>
      </c>
      <c r="P608" s="427" t="s">
        <v>22</v>
      </c>
      <c r="Q608" s="118" t="s">
        <v>6164</v>
      </c>
      <c r="R608" s="427" t="s">
        <v>3441</v>
      </c>
      <c r="S608" s="449">
        <v>5</v>
      </c>
      <c r="T608" s="107">
        <f>+S608/J608</f>
        <v>1</v>
      </c>
      <c r="U608" s="86"/>
      <c r="V608" s="86"/>
      <c r="W608" s="86"/>
      <c r="X608" s="86"/>
      <c r="Y608" s="86"/>
      <c r="Z608" s="86"/>
      <c r="AA608" s="110" t="s">
        <v>230</v>
      </c>
      <c r="AB608" s="410">
        <f>IF(T608=100%,2,0)</f>
        <v>2</v>
      </c>
      <c r="AC608" s="411">
        <f>IF(L608&lt;$AD$8,0,1)</f>
        <v>0</v>
      </c>
      <c r="AD608" s="89" t="str">
        <f t="shared" si="18"/>
        <v>CUMPLIDA</v>
      </c>
      <c r="AE608" s="89" t="str">
        <f t="shared" si="19"/>
        <v>CUMPLIDA</v>
      </c>
      <c r="AF608" s="181" t="s">
        <v>89</v>
      </c>
      <c r="AG608" s="86"/>
      <c r="AH608" s="91"/>
      <c r="AI608" s="91"/>
      <c r="AJ608" s="91"/>
      <c r="AK608" s="427" t="s">
        <v>224</v>
      </c>
      <c r="AL608" s="427" t="s">
        <v>118</v>
      </c>
      <c r="AM608" s="427" t="s">
        <v>204</v>
      </c>
      <c r="AN608" s="427" t="s">
        <v>213</v>
      </c>
      <c r="AO608" s="427"/>
      <c r="AP608" s="427"/>
      <c r="AQ608" s="427"/>
      <c r="AR608" s="427"/>
      <c r="AS608" s="119"/>
    </row>
    <row r="609" spans="1:45" ht="210" x14ac:dyDescent="0.25">
      <c r="A609" s="96">
        <v>1088</v>
      </c>
      <c r="B609" s="96">
        <v>5</v>
      </c>
      <c r="C609" s="272" t="s">
        <v>4633</v>
      </c>
      <c r="D609" s="168" t="s">
        <v>4634</v>
      </c>
      <c r="E609" s="168" t="s">
        <v>4635</v>
      </c>
      <c r="F609" s="450" t="s">
        <v>4636</v>
      </c>
      <c r="G609" s="450" t="s">
        <v>4637</v>
      </c>
      <c r="H609" s="99" t="s">
        <v>4638</v>
      </c>
      <c r="I609" s="99" t="s">
        <v>4639</v>
      </c>
      <c r="J609" s="310">
        <v>6</v>
      </c>
      <c r="K609" s="451">
        <v>42734</v>
      </c>
      <c r="L609" s="451">
        <v>43100</v>
      </c>
      <c r="M609" s="181" t="s">
        <v>1123</v>
      </c>
      <c r="N609" s="105" t="s">
        <v>53</v>
      </c>
      <c r="O609" s="427" t="s">
        <v>22</v>
      </c>
      <c r="P609" s="427" t="s">
        <v>22</v>
      </c>
      <c r="Q609" s="118" t="s">
        <v>6164</v>
      </c>
      <c r="R609" s="427" t="s">
        <v>3441</v>
      </c>
      <c r="S609" s="449">
        <v>6</v>
      </c>
      <c r="T609" s="107">
        <f>+S609/J609</f>
        <v>1</v>
      </c>
      <c r="U609" s="86"/>
      <c r="V609" s="86"/>
      <c r="W609" s="86"/>
      <c r="X609" s="86"/>
      <c r="Y609" s="86"/>
      <c r="Z609" s="86"/>
      <c r="AA609" s="110" t="s">
        <v>230</v>
      </c>
      <c r="AB609" s="410">
        <f>IF(T609=100%,2,0)</f>
        <v>2</v>
      </c>
      <c r="AC609" s="411">
        <f>IF(L609&lt;$AD$8,0,1)</f>
        <v>0</v>
      </c>
      <c r="AD609" s="89" t="str">
        <f t="shared" si="18"/>
        <v>CUMPLIDA</v>
      </c>
      <c r="AE609" s="89" t="str">
        <f t="shared" si="19"/>
        <v>CUMPLIDA</v>
      </c>
      <c r="AF609" s="181" t="s">
        <v>89</v>
      </c>
      <c r="AG609" s="86"/>
      <c r="AH609" s="91"/>
      <c r="AI609" s="91"/>
      <c r="AJ609" s="91"/>
      <c r="AK609" s="427" t="s">
        <v>224</v>
      </c>
      <c r="AL609" s="427" t="s">
        <v>115</v>
      </c>
      <c r="AM609" s="427" t="s">
        <v>174</v>
      </c>
      <c r="AN609" s="427" t="s">
        <v>213</v>
      </c>
      <c r="AO609" s="427"/>
      <c r="AP609" s="427"/>
      <c r="AQ609" s="427"/>
      <c r="AR609" s="427"/>
      <c r="AS609" s="119"/>
    </row>
    <row r="610" spans="1:45" ht="176.25" customHeight="1" x14ac:dyDescent="0.25">
      <c r="A610" s="96">
        <v>1089</v>
      </c>
      <c r="B610" s="96">
        <v>6</v>
      </c>
      <c r="C610" s="272" t="s">
        <v>4641</v>
      </c>
      <c r="D610" s="168" t="s">
        <v>4642</v>
      </c>
      <c r="E610" s="168" t="s">
        <v>4643</v>
      </c>
      <c r="F610" s="450" t="s">
        <v>4644</v>
      </c>
      <c r="G610" s="450" t="s">
        <v>4645</v>
      </c>
      <c r="H610" s="99" t="s">
        <v>4646</v>
      </c>
      <c r="I610" s="99" t="s">
        <v>4647</v>
      </c>
      <c r="J610" s="310">
        <v>5</v>
      </c>
      <c r="K610" s="451">
        <v>42734</v>
      </c>
      <c r="L610" s="451">
        <v>43100</v>
      </c>
      <c r="M610" s="181" t="s">
        <v>1123</v>
      </c>
      <c r="N610" s="105" t="s">
        <v>53</v>
      </c>
      <c r="O610" s="427" t="s">
        <v>22</v>
      </c>
      <c r="P610" s="427" t="s">
        <v>2630</v>
      </c>
      <c r="Q610" s="118" t="s">
        <v>6164</v>
      </c>
      <c r="R610" s="427" t="s">
        <v>3441</v>
      </c>
      <c r="S610" s="449">
        <v>5</v>
      </c>
      <c r="T610" s="107">
        <f>+S610/J610</f>
        <v>1</v>
      </c>
      <c r="U610" s="86"/>
      <c r="V610" s="86"/>
      <c r="W610" s="86"/>
      <c r="X610" s="86"/>
      <c r="Y610" s="86"/>
      <c r="Z610" s="86"/>
      <c r="AA610" s="110" t="s">
        <v>230</v>
      </c>
      <c r="AB610" s="410">
        <f>IF(T610=100%,2,0)</f>
        <v>2</v>
      </c>
      <c r="AC610" s="411">
        <f>IF(L610&lt;$AD$8,0,1)</f>
        <v>0</v>
      </c>
      <c r="AD610" s="89" t="str">
        <f t="shared" si="18"/>
        <v>CUMPLIDA</v>
      </c>
      <c r="AE610" s="89" t="str">
        <f t="shared" si="19"/>
        <v>CUMPLIDA</v>
      </c>
      <c r="AF610" s="181" t="s">
        <v>89</v>
      </c>
      <c r="AG610" s="86"/>
      <c r="AH610" s="91"/>
      <c r="AI610" s="91"/>
      <c r="AJ610" s="91"/>
      <c r="AK610" s="427" t="s">
        <v>224</v>
      </c>
      <c r="AL610" s="427" t="s">
        <v>111</v>
      </c>
      <c r="AM610" s="427" t="s">
        <v>168</v>
      </c>
      <c r="AN610" s="427" t="s">
        <v>213</v>
      </c>
      <c r="AO610" s="427"/>
      <c r="AP610" s="427"/>
      <c r="AQ610" s="427"/>
      <c r="AR610" s="427"/>
      <c r="AS610" s="119"/>
    </row>
    <row r="611" spans="1:45" ht="259.5" customHeight="1" x14ac:dyDescent="0.25">
      <c r="A611" s="96">
        <v>1090</v>
      </c>
      <c r="B611" s="96">
        <v>7</v>
      </c>
      <c r="C611" s="272" t="s">
        <v>4650</v>
      </c>
      <c r="D611" s="168" t="s">
        <v>4651</v>
      </c>
      <c r="E611" s="168" t="s">
        <v>4652</v>
      </c>
      <c r="F611" s="450" t="s">
        <v>4653</v>
      </c>
      <c r="G611" s="450" t="s">
        <v>4654</v>
      </c>
      <c r="H611" s="99" t="s">
        <v>4655</v>
      </c>
      <c r="I611" s="99" t="s">
        <v>4656</v>
      </c>
      <c r="J611" s="310">
        <v>8</v>
      </c>
      <c r="K611" s="451">
        <v>42734</v>
      </c>
      <c r="L611" s="451">
        <v>43100</v>
      </c>
      <c r="M611" s="181" t="s">
        <v>1123</v>
      </c>
      <c r="N611" s="105" t="s">
        <v>53</v>
      </c>
      <c r="O611" s="427" t="s">
        <v>22</v>
      </c>
      <c r="P611" s="427" t="s">
        <v>22</v>
      </c>
      <c r="Q611" s="118" t="s">
        <v>6164</v>
      </c>
      <c r="R611" s="427" t="s">
        <v>3547</v>
      </c>
      <c r="S611" s="449">
        <v>8</v>
      </c>
      <c r="T611" s="107">
        <f>+S611/J611</f>
        <v>1</v>
      </c>
      <c r="U611" s="86"/>
      <c r="V611" s="86"/>
      <c r="W611" s="86"/>
      <c r="X611" s="86"/>
      <c r="Y611" s="86"/>
      <c r="Z611" s="86"/>
      <c r="AA611" s="110" t="s">
        <v>230</v>
      </c>
      <c r="AB611" s="410">
        <f>IF(T611=100%,2,0)</f>
        <v>2</v>
      </c>
      <c r="AC611" s="411">
        <f>IF(L611&lt;$AD$8,0,1)</f>
        <v>0</v>
      </c>
      <c r="AD611" s="89" t="str">
        <f t="shared" si="18"/>
        <v>CUMPLIDA</v>
      </c>
      <c r="AE611" s="89" t="str">
        <f t="shared" si="19"/>
        <v>CUMPLIDA</v>
      </c>
      <c r="AF611" s="181" t="s">
        <v>31</v>
      </c>
      <c r="AG611" s="86"/>
      <c r="AH611" s="91"/>
      <c r="AI611" s="91"/>
      <c r="AJ611" s="91"/>
      <c r="AK611" s="427" t="s">
        <v>224</v>
      </c>
      <c r="AL611" s="427" t="s">
        <v>115</v>
      </c>
      <c r="AM611" s="427" t="s">
        <v>174</v>
      </c>
      <c r="AN611" s="427" t="s">
        <v>213</v>
      </c>
      <c r="AO611" s="427"/>
      <c r="AP611" s="427"/>
      <c r="AQ611" s="427"/>
      <c r="AR611" s="427"/>
      <c r="AS611" s="119"/>
    </row>
    <row r="612" spans="1:45" ht="195" customHeight="1" x14ac:dyDescent="0.25">
      <c r="A612" s="96">
        <v>1091</v>
      </c>
      <c r="B612" s="96">
        <v>8</v>
      </c>
      <c r="C612" s="272" t="s">
        <v>4658</v>
      </c>
      <c r="D612" s="168" t="s">
        <v>4659</v>
      </c>
      <c r="E612" s="168" t="s">
        <v>4660</v>
      </c>
      <c r="F612" s="450" t="s">
        <v>4661</v>
      </c>
      <c r="G612" s="450" t="s">
        <v>4662</v>
      </c>
      <c r="H612" s="99" t="s">
        <v>4663</v>
      </c>
      <c r="I612" s="99" t="s">
        <v>4664</v>
      </c>
      <c r="J612" s="310">
        <v>6</v>
      </c>
      <c r="K612" s="451">
        <v>42734</v>
      </c>
      <c r="L612" s="451">
        <v>43190</v>
      </c>
      <c r="M612" s="181" t="s">
        <v>1123</v>
      </c>
      <c r="N612" s="105" t="s">
        <v>53</v>
      </c>
      <c r="O612" s="427" t="s">
        <v>22</v>
      </c>
      <c r="P612" s="427" t="s">
        <v>22</v>
      </c>
      <c r="Q612" s="118" t="s">
        <v>6164</v>
      </c>
      <c r="R612" s="427" t="s">
        <v>88</v>
      </c>
      <c r="S612" s="449">
        <v>6</v>
      </c>
      <c r="T612" s="107">
        <f>+S612/J612</f>
        <v>1</v>
      </c>
      <c r="U612" s="86"/>
      <c r="V612" s="86"/>
      <c r="W612" s="86"/>
      <c r="X612" s="86"/>
      <c r="Y612" s="86"/>
      <c r="Z612" s="86"/>
      <c r="AA612" s="110" t="s">
        <v>230</v>
      </c>
      <c r="AB612" s="410">
        <f>IF(T612=100%,2,0)</f>
        <v>2</v>
      </c>
      <c r="AC612" s="411">
        <f>IF(L612&lt;$AD$8,0,1)</f>
        <v>0</v>
      </c>
      <c r="AD612" s="89" t="str">
        <f t="shared" si="18"/>
        <v>CUMPLIDA</v>
      </c>
      <c r="AE612" s="89" t="str">
        <f t="shared" si="19"/>
        <v>CUMPLIDA</v>
      </c>
      <c r="AF612" s="181" t="s">
        <v>88</v>
      </c>
      <c r="AG612" s="86"/>
      <c r="AH612" s="91"/>
      <c r="AI612" s="91"/>
      <c r="AJ612" s="91"/>
      <c r="AK612" s="427" t="s">
        <v>224</v>
      </c>
      <c r="AL612" s="427" t="s">
        <v>111</v>
      </c>
      <c r="AM612" s="427" t="s">
        <v>1512</v>
      </c>
      <c r="AN612" s="427" t="s">
        <v>213</v>
      </c>
      <c r="AO612" s="427"/>
      <c r="AP612" s="427"/>
      <c r="AQ612" s="427"/>
      <c r="AR612" s="427"/>
      <c r="AS612" s="119"/>
    </row>
    <row r="613" spans="1:45" ht="188.25" customHeight="1" x14ac:dyDescent="0.25">
      <c r="A613" s="96">
        <v>1092</v>
      </c>
      <c r="B613" s="96">
        <v>9</v>
      </c>
      <c r="C613" s="272" t="s">
        <v>4666</v>
      </c>
      <c r="D613" s="168" t="s">
        <v>4667</v>
      </c>
      <c r="E613" s="168" t="s">
        <v>4668</v>
      </c>
      <c r="F613" s="450" t="s">
        <v>4669</v>
      </c>
      <c r="G613" s="450" t="s">
        <v>4670</v>
      </c>
      <c r="H613" s="99" t="s">
        <v>4671</v>
      </c>
      <c r="I613" s="99" t="s">
        <v>4672</v>
      </c>
      <c r="J613" s="310">
        <v>5</v>
      </c>
      <c r="K613" s="451">
        <v>42734</v>
      </c>
      <c r="L613" s="451">
        <v>43100</v>
      </c>
      <c r="M613" s="181" t="s">
        <v>1123</v>
      </c>
      <c r="N613" s="105" t="s">
        <v>53</v>
      </c>
      <c r="O613" s="427" t="s">
        <v>22</v>
      </c>
      <c r="P613" s="427" t="s">
        <v>2630</v>
      </c>
      <c r="Q613" s="118" t="s">
        <v>6164</v>
      </c>
      <c r="R613" s="427" t="s">
        <v>3441</v>
      </c>
      <c r="S613" s="449">
        <v>5</v>
      </c>
      <c r="T613" s="107">
        <f>+S613/J613</f>
        <v>1</v>
      </c>
      <c r="U613" s="86"/>
      <c r="V613" s="86"/>
      <c r="W613" s="86"/>
      <c r="X613" s="86"/>
      <c r="Y613" s="86"/>
      <c r="Z613" s="86"/>
      <c r="AA613" s="110" t="s">
        <v>230</v>
      </c>
      <c r="AB613" s="410">
        <f>IF(T613=100%,2,0)</f>
        <v>2</v>
      </c>
      <c r="AC613" s="411">
        <f>IF(L613&lt;$AD$8,0,1)</f>
        <v>0</v>
      </c>
      <c r="AD613" s="89" t="str">
        <f t="shared" si="18"/>
        <v>CUMPLIDA</v>
      </c>
      <c r="AE613" s="89" t="str">
        <f t="shared" si="19"/>
        <v>CUMPLIDA</v>
      </c>
      <c r="AF613" s="181" t="s">
        <v>89</v>
      </c>
      <c r="AG613" s="86"/>
      <c r="AH613" s="91"/>
      <c r="AI613" s="91"/>
      <c r="AJ613" s="91"/>
      <c r="AK613" s="427" t="s">
        <v>224</v>
      </c>
      <c r="AL613" s="427" t="s">
        <v>111</v>
      </c>
      <c r="AM613" s="427" t="s">
        <v>168</v>
      </c>
      <c r="AN613" s="427" t="s">
        <v>213</v>
      </c>
      <c r="AO613" s="427"/>
      <c r="AP613" s="427"/>
      <c r="AQ613" s="427"/>
      <c r="AR613" s="427"/>
      <c r="AS613" s="119"/>
    </row>
    <row r="614" spans="1:45" ht="211.5" customHeight="1" x14ac:dyDescent="0.25">
      <c r="A614" s="96">
        <v>1093</v>
      </c>
      <c r="B614" s="96">
        <v>1</v>
      </c>
      <c r="C614" s="168" t="s">
        <v>4675</v>
      </c>
      <c r="D614" s="168" t="s">
        <v>4676</v>
      </c>
      <c r="E614" s="168" t="s">
        <v>4677</v>
      </c>
      <c r="F614" s="450" t="s">
        <v>4678</v>
      </c>
      <c r="G614" s="450" t="s">
        <v>4679</v>
      </c>
      <c r="H614" s="99" t="s">
        <v>4680</v>
      </c>
      <c r="I614" s="99" t="s">
        <v>4681</v>
      </c>
      <c r="J614" s="310">
        <v>5</v>
      </c>
      <c r="K614" s="451">
        <v>42736</v>
      </c>
      <c r="L614" s="451">
        <v>42916</v>
      </c>
      <c r="M614" s="181" t="s">
        <v>309</v>
      </c>
      <c r="N614" s="105" t="s">
        <v>309</v>
      </c>
      <c r="O614" s="427" t="s">
        <v>22</v>
      </c>
      <c r="P614" s="427" t="s">
        <v>22</v>
      </c>
      <c r="Q614" s="118" t="s">
        <v>6164</v>
      </c>
      <c r="R614" s="427" t="s">
        <v>88</v>
      </c>
      <c r="S614" s="449">
        <v>5</v>
      </c>
      <c r="T614" s="107">
        <f>+S614/J614</f>
        <v>1</v>
      </c>
      <c r="U614" s="86"/>
      <c r="V614" s="86"/>
      <c r="W614" s="86"/>
      <c r="X614" s="86"/>
      <c r="Y614" s="86"/>
      <c r="Z614" s="86"/>
      <c r="AA614" s="110" t="s">
        <v>230</v>
      </c>
      <c r="AB614" s="410">
        <f>IF(T614=100%,2,0)</f>
        <v>2</v>
      </c>
      <c r="AC614" s="411">
        <f>IF(L614&lt;$AD$8,0,1)</f>
        <v>0</v>
      </c>
      <c r="AD614" s="89" t="str">
        <f t="shared" si="18"/>
        <v>CUMPLIDA</v>
      </c>
      <c r="AE614" s="89" t="str">
        <f t="shared" si="19"/>
        <v>CUMPLIDA</v>
      </c>
      <c r="AF614" s="181" t="s">
        <v>88</v>
      </c>
      <c r="AG614" s="86"/>
      <c r="AH614" s="91"/>
      <c r="AI614" s="91"/>
      <c r="AJ614" s="91"/>
      <c r="AK614" s="427" t="s">
        <v>224</v>
      </c>
      <c r="AL614" s="427" t="s">
        <v>112</v>
      </c>
      <c r="AM614" s="427" t="s">
        <v>148</v>
      </c>
      <c r="AN614" s="427" t="s">
        <v>215</v>
      </c>
      <c r="AO614" s="427"/>
      <c r="AP614" s="427"/>
      <c r="AQ614" s="427"/>
      <c r="AR614" s="427"/>
      <c r="AS614" s="119"/>
    </row>
    <row r="615" spans="1:45" ht="146.25" customHeight="1" x14ac:dyDescent="0.25">
      <c r="A615" s="96">
        <v>1094</v>
      </c>
      <c r="B615" s="96">
        <v>2</v>
      </c>
      <c r="C615" s="168" t="s">
        <v>4683</v>
      </c>
      <c r="D615" s="450" t="s">
        <v>4684</v>
      </c>
      <c r="E615" s="119" t="s">
        <v>4685</v>
      </c>
      <c r="F615" s="450" t="s">
        <v>4686</v>
      </c>
      <c r="G615" s="450" t="s">
        <v>4687</v>
      </c>
      <c r="H615" s="99" t="s">
        <v>4688</v>
      </c>
      <c r="I615" s="99" t="s">
        <v>4689</v>
      </c>
      <c r="J615" s="310">
        <v>5</v>
      </c>
      <c r="K615" s="451">
        <v>42736</v>
      </c>
      <c r="L615" s="451">
        <v>43281</v>
      </c>
      <c r="M615" s="427" t="s">
        <v>4690</v>
      </c>
      <c r="N615" s="105" t="s">
        <v>232</v>
      </c>
      <c r="O615" s="427" t="s">
        <v>22</v>
      </c>
      <c r="P615" s="427" t="s">
        <v>22</v>
      </c>
      <c r="Q615" s="118" t="s">
        <v>6164</v>
      </c>
      <c r="R615" s="427" t="s">
        <v>3547</v>
      </c>
      <c r="S615" s="449">
        <v>5</v>
      </c>
      <c r="T615" s="107">
        <f>+S615/J615</f>
        <v>1</v>
      </c>
      <c r="U615" s="86"/>
      <c r="V615" s="86"/>
      <c r="W615" s="86"/>
      <c r="X615" s="86"/>
      <c r="Y615" s="86"/>
      <c r="Z615" s="86"/>
      <c r="AA615" s="110" t="s">
        <v>230</v>
      </c>
      <c r="AB615" s="410">
        <f>IF(T615=100%,2,0)</f>
        <v>2</v>
      </c>
      <c r="AC615" s="411">
        <f>IF(L615&lt;$AD$8,0,1)</f>
        <v>0</v>
      </c>
      <c r="AD615" s="89" t="str">
        <f t="shared" si="18"/>
        <v>CUMPLIDA</v>
      </c>
      <c r="AE615" s="89" t="str">
        <f t="shared" si="19"/>
        <v>CUMPLIDA</v>
      </c>
      <c r="AF615" s="181" t="s">
        <v>31</v>
      </c>
      <c r="AG615" s="86"/>
      <c r="AH615" s="91"/>
      <c r="AI615" s="91"/>
      <c r="AJ615" s="91"/>
      <c r="AK615" s="427" t="s">
        <v>224</v>
      </c>
      <c r="AL615" s="427" t="s">
        <v>111</v>
      </c>
      <c r="AM615" s="427" t="s">
        <v>231</v>
      </c>
      <c r="AN615" s="427" t="s">
        <v>215</v>
      </c>
      <c r="AO615" s="427"/>
      <c r="AP615" s="427"/>
      <c r="AQ615" s="427"/>
      <c r="AR615" s="427"/>
      <c r="AS615" s="119"/>
    </row>
    <row r="616" spans="1:45" ht="127.5" customHeight="1" x14ac:dyDescent="0.25">
      <c r="A616" s="96">
        <v>1095</v>
      </c>
      <c r="B616" s="96">
        <v>3</v>
      </c>
      <c r="C616" s="168" t="s">
        <v>4693</v>
      </c>
      <c r="D616" s="168" t="s">
        <v>4694</v>
      </c>
      <c r="E616" s="168" t="s">
        <v>4695</v>
      </c>
      <c r="F616" s="450" t="s">
        <v>4696</v>
      </c>
      <c r="G616" s="450" t="s">
        <v>4697</v>
      </c>
      <c r="H616" s="99" t="s">
        <v>4698</v>
      </c>
      <c r="I616" s="99" t="s">
        <v>4699</v>
      </c>
      <c r="J616" s="310">
        <v>4</v>
      </c>
      <c r="K616" s="451">
        <v>42736</v>
      </c>
      <c r="L616" s="451">
        <v>43281</v>
      </c>
      <c r="M616" s="427" t="s">
        <v>4690</v>
      </c>
      <c r="N616" s="105" t="s">
        <v>232</v>
      </c>
      <c r="O616" s="427" t="s">
        <v>22</v>
      </c>
      <c r="P616" s="427" t="s">
        <v>22</v>
      </c>
      <c r="Q616" s="118" t="s">
        <v>6164</v>
      </c>
      <c r="R616" s="427" t="s">
        <v>3441</v>
      </c>
      <c r="S616" s="449">
        <v>4</v>
      </c>
      <c r="T616" s="107">
        <f>+S616/J616</f>
        <v>1</v>
      </c>
      <c r="U616" s="86"/>
      <c r="V616" s="86"/>
      <c r="W616" s="86"/>
      <c r="X616" s="86"/>
      <c r="Y616" s="86"/>
      <c r="Z616" s="86"/>
      <c r="AA616" s="110" t="s">
        <v>230</v>
      </c>
      <c r="AB616" s="410">
        <f>IF(T616=100%,2,0)</f>
        <v>2</v>
      </c>
      <c r="AC616" s="411">
        <f>IF(L616&lt;$AD$8,0,1)</f>
        <v>0</v>
      </c>
      <c r="AD616" s="89" t="str">
        <f t="shared" si="18"/>
        <v>CUMPLIDA</v>
      </c>
      <c r="AE616" s="89" t="str">
        <f t="shared" si="19"/>
        <v>CUMPLIDA</v>
      </c>
      <c r="AF616" s="181" t="s">
        <v>89</v>
      </c>
      <c r="AG616" s="86"/>
      <c r="AH616" s="91"/>
      <c r="AI616" s="91"/>
      <c r="AJ616" s="91"/>
      <c r="AK616" s="427" t="s">
        <v>224</v>
      </c>
      <c r="AL616" s="427" t="s">
        <v>111</v>
      </c>
      <c r="AM616" s="427" t="s">
        <v>231</v>
      </c>
      <c r="AN616" s="427" t="s">
        <v>215</v>
      </c>
      <c r="AO616" s="427"/>
      <c r="AP616" s="427"/>
      <c r="AQ616" s="427"/>
      <c r="AR616" s="427"/>
      <c r="AS616" s="119"/>
    </row>
    <row r="617" spans="1:45" ht="195" customHeight="1" x14ac:dyDescent="0.25">
      <c r="A617" s="96">
        <v>1096</v>
      </c>
      <c r="B617" s="96">
        <v>4</v>
      </c>
      <c r="C617" s="168" t="s">
        <v>4702</v>
      </c>
      <c r="D617" s="168" t="s">
        <v>4703</v>
      </c>
      <c r="E617" s="168" t="s">
        <v>4704</v>
      </c>
      <c r="F617" s="450" t="s">
        <v>4705</v>
      </c>
      <c r="G617" s="450" t="s">
        <v>4706</v>
      </c>
      <c r="H617" s="99" t="s">
        <v>4707</v>
      </c>
      <c r="I617" s="99" t="s">
        <v>4708</v>
      </c>
      <c r="J617" s="310">
        <v>6</v>
      </c>
      <c r="K617" s="451">
        <v>42736</v>
      </c>
      <c r="L617" s="451">
        <v>43100</v>
      </c>
      <c r="M617" s="427" t="s">
        <v>4690</v>
      </c>
      <c r="N617" s="105" t="s">
        <v>232</v>
      </c>
      <c r="O617" s="427" t="s">
        <v>22</v>
      </c>
      <c r="P617" s="427" t="s">
        <v>22</v>
      </c>
      <c r="Q617" s="118" t="s">
        <v>6164</v>
      </c>
      <c r="R617" s="427" t="s">
        <v>3441</v>
      </c>
      <c r="S617" s="449">
        <v>6</v>
      </c>
      <c r="T617" s="107">
        <f>+S617/J617</f>
        <v>1</v>
      </c>
      <c r="U617" s="86"/>
      <c r="V617" s="86"/>
      <c r="W617" s="86"/>
      <c r="X617" s="86"/>
      <c r="Y617" s="86"/>
      <c r="Z617" s="86"/>
      <c r="AA617" s="110" t="s">
        <v>230</v>
      </c>
      <c r="AB617" s="410">
        <f>IF(T617=100%,2,0)</f>
        <v>2</v>
      </c>
      <c r="AC617" s="411">
        <f>IF(L617&lt;$AD$8,0,1)</f>
        <v>0</v>
      </c>
      <c r="AD617" s="89" t="str">
        <f t="shared" si="18"/>
        <v>CUMPLIDA</v>
      </c>
      <c r="AE617" s="89" t="str">
        <f t="shared" si="19"/>
        <v>CUMPLIDA</v>
      </c>
      <c r="AF617" s="181" t="s">
        <v>89</v>
      </c>
      <c r="AG617" s="86"/>
      <c r="AH617" s="91"/>
      <c r="AI617" s="91"/>
      <c r="AJ617" s="91"/>
      <c r="AK617" s="427" t="s">
        <v>224</v>
      </c>
      <c r="AL617" s="427" t="s">
        <v>115</v>
      </c>
      <c r="AM617" s="427" t="s">
        <v>128</v>
      </c>
      <c r="AN617" s="427" t="s">
        <v>215</v>
      </c>
      <c r="AO617" s="427"/>
      <c r="AP617" s="427"/>
      <c r="AQ617" s="427"/>
      <c r="AR617" s="427"/>
      <c r="AS617" s="119"/>
    </row>
    <row r="618" spans="1:45" ht="132" customHeight="1" x14ac:dyDescent="0.25">
      <c r="A618" s="96">
        <v>1097</v>
      </c>
      <c r="B618" s="96">
        <v>5</v>
      </c>
      <c r="C618" s="168" t="s">
        <v>4710</v>
      </c>
      <c r="D618" s="168" t="s">
        <v>4711</v>
      </c>
      <c r="E618" s="168" t="s">
        <v>4712</v>
      </c>
      <c r="F618" s="450" t="s">
        <v>4713</v>
      </c>
      <c r="G618" s="450" t="s">
        <v>4714</v>
      </c>
      <c r="H618" s="99" t="s">
        <v>4715</v>
      </c>
      <c r="I618" s="99" t="s">
        <v>4716</v>
      </c>
      <c r="J618" s="310">
        <v>4</v>
      </c>
      <c r="K618" s="451">
        <v>42736</v>
      </c>
      <c r="L618" s="451">
        <v>43100</v>
      </c>
      <c r="M618" s="427" t="s">
        <v>4690</v>
      </c>
      <c r="N618" s="105" t="s">
        <v>232</v>
      </c>
      <c r="O618" s="427" t="s">
        <v>22</v>
      </c>
      <c r="P618" s="427" t="s">
        <v>22</v>
      </c>
      <c r="Q618" s="118" t="s">
        <v>6164</v>
      </c>
      <c r="R618" s="427" t="s">
        <v>3441</v>
      </c>
      <c r="S618" s="449">
        <v>4</v>
      </c>
      <c r="T618" s="107">
        <f>+S618/J618</f>
        <v>1</v>
      </c>
      <c r="U618" s="86"/>
      <c r="V618" s="86"/>
      <c r="W618" s="86"/>
      <c r="X618" s="86"/>
      <c r="Y618" s="86"/>
      <c r="Z618" s="86"/>
      <c r="AA618" s="110" t="s">
        <v>230</v>
      </c>
      <c r="AB618" s="410">
        <f>IF(T618=100%,2,0)</f>
        <v>2</v>
      </c>
      <c r="AC618" s="411">
        <f>IF(L618&lt;$AD$8,0,1)</f>
        <v>0</v>
      </c>
      <c r="AD618" s="89" t="str">
        <f t="shared" si="18"/>
        <v>CUMPLIDA</v>
      </c>
      <c r="AE618" s="89" t="str">
        <f t="shared" si="19"/>
        <v>CUMPLIDA</v>
      </c>
      <c r="AF618" s="181" t="s">
        <v>89</v>
      </c>
      <c r="AG618" s="86"/>
      <c r="AH618" s="91"/>
      <c r="AI618" s="91"/>
      <c r="AJ618" s="91"/>
      <c r="AK618" s="427" t="s">
        <v>224</v>
      </c>
      <c r="AL618" s="427" t="s">
        <v>114</v>
      </c>
      <c r="AM618" s="427" t="s">
        <v>123</v>
      </c>
      <c r="AN618" s="427" t="s">
        <v>215</v>
      </c>
      <c r="AO618" s="427"/>
      <c r="AP618" s="427"/>
      <c r="AQ618" s="427"/>
      <c r="AR618" s="427"/>
      <c r="AS618" s="119"/>
    </row>
    <row r="619" spans="1:45" ht="205.5" customHeight="1" x14ac:dyDescent="0.25">
      <c r="A619" s="96">
        <v>1098</v>
      </c>
      <c r="B619" s="96">
        <v>6</v>
      </c>
      <c r="C619" s="168" t="s">
        <v>4718</v>
      </c>
      <c r="D619" s="168" t="s">
        <v>4719</v>
      </c>
      <c r="E619" s="450" t="s">
        <v>4720</v>
      </c>
      <c r="F619" s="450" t="s">
        <v>4721</v>
      </c>
      <c r="G619" s="450" t="s">
        <v>4722</v>
      </c>
      <c r="H619" s="99" t="s">
        <v>4723</v>
      </c>
      <c r="I619" s="99" t="s">
        <v>4724</v>
      </c>
      <c r="J619" s="310">
        <v>6</v>
      </c>
      <c r="K619" s="451">
        <v>42736</v>
      </c>
      <c r="L619" s="451">
        <v>43100</v>
      </c>
      <c r="M619" s="393" t="s">
        <v>4725</v>
      </c>
      <c r="N619" s="105" t="s">
        <v>233</v>
      </c>
      <c r="O619" s="427" t="s">
        <v>22</v>
      </c>
      <c r="P619" s="427" t="s">
        <v>22</v>
      </c>
      <c r="Q619" s="118" t="s">
        <v>6164</v>
      </c>
      <c r="R619" s="427" t="s">
        <v>3441</v>
      </c>
      <c r="S619" s="449">
        <v>6</v>
      </c>
      <c r="T619" s="107">
        <f>+S619/J619</f>
        <v>1</v>
      </c>
      <c r="U619" s="86"/>
      <c r="V619" s="86"/>
      <c r="W619" s="86"/>
      <c r="X619" s="86"/>
      <c r="Y619" s="86"/>
      <c r="Z619" s="86"/>
      <c r="AA619" s="110" t="s">
        <v>230</v>
      </c>
      <c r="AB619" s="410">
        <f>IF(T619=100%,2,0)</f>
        <v>2</v>
      </c>
      <c r="AC619" s="411">
        <f>IF(L619&lt;$AD$8,0,1)</f>
        <v>0</v>
      </c>
      <c r="AD619" s="89" t="str">
        <f t="shared" si="18"/>
        <v>CUMPLIDA</v>
      </c>
      <c r="AE619" s="89" t="str">
        <f t="shared" si="19"/>
        <v>CUMPLIDA</v>
      </c>
      <c r="AF619" s="181" t="s">
        <v>89</v>
      </c>
      <c r="AG619" s="86"/>
      <c r="AH619" s="91"/>
      <c r="AI619" s="91"/>
      <c r="AJ619" s="91"/>
      <c r="AK619" s="427" t="s">
        <v>224</v>
      </c>
      <c r="AL619" s="427" t="s">
        <v>115</v>
      </c>
      <c r="AM619" s="427" t="s">
        <v>128</v>
      </c>
      <c r="AN619" s="427" t="s">
        <v>215</v>
      </c>
      <c r="AO619" s="427"/>
      <c r="AP619" s="427"/>
      <c r="AQ619" s="427"/>
      <c r="AR619" s="427"/>
      <c r="AS619" s="119"/>
    </row>
    <row r="620" spans="1:45" ht="132.75" customHeight="1" x14ac:dyDescent="0.25">
      <c r="A620" s="96">
        <v>1099</v>
      </c>
      <c r="B620" s="96">
        <v>7</v>
      </c>
      <c r="C620" s="168" t="s">
        <v>4727</v>
      </c>
      <c r="D620" s="168" t="s">
        <v>4728</v>
      </c>
      <c r="E620" s="168" t="s">
        <v>4729</v>
      </c>
      <c r="F620" s="450" t="s">
        <v>4730</v>
      </c>
      <c r="G620" s="450" t="s">
        <v>4731</v>
      </c>
      <c r="H620" s="99" t="s">
        <v>4732</v>
      </c>
      <c r="I620" s="99" t="s">
        <v>4733</v>
      </c>
      <c r="J620" s="310">
        <v>3</v>
      </c>
      <c r="K620" s="451">
        <v>42736</v>
      </c>
      <c r="L620" s="451">
        <v>42916</v>
      </c>
      <c r="M620" s="393" t="s">
        <v>4725</v>
      </c>
      <c r="N620" s="105" t="s">
        <v>233</v>
      </c>
      <c r="O620" s="427" t="s">
        <v>22</v>
      </c>
      <c r="P620" s="427" t="s">
        <v>22</v>
      </c>
      <c r="Q620" s="118" t="s">
        <v>6164</v>
      </c>
      <c r="R620" s="427" t="s">
        <v>88</v>
      </c>
      <c r="S620" s="449">
        <v>3</v>
      </c>
      <c r="T620" s="107">
        <f>+S620/J620</f>
        <v>1</v>
      </c>
      <c r="U620" s="86"/>
      <c r="V620" s="86"/>
      <c r="W620" s="86"/>
      <c r="X620" s="86"/>
      <c r="Y620" s="86"/>
      <c r="Z620" s="86"/>
      <c r="AA620" s="110" t="s">
        <v>230</v>
      </c>
      <c r="AB620" s="410">
        <f>IF(T620=100%,2,0)</f>
        <v>2</v>
      </c>
      <c r="AC620" s="411">
        <f>IF(L620&lt;$AD$8,0,1)</f>
        <v>0</v>
      </c>
      <c r="AD620" s="89" t="str">
        <f t="shared" si="18"/>
        <v>CUMPLIDA</v>
      </c>
      <c r="AE620" s="89" t="str">
        <f t="shared" si="19"/>
        <v>CUMPLIDA</v>
      </c>
      <c r="AF620" s="181" t="s">
        <v>88</v>
      </c>
      <c r="AG620" s="86"/>
      <c r="AH620" s="91"/>
      <c r="AI620" s="91"/>
      <c r="AJ620" s="91"/>
      <c r="AK620" s="427" t="s">
        <v>224</v>
      </c>
      <c r="AL620" s="427" t="s">
        <v>115</v>
      </c>
      <c r="AM620" s="427" t="s">
        <v>176</v>
      </c>
      <c r="AN620" s="427" t="s">
        <v>215</v>
      </c>
      <c r="AO620" s="427"/>
      <c r="AP620" s="427"/>
      <c r="AQ620" s="427"/>
      <c r="AR620" s="427"/>
      <c r="AS620" s="119"/>
    </row>
    <row r="621" spans="1:45" ht="176.25" customHeight="1" x14ac:dyDescent="0.25">
      <c r="A621" s="96">
        <v>1100</v>
      </c>
      <c r="B621" s="96">
        <v>8</v>
      </c>
      <c r="C621" s="168" t="s">
        <v>4735</v>
      </c>
      <c r="D621" s="168" t="s">
        <v>4736</v>
      </c>
      <c r="E621" s="168" t="s">
        <v>4737</v>
      </c>
      <c r="F621" s="450" t="s">
        <v>4738</v>
      </c>
      <c r="G621" s="450" t="s">
        <v>4739</v>
      </c>
      <c r="H621" s="99" t="s">
        <v>4740</v>
      </c>
      <c r="I621" s="99" t="s">
        <v>4741</v>
      </c>
      <c r="J621" s="310">
        <v>4</v>
      </c>
      <c r="K621" s="451">
        <v>42736</v>
      </c>
      <c r="L621" s="451">
        <v>43312</v>
      </c>
      <c r="M621" s="393" t="s">
        <v>4742</v>
      </c>
      <c r="N621" s="105" t="s">
        <v>234</v>
      </c>
      <c r="O621" s="427" t="s">
        <v>22</v>
      </c>
      <c r="P621" s="427" t="s">
        <v>22</v>
      </c>
      <c r="Q621" s="118" t="s">
        <v>6164</v>
      </c>
      <c r="R621" s="427" t="s">
        <v>3547</v>
      </c>
      <c r="S621" s="449">
        <v>4</v>
      </c>
      <c r="T621" s="107">
        <f>+S621/J621</f>
        <v>1</v>
      </c>
      <c r="U621" s="449" t="s">
        <v>4183</v>
      </c>
      <c r="V621" s="449" t="s">
        <v>19</v>
      </c>
      <c r="W621" s="427" t="s">
        <v>5856</v>
      </c>
      <c r="X621" s="86"/>
      <c r="Y621" s="86"/>
      <c r="Z621" s="86"/>
      <c r="AA621" s="110" t="s">
        <v>230</v>
      </c>
      <c r="AB621" s="410">
        <f>IF(T621=100%,2,0)</f>
        <v>2</v>
      </c>
      <c r="AC621" s="411">
        <f>IF(L621&lt;$AD$8,0,1)</f>
        <v>0</v>
      </c>
      <c r="AD621" s="89" t="str">
        <f t="shared" si="18"/>
        <v>CUMPLIDA</v>
      </c>
      <c r="AE621" s="89" t="str">
        <f t="shared" si="19"/>
        <v>CUMPLIDA</v>
      </c>
      <c r="AF621" s="181" t="s">
        <v>31</v>
      </c>
      <c r="AG621" s="86"/>
      <c r="AH621" s="91"/>
      <c r="AI621" s="91"/>
      <c r="AJ621" s="91"/>
      <c r="AK621" s="427" t="s">
        <v>224</v>
      </c>
      <c r="AL621" s="427" t="s">
        <v>115</v>
      </c>
      <c r="AM621" s="427" t="s">
        <v>128</v>
      </c>
      <c r="AN621" s="427" t="s">
        <v>215</v>
      </c>
      <c r="AO621" s="427"/>
      <c r="AP621" s="427"/>
      <c r="AQ621" s="427"/>
      <c r="AR621" s="427"/>
      <c r="AS621" s="119"/>
    </row>
    <row r="622" spans="1:45" ht="139.5" customHeight="1" x14ac:dyDescent="0.25">
      <c r="A622" s="96">
        <v>1101</v>
      </c>
      <c r="B622" s="96">
        <v>9</v>
      </c>
      <c r="C622" s="168" t="s">
        <v>4744</v>
      </c>
      <c r="D622" s="450" t="s">
        <v>4745</v>
      </c>
      <c r="E622" s="168" t="s">
        <v>4746</v>
      </c>
      <c r="F622" s="450" t="s">
        <v>4747</v>
      </c>
      <c r="G622" s="450" t="s">
        <v>4748</v>
      </c>
      <c r="H622" s="99" t="s">
        <v>4749</v>
      </c>
      <c r="I622" s="99" t="s">
        <v>4750</v>
      </c>
      <c r="J622" s="310">
        <v>5</v>
      </c>
      <c r="K622" s="451">
        <v>42736</v>
      </c>
      <c r="L622" s="451">
        <v>43312</v>
      </c>
      <c r="M622" s="393" t="s">
        <v>4751</v>
      </c>
      <c r="N622" s="105" t="s">
        <v>235</v>
      </c>
      <c r="O622" s="427" t="s">
        <v>22</v>
      </c>
      <c r="P622" s="427" t="s">
        <v>22</v>
      </c>
      <c r="Q622" s="118" t="s">
        <v>6164</v>
      </c>
      <c r="R622" s="427" t="s">
        <v>3547</v>
      </c>
      <c r="S622" s="449">
        <v>5</v>
      </c>
      <c r="T622" s="107">
        <f>+S622/J622</f>
        <v>1</v>
      </c>
      <c r="U622" s="86"/>
      <c r="V622" s="86"/>
      <c r="W622" s="86"/>
      <c r="X622" s="86"/>
      <c r="Y622" s="86"/>
      <c r="Z622" s="86"/>
      <c r="AA622" s="110" t="s">
        <v>230</v>
      </c>
      <c r="AB622" s="410">
        <f>IF(T622=100%,2,0)</f>
        <v>2</v>
      </c>
      <c r="AC622" s="411">
        <f>IF(L622&lt;$AD$8,0,1)</f>
        <v>0</v>
      </c>
      <c r="AD622" s="89" t="str">
        <f t="shared" si="18"/>
        <v>CUMPLIDA</v>
      </c>
      <c r="AE622" s="89" t="str">
        <f t="shared" si="19"/>
        <v>CUMPLIDA</v>
      </c>
      <c r="AF622" s="181" t="s">
        <v>31</v>
      </c>
      <c r="AG622" s="86"/>
      <c r="AH622" s="91"/>
      <c r="AI622" s="91"/>
      <c r="AJ622" s="91"/>
      <c r="AK622" s="427" t="s">
        <v>224</v>
      </c>
      <c r="AL622" s="427" t="s">
        <v>111</v>
      </c>
      <c r="AM622" s="427" t="s">
        <v>231</v>
      </c>
      <c r="AN622" s="427" t="s">
        <v>215</v>
      </c>
      <c r="AO622" s="427"/>
      <c r="AP622" s="427"/>
      <c r="AQ622" s="427"/>
      <c r="AR622" s="427"/>
      <c r="AS622" s="119"/>
    </row>
    <row r="623" spans="1:45" ht="333.75" customHeight="1" x14ac:dyDescent="0.25">
      <c r="A623" s="96">
        <v>1102</v>
      </c>
      <c r="B623" s="96">
        <v>10</v>
      </c>
      <c r="C623" s="168" t="s">
        <v>4753</v>
      </c>
      <c r="D623" s="168" t="s">
        <v>4754</v>
      </c>
      <c r="E623" s="168" t="s">
        <v>4755</v>
      </c>
      <c r="F623" s="450" t="s">
        <v>4756</v>
      </c>
      <c r="G623" s="450" t="s">
        <v>4757</v>
      </c>
      <c r="H623" s="99" t="s">
        <v>5332</v>
      </c>
      <c r="I623" s="99" t="s">
        <v>5333</v>
      </c>
      <c r="J623" s="310">
        <v>8</v>
      </c>
      <c r="K623" s="451">
        <v>42736</v>
      </c>
      <c r="L623" s="451">
        <v>43677</v>
      </c>
      <c r="M623" s="393" t="s">
        <v>4758</v>
      </c>
      <c r="N623" s="105" t="s">
        <v>236</v>
      </c>
      <c r="O623" s="427" t="s">
        <v>22</v>
      </c>
      <c r="P623" s="427" t="s">
        <v>22</v>
      </c>
      <c r="Q623" s="118" t="s">
        <v>6164</v>
      </c>
      <c r="R623" s="427" t="s">
        <v>3547</v>
      </c>
      <c r="S623" s="449">
        <v>7</v>
      </c>
      <c r="T623" s="107">
        <f>+S623/J623</f>
        <v>0.875</v>
      </c>
      <c r="U623" s="449" t="s">
        <v>31</v>
      </c>
      <c r="V623" s="449" t="s">
        <v>19</v>
      </c>
      <c r="W623" s="427" t="s">
        <v>5822</v>
      </c>
      <c r="X623" s="86"/>
      <c r="Y623" s="86"/>
      <c r="Z623" s="86"/>
      <c r="AA623" s="110" t="s">
        <v>230</v>
      </c>
      <c r="AB623" s="410">
        <f>IF(T623=100%,2,0)</f>
        <v>0</v>
      </c>
      <c r="AC623" s="411">
        <f>IF(L623&lt;$AD$8,0,1)</f>
        <v>1</v>
      </c>
      <c r="AD623" s="89" t="str">
        <f t="shared" si="18"/>
        <v>EN TERMINO</v>
      </c>
      <c r="AE623" s="89" t="str">
        <f t="shared" si="19"/>
        <v>EN TERMINO</v>
      </c>
      <c r="AF623" s="181" t="s">
        <v>31</v>
      </c>
      <c r="AG623" s="86"/>
      <c r="AH623" s="91"/>
      <c r="AI623" s="91"/>
      <c r="AJ623" s="91"/>
      <c r="AK623" s="427" t="s">
        <v>224</v>
      </c>
      <c r="AL623" s="427" t="s">
        <v>115</v>
      </c>
      <c r="AM623" s="427" t="s">
        <v>128</v>
      </c>
      <c r="AN623" s="427" t="s">
        <v>215</v>
      </c>
      <c r="AO623" s="427"/>
      <c r="AP623" s="427"/>
      <c r="AQ623" s="427"/>
      <c r="AR623" s="427"/>
      <c r="AS623" s="119"/>
    </row>
    <row r="624" spans="1:45" ht="183.75" customHeight="1" x14ac:dyDescent="0.25">
      <c r="A624" s="96">
        <v>1103</v>
      </c>
      <c r="B624" s="96">
        <v>11</v>
      </c>
      <c r="C624" s="394" t="s">
        <v>4760</v>
      </c>
      <c r="D624" s="168" t="s">
        <v>4761</v>
      </c>
      <c r="E624" s="168" t="s">
        <v>4762</v>
      </c>
      <c r="F624" s="450" t="s">
        <v>4763</v>
      </c>
      <c r="G624" s="450" t="s">
        <v>4764</v>
      </c>
      <c r="H624" s="99" t="s">
        <v>4765</v>
      </c>
      <c r="I624" s="99" t="s">
        <v>4766</v>
      </c>
      <c r="J624" s="310">
        <v>6</v>
      </c>
      <c r="K624" s="451">
        <v>42736</v>
      </c>
      <c r="L624" s="451">
        <v>43434</v>
      </c>
      <c r="M624" s="393" t="s">
        <v>4767</v>
      </c>
      <c r="N624" s="105" t="s">
        <v>237</v>
      </c>
      <c r="O624" s="427" t="s">
        <v>22</v>
      </c>
      <c r="P624" s="427" t="s">
        <v>3461</v>
      </c>
      <c r="Q624" s="118" t="s">
        <v>6164</v>
      </c>
      <c r="R624" s="427" t="s">
        <v>3441</v>
      </c>
      <c r="S624" s="449">
        <v>5</v>
      </c>
      <c r="T624" s="107">
        <f>+S624/J624</f>
        <v>0.83333333333333337</v>
      </c>
      <c r="U624" s="86"/>
      <c r="V624" s="86"/>
      <c r="W624" s="86"/>
      <c r="X624" s="86"/>
      <c r="Y624" s="86"/>
      <c r="Z624" s="86"/>
      <c r="AA624" s="110" t="s">
        <v>230</v>
      </c>
      <c r="AB624" s="410">
        <f>IF(T624=100%,2,0)</f>
        <v>0</v>
      </c>
      <c r="AC624" s="411">
        <f>IF(L624&lt;$AD$8,0,1)</f>
        <v>1</v>
      </c>
      <c r="AD624" s="89" t="str">
        <f t="shared" si="18"/>
        <v>EN TERMINO</v>
      </c>
      <c r="AE624" s="89" t="str">
        <f t="shared" si="19"/>
        <v>EN TERMINO</v>
      </c>
      <c r="AF624" s="181" t="s">
        <v>89</v>
      </c>
      <c r="AG624" s="86"/>
      <c r="AH624" s="91"/>
      <c r="AI624" s="91"/>
      <c r="AJ624" s="91"/>
      <c r="AK624" s="427" t="s">
        <v>224</v>
      </c>
      <c r="AL624" s="427" t="s">
        <v>113</v>
      </c>
      <c r="AM624" s="427" t="s">
        <v>113</v>
      </c>
      <c r="AN624" s="427" t="s">
        <v>215</v>
      </c>
      <c r="AO624" s="427"/>
      <c r="AP624" s="427"/>
      <c r="AQ624" s="427"/>
      <c r="AR624" s="427"/>
      <c r="AS624" s="119"/>
    </row>
    <row r="625" spans="1:45" ht="166.5" customHeight="1" x14ac:dyDescent="0.25">
      <c r="A625" s="96">
        <v>1104</v>
      </c>
      <c r="B625" s="96">
        <v>12</v>
      </c>
      <c r="C625" s="119" t="s">
        <v>4769</v>
      </c>
      <c r="D625" s="168" t="s">
        <v>4770</v>
      </c>
      <c r="E625" s="168" t="s">
        <v>4771</v>
      </c>
      <c r="F625" s="450" t="s">
        <v>4772</v>
      </c>
      <c r="G625" s="450" t="s">
        <v>4773</v>
      </c>
      <c r="H625" s="99" t="s">
        <v>4774</v>
      </c>
      <c r="I625" s="99" t="s">
        <v>4775</v>
      </c>
      <c r="J625" s="310">
        <v>5</v>
      </c>
      <c r="K625" s="451">
        <v>42736</v>
      </c>
      <c r="L625" s="451">
        <v>43100</v>
      </c>
      <c r="M625" s="427" t="s">
        <v>4690</v>
      </c>
      <c r="N625" s="105" t="s">
        <v>232</v>
      </c>
      <c r="O625" s="427" t="s">
        <v>22</v>
      </c>
      <c r="P625" s="427" t="s">
        <v>22</v>
      </c>
      <c r="Q625" s="118" t="s">
        <v>6164</v>
      </c>
      <c r="R625" s="427" t="s">
        <v>3441</v>
      </c>
      <c r="S625" s="449">
        <v>5</v>
      </c>
      <c r="T625" s="107">
        <f>+S625/J625</f>
        <v>1</v>
      </c>
      <c r="U625" s="86"/>
      <c r="V625" s="86"/>
      <c r="W625" s="86"/>
      <c r="X625" s="86"/>
      <c r="Y625" s="86"/>
      <c r="Z625" s="86"/>
      <c r="AA625" s="110" t="s">
        <v>230</v>
      </c>
      <c r="AB625" s="410">
        <f>IF(T625=100%,2,0)</f>
        <v>2</v>
      </c>
      <c r="AC625" s="411">
        <f>IF(L625&lt;$AD$8,0,1)</f>
        <v>0</v>
      </c>
      <c r="AD625" s="89" t="str">
        <f t="shared" si="18"/>
        <v>CUMPLIDA</v>
      </c>
      <c r="AE625" s="89" t="str">
        <f t="shared" si="19"/>
        <v>CUMPLIDA</v>
      </c>
      <c r="AF625" s="181" t="s">
        <v>89</v>
      </c>
      <c r="AG625" s="86"/>
      <c r="AH625" s="91"/>
      <c r="AI625" s="91"/>
      <c r="AJ625" s="91"/>
      <c r="AK625" s="427" t="s">
        <v>224</v>
      </c>
      <c r="AL625" s="427" t="s">
        <v>115</v>
      </c>
      <c r="AM625" s="427" t="s">
        <v>171</v>
      </c>
      <c r="AN625" s="427" t="s">
        <v>215</v>
      </c>
      <c r="AO625" s="427"/>
      <c r="AP625" s="427"/>
      <c r="AQ625" s="427"/>
      <c r="AR625" s="427"/>
      <c r="AS625" s="119"/>
    </row>
    <row r="626" spans="1:45" ht="154.5" customHeight="1" x14ac:dyDescent="0.25">
      <c r="A626" s="96">
        <v>1105</v>
      </c>
      <c r="B626" s="96">
        <v>13</v>
      </c>
      <c r="C626" s="168" t="s">
        <v>4777</v>
      </c>
      <c r="D626" s="168" t="s">
        <v>4778</v>
      </c>
      <c r="E626" s="168" t="s">
        <v>4779</v>
      </c>
      <c r="F626" s="450" t="s">
        <v>4780</v>
      </c>
      <c r="G626" s="450" t="s">
        <v>4781</v>
      </c>
      <c r="H626" s="99" t="s">
        <v>4782</v>
      </c>
      <c r="I626" s="99" t="s">
        <v>4783</v>
      </c>
      <c r="J626" s="310">
        <v>3</v>
      </c>
      <c r="K626" s="451">
        <v>42736</v>
      </c>
      <c r="L626" s="451">
        <v>42916</v>
      </c>
      <c r="M626" s="427" t="s">
        <v>4690</v>
      </c>
      <c r="N626" s="105" t="s">
        <v>232</v>
      </c>
      <c r="O626" s="427" t="s">
        <v>22</v>
      </c>
      <c r="P626" s="427" t="s">
        <v>22</v>
      </c>
      <c r="Q626" s="118" t="s">
        <v>6164</v>
      </c>
      <c r="R626" s="427" t="s">
        <v>88</v>
      </c>
      <c r="S626" s="449">
        <v>3</v>
      </c>
      <c r="T626" s="107">
        <f>+S626/J626</f>
        <v>1</v>
      </c>
      <c r="U626" s="86"/>
      <c r="V626" s="86"/>
      <c r="W626" s="86"/>
      <c r="X626" s="86"/>
      <c r="Y626" s="86"/>
      <c r="Z626" s="86"/>
      <c r="AA626" s="110" t="s">
        <v>230</v>
      </c>
      <c r="AB626" s="410">
        <f>IF(T626=100%,2,0)</f>
        <v>2</v>
      </c>
      <c r="AC626" s="411">
        <f>IF(L626&lt;$AD$8,0,1)</f>
        <v>0</v>
      </c>
      <c r="AD626" s="89" t="str">
        <f t="shared" si="18"/>
        <v>CUMPLIDA</v>
      </c>
      <c r="AE626" s="89" t="str">
        <f t="shared" si="19"/>
        <v>CUMPLIDA</v>
      </c>
      <c r="AF626" s="181" t="s">
        <v>88</v>
      </c>
      <c r="AG626" s="86"/>
      <c r="AH626" s="91"/>
      <c r="AI626" s="91"/>
      <c r="AJ626" s="91"/>
      <c r="AK626" s="427" t="s">
        <v>224</v>
      </c>
      <c r="AL626" s="427" t="s">
        <v>115</v>
      </c>
      <c r="AM626" s="427" t="s">
        <v>206</v>
      </c>
      <c r="AN626" s="427" t="s">
        <v>215</v>
      </c>
      <c r="AO626" s="427"/>
      <c r="AP626" s="427"/>
      <c r="AQ626" s="427"/>
      <c r="AR626" s="427"/>
      <c r="AS626" s="119"/>
    </row>
    <row r="627" spans="1:45" ht="186" customHeight="1" x14ac:dyDescent="0.25">
      <c r="A627" s="96">
        <v>1106</v>
      </c>
      <c r="B627" s="96">
        <v>14</v>
      </c>
      <c r="C627" s="450" t="s">
        <v>4785</v>
      </c>
      <c r="D627" s="450" t="s">
        <v>4786</v>
      </c>
      <c r="E627" s="119" t="s">
        <v>4787</v>
      </c>
      <c r="F627" s="450" t="s">
        <v>4788</v>
      </c>
      <c r="G627" s="450" t="s">
        <v>4789</v>
      </c>
      <c r="H627" s="99" t="s">
        <v>4790</v>
      </c>
      <c r="I627" s="99" t="s">
        <v>4791</v>
      </c>
      <c r="J627" s="310">
        <v>6</v>
      </c>
      <c r="K627" s="451">
        <v>42736</v>
      </c>
      <c r="L627" s="451">
        <v>42916</v>
      </c>
      <c r="M627" s="393" t="s">
        <v>4742</v>
      </c>
      <c r="N627" s="105" t="s">
        <v>234</v>
      </c>
      <c r="O627" s="427" t="s">
        <v>22</v>
      </c>
      <c r="P627" s="427" t="s">
        <v>22</v>
      </c>
      <c r="Q627" s="118" t="s">
        <v>6164</v>
      </c>
      <c r="R627" s="427" t="s">
        <v>3441</v>
      </c>
      <c r="S627" s="449">
        <v>6</v>
      </c>
      <c r="T627" s="107">
        <f>+S627/J627</f>
        <v>1</v>
      </c>
      <c r="U627" s="86"/>
      <c r="V627" s="86"/>
      <c r="W627" s="86"/>
      <c r="X627" s="86"/>
      <c r="Y627" s="86"/>
      <c r="Z627" s="86"/>
      <c r="AA627" s="110" t="s">
        <v>230</v>
      </c>
      <c r="AB627" s="410">
        <f>IF(T627=100%,2,0)</f>
        <v>2</v>
      </c>
      <c r="AC627" s="411">
        <f>IF(L627&lt;$AD$8,0,1)</f>
        <v>0</v>
      </c>
      <c r="AD627" s="89" t="str">
        <f t="shared" si="18"/>
        <v>CUMPLIDA</v>
      </c>
      <c r="AE627" s="89" t="str">
        <f t="shared" si="19"/>
        <v>CUMPLIDA</v>
      </c>
      <c r="AF627" s="181" t="s">
        <v>89</v>
      </c>
      <c r="AG627" s="86"/>
      <c r="AH627" s="91"/>
      <c r="AI627" s="91"/>
      <c r="AJ627" s="91"/>
      <c r="AK627" s="427" t="s">
        <v>224</v>
      </c>
      <c r="AL627" s="427" t="s">
        <v>115</v>
      </c>
      <c r="AM627" s="427" t="s">
        <v>171</v>
      </c>
      <c r="AN627" s="427" t="s">
        <v>215</v>
      </c>
      <c r="AO627" s="427"/>
      <c r="AP627" s="427"/>
      <c r="AQ627" s="427"/>
      <c r="AR627" s="427"/>
      <c r="AS627" s="119"/>
    </row>
    <row r="628" spans="1:45" ht="171" customHeight="1" x14ac:dyDescent="0.25">
      <c r="A628" s="96">
        <v>1107</v>
      </c>
      <c r="B628" s="96">
        <v>15</v>
      </c>
      <c r="C628" s="168" t="s">
        <v>4793</v>
      </c>
      <c r="D628" s="168" t="s">
        <v>4794</v>
      </c>
      <c r="E628" s="168" t="s">
        <v>4795</v>
      </c>
      <c r="F628" s="450" t="s">
        <v>4796</v>
      </c>
      <c r="G628" s="450" t="s">
        <v>4797</v>
      </c>
      <c r="H628" s="99" t="s">
        <v>4798</v>
      </c>
      <c r="I628" s="99" t="s">
        <v>4799</v>
      </c>
      <c r="J628" s="310">
        <v>5</v>
      </c>
      <c r="K628" s="451">
        <v>42736</v>
      </c>
      <c r="L628" s="451">
        <v>43100</v>
      </c>
      <c r="M628" s="393" t="s">
        <v>4751</v>
      </c>
      <c r="N628" s="105" t="s">
        <v>235</v>
      </c>
      <c r="O628" s="427" t="s">
        <v>22</v>
      </c>
      <c r="P628" s="427" t="s">
        <v>22</v>
      </c>
      <c r="Q628" s="118" t="s">
        <v>6164</v>
      </c>
      <c r="R628" s="427" t="s">
        <v>3441</v>
      </c>
      <c r="S628" s="449">
        <v>5</v>
      </c>
      <c r="T628" s="107">
        <f>+S628/J628</f>
        <v>1</v>
      </c>
      <c r="U628" s="86"/>
      <c r="V628" s="86"/>
      <c r="W628" s="86"/>
      <c r="X628" s="86"/>
      <c r="Y628" s="86"/>
      <c r="Z628" s="86"/>
      <c r="AA628" s="110" t="s">
        <v>230</v>
      </c>
      <c r="AB628" s="410">
        <f>IF(T628=100%,2,0)</f>
        <v>2</v>
      </c>
      <c r="AC628" s="411">
        <f>IF(L628&lt;$AD$8,0,1)</f>
        <v>0</v>
      </c>
      <c r="AD628" s="89" t="str">
        <f t="shared" si="18"/>
        <v>CUMPLIDA</v>
      </c>
      <c r="AE628" s="89" t="str">
        <f t="shared" si="19"/>
        <v>CUMPLIDA</v>
      </c>
      <c r="AF628" s="181" t="s">
        <v>89</v>
      </c>
      <c r="AG628" s="86"/>
      <c r="AH628" s="91"/>
      <c r="AI628" s="91"/>
      <c r="AJ628" s="91"/>
      <c r="AK628" s="427" t="s">
        <v>224</v>
      </c>
      <c r="AL628" s="427" t="s">
        <v>114</v>
      </c>
      <c r="AM628" s="427" t="s">
        <v>123</v>
      </c>
      <c r="AN628" s="427" t="s">
        <v>215</v>
      </c>
      <c r="AO628" s="427"/>
      <c r="AP628" s="427"/>
      <c r="AQ628" s="427"/>
      <c r="AR628" s="427"/>
      <c r="AS628" s="119"/>
    </row>
    <row r="629" spans="1:45" ht="180" customHeight="1" x14ac:dyDescent="0.25">
      <c r="A629" s="96">
        <v>1108</v>
      </c>
      <c r="B629" s="96">
        <v>1</v>
      </c>
      <c r="C629" s="272" t="s">
        <v>4801</v>
      </c>
      <c r="D629" s="168" t="s">
        <v>4802</v>
      </c>
      <c r="E629" s="168" t="s">
        <v>4803</v>
      </c>
      <c r="F629" s="450" t="s">
        <v>4804</v>
      </c>
      <c r="G629" s="450" t="s">
        <v>4805</v>
      </c>
      <c r="H629" s="99" t="s">
        <v>4806</v>
      </c>
      <c r="I629" s="99" t="s">
        <v>4807</v>
      </c>
      <c r="J629" s="310">
        <v>7</v>
      </c>
      <c r="K629" s="451">
        <v>42736</v>
      </c>
      <c r="L629" s="451">
        <v>43100</v>
      </c>
      <c r="M629" s="393" t="s">
        <v>3451</v>
      </c>
      <c r="N629" s="105" t="s">
        <v>93</v>
      </c>
      <c r="O629" s="427" t="s">
        <v>22</v>
      </c>
      <c r="P629" s="427" t="s">
        <v>22</v>
      </c>
      <c r="Q629" s="118" t="s">
        <v>6164</v>
      </c>
      <c r="R629" s="427" t="s">
        <v>88</v>
      </c>
      <c r="S629" s="449">
        <v>7</v>
      </c>
      <c r="T629" s="107">
        <f>+S629/J629</f>
        <v>1</v>
      </c>
      <c r="U629" s="86"/>
      <c r="V629" s="86"/>
      <c r="W629" s="86"/>
      <c r="X629" s="86"/>
      <c r="Y629" s="86"/>
      <c r="Z629" s="86"/>
      <c r="AA629" s="110" t="s">
        <v>230</v>
      </c>
      <c r="AB629" s="410">
        <f>IF(T629=100%,2,0)</f>
        <v>2</v>
      </c>
      <c r="AC629" s="411">
        <f>IF(L629&lt;$AD$8,0,1)</f>
        <v>0</v>
      </c>
      <c r="AD629" s="89" t="str">
        <f t="shared" si="18"/>
        <v>CUMPLIDA</v>
      </c>
      <c r="AE629" s="89" t="str">
        <f t="shared" si="19"/>
        <v>CUMPLIDA</v>
      </c>
      <c r="AF629" s="181" t="s">
        <v>88</v>
      </c>
      <c r="AG629" s="86"/>
      <c r="AH629" s="91"/>
      <c r="AI629" s="91"/>
      <c r="AJ629" s="91"/>
      <c r="AK629" s="427" t="s">
        <v>224</v>
      </c>
      <c r="AL629" s="427" t="s">
        <v>114</v>
      </c>
      <c r="AM629" s="427" t="s">
        <v>238</v>
      </c>
      <c r="AN629" s="427" t="s">
        <v>216</v>
      </c>
      <c r="AO629" s="427"/>
      <c r="AP629" s="427"/>
      <c r="AQ629" s="427"/>
      <c r="AR629" s="427"/>
      <c r="AS629" s="119"/>
    </row>
    <row r="630" spans="1:45" ht="164.25" customHeight="1" x14ac:dyDescent="0.25">
      <c r="A630" s="96">
        <v>1109</v>
      </c>
      <c r="B630" s="96">
        <v>2</v>
      </c>
      <c r="C630" s="272" t="s">
        <v>4809</v>
      </c>
      <c r="D630" s="168" t="s">
        <v>4810</v>
      </c>
      <c r="E630" s="168" t="s">
        <v>4811</v>
      </c>
      <c r="F630" s="450" t="s">
        <v>4812</v>
      </c>
      <c r="G630" s="181" t="s">
        <v>4813</v>
      </c>
      <c r="H630" s="99" t="s">
        <v>4814</v>
      </c>
      <c r="I630" s="99" t="s">
        <v>5873</v>
      </c>
      <c r="J630" s="310">
        <v>6</v>
      </c>
      <c r="K630" s="451">
        <v>42736</v>
      </c>
      <c r="L630" s="451">
        <v>43404</v>
      </c>
      <c r="M630" s="393" t="s">
        <v>3451</v>
      </c>
      <c r="N630" s="105" t="s">
        <v>93</v>
      </c>
      <c r="O630" s="427" t="s">
        <v>22</v>
      </c>
      <c r="P630" s="427" t="s">
        <v>22</v>
      </c>
      <c r="Q630" s="118" t="s">
        <v>6164</v>
      </c>
      <c r="R630" s="427" t="s">
        <v>88</v>
      </c>
      <c r="S630" s="449">
        <v>4</v>
      </c>
      <c r="T630" s="107">
        <f>+S630/J630</f>
        <v>0.66666666666666663</v>
      </c>
      <c r="U630" s="86"/>
      <c r="V630" s="86"/>
      <c r="W630" s="86"/>
      <c r="X630" s="86"/>
      <c r="Y630" s="86"/>
      <c r="Z630" s="86"/>
      <c r="AA630" s="110" t="s">
        <v>230</v>
      </c>
      <c r="AB630" s="410">
        <f>IF(T630=100%,2,0)</f>
        <v>0</v>
      </c>
      <c r="AC630" s="411">
        <f>IF(L630&lt;$AD$8,0,1)</f>
        <v>1</v>
      </c>
      <c r="AD630" s="89" t="str">
        <f t="shared" si="18"/>
        <v>EN TERMINO</v>
      </c>
      <c r="AE630" s="89" t="str">
        <f t="shared" si="19"/>
        <v>EN TERMINO</v>
      </c>
      <c r="AF630" s="181" t="s">
        <v>88</v>
      </c>
      <c r="AG630" s="86"/>
      <c r="AH630" s="91"/>
      <c r="AI630" s="91"/>
      <c r="AJ630" s="91"/>
      <c r="AK630" s="427" t="s">
        <v>224</v>
      </c>
      <c r="AL630" s="427" t="s">
        <v>113</v>
      </c>
      <c r="AM630" s="427" t="s">
        <v>113</v>
      </c>
      <c r="AN630" s="427" t="s">
        <v>216</v>
      </c>
      <c r="AO630" s="427"/>
      <c r="AP630" s="427"/>
      <c r="AQ630" s="427"/>
      <c r="AR630" s="427"/>
      <c r="AS630" s="119"/>
    </row>
    <row r="631" spans="1:45" ht="135" x14ac:dyDescent="0.25">
      <c r="A631" s="96">
        <v>1110</v>
      </c>
      <c r="B631" s="96">
        <v>3</v>
      </c>
      <c r="C631" s="272" t="s">
        <v>4817</v>
      </c>
      <c r="D631" s="168" t="s">
        <v>4818</v>
      </c>
      <c r="E631" s="168" t="s">
        <v>4819</v>
      </c>
      <c r="F631" s="450" t="s">
        <v>4820</v>
      </c>
      <c r="G631" s="181" t="s">
        <v>4821</v>
      </c>
      <c r="H631" s="99" t="s">
        <v>4822</v>
      </c>
      <c r="I631" s="99" t="s">
        <v>4823</v>
      </c>
      <c r="J631" s="310">
        <v>6</v>
      </c>
      <c r="K631" s="451">
        <v>42736</v>
      </c>
      <c r="L631" s="451">
        <v>43100</v>
      </c>
      <c r="M631" s="393" t="s">
        <v>3451</v>
      </c>
      <c r="N631" s="105" t="s">
        <v>93</v>
      </c>
      <c r="O631" s="427" t="s">
        <v>22</v>
      </c>
      <c r="P631" s="427" t="s">
        <v>22</v>
      </c>
      <c r="Q631" s="118" t="s">
        <v>6164</v>
      </c>
      <c r="R631" s="427" t="s">
        <v>88</v>
      </c>
      <c r="S631" s="449">
        <v>6</v>
      </c>
      <c r="T631" s="107">
        <f>+S631/J631</f>
        <v>1</v>
      </c>
      <c r="U631" s="86"/>
      <c r="V631" s="86"/>
      <c r="W631" s="86"/>
      <c r="X631" s="86"/>
      <c r="Y631" s="86"/>
      <c r="Z631" s="86"/>
      <c r="AA631" s="110" t="s">
        <v>230</v>
      </c>
      <c r="AB631" s="410">
        <f>IF(T631=100%,2,0)</f>
        <v>2</v>
      </c>
      <c r="AC631" s="411">
        <f>IF(L631&lt;$AD$8,0,1)</f>
        <v>0</v>
      </c>
      <c r="AD631" s="89" t="str">
        <f t="shared" si="18"/>
        <v>CUMPLIDA</v>
      </c>
      <c r="AE631" s="89" t="str">
        <f t="shared" si="19"/>
        <v>CUMPLIDA</v>
      </c>
      <c r="AF631" s="181" t="s">
        <v>88</v>
      </c>
      <c r="AG631" s="86"/>
      <c r="AH631" s="91"/>
      <c r="AI631" s="91"/>
      <c r="AJ631" s="91"/>
      <c r="AK631" s="427" t="s">
        <v>224</v>
      </c>
      <c r="AL631" s="427" t="s">
        <v>115</v>
      </c>
      <c r="AM631" s="427" t="s">
        <v>174</v>
      </c>
      <c r="AN631" s="427" t="s">
        <v>216</v>
      </c>
      <c r="AO631" s="427"/>
      <c r="AP631" s="427"/>
      <c r="AQ631" s="427"/>
      <c r="AR631" s="427"/>
      <c r="AS631" s="119"/>
    </row>
    <row r="632" spans="1:45" ht="180" x14ac:dyDescent="0.25">
      <c r="A632" s="96">
        <v>1111</v>
      </c>
      <c r="B632" s="96">
        <v>4</v>
      </c>
      <c r="C632" s="168" t="s">
        <v>4825</v>
      </c>
      <c r="D632" s="168" t="s">
        <v>4826</v>
      </c>
      <c r="E632" s="168" t="s">
        <v>4827</v>
      </c>
      <c r="F632" s="450" t="s">
        <v>4828</v>
      </c>
      <c r="G632" s="181" t="s">
        <v>4829</v>
      </c>
      <c r="H632" s="99" t="s">
        <v>5384</v>
      </c>
      <c r="I632" s="99" t="s">
        <v>5383</v>
      </c>
      <c r="J632" s="310">
        <v>7</v>
      </c>
      <c r="K632" s="451">
        <v>42736</v>
      </c>
      <c r="L632" s="451">
        <v>43434</v>
      </c>
      <c r="M632" s="393" t="s">
        <v>3451</v>
      </c>
      <c r="N632" s="105" t="s">
        <v>93</v>
      </c>
      <c r="O632" s="427" t="s">
        <v>22</v>
      </c>
      <c r="P632" s="427" t="s">
        <v>3461</v>
      </c>
      <c r="Q632" s="118" t="s">
        <v>6164</v>
      </c>
      <c r="R632" s="427" t="s">
        <v>3441</v>
      </c>
      <c r="S632" s="449">
        <v>5</v>
      </c>
      <c r="T632" s="107">
        <f>+S632/J632</f>
        <v>0.7142857142857143</v>
      </c>
      <c r="U632" s="86"/>
      <c r="V632" s="86"/>
      <c r="W632" s="86"/>
      <c r="X632" s="86"/>
      <c r="Y632" s="86"/>
      <c r="Z632" s="86"/>
      <c r="AA632" s="110" t="s">
        <v>230</v>
      </c>
      <c r="AB632" s="410">
        <f>IF(T632=100%,2,0)</f>
        <v>0</v>
      </c>
      <c r="AC632" s="411">
        <f>IF(L632&lt;$AD$8,0,1)</f>
        <v>1</v>
      </c>
      <c r="AD632" s="89" t="str">
        <f t="shared" si="18"/>
        <v>EN TERMINO</v>
      </c>
      <c r="AE632" s="89" t="str">
        <f t="shared" si="19"/>
        <v>EN TERMINO</v>
      </c>
      <c r="AF632" s="181" t="s">
        <v>89</v>
      </c>
      <c r="AG632" s="86"/>
      <c r="AH632" s="91"/>
      <c r="AI632" s="91"/>
      <c r="AJ632" s="91"/>
      <c r="AK632" s="427" t="s">
        <v>224</v>
      </c>
      <c r="AL632" s="427" t="s">
        <v>111</v>
      </c>
      <c r="AM632" s="427" t="s">
        <v>178</v>
      </c>
      <c r="AN632" s="427" t="s">
        <v>216</v>
      </c>
      <c r="AO632" s="427"/>
      <c r="AP632" s="427"/>
      <c r="AQ632" s="427"/>
      <c r="AR632" s="427"/>
      <c r="AS632" s="119"/>
    </row>
    <row r="633" spans="1:45" ht="179.25" customHeight="1" x14ac:dyDescent="0.25">
      <c r="A633" s="96">
        <v>1112</v>
      </c>
      <c r="B633" s="96">
        <v>5</v>
      </c>
      <c r="C633" s="363" t="s">
        <v>4831</v>
      </c>
      <c r="D633" s="168" t="s">
        <v>4832</v>
      </c>
      <c r="E633" s="168" t="s">
        <v>4833</v>
      </c>
      <c r="F633" s="450" t="s">
        <v>4834</v>
      </c>
      <c r="G633" s="181" t="s">
        <v>4835</v>
      </c>
      <c r="H633" s="99" t="s">
        <v>4836</v>
      </c>
      <c r="I633" s="99" t="s">
        <v>4837</v>
      </c>
      <c r="J633" s="310">
        <v>5</v>
      </c>
      <c r="K633" s="451">
        <v>42736</v>
      </c>
      <c r="L633" s="451">
        <v>42916</v>
      </c>
      <c r="M633" s="393" t="s">
        <v>3451</v>
      </c>
      <c r="N633" s="105" t="s">
        <v>93</v>
      </c>
      <c r="O633" s="427" t="s">
        <v>22</v>
      </c>
      <c r="P633" s="427" t="s">
        <v>4482</v>
      </c>
      <c r="Q633" s="118" t="s">
        <v>6164</v>
      </c>
      <c r="R633" s="427" t="s">
        <v>3441</v>
      </c>
      <c r="S633" s="449">
        <v>5</v>
      </c>
      <c r="T633" s="107">
        <f>+S633/J633</f>
        <v>1</v>
      </c>
      <c r="U633" s="86"/>
      <c r="V633" s="86"/>
      <c r="W633" s="86"/>
      <c r="X633" s="86"/>
      <c r="Y633" s="86"/>
      <c r="Z633" s="86"/>
      <c r="AA633" s="110" t="s">
        <v>230</v>
      </c>
      <c r="AB633" s="410">
        <f>IF(T633=100%,2,0)</f>
        <v>2</v>
      </c>
      <c r="AC633" s="411">
        <f>IF(L633&lt;$AD$8,0,1)</f>
        <v>0</v>
      </c>
      <c r="AD633" s="89" t="str">
        <f t="shared" si="18"/>
        <v>CUMPLIDA</v>
      </c>
      <c r="AE633" s="89" t="str">
        <f t="shared" si="19"/>
        <v>CUMPLIDA</v>
      </c>
      <c r="AF633" s="181" t="s">
        <v>89</v>
      </c>
      <c r="AG633" s="86"/>
      <c r="AH633" s="91"/>
      <c r="AI633" s="91"/>
      <c r="AJ633" s="91"/>
      <c r="AK633" s="427" t="s">
        <v>224</v>
      </c>
      <c r="AL633" s="427" t="s">
        <v>113</v>
      </c>
      <c r="AM633" s="427" t="s">
        <v>113</v>
      </c>
      <c r="AN633" s="427" t="s">
        <v>216</v>
      </c>
      <c r="AO633" s="427"/>
      <c r="AP633" s="427"/>
      <c r="AQ633" s="427"/>
      <c r="AR633" s="427"/>
      <c r="AS633" s="119"/>
    </row>
    <row r="634" spans="1:45" ht="160.5" customHeight="1" x14ac:dyDescent="0.25">
      <c r="A634" s="96">
        <v>1113</v>
      </c>
      <c r="B634" s="96">
        <v>6</v>
      </c>
      <c r="C634" s="272" t="s">
        <v>4839</v>
      </c>
      <c r="D634" s="168" t="s">
        <v>4840</v>
      </c>
      <c r="E634" s="168" t="s">
        <v>4841</v>
      </c>
      <c r="F634" s="450" t="s">
        <v>4842</v>
      </c>
      <c r="G634" s="181" t="s">
        <v>4843</v>
      </c>
      <c r="H634" s="99" t="s">
        <v>4844</v>
      </c>
      <c r="I634" s="99" t="s">
        <v>4845</v>
      </c>
      <c r="J634" s="449">
        <v>5</v>
      </c>
      <c r="K634" s="451">
        <v>42736</v>
      </c>
      <c r="L634" s="451">
        <v>42916</v>
      </c>
      <c r="M634" s="393" t="s">
        <v>3451</v>
      </c>
      <c r="N634" s="105" t="s">
        <v>93</v>
      </c>
      <c r="O634" s="427" t="s">
        <v>22</v>
      </c>
      <c r="P634" s="427" t="s">
        <v>4482</v>
      </c>
      <c r="Q634" s="118" t="s">
        <v>6164</v>
      </c>
      <c r="R634" s="427" t="s">
        <v>88</v>
      </c>
      <c r="S634" s="449">
        <v>5</v>
      </c>
      <c r="T634" s="107">
        <f>+S634/J634</f>
        <v>1</v>
      </c>
      <c r="U634" s="86"/>
      <c r="V634" s="86"/>
      <c r="W634" s="86"/>
      <c r="X634" s="86"/>
      <c r="Y634" s="86"/>
      <c r="Z634" s="86"/>
      <c r="AA634" s="110" t="s">
        <v>230</v>
      </c>
      <c r="AB634" s="410">
        <f>IF(T634=100%,2,0)</f>
        <v>2</v>
      </c>
      <c r="AC634" s="411">
        <f>IF(L634&lt;$AD$8,0,1)</f>
        <v>0</v>
      </c>
      <c r="AD634" s="89" t="str">
        <f t="shared" si="18"/>
        <v>CUMPLIDA</v>
      </c>
      <c r="AE634" s="89" t="str">
        <f t="shared" si="19"/>
        <v>CUMPLIDA</v>
      </c>
      <c r="AF634" s="181" t="s">
        <v>88</v>
      </c>
      <c r="AG634" s="86"/>
      <c r="AH634" s="91"/>
      <c r="AI634" s="91"/>
      <c r="AJ634" s="91"/>
      <c r="AK634" s="427" t="s">
        <v>224</v>
      </c>
      <c r="AL634" s="427" t="s">
        <v>111</v>
      </c>
      <c r="AM634" s="427" t="s">
        <v>143</v>
      </c>
      <c r="AN634" s="427" t="s">
        <v>216</v>
      </c>
      <c r="AO634" s="427"/>
      <c r="AP634" s="427"/>
      <c r="AQ634" s="427"/>
      <c r="AR634" s="427"/>
      <c r="AS634" s="119"/>
    </row>
    <row r="635" spans="1:45" ht="192" customHeight="1" x14ac:dyDescent="0.25">
      <c r="A635" s="96">
        <v>1114</v>
      </c>
      <c r="B635" s="96">
        <v>7</v>
      </c>
      <c r="C635" s="272" t="s">
        <v>4847</v>
      </c>
      <c r="D635" s="168" t="s">
        <v>4848</v>
      </c>
      <c r="E635" s="168" t="s">
        <v>4849</v>
      </c>
      <c r="F635" s="450" t="s">
        <v>4850</v>
      </c>
      <c r="G635" s="99" t="s">
        <v>4851</v>
      </c>
      <c r="H635" s="99" t="s">
        <v>4852</v>
      </c>
      <c r="I635" s="99" t="s">
        <v>4853</v>
      </c>
      <c r="J635" s="310">
        <v>1</v>
      </c>
      <c r="K635" s="451">
        <v>42736</v>
      </c>
      <c r="L635" s="451">
        <v>42916</v>
      </c>
      <c r="M635" s="393" t="s">
        <v>3451</v>
      </c>
      <c r="N635" s="105" t="s">
        <v>93</v>
      </c>
      <c r="O635" s="427" t="s">
        <v>22</v>
      </c>
      <c r="P635" s="427" t="s">
        <v>3461</v>
      </c>
      <c r="Q635" s="118" t="s">
        <v>6164</v>
      </c>
      <c r="R635" s="427" t="s">
        <v>88</v>
      </c>
      <c r="S635" s="449">
        <v>1</v>
      </c>
      <c r="T635" s="107">
        <f>+S635/J635</f>
        <v>1</v>
      </c>
      <c r="U635" s="86"/>
      <c r="V635" s="86"/>
      <c r="W635" s="427" t="s">
        <v>371</v>
      </c>
      <c r="X635" s="85"/>
      <c r="Y635" s="86"/>
      <c r="Z635" s="85" t="s">
        <v>372</v>
      </c>
      <c r="AA635" s="110" t="s">
        <v>230</v>
      </c>
      <c r="AB635" s="410">
        <f>IF(T635=100%,2,0)</f>
        <v>2</v>
      </c>
      <c r="AC635" s="411">
        <f>IF(L635&lt;$AD$8,0,1)</f>
        <v>0</v>
      </c>
      <c r="AD635" s="89" t="str">
        <f t="shared" si="18"/>
        <v>CUMPLIDA</v>
      </c>
      <c r="AE635" s="89" t="str">
        <f t="shared" si="19"/>
        <v>CUMPLIDA</v>
      </c>
      <c r="AF635" s="181" t="s">
        <v>88</v>
      </c>
      <c r="AG635" s="86"/>
      <c r="AH635" s="91"/>
      <c r="AI635" s="91"/>
      <c r="AJ635" s="91"/>
      <c r="AK635" s="427" t="s">
        <v>224</v>
      </c>
      <c r="AL635" s="427" t="s">
        <v>116</v>
      </c>
      <c r="AM635" s="427" t="s">
        <v>239</v>
      </c>
      <c r="AN635" s="427" t="s">
        <v>216</v>
      </c>
      <c r="AO635" s="427"/>
      <c r="AP635" s="427"/>
      <c r="AQ635" s="427"/>
      <c r="AR635" s="427"/>
      <c r="AS635" s="119"/>
    </row>
    <row r="636" spans="1:45" ht="129.75" customHeight="1" x14ac:dyDescent="0.25">
      <c r="A636" s="96">
        <v>1115</v>
      </c>
      <c r="B636" s="96">
        <v>8</v>
      </c>
      <c r="C636" s="272" t="s">
        <v>4855</v>
      </c>
      <c r="D636" s="168" t="s">
        <v>4856</v>
      </c>
      <c r="E636" s="168" t="s">
        <v>4857</v>
      </c>
      <c r="F636" s="450" t="s">
        <v>4858</v>
      </c>
      <c r="G636" s="99" t="s">
        <v>4859</v>
      </c>
      <c r="H636" s="99" t="s">
        <v>4860</v>
      </c>
      <c r="I636" s="99" t="s">
        <v>4861</v>
      </c>
      <c r="J636" s="310">
        <v>3</v>
      </c>
      <c r="K636" s="451">
        <v>42736</v>
      </c>
      <c r="L636" s="451">
        <v>42916</v>
      </c>
      <c r="M636" s="393" t="s">
        <v>3451</v>
      </c>
      <c r="N636" s="105" t="s">
        <v>93</v>
      </c>
      <c r="O636" s="427" t="s">
        <v>22</v>
      </c>
      <c r="P636" s="427" t="s">
        <v>22</v>
      </c>
      <c r="Q636" s="118" t="s">
        <v>6164</v>
      </c>
      <c r="R636" s="427" t="s">
        <v>88</v>
      </c>
      <c r="S636" s="449">
        <v>3</v>
      </c>
      <c r="T636" s="107">
        <f>+S636/J636</f>
        <v>1</v>
      </c>
      <c r="U636" s="86"/>
      <c r="V636" s="86"/>
      <c r="W636" s="86"/>
      <c r="X636" s="86"/>
      <c r="Y636" s="86"/>
      <c r="Z636" s="86"/>
      <c r="AA636" s="110" t="s">
        <v>230</v>
      </c>
      <c r="AB636" s="410">
        <f>IF(T636=100%,2,0)</f>
        <v>2</v>
      </c>
      <c r="AC636" s="411">
        <f>IF(L636&lt;$AD$8,0,1)</f>
        <v>0</v>
      </c>
      <c r="AD636" s="89" t="str">
        <f t="shared" si="18"/>
        <v>CUMPLIDA</v>
      </c>
      <c r="AE636" s="89" t="str">
        <f t="shared" si="19"/>
        <v>CUMPLIDA</v>
      </c>
      <c r="AF636" s="181" t="s">
        <v>88</v>
      </c>
      <c r="AG636" s="86"/>
      <c r="AH636" s="91"/>
      <c r="AI636" s="91"/>
      <c r="AJ636" s="91"/>
      <c r="AK636" s="427" t="s">
        <v>224</v>
      </c>
      <c r="AL636" s="427" t="s">
        <v>115</v>
      </c>
      <c r="AM636" s="427" t="s">
        <v>155</v>
      </c>
      <c r="AN636" s="427" t="s">
        <v>216</v>
      </c>
      <c r="AO636" s="427"/>
      <c r="AP636" s="427"/>
      <c r="AQ636" s="427"/>
      <c r="AR636" s="427"/>
      <c r="AS636" s="119"/>
    </row>
    <row r="637" spans="1:45" ht="135.75" customHeight="1" x14ac:dyDescent="0.25">
      <c r="A637" s="96">
        <v>1116</v>
      </c>
      <c r="B637" s="96">
        <v>9</v>
      </c>
      <c r="C637" s="272" t="s">
        <v>4863</v>
      </c>
      <c r="D637" s="168" t="s">
        <v>4864</v>
      </c>
      <c r="E637" s="168" t="s">
        <v>4865</v>
      </c>
      <c r="F637" s="450" t="s">
        <v>4866</v>
      </c>
      <c r="G637" s="99" t="s">
        <v>4867</v>
      </c>
      <c r="H637" s="99" t="s">
        <v>4868</v>
      </c>
      <c r="I637" s="99" t="s">
        <v>4869</v>
      </c>
      <c r="J637" s="310">
        <v>3</v>
      </c>
      <c r="K637" s="451">
        <v>42736</v>
      </c>
      <c r="L637" s="451">
        <v>42825</v>
      </c>
      <c r="M637" s="393" t="s">
        <v>3451</v>
      </c>
      <c r="N637" s="105" t="s">
        <v>93</v>
      </c>
      <c r="O637" s="427" t="s">
        <v>22</v>
      </c>
      <c r="P637" s="427" t="s">
        <v>22</v>
      </c>
      <c r="Q637" s="118" t="s">
        <v>6164</v>
      </c>
      <c r="R637" s="427" t="s">
        <v>3547</v>
      </c>
      <c r="S637" s="449">
        <v>3</v>
      </c>
      <c r="T637" s="107">
        <f>+S637/J637</f>
        <v>1</v>
      </c>
      <c r="U637" s="86"/>
      <c r="V637" s="86"/>
      <c r="W637" s="427" t="s">
        <v>371</v>
      </c>
      <c r="X637" s="85"/>
      <c r="Y637" s="86"/>
      <c r="Z637" s="85" t="s">
        <v>372</v>
      </c>
      <c r="AA637" s="110" t="s">
        <v>230</v>
      </c>
      <c r="AB637" s="410">
        <f>IF(T637=100%,2,0)</f>
        <v>2</v>
      </c>
      <c r="AC637" s="411">
        <f>IF(L637&lt;$AD$8,0,1)</f>
        <v>0</v>
      </c>
      <c r="AD637" s="89" t="str">
        <f t="shared" si="18"/>
        <v>CUMPLIDA</v>
      </c>
      <c r="AE637" s="89" t="str">
        <f t="shared" si="19"/>
        <v>CUMPLIDA</v>
      </c>
      <c r="AF637" s="181" t="s">
        <v>31</v>
      </c>
      <c r="AG637" s="86"/>
      <c r="AH637" s="91"/>
      <c r="AI637" s="91"/>
      <c r="AJ637" s="91"/>
      <c r="AK637" s="427" t="s">
        <v>224</v>
      </c>
      <c r="AL637" s="427" t="s">
        <v>116</v>
      </c>
      <c r="AM637" s="427" t="s">
        <v>4871</v>
      </c>
      <c r="AN637" s="427" t="s">
        <v>216</v>
      </c>
      <c r="AO637" s="427"/>
      <c r="AP637" s="427"/>
      <c r="AQ637" s="427"/>
      <c r="AR637" s="427"/>
      <c r="AS637" s="119"/>
    </row>
    <row r="638" spans="1:45" ht="111" customHeight="1" x14ac:dyDescent="0.25">
      <c r="A638" s="96">
        <v>1117</v>
      </c>
      <c r="B638" s="96">
        <v>10</v>
      </c>
      <c r="C638" s="272" t="s">
        <v>4872</v>
      </c>
      <c r="D638" s="168" t="s">
        <v>4873</v>
      </c>
      <c r="E638" s="168" t="s">
        <v>4874</v>
      </c>
      <c r="F638" s="450" t="s">
        <v>4866</v>
      </c>
      <c r="G638" s="99" t="s">
        <v>4867</v>
      </c>
      <c r="H638" s="99" t="s">
        <v>4868</v>
      </c>
      <c r="I638" s="99" t="s">
        <v>4875</v>
      </c>
      <c r="J638" s="310">
        <v>3</v>
      </c>
      <c r="K638" s="451">
        <v>42736</v>
      </c>
      <c r="L638" s="451">
        <v>42825</v>
      </c>
      <c r="M638" s="393" t="s">
        <v>3451</v>
      </c>
      <c r="N638" s="105" t="s">
        <v>93</v>
      </c>
      <c r="O638" s="427" t="s">
        <v>22</v>
      </c>
      <c r="P638" s="427" t="s">
        <v>22</v>
      </c>
      <c r="Q638" s="118" t="s">
        <v>6164</v>
      </c>
      <c r="R638" s="427" t="s">
        <v>3547</v>
      </c>
      <c r="S638" s="449">
        <v>3</v>
      </c>
      <c r="T638" s="107">
        <f>+S638/J638</f>
        <v>1</v>
      </c>
      <c r="U638" s="86"/>
      <c r="V638" s="86"/>
      <c r="W638" s="427" t="s">
        <v>371</v>
      </c>
      <c r="X638" s="85"/>
      <c r="Y638" s="86"/>
      <c r="Z638" s="85" t="s">
        <v>372</v>
      </c>
      <c r="AA638" s="110" t="s">
        <v>230</v>
      </c>
      <c r="AB638" s="410">
        <f>IF(T638=100%,2,0)</f>
        <v>2</v>
      </c>
      <c r="AC638" s="411">
        <f>IF(L638&lt;$AD$8,0,1)</f>
        <v>0</v>
      </c>
      <c r="AD638" s="89" t="str">
        <f t="shared" si="18"/>
        <v>CUMPLIDA</v>
      </c>
      <c r="AE638" s="89" t="str">
        <f t="shared" si="19"/>
        <v>CUMPLIDA</v>
      </c>
      <c r="AF638" s="181" t="s">
        <v>31</v>
      </c>
      <c r="AG638" s="86"/>
      <c r="AH638" s="91"/>
      <c r="AI638" s="91"/>
      <c r="AJ638" s="91"/>
      <c r="AK638" s="427" t="s">
        <v>224</v>
      </c>
      <c r="AL638" s="427" t="s">
        <v>116</v>
      </c>
      <c r="AM638" s="427" t="s">
        <v>4871</v>
      </c>
      <c r="AN638" s="427" t="s">
        <v>216</v>
      </c>
      <c r="AO638" s="427"/>
      <c r="AP638" s="427"/>
      <c r="AQ638" s="427"/>
      <c r="AR638" s="427"/>
      <c r="AS638" s="119"/>
    </row>
    <row r="639" spans="1:45" ht="156" customHeight="1" x14ac:dyDescent="0.25">
      <c r="A639" s="96">
        <v>1118</v>
      </c>
      <c r="B639" s="96">
        <v>11</v>
      </c>
      <c r="C639" s="272" t="s">
        <v>4876</v>
      </c>
      <c r="D639" s="168" t="s">
        <v>4877</v>
      </c>
      <c r="E639" s="168" t="s">
        <v>4878</v>
      </c>
      <c r="F639" s="450" t="s">
        <v>4879</v>
      </c>
      <c r="G639" s="99" t="s">
        <v>4880</v>
      </c>
      <c r="H639" s="181" t="s">
        <v>4881</v>
      </c>
      <c r="I639" s="99" t="s">
        <v>4882</v>
      </c>
      <c r="J639" s="310">
        <v>5</v>
      </c>
      <c r="K639" s="451">
        <v>42736</v>
      </c>
      <c r="L639" s="451">
        <v>43100</v>
      </c>
      <c r="M639" s="393" t="s">
        <v>3451</v>
      </c>
      <c r="N639" s="105" t="s">
        <v>93</v>
      </c>
      <c r="O639" s="427" t="s">
        <v>22</v>
      </c>
      <c r="P639" s="427" t="s">
        <v>22</v>
      </c>
      <c r="Q639" s="118" t="s">
        <v>6164</v>
      </c>
      <c r="R639" s="427" t="s">
        <v>3441</v>
      </c>
      <c r="S639" s="449">
        <v>5</v>
      </c>
      <c r="T639" s="107">
        <f>+S639/J639</f>
        <v>1</v>
      </c>
      <c r="U639" s="86"/>
      <c r="V639" s="86"/>
      <c r="W639" s="86"/>
      <c r="X639" s="86"/>
      <c r="Y639" s="86"/>
      <c r="Z639" s="86"/>
      <c r="AA639" s="110" t="s">
        <v>230</v>
      </c>
      <c r="AB639" s="410">
        <f>IF(T639=100%,2,0)</f>
        <v>2</v>
      </c>
      <c r="AC639" s="411">
        <f>IF(L639&lt;$AD$8,0,1)</f>
        <v>0</v>
      </c>
      <c r="AD639" s="89" t="str">
        <f t="shared" si="18"/>
        <v>CUMPLIDA</v>
      </c>
      <c r="AE639" s="89" t="str">
        <f t="shared" si="19"/>
        <v>CUMPLIDA</v>
      </c>
      <c r="AF639" s="181" t="s">
        <v>89</v>
      </c>
      <c r="AG639" s="86"/>
      <c r="AH639" s="91"/>
      <c r="AI639" s="91"/>
      <c r="AJ639" s="91"/>
      <c r="AK639" s="427" t="s">
        <v>224</v>
      </c>
      <c r="AL639" s="427" t="s">
        <v>111</v>
      </c>
      <c r="AM639" s="427" t="s">
        <v>240</v>
      </c>
      <c r="AN639" s="427" t="s">
        <v>216</v>
      </c>
      <c r="AO639" s="427"/>
      <c r="AP639" s="427"/>
      <c r="AQ639" s="427"/>
      <c r="AR639" s="427"/>
      <c r="AS639" s="119"/>
    </row>
    <row r="640" spans="1:45" ht="145.5" customHeight="1" x14ac:dyDescent="0.25">
      <c r="A640" s="96">
        <v>1119</v>
      </c>
      <c r="B640" s="96">
        <v>12</v>
      </c>
      <c r="C640" s="272" t="s">
        <v>4884</v>
      </c>
      <c r="D640" s="168" t="s">
        <v>4885</v>
      </c>
      <c r="E640" s="119" t="s">
        <v>4886</v>
      </c>
      <c r="F640" s="450" t="s">
        <v>4887</v>
      </c>
      <c r="G640" s="99" t="s">
        <v>4888</v>
      </c>
      <c r="H640" s="99" t="s">
        <v>4889</v>
      </c>
      <c r="I640" s="99" t="s">
        <v>4890</v>
      </c>
      <c r="J640" s="310">
        <v>5</v>
      </c>
      <c r="K640" s="451">
        <v>42736</v>
      </c>
      <c r="L640" s="451">
        <v>42978</v>
      </c>
      <c r="M640" s="393" t="s">
        <v>3451</v>
      </c>
      <c r="N640" s="105" t="s">
        <v>93</v>
      </c>
      <c r="O640" s="427" t="s">
        <v>22</v>
      </c>
      <c r="P640" s="427" t="s">
        <v>22</v>
      </c>
      <c r="Q640" s="118" t="s">
        <v>6164</v>
      </c>
      <c r="R640" s="427" t="s">
        <v>3441</v>
      </c>
      <c r="S640" s="449">
        <v>5</v>
      </c>
      <c r="T640" s="107">
        <f>+S640/J640</f>
        <v>1</v>
      </c>
      <c r="U640" s="86"/>
      <c r="V640" s="86"/>
      <c r="W640" s="86"/>
      <c r="X640" s="86"/>
      <c r="Y640" s="86"/>
      <c r="Z640" s="86"/>
      <c r="AA640" s="110" t="s">
        <v>230</v>
      </c>
      <c r="AB640" s="410">
        <f>IF(T640=100%,2,0)</f>
        <v>2</v>
      </c>
      <c r="AC640" s="411">
        <f>IF(L640&lt;$AD$8,0,1)</f>
        <v>0</v>
      </c>
      <c r="AD640" s="89" t="str">
        <f t="shared" si="18"/>
        <v>CUMPLIDA</v>
      </c>
      <c r="AE640" s="89" t="str">
        <f t="shared" si="19"/>
        <v>CUMPLIDA</v>
      </c>
      <c r="AF640" s="181" t="s">
        <v>89</v>
      </c>
      <c r="AG640" s="86"/>
      <c r="AH640" s="91"/>
      <c r="AI640" s="91"/>
      <c r="AJ640" s="91"/>
      <c r="AK640" s="427" t="s">
        <v>224</v>
      </c>
      <c r="AL640" s="427" t="s">
        <v>111</v>
      </c>
      <c r="AM640" s="427" t="s">
        <v>1512</v>
      </c>
      <c r="AN640" s="427" t="s">
        <v>216</v>
      </c>
      <c r="AO640" s="427"/>
      <c r="AP640" s="427"/>
      <c r="AQ640" s="427"/>
      <c r="AR640" s="427"/>
      <c r="AS640" s="119"/>
    </row>
    <row r="641" spans="1:45" ht="134.25" customHeight="1" x14ac:dyDescent="0.25">
      <c r="A641" s="96">
        <v>1120</v>
      </c>
      <c r="B641" s="96">
        <v>13</v>
      </c>
      <c r="C641" s="272" t="s">
        <v>4892</v>
      </c>
      <c r="D641" s="168" t="s">
        <v>4893</v>
      </c>
      <c r="E641" s="168" t="s">
        <v>4894</v>
      </c>
      <c r="F641" s="450" t="s">
        <v>4895</v>
      </c>
      <c r="G641" s="99" t="s">
        <v>4896</v>
      </c>
      <c r="H641" s="99" t="s">
        <v>4897</v>
      </c>
      <c r="I641" s="99" t="s">
        <v>4898</v>
      </c>
      <c r="J641" s="310">
        <v>5</v>
      </c>
      <c r="K641" s="451">
        <v>42736</v>
      </c>
      <c r="L641" s="451">
        <v>43100</v>
      </c>
      <c r="M641" s="393" t="s">
        <v>3451</v>
      </c>
      <c r="N641" s="105" t="s">
        <v>93</v>
      </c>
      <c r="O641" s="427" t="s">
        <v>22</v>
      </c>
      <c r="P641" s="427" t="s">
        <v>22</v>
      </c>
      <c r="Q641" s="118" t="s">
        <v>6164</v>
      </c>
      <c r="R641" s="427" t="s">
        <v>3547</v>
      </c>
      <c r="S641" s="449">
        <v>5</v>
      </c>
      <c r="T641" s="107">
        <f>+S641/J641</f>
        <v>1</v>
      </c>
      <c r="U641" s="86"/>
      <c r="V641" s="86"/>
      <c r="W641" s="86"/>
      <c r="X641" s="86"/>
      <c r="Y641" s="86"/>
      <c r="Z641" s="86"/>
      <c r="AA641" s="110" t="s">
        <v>230</v>
      </c>
      <c r="AB641" s="410">
        <f>IF(T641=100%,2,0)</f>
        <v>2</v>
      </c>
      <c r="AC641" s="411">
        <f>IF(L641&lt;$AD$8,0,1)</f>
        <v>0</v>
      </c>
      <c r="AD641" s="89" t="str">
        <f t="shared" si="18"/>
        <v>CUMPLIDA</v>
      </c>
      <c r="AE641" s="89" t="str">
        <f t="shared" si="19"/>
        <v>CUMPLIDA</v>
      </c>
      <c r="AF641" s="181" t="s">
        <v>31</v>
      </c>
      <c r="AG641" s="86"/>
      <c r="AH641" s="91"/>
      <c r="AI641" s="91"/>
      <c r="AJ641" s="91"/>
      <c r="AK641" s="427" t="s">
        <v>224</v>
      </c>
      <c r="AL641" s="427" t="s">
        <v>113</v>
      </c>
      <c r="AM641" s="427" t="s">
        <v>113</v>
      </c>
      <c r="AN641" s="427" t="s">
        <v>216</v>
      </c>
      <c r="AO641" s="427"/>
      <c r="AP641" s="427"/>
      <c r="AQ641" s="427"/>
      <c r="AR641" s="427"/>
      <c r="AS641" s="119"/>
    </row>
    <row r="642" spans="1:45" ht="165" customHeight="1" x14ac:dyDescent="0.25">
      <c r="A642" s="96">
        <v>1121</v>
      </c>
      <c r="B642" s="96">
        <v>14</v>
      </c>
      <c r="C642" s="272" t="s">
        <v>4899</v>
      </c>
      <c r="D642" s="168" t="s">
        <v>4900</v>
      </c>
      <c r="E642" s="168" t="s">
        <v>4901</v>
      </c>
      <c r="F642" s="450" t="s">
        <v>4902</v>
      </c>
      <c r="G642" s="99" t="s">
        <v>4903</v>
      </c>
      <c r="H642" s="99" t="s">
        <v>4904</v>
      </c>
      <c r="I642" s="99" t="s">
        <v>4905</v>
      </c>
      <c r="J642" s="310">
        <v>7</v>
      </c>
      <c r="K642" s="451">
        <v>42736</v>
      </c>
      <c r="L642" s="451">
        <v>42978</v>
      </c>
      <c r="M642" s="393" t="s">
        <v>3451</v>
      </c>
      <c r="N642" s="105" t="s">
        <v>93</v>
      </c>
      <c r="O642" s="427" t="s">
        <v>22</v>
      </c>
      <c r="P642" s="427" t="s">
        <v>22</v>
      </c>
      <c r="Q642" s="118" t="s">
        <v>6164</v>
      </c>
      <c r="R642" s="427" t="s">
        <v>3441</v>
      </c>
      <c r="S642" s="449">
        <v>7</v>
      </c>
      <c r="T642" s="107">
        <f>+S642/J642</f>
        <v>1</v>
      </c>
      <c r="U642" s="86"/>
      <c r="V642" s="86"/>
      <c r="W642" s="86"/>
      <c r="X642" s="86"/>
      <c r="Y642" s="86"/>
      <c r="Z642" s="86"/>
      <c r="AA642" s="110" t="s">
        <v>230</v>
      </c>
      <c r="AB642" s="410">
        <f>IF(T642=100%,2,0)</f>
        <v>2</v>
      </c>
      <c r="AC642" s="411">
        <f>IF(L642&lt;$AD$8,0,1)</f>
        <v>0</v>
      </c>
      <c r="AD642" s="89" t="str">
        <f t="shared" si="18"/>
        <v>CUMPLIDA</v>
      </c>
      <c r="AE642" s="89" t="str">
        <f t="shared" si="19"/>
        <v>CUMPLIDA</v>
      </c>
      <c r="AF642" s="181" t="s">
        <v>89</v>
      </c>
      <c r="AG642" s="86"/>
      <c r="AH642" s="91"/>
      <c r="AI642" s="91"/>
      <c r="AJ642" s="91"/>
      <c r="AK642" s="427" t="s">
        <v>224</v>
      </c>
      <c r="AL642" s="427" t="s">
        <v>115</v>
      </c>
      <c r="AM642" s="427" t="s">
        <v>205</v>
      </c>
      <c r="AN642" s="427" t="s">
        <v>216</v>
      </c>
      <c r="AO642" s="427"/>
      <c r="AP642" s="427"/>
      <c r="AQ642" s="427"/>
      <c r="AR642" s="427"/>
      <c r="AS642" s="119"/>
    </row>
    <row r="643" spans="1:45" ht="267" customHeight="1" x14ac:dyDescent="0.25">
      <c r="A643" s="96">
        <v>1122</v>
      </c>
      <c r="B643" s="96">
        <v>15</v>
      </c>
      <c r="C643" s="272" t="s">
        <v>4908</v>
      </c>
      <c r="D643" s="168" t="s">
        <v>4909</v>
      </c>
      <c r="E643" s="168" t="s">
        <v>4910</v>
      </c>
      <c r="F643" s="450" t="s">
        <v>4911</v>
      </c>
      <c r="G643" s="99" t="s">
        <v>4912</v>
      </c>
      <c r="H643" s="99" t="s">
        <v>4913</v>
      </c>
      <c r="I643" s="99" t="s">
        <v>4914</v>
      </c>
      <c r="J643" s="310">
        <v>7</v>
      </c>
      <c r="K643" s="451">
        <v>42736</v>
      </c>
      <c r="L643" s="451">
        <v>43434</v>
      </c>
      <c r="M643" s="393" t="s">
        <v>3451</v>
      </c>
      <c r="N643" s="105" t="s">
        <v>93</v>
      </c>
      <c r="O643" s="427" t="s">
        <v>22</v>
      </c>
      <c r="P643" s="427" t="s">
        <v>3461</v>
      </c>
      <c r="Q643" s="118" t="s">
        <v>6164</v>
      </c>
      <c r="R643" s="427" t="s">
        <v>3547</v>
      </c>
      <c r="S643" s="449">
        <v>5</v>
      </c>
      <c r="T643" s="107">
        <f>+S643/J643</f>
        <v>0.7142857142857143</v>
      </c>
      <c r="U643" s="86"/>
      <c r="V643" s="86"/>
      <c r="W643" s="86"/>
      <c r="X643" s="86"/>
      <c r="Y643" s="86"/>
      <c r="Z643" s="86"/>
      <c r="AA643" s="110" t="s">
        <v>230</v>
      </c>
      <c r="AB643" s="410">
        <f>IF(T643=100%,2,0)</f>
        <v>0</v>
      </c>
      <c r="AC643" s="411">
        <f>IF(L643&lt;$AD$8,0,1)</f>
        <v>1</v>
      </c>
      <c r="AD643" s="89" t="str">
        <f t="shared" si="18"/>
        <v>EN TERMINO</v>
      </c>
      <c r="AE643" s="89" t="str">
        <f t="shared" si="19"/>
        <v>EN TERMINO</v>
      </c>
      <c r="AF643" s="181" t="s">
        <v>31</v>
      </c>
      <c r="AG643" s="86"/>
      <c r="AH643" s="91"/>
      <c r="AI643" s="91"/>
      <c r="AJ643" s="91"/>
      <c r="AK643" s="427" t="s">
        <v>224</v>
      </c>
      <c r="AL643" s="427" t="s">
        <v>115</v>
      </c>
      <c r="AM643" s="427" t="s">
        <v>205</v>
      </c>
      <c r="AN643" s="427" t="s">
        <v>216</v>
      </c>
      <c r="AO643" s="427"/>
      <c r="AP643" s="427"/>
      <c r="AQ643" s="427"/>
      <c r="AR643" s="427"/>
      <c r="AS643" s="119"/>
    </row>
    <row r="644" spans="1:45" ht="279" customHeight="1" x14ac:dyDescent="0.25">
      <c r="A644" s="96">
        <v>1123</v>
      </c>
      <c r="B644" s="96">
        <v>16</v>
      </c>
      <c r="C644" s="272" t="s">
        <v>4917</v>
      </c>
      <c r="D644" s="168" t="s">
        <v>4918</v>
      </c>
      <c r="E644" s="168" t="s">
        <v>4919</v>
      </c>
      <c r="F644" s="450" t="s">
        <v>4920</v>
      </c>
      <c r="G644" s="99" t="s">
        <v>4921</v>
      </c>
      <c r="H644" s="99" t="s">
        <v>4922</v>
      </c>
      <c r="I644" s="99" t="s">
        <v>4923</v>
      </c>
      <c r="J644" s="310">
        <v>7</v>
      </c>
      <c r="K644" s="451">
        <v>42736</v>
      </c>
      <c r="L644" s="451">
        <v>43281</v>
      </c>
      <c r="M644" s="393" t="s">
        <v>3451</v>
      </c>
      <c r="N644" s="105" t="s">
        <v>93</v>
      </c>
      <c r="O644" s="427" t="s">
        <v>22</v>
      </c>
      <c r="P644" s="427" t="s">
        <v>22</v>
      </c>
      <c r="Q644" s="118" t="s">
        <v>6164</v>
      </c>
      <c r="R644" s="427" t="s">
        <v>3547</v>
      </c>
      <c r="S644" s="449">
        <v>7</v>
      </c>
      <c r="T644" s="107">
        <f>+S644/J644</f>
        <v>1</v>
      </c>
      <c r="U644" s="449" t="s">
        <v>31</v>
      </c>
      <c r="V644" s="449" t="s">
        <v>26</v>
      </c>
      <c r="W644" s="449" t="s">
        <v>5422</v>
      </c>
      <c r="X644" s="427" t="s">
        <v>5423</v>
      </c>
      <c r="Y644" s="427" t="s">
        <v>5696</v>
      </c>
      <c r="Z644" s="449" t="s">
        <v>445</v>
      </c>
      <c r="AA644" s="110" t="s">
        <v>230</v>
      </c>
      <c r="AB644" s="410">
        <f>IF(T644=100%,2,0)</f>
        <v>2</v>
      </c>
      <c r="AC644" s="411">
        <f>IF(L644&lt;$AD$8,0,1)</f>
        <v>0</v>
      </c>
      <c r="AD644" s="89" t="str">
        <f t="shared" si="18"/>
        <v>CUMPLIDA</v>
      </c>
      <c r="AE644" s="89" t="str">
        <f t="shared" si="19"/>
        <v>CUMPLIDA</v>
      </c>
      <c r="AF644" s="181" t="s">
        <v>31</v>
      </c>
      <c r="AG644" s="86"/>
      <c r="AH644" s="91"/>
      <c r="AI644" s="91"/>
      <c r="AJ644" s="91"/>
      <c r="AK644" s="427" t="s">
        <v>224</v>
      </c>
      <c r="AL644" s="427" t="s">
        <v>113</v>
      </c>
      <c r="AM644" s="427" t="s">
        <v>113</v>
      </c>
      <c r="AN644" s="427" t="s">
        <v>216</v>
      </c>
      <c r="AO644" s="427"/>
      <c r="AP644" s="427"/>
      <c r="AQ644" s="427"/>
      <c r="AR644" s="427"/>
      <c r="AS644" s="119"/>
    </row>
    <row r="645" spans="1:45" ht="153.75" customHeight="1" x14ac:dyDescent="0.25">
      <c r="A645" s="96">
        <v>1124</v>
      </c>
      <c r="B645" s="96">
        <v>17</v>
      </c>
      <c r="C645" s="272" t="s">
        <v>4925</v>
      </c>
      <c r="D645" s="168" t="s">
        <v>4926</v>
      </c>
      <c r="E645" s="168" t="s">
        <v>4927</v>
      </c>
      <c r="F645" s="450" t="s">
        <v>4928</v>
      </c>
      <c r="G645" s="99" t="s">
        <v>4929</v>
      </c>
      <c r="H645" s="99" t="s">
        <v>4930</v>
      </c>
      <c r="I645" s="99" t="s">
        <v>4931</v>
      </c>
      <c r="J645" s="310">
        <v>5</v>
      </c>
      <c r="K645" s="451">
        <v>42736</v>
      </c>
      <c r="L645" s="451">
        <v>43434</v>
      </c>
      <c r="M645" s="393" t="s">
        <v>3451</v>
      </c>
      <c r="N645" s="105" t="s">
        <v>93</v>
      </c>
      <c r="O645" s="427" t="s">
        <v>22</v>
      </c>
      <c r="P645" s="427" t="s">
        <v>22</v>
      </c>
      <c r="Q645" s="118" t="s">
        <v>6164</v>
      </c>
      <c r="R645" s="427" t="s">
        <v>3547</v>
      </c>
      <c r="S645" s="449">
        <v>4</v>
      </c>
      <c r="T645" s="107">
        <f>+S645/J645</f>
        <v>0.8</v>
      </c>
      <c r="U645" s="86"/>
      <c r="V645" s="86"/>
      <c r="W645" s="86"/>
      <c r="X645" s="86"/>
      <c r="Y645" s="86"/>
      <c r="Z645" s="86"/>
      <c r="AA645" s="110" t="s">
        <v>230</v>
      </c>
      <c r="AB645" s="410">
        <f>IF(T645=100%,2,0)</f>
        <v>0</v>
      </c>
      <c r="AC645" s="411">
        <f>IF(L645&lt;$AD$8,0,1)</f>
        <v>1</v>
      </c>
      <c r="AD645" s="89" t="str">
        <f t="shared" si="18"/>
        <v>EN TERMINO</v>
      </c>
      <c r="AE645" s="89" t="str">
        <f t="shared" si="19"/>
        <v>EN TERMINO</v>
      </c>
      <c r="AF645" s="181" t="s">
        <v>31</v>
      </c>
      <c r="AG645" s="86"/>
      <c r="AH645" s="91"/>
      <c r="AI645" s="91"/>
      <c r="AJ645" s="91"/>
      <c r="AK645" s="427" t="s">
        <v>224</v>
      </c>
      <c r="AL645" s="427" t="s">
        <v>115</v>
      </c>
      <c r="AM645" s="427" t="s">
        <v>205</v>
      </c>
      <c r="AN645" s="427" t="s">
        <v>216</v>
      </c>
      <c r="AO645" s="427"/>
      <c r="AP645" s="427"/>
      <c r="AQ645" s="427"/>
      <c r="AR645" s="427"/>
      <c r="AS645" s="119"/>
    </row>
    <row r="646" spans="1:45" ht="135" customHeight="1" x14ac:dyDescent="0.25">
      <c r="A646" s="96">
        <v>1125</v>
      </c>
      <c r="B646" s="96">
        <v>18</v>
      </c>
      <c r="C646" s="272" t="s">
        <v>4933</v>
      </c>
      <c r="D646" s="168" t="s">
        <v>4934</v>
      </c>
      <c r="E646" s="168" t="s">
        <v>4935</v>
      </c>
      <c r="F646" s="450" t="s">
        <v>4936</v>
      </c>
      <c r="G646" s="99" t="s">
        <v>4937</v>
      </c>
      <c r="H646" s="99" t="s">
        <v>4938</v>
      </c>
      <c r="I646" s="99" t="s">
        <v>4939</v>
      </c>
      <c r="J646" s="310">
        <v>5</v>
      </c>
      <c r="K646" s="451">
        <v>42736</v>
      </c>
      <c r="L646" s="451">
        <v>42978</v>
      </c>
      <c r="M646" s="393" t="s">
        <v>3451</v>
      </c>
      <c r="N646" s="105" t="s">
        <v>93</v>
      </c>
      <c r="O646" s="427" t="s">
        <v>22</v>
      </c>
      <c r="P646" s="427" t="s">
        <v>22</v>
      </c>
      <c r="Q646" s="118" t="s">
        <v>6164</v>
      </c>
      <c r="R646" s="427" t="s">
        <v>3441</v>
      </c>
      <c r="S646" s="449">
        <v>5</v>
      </c>
      <c r="T646" s="107">
        <f>+S646/J646</f>
        <v>1</v>
      </c>
      <c r="U646" s="86"/>
      <c r="V646" s="86"/>
      <c r="W646" s="86"/>
      <c r="X646" s="86"/>
      <c r="Y646" s="86"/>
      <c r="Z646" s="86"/>
      <c r="AA646" s="110" t="s">
        <v>230</v>
      </c>
      <c r="AB646" s="410">
        <f>IF(T646=100%,2,0)</f>
        <v>2</v>
      </c>
      <c r="AC646" s="411">
        <f>IF(L646&lt;$AD$8,0,1)</f>
        <v>0</v>
      </c>
      <c r="AD646" s="89" t="str">
        <f t="shared" si="18"/>
        <v>CUMPLIDA</v>
      </c>
      <c r="AE646" s="89" t="str">
        <f t="shared" si="19"/>
        <v>CUMPLIDA</v>
      </c>
      <c r="AF646" s="181" t="s">
        <v>89</v>
      </c>
      <c r="AG646" s="86"/>
      <c r="AH646" s="91"/>
      <c r="AI646" s="91"/>
      <c r="AJ646" s="91"/>
      <c r="AK646" s="427" t="s">
        <v>224</v>
      </c>
      <c r="AL646" s="427" t="s">
        <v>111</v>
      </c>
      <c r="AM646" s="427" t="s">
        <v>168</v>
      </c>
      <c r="AN646" s="427" t="s">
        <v>216</v>
      </c>
      <c r="AO646" s="427"/>
      <c r="AP646" s="427"/>
      <c r="AQ646" s="427"/>
      <c r="AR646" s="427"/>
      <c r="AS646" s="119"/>
    </row>
    <row r="647" spans="1:45" ht="120" customHeight="1" x14ac:dyDescent="0.25">
      <c r="A647" s="96">
        <v>1126</v>
      </c>
      <c r="B647" s="96">
        <v>19</v>
      </c>
      <c r="C647" s="272" t="s">
        <v>4941</v>
      </c>
      <c r="D647" s="168" t="s">
        <v>4942</v>
      </c>
      <c r="E647" s="168" t="s">
        <v>4943</v>
      </c>
      <c r="F647" s="450" t="s">
        <v>4944</v>
      </c>
      <c r="G647" s="99" t="s">
        <v>4945</v>
      </c>
      <c r="H647" s="99" t="s">
        <v>4946</v>
      </c>
      <c r="I647" s="99" t="s">
        <v>4947</v>
      </c>
      <c r="J647" s="310">
        <v>5</v>
      </c>
      <c r="K647" s="451">
        <v>42736</v>
      </c>
      <c r="L647" s="451">
        <v>42978</v>
      </c>
      <c r="M647" s="393" t="s">
        <v>3451</v>
      </c>
      <c r="N647" s="105" t="s">
        <v>93</v>
      </c>
      <c r="O647" s="427" t="s">
        <v>22</v>
      </c>
      <c r="P647" s="427" t="s">
        <v>22</v>
      </c>
      <c r="Q647" s="118" t="s">
        <v>6164</v>
      </c>
      <c r="R647" s="427" t="s">
        <v>3441</v>
      </c>
      <c r="S647" s="449">
        <v>5</v>
      </c>
      <c r="T647" s="107">
        <f>+S647/J647</f>
        <v>1</v>
      </c>
      <c r="U647" s="86"/>
      <c r="V647" s="86"/>
      <c r="W647" s="86"/>
      <c r="X647" s="86"/>
      <c r="Y647" s="86"/>
      <c r="Z647" s="86"/>
      <c r="AA647" s="110" t="s">
        <v>230</v>
      </c>
      <c r="AB647" s="410">
        <f>IF(T647=100%,2,0)</f>
        <v>2</v>
      </c>
      <c r="AC647" s="411">
        <f>IF(L647&lt;$AD$8,0,1)</f>
        <v>0</v>
      </c>
      <c r="AD647" s="89" t="str">
        <f t="shared" si="18"/>
        <v>CUMPLIDA</v>
      </c>
      <c r="AE647" s="89" t="str">
        <f t="shared" si="19"/>
        <v>CUMPLIDA</v>
      </c>
      <c r="AF647" s="181" t="s">
        <v>89</v>
      </c>
      <c r="AG647" s="86"/>
      <c r="AH647" s="91"/>
      <c r="AI647" s="91"/>
      <c r="AJ647" s="91"/>
      <c r="AK647" s="427" t="s">
        <v>224</v>
      </c>
      <c r="AL647" s="427" t="s">
        <v>111</v>
      </c>
      <c r="AM647" s="427" t="s">
        <v>1512</v>
      </c>
      <c r="AN647" s="427" t="s">
        <v>216</v>
      </c>
      <c r="AO647" s="427"/>
      <c r="AP647" s="427"/>
      <c r="AQ647" s="427"/>
      <c r="AR647" s="427"/>
      <c r="AS647" s="119"/>
    </row>
    <row r="648" spans="1:45" ht="212.25" customHeight="1" x14ac:dyDescent="0.25">
      <c r="A648" s="96">
        <v>1127</v>
      </c>
      <c r="B648" s="96">
        <v>20</v>
      </c>
      <c r="C648" s="272" t="s">
        <v>4949</v>
      </c>
      <c r="D648" s="168" t="s">
        <v>4950</v>
      </c>
      <c r="E648" s="168" t="s">
        <v>4951</v>
      </c>
      <c r="F648" s="450" t="s">
        <v>4952</v>
      </c>
      <c r="G648" s="99" t="s">
        <v>4953</v>
      </c>
      <c r="H648" s="99" t="s">
        <v>4954</v>
      </c>
      <c r="I648" s="99" t="s">
        <v>4955</v>
      </c>
      <c r="J648" s="310">
        <v>4</v>
      </c>
      <c r="K648" s="451">
        <v>42736</v>
      </c>
      <c r="L648" s="451">
        <v>43434</v>
      </c>
      <c r="M648" s="393" t="s">
        <v>3451</v>
      </c>
      <c r="N648" s="105" t="s">
        <v>93</v>
      </c>
      <c r="O648" s="427" t="s">
        <v>22</v>
      </c>
      <c r="P648" s="427" t="s">
        <v>22</v>
      </c>
      <c r="Q648" s="118" t="s">
        <v>6164</v>
      </c>
      <c r="R648" s="427" t="s">
        <v>3547</v>
      </c>
      <c r="S648" s="449">
        <v>2</v>
      </c>
      <c r="T648" s="107">
        <f>+S648/J648</f>
        <v>0.5</v>
      </c>
      <c r="U648" s="86"/>
      <c r="V648" s="86"/>
      <c r="W648" s="86"/>
      <c r="X648" s="86"/>
      <c r="Y648" s="86"/>
      <c r="Z648" s="86"/>
      <c r="AA648" s="110" t="s">
        <v>230</v>
      </c>
      <c r="AB648" s="410">
        <f>IF(T648=100%,2,0)</f>
        <v>0</v>
      </c>
      <c r="AC648" s="411">
        <f>IF(L648&lt;$AD$8,0,1)</f>
        <v>1</v>
      </c>
      <c r="AD648" s="89" t="str">
        <f t="shared" si="18"/>
        <v>EN TERMINO</v>
      </c>
      <c r="AE648" s="89" t="str">
        <f t="shared" si="19"/>
        <v>EN TERMINO</v>
      </c>
      <c r="AF648" s="181" t="s">
        <v>31</v>
      </c>
      <c r="AG648" s="86"/>
      <c r="AH648" s="91"/>
      <c r="AI648" s="91"/>
      <c r="AJ648" s="91"/>
      <c r="AK648" s="427" t="s">
        <v>224</v>
      </c>
      <c r="AL648" s="427" t="s">
        <v>115</v>
      </c>
      <c r="AM648" s="427" t="s">
        <v>174</v>
      </c>
      <c r="AN648" s="427" t="s">
        <v>216</v>
      </c>
      <c r="AO648" s="427"/>
      <c r="AP648" s="427"/>
      <c r="AQ648" s="427"/>
      <c r="AR648" s="427"/>
      <c r="AS648" s="119"/>
    </row>
    <row r="649" spans="1:45" ht="149.25" customHeight="1" x14ac:dyDescent="0.25">
      <c r="A649" s="96">
        <v>1128</v>
      </c>
      <c r="B649" s="96">
        <v>21</v>
      </c>
      <c r="C649" s="272" t="s">
        <v>4957</v>
      </c>
      <c r="D649" s="168" t="s">
        <v>4958</v>
      </c>
      <c r="E649" s="168" t="s">
        <v>4959</v>
      </c>
      <c r="F649" s="450" t="s">
        <v>4960</v>
      </c>
      <c r="G649" s="99" t="s">
        <v>4961</v>
      </c>
      <c r="H649" s="99" t="s">
        <v>4962</v>
      </c>
      <c r="I649" s="99" t="s">
        <v>4963</v>
      </c>
      <c r="J649" s="310">
        <v>6</v>
      </c>
      <c r="K649" s="451">
        <v>42736</v>
      </c>
      <c r="L649" s="451">
        <v>42978</v>
      </c>
      <c r="M649" s="393" t="s">
        <v>3451</v>
      </c>
      <c r="N649" s="105" t="s">
        <v>93</v>
      </c>
      <c r="O649" s="427" t="s">
        <v>22</v>
      </c>
      <c r="P649" s="427" t="s">
        <v>22</v>
      </c>
      <c r="Q649" s="118" t="s">
        <v>6164</v>
      </c>
      <c r="R649" s="427" t="s">
        <v>3441</v>
      </c>
      <c r="S649" s="449">
        <v>6</v>
      </c>
      <c r="T649" s="107">
        <f>+S649/J649</f>
        <v>1</v>
      </c>
      <c r="U649" s="86"/>
      <c r="V649" s="86"/>
      <c r="W649" s="86"/>
      <c r="X649" s="86"/>
      <c r="Y649" s="86"/>
      <c r="Z649" s="86"/>
      <c r="AA649" s="110" t="s">
        <v>230</v>
      </c>
      <c r="AB649" s="410">
        <f>IF(T649=100%,2,0)</f>
        <v>2</v>
      </c>
      <c r="AC649" s="411">
        <f>IF(L649&lt;$AD$8,0,1)</f>
        <v>0</v>
      </c>
      <c r="AD649" s="89" t="str">
        <f t="shared" si="18"/>
        <v>CUMPLIDA</v>
      </c>
      <c r="AE649" s="89" t="str">
        <f t="shared" si="19"/>
        <v>CUMPLIDA</v>
      </c>
      <c r="AF649" s="181" t="s">
        <v>89</v>
      </c>
      <c r="AG649" s="86"/>
      <c r="AH649" s="91"/>
      <c r="AI649" s="91"/>
      <c r="AJ649" s="91"/>
      <c r="AK649" s="427" t="s">
        <v>224</v>
      </c>
      <c r="AL649" s="427" t="s">
        <v>115</v>
      </c>
      <c r="AM649" s="427" t="s">
        <v>170</v>
      </c>
      <c r="AN649" s="427" t="s">
        <v>216</v>
      </c>
      <c r="AO649" s="427"/>
      <c r="AP649" s="427"/>
      <c r="AQ649" s="427"/>
      <c r="AR649" s="427"/>
      <c r="AS649" s="119"/>
    </row>
    <row r="650" spans="1:45" ht="196.5" customHeight="1" x14ac:dyDescent="0.25">
      <c r="A650" s="96">
        <v>1129</v>
      </c>
      <c r="B650" s="96">
        <v>1</v>
      </c>
      <c r="C650" s="272" t="s">
        <v>5593</v>
      </c>
      <c r="D650" s="168" t="s">
        <v>4966</v>
      </c>
      <c r="E650" s="168" t="s">
        <v>4967</v>
      </c>
      <c r="F650" s="99" t="s">
        <v>4968</v>
      </c>
      <c r="G650" s="99" t="s">
        <v>4969</v>
      </c>
      <c r="H650" s="99" t="s">
        <v>4970</v>
      </c>
      <c r="I650" s="395" t="s">
        <v>4971</v>
      </c>
      <c r="J650" s="310">
        <v>4</v>
      </c>
      <c r="K650" s="451">
        <v>42887</v>
      </c>
      <c r="L650" s="451">
        <v>43100</v>
      </c>
      <c r="M650" s="103" t="s">
        <v>439</v>
      </c>
      <c r="N650" s="427" t="s">
        <v>30</v>
      </c>
      <c r="O650" s="427" t="s">
        <v>29</v>
      </c>
      <c r="P650" s="370" t="s">
        <v>29</v>
      </c>
      <c r="Q650" s="452" t="s">
        <v>6191</v>
      </c>
      <c r="R650" s="113" t="s">
        <v>3547</v>
      </c>
      <c r="S650" s="449">
        <v>4</v>
      </c>
      <c r="T650" s="107">
        <f>+S650/J650</f>
        <v>1</v>
      </c>
      <c r="U650" s="85" t="s">
        <v>441</v>
      </c>
      <c r="V650" s="89" t="s">
        <v>26</v>
      </c>
      <c r="W650" s="427" t="s">
        <v>442</v>
      </c>
      <c r="X650" s="427" t="s">
        <v>443</v>
      </c>
      <c r="Y650" s="414" t="s">
        <v>5592</v>
      </c>
      <c r="Z650" s="85" t="s">
        <v>445</v>
      </c>
      <c r="AA650" s="110" t="s">
        <v>320</v>
      </c>
      <c r="AB650" s="410">
        <f>IF(T650=100%,2,0)</f>
        <v>2</v>
      </c>
      <c r="AC650" s="411">
        <f>IF(L650&lt;$AD$8,0,1)</f>
        <v>0</v>
      </c>
      <c r="AD650" s="89" t="str">
        <f t="shared" si="18"/>
        <v>CUMPLIDA</v>
      </c>
      <c r="AE650" s="89" t="str">
        <f t="shared" si="19"/>
        <v>CUMPLIDA</v>
      </c>
      <c r="AF650" s="449" t="s">
        <v>31</v>
      </c>
      <c r="AG650" s="449"/>
      <c r="AH650" s="91"/>
      <c r="AI650" s="91"/>
      <c r="AJ650" s="91"/>
      <c r="AK650" s="427" t="s">
        <v>224</v>
      </c>
      <c r="AL650" s="427" t="s">
        <v>115</v>
      </c>
      <c r="AM650" s="427" t="s">
        <v>218</v>
      </c>
      <c r="AN650" s="427" t="s">
        <v>213</v>
      </c>
      <c r="AO650" s="427"/>
      <c r="AP650" s="427"/>
      <c r="AQ650" s="427"/>
      <c r="AR650" s="427"/>
      <c r="AS650" s="119"/>
    </row>
    <row r="651" spans="1:45" ht="202.5" customHeight="1" x14ac:dyDescent="0.25">
      <c r="A651" s="96">
        <v>1130</v>
      </c>
      <c r="B651" s="96">
        <v>1</v>
      </c>
      <c r="C651" s="272" t="s">
        <v>5045</v>
      </c>
      <c r="D651" s="168" t="s">
        <v>5046</v>
      </c>
      <c r="E651" s="168" t="s">
        <v>5047</v>
      </c>
      <c r="F651" s="284" t="s">
        <v>4236</v>
      </c>
      <c r="G651" s="99" t="s">
        <v>5048</v>
      </c>
      <c r="H651" s="119" t="s">
        <v>5049</v>
      </c>
      <c r="I651" s="119" t="s">
        <v>5050</v>
      </c>
      <c r="J651" s="310">
        <v>9</v>
      </c>
      <c r="K651" s="451">
        <v>43009</v>
      </c>
      <c r="L651" s="451">
        <v>43312</v>
      </c>
      <c r="M651" s="427" t="s">
        <v>306</v>
      </c>
      <c r="N651" s="119" t="s">
        <v>306</v>
      </c>
      <c r="O651" s="427" t="s">
        <v>43</v>
      </c>
      <c r="P651" s="427" t="s">
        <v>5051</v>
      </c>
      <c r="Q651" s="118" t="s">
        <v>6165</v>
      </c>
      <c r="R651" s="427" t="s">
        <v>88</v>
      </c>
      <c r="S651" s="427">
        <v>9</v>
      </c>
      <c r="T651" s="398">
        <f>+S651/J651</f>
        <v>1</v>
      </c>
      <c r="U651" s="86"/>
      <c r="V651" s="86"/>
      <c r="W651" s="86"/>
      <c r="X651" s="86"/>
      <c r="Y651" s="86"/>
      <c r="Z651" s="86"/>
      <c r="AA651" s="449" t="s">
        <v>331</v>
      </c>
      <c r="AB651" s="410">
        <f>IF(T651=100%,2,0)</f>
        <v>2</v>
      </c>
      <c r="AC651" s="411">
        <f>IF(L651&lt;$AD$8,0,1)</f>
        <v>0</v>
      </c>
      <c r="AD651" s="89" t="str">
        <f t="shared" ref="AD651:AD714" si="20">IF(AB651+AC651&gt;1,"CUMPLIDA",IF(AC651=1,"EN TERMINO","VENCIDA"))</f>
        <v>CUMPLIDA</v>
      </c>
      <c r="AE651" s="89" t="str">
        <f t="shared" ref="AE651:AE714" si="21">IF(AD651="CUMPLIDA","CUMPLIDA",IF(AD651="EN TERMINO","EN TERMINO","VENCIDA"))</f>
        <v>CUMPLIDA</v>
      </c>
      <c r="AF651" s="449" t="s">
        <v>88</v>
      </c>
      <c r="AG651" s="86"/>
      <c r="AH651" s="399"/>
      <c r="AI651" s="399"/>
      <c r="AJ651" s="399"/>
      <c r="AK651" s="427" t="s">
        <v>224</v>
      </c>
      <c r="AL651" s="119" t="s">
        <v>114</v>
      </c>
      <c r="AM651" s="427" t="s">
        <v>136</v>
      </c>
      <c r="AN651" s="427" t="s">
        <v>306</v>
      </c>
      <c r="AO651" s="427"/>
      <c r="AP651" s="427"/>
      <c r="AQ651" s="427"/>
      <c r="AR651" s="427"/>
      <c r="AS651" s="119"/>
    </row>
    <row r="652" spans="1:45" ht="242.25" customHeight="1" x14ac:dyDescent="0.25">
      <c r="A652" s="96">
        <v>1131</v>
      </c>
      <c r="B652" s="96">
        <v>2</v>
      </c>
      <c r="C652" s="272" t="s">
        <v>5052</v>
      </c>
      <c r="D652" s="168" t="s">
        <v>5053</v>
      </c>
      <c r="E652" s="168" t="s">
        <v>5054</v>
      </c>
      <c r="F652" s="99" t="s">
        <v>5055</v>
      </c>
      <c r="G652" s="99" t="s">
        <v>5056</v>
      </c>
      <c r="H652" s="99" t="s">
        <v>5057</v>
      </c>
      <c r="I652" s="99" t="s">
        <v>5058</v>
      </c>
      <c r="J652" s="310">
        <v>5</v>
      </c>
      <c r="K652" s="451">
        <v>43009</v>
      </c>
      <c r="L652" s="451">
        <v>43312</v>
      </c>
      <c r="M652" s="427" t="s">
        <v>306</v>
      </c>
      <c r="N652" s="119" t="s">
        <v>306</v>
      </c>
      <c r="O652" s="427" t="s">
        <v>43</v>
      </c>
      <c r="P652" s="427" t="s">
        <v>5059</v>
      </c>
      <c r="Q652" s="118" t="s">
        <v>6165</v>
      </c>
      <c r="R652" s="427" t="s">
        <v>88</v>
      </c>
      <c r="S652" s="427">
        <v>5</v>
      </c>
      <c r="T652" s="398">
        <f>+S652/J652</f>
        <v>1</v>
      </c>
      <c r="U652" s="86"/>
      <c r="V652" s="86"/>
      <c r="W652" s="86"/>
      <c r="X652" s="86"/>
      <c r="Y652" s="86"/>
      <c r="Z652" s="86"/>
      <c r="AA652" s="449" t="s">
        <v>331</v>
      </c>
      <c r="AB652" s="410">
        <f>IF(T652=100%,2,0)</f>
        <v>2</v>
      </c>
      <c r="AC652" s="411">
        <f>IF(L652&lt;$AD$8,0,1)</f>
        <v>0</v>
      </c>
      <c r="AD652" s="89" t="str">
        <f t="shared" si="20"/>
        <v>CUMPLIDA</v>
      </c>
      <c r="AE652" s="89" t="str">
        <f t="shared" si="21"/>
        <v>CUMPLIDA</v>
      </c>
      <c r="AF652" s="449" t="s">
        <v>88</v>
      </c>
      <c r="AG652" s="86"/>
      <c r="AH652" s="399"/>
      <c r="AI652" s="399"/>
      <c r="AJ652" s="399"/>
      <c r="AK652" s="427" t="s">
        <v>224</v>
      </c>
      <c r="AL652" s="119" t="s">
        <v>114</v>
      </c>
      <c r="AM652" s="427" t="s">
        <v>136</v>
      </c>
      <c r="AN652" s="427" t="s">
        <v>306</v>
      </c>
      <c r="AO652" s="427"/>
      <c r="AP652" s="427"/>
      <c r="AQ652" s="427"/>
      <c r="AR652" s="427"/>
      <c r="AS652" s="119"/>
    </row>
    <row r="653" spans="1:45" ht="199.5" customHeight="1" x14ac:dyDescent="0.25">
      <c r="A653" s="96">
        <v>1132</v>
      </c>
      <c r="B653" s="96">
        <v>3</v>
      </c>
      <c r="C653" s="168" t="s">
        <v>5060</v>
      </c>
      <c r="D653" s="168" t="s">
        <v>5061</v>
      </c>
      <c r="E653" s="168" t="s">
        <v>5062</v>
      </c>
      <c r="F653" s="168" t="s">
        <v>5063</v>
      </c>
      <c r="G653" s="168" t="s">
        <v>5064</v>
      </c>
      <c r="H653" s="99" t="s">
        <v>5065</v>
      </c>
      <c r="I653" s="457" t="s">
        <v>5065</v>
      </c>
      <c r="J653" s="310">
        <v>9</v>
      </c>
      <c r="K653" s="451">
        <v>43009</v>
      </c>
      <c r="L653" s="451">
        <v>43769</v>
      </c>
      <c r="M653" s="427" t="s">
        <v>369</v>
      </c>
      <c r="N653" s="452" t="s">
        <v>23</v>
      </c>
      <c r="O653" s="427" t="s">
        <v>22</v>
      </c>
      <c r="P653" s="427" t="s">
        <v>5066</v>
      </c>
      <c r="Q653" s="118" t="s">
        <v>6164</v>
      </c>
      <c r="R653" s="427" t="s">
        <v>3441</v>
      </c>
      <c r="S653" s="427">
        <v>6</v>
      </c>
      <c r="T653" s="398">
        <f>+S653/J653</f>
        <v>0.66666666666666663</v>
      </c>
      <c r="U653" s="449" t="s">
        <v>729</v>
      </c>
      <c r="V653" s="86"/>
      <c r="W653" s="427" t="s">
        <v>4045</v>
      </c>
      <c r="X653" s="86"/>
      <c r="Y653" s="86"/>
      <c r="Z653" s="86"/>
      <c r="AA653" s="449" t="s">
        <v>331</v>
      </c>
      <c r="AB653" s="410">
        <f>IF(T653=100%,2,0)</f>
        <v>0</v>
      </c>
      <c r="AC653" s="411">
        <f>IF(L653&lt;$AD$8,0,1)</f>
        <v>1</v>
      </c>
      <c r="AD653" s="89" t="str">
        <f t="shared" si="20"/>
        <v>EN TERMINO</v>
      </c>
      <c r="AE653" s="89" t="str">
        <f t="shared" si="21"/>
        <v>EN TERMINO</v>
      </c>
      <c r="AF653" s="449" t="s">
        <v>89</v>
      </c>
      <c r="AG653" s="86"/>
      <c r="AH653" s="114" t="s">
        <v>474</v>
      </c>
      <c r="AI653" s="91" t="s">
        <v>226</v>
      </c>
      <c r="AJ653" s="114" t="s">
        <v>220</v>
      </c>
      <c r="AK653" s="427" t="s">
        <v>224</v>
      </c>
      <c r="AL653" s="119" t="s">
        <v>115</v>
      </c>
      <c r="AM653" s="427" t="s">
        <v>423</v>
      </c>
      <c r="AN653" s="427" t="s">
        <v>214</v>
      </c>
      <c r="AO653" s="427"/>
      <c r="AP653" s="427" t="s">
        <v>754</v>
      </c>
      <c r="AQ653" s="427"/>
      <c r="AR653" s="427" t="s">
        <v>5073</v>
      </c>
      <c r="AS653" s="119" t="s">
        <v>5074</v>
      </c>
    </row>
    <row r="654" spans="1:45" ht="199.5" customHeight="1" x14ac:dyDescent="0.25">
      <c r="A654" s="96">
        <v>1133</v>
      </c>
      <c r="B654" s="96">
        <v>4</v>
      </c>
      <c r="C654" s="272" t="s">
        <v>5075</v>
      </c>
      <c r="D654" s="168" t="s">
        <v>5076</v>
      </c>
      <c r="E654" s="168" t="s">
        <v>5077</v>
      </c>
      <c r="F654" s="284" t="s">
        <v>4236</v>
      </c>
      <c r="G654" s="99" t="s">
        <v>5048</v>
      </c>
      <c r="H654" s="119" t="s">
        <v>5049</v>
      </c>
      <c r="I654" s="119" t="s">
        <v>5050</v>
      </c>
      <c r="J654" s="310">
        <v>9</v>
      </c>
      <c r="K654" s="451">
        <v>43009</v>
      </c>
      <c r="L654" s="451">
        <v>43312</v>
      </c>
      <c r="M654" s="427" t="s">
        <v>306</v>
      </c>
      <c r="N654" s="119" t="s">
        <v>306</v>
      </c>
      <c r="O654" s="427" t="s">
        <v>43</v>
      </c>
      <c r="P654" s="427" t="s">
        <v>5059</v>
      </c>
      <c r="Q654" s="118" t="s">
        <v>6165</v>
      </c>
      <c r="R654" s="427" t="s">
        <v>88</v>
      </c>
      <c r="S654" s="427">
        <v>9</v>
      </c>
      <c r="T654" s="398">
        <f>+S654/J654</f>
        <v>1</v>
      </c>
      <c r="U654" s="86"/>
      <c r="V654" s="86"/>
      <c r="W654" s="86"/>
      <c r="X654" s="86"/>
      <c r="Y654" s="86"/>
      <c r="Z654" s="86"/>
      <c r="AA654" s="449" t="s">
        <v>331</v>
      </c>
      <c r="AB654" s="410">
        <f>IF(T654=100%,2,0)</f>
        <v>2</v>
      </c>
      <c r="AC654" s="411">
        <f>IF(L654&lt;$AD$8,0,1)</f>
        <v>0</v>
      </c>
      <c r="AD654" s="89" t="str">
        <f t="shared" si="20"/>
        <v>CUMPLIDA</v>
      </c>
      <c r="AE654" s="89" t="str">
        <f t="shared" si="21"/>
        <v>CUMPLIDA</v>
      </c>
      <c r="AF654" s="449" t="s">
        <v>88</v>
      </c>
      <c r="AG654" s="86"/>
      <c r="AH654" s="399"/>
      <c r="AI654" s="399"/>
      <c r="AJ654" s="399"/>
      <c r="AK654" s="427" t="s">
        <v>224</v>
      </c>
      <c r="AL654" s="119" t="s">
        <v>114</v>
      </c>
      <c r="AM654" s="427" t="s">
        <v>136</v>
      </c>
      <c r="AN654" s="427" t="s">
        <v>306</v>
      </c>
      <c r="AO654" s="427"/>
      <c r="AP654" s="427"/>
      <c r="AQ654" s="427"/>
      <c r="AR654" s="427"/>
      <c r="AS654" s="119"/>
    </row>
    <row r="655" spans="1:45" ht="207" hidden="1" customHeight="1" x14ac:dyDescent="0.25">
      <c r="A655" s="96">
        <v>1134</v>
      </c>
      <c r="B655" s="96">
        <v>5</v>
      </c>
      <c r="C655" s="168" t="s">
        <v>5078</v>
      </c>
      <c r="D655" s="168" t="s">
        <v>5079</v>
      </c>
      <c r="E655" s="168" t="s">
        <v>5080</v>
      </c>
      <c r="F655" s="383" t="s">
        <v>5081</v>
      </c>
      <c r="G655" s="383" t="s">
        <v>5082</v>
      </c>
      <c r="H655" s="100" t="s">
        <v>5083</v>
      </c>
      <c r="I655" s="100" t="s">
        <v>5084</v>
      </c>
      <c r="J655" s="310">
        <v>3</v>
      </c>
      <c r="K655" s="451">
        <v>42917</v>
      </c>
      <c r="L655" s="451">
        <v>43100</v>
      </c>
      <c r="M655" s="427" t="s">
        <v>305</v>
      </c>
      <c r="N655" s="427" t="s">
        <v>305</v>
      </c>
      <c r="O655" s="427" t="s">
        <v>48</v>
      </c>
      <c r="P655" s="427" t="s">
        <v>48</v>
      </c>
      <c r="Q655" s="427" t="s">
        <v>48</v>
      </c>
      <c r="R655" s="427" t="s">
        <v>88</v>
      </c>
      <c r="S655" s="427">
        <v>3</v>
      </c>
      <c r="T655" s="398">
        <f>+S655/J655</f>
        <v>1</v>
      </c>
      <c r="U655" s="86"/>
      <c r="V655" s="86"/>
      <c r="W655" s="86"/>
      <c r="X655" s="86"/>
      <c r="Y655" s="86"/>
      <c r="Z655" s="86"/>
      <c r="AA655" s="449" t="s">
        <v>331</v>
      </c>
      <c r="AB655" s="410">
        <f>IF(T655=100%,2,0)</f>
        <v>2</v>
      </c>
      <c r="AC655" s="411">
        <f>IF(L655&lt;$AD$8,0,1)</f>
        <v>0</v>
      </c>
      <c r="AD655" s="89" t="str">
        <f t="shared" si="20"/>
        <v>CUMPLIDA</v>
      </c>
      <c r="AE655" s="89" t="str">
        <f t="shared" si="21"/>
        <v>CUMPLIDA</v>
      </c>
      <c r="AF655" s="449" t="s">
        <v>88</v>
      </c>
      <c r="AG655" s="427" t="s">
        <v>5882</v>
      </c>
      <c r="AH655" s="399"/>
      <c r="AI655" s="399"/>
      <c r="AJ655" s="399"/>
      <c r="AK655" s="427" t="s">
        <v>364</v>
      </c>
      <c r="AL655" s="427" t="s">
        <v>228</v>
      </c>
      <c r="AM655" s="119" t="s">
        <v>5085</v>
      </c>
      <c r="AN655" s="427" t="s">
        <v>305</v>
      </c>
      <c r="AO655" s="427"/>
      <c r="AP655" s="427"/>
      <c r="AQ655" s="427"/>
      <c r="AR655" s="427"/>
      <c r="AS655" s="119"/>
    </row>
    <row r="656" spans="1:45" ht="197.25" customHeight="1" x14ac:dyDescent="0.25">
      <c r="A656" s="96">
        <v>1135</v>
      </c>
      <c r="B656" s="96">
        <v>6</v>
      </c>
      <c r="C656" s="168" t="s">
        <v>5086</v>
      </c>
      <c r="D656" s="168" t="s">
        <v>5087</v>
      </c>
      <c r="E656" s="168" t="s">
        <v>5088</v>
      </c>
      <c r="F656" s="400" t="s">
        <v>6179</v>
      </c>
      <c r="G656" s="400" t="s">
        <v>6180</v>
      </c>
      <c r="H656" s="119" t="s">
        <v>6181</v>
      </c>
      <c r="I656" s="119" t="s">
        <v>6182</v>
      </c>
      <c r="J656" s="427">
        <v>2</v>
      </c>
      <c r="K656" s="451">
        <v>43297</v>
      </c>
      <c r="L656" s="451">
        <v>43373</v>
      </c>
      <c r="M656" s="427" t="s">
        <v>2554</v>
      </c>
      <c r="N656" s="427" t="s">
        <v>64</v>
      </c>
      <c r="O656" s="427" t="s">
        <v>29</v>
      </c>
      <c r="P656" s="427" t="s">
        <v>29</v>
      </c>
      <c r="Q656" s="452" t="s">
        <v>6191</v>
      </c>
      <c r="R656" s="427" t="s">
        <v>88</v>
      </c>
      <c r="S656" s="427">
        <v>2</v>
      </c>
      <c r="T656" s="398">
        <f>+S656/J656</f>
        <v>1</v>
      </c>
      <c r="U656" s="86"/>
      <c r="V656" s="86"/>
      <c r="W656" s="86"/>
      <c r="X656" s="86"/>
      <c r="Y656" s="86"/>
      <c r="Z656" s="86"/>
      <c r="AA656" s="449" t="s">
        <v>331</v>
      </c>
      <c r="AB656" s="410">
        <f>IF(T656=100%,2,0)</f>
        <v>2</v>
      </c>
      <c r="AC656" s="411">
        <f>IF(L656&lt;$AD$8,0,1)</f>
        <v>1</v>
      </c>
      <c r="AD656" s="89" t="str">
        <f t="shared" si="20"/>
        <v>CUMPLIDA</v>
      </c>
      <c r="AE656" s="89" t="str">
        <f t="shared" si="21"/>
        <v>CUMPLIDA</v>
      </c>
      <c r="AF656" s="449" t="s">
        <v>88</v>
      </c>
      <c r="AG656" s="86"/>
      <c r="AH656" s="399"/>
      <c r="AI656" s="399"/>
      <c r="AJ656" s="399"/>
      <c r="AK656" s="427" t="s">
        <v>108</v>
      </c>
      <c r="AL656" s="427" t="s">
        <v>228</v>
      </c>
      <c r="AM656" s="119" t="s">
        <v>5085</v>
      </c>
      <c r="AN656" s="427" t="s">
        <v>213</v>
      </c>
      <c r="AO656" s="427"/>
      <c r="AP656" s="427"/>
      <c r="AQ656" s="427"/>
      <c r="AR656" s="427"/>
      <c r="AS656" s="119"/>
    </row>
    <row r="657" spans="1:45" ht="202.5" customHeight="1" x14ac:dyDescent="0.25">
      <c r="A657" s="96">
        <v>1136</v>
      </c>
      <c r="B657" s="96">
        <v>7</v>
      </c>
      <c r="C657" s="272" t="s">
        <v>5089</v>
      </c>
      <c r="D657" s="168" t="s">
        <v>5090</v>
      </c>
      <c r="E657" s="168" t="s">
        <v>5091</v>
      </c>
      <c r="F657" s="181" t="s">
        <v>5092</v>
      </c>
      <c r="G657" s="181" t="s">
        <v>5093</v>
      </c>
      <c r="H657" s="99" t="s">
        <v>5094</v>
      </c>
      <c r="I657" s="99" t="s">
        <v>5095</v>
      </c>
      <c r="J657" s="310">
        <v>4</v>
      </c>
      <c r="K657" s="451">
        <v>42917</v>
      </c>
      <c r="L657" s="451">
        <v>43281</v>
      </c>
      <c r="M657" s="427" t="s">
        <v>306</v>
      </c>
      <c r="N657" s="427" t="s">
        <v>306</v>
      </c>
      <c r="O657" s="427" t="s">
        <v>43</v>
      </c>
      <c r="P657" s="427" t="s">
        <v>5096</v>
      </c>
      <c r="Q657" s="118" t="s">
        <v>6165</v>
      </c>
      <c r="R657" s="427" t="s">
        <v>88</v>
      </c>
      <c r="S657" s="427">
        <v>4</v>
      </c>
      <c r="T657" s="398">
        <f>+S657/J657</f>
        <v>1</v>
      </c>
      <c r="U657" s="86"/>
      <c r="V657" s="86"/>
      <c r="W657" s="86"/>
      <c r="X657" s="86"/>
      <c r="Y657" s="86"/>
      <c r="Z657" s="86"/>
      <c r="AA657" s="449" t="s">
        <v>331</v>
      </c>
      <c r="AB657" s="410">
        <f>IF(T657=100%,2,0)</f>
        <v>2</v>
      </c>
      <c r="AC657" s="411">
        <f>IF(L657&lt;$AD$8,0,1)</f>
        <v>0</v>
      </c>
      <c r="AD657" s="89" t="str">
        <f t="shared" si="20"/>
        <v>CUMPLIDA</v>
      </c>
      <c r="AE657" s="89" t="str">
        <f t="shared" si="21"/>
        <v>CUMPLIDA</v>
      </c>
      <c r="AF657" s="449" t="s">
        <v>88</v>
      </c>
      <c r="AG657" s="86"/>
      <c r="AH657" s="399"/>
      <c r="AI657" s="399"/>
      <c r="AJ657" s="399"/>
      <c r="AK657" s="427" t="s">
        <v>224</v>
      </c>
      <c r="AL657" s="427" t="s">
        <v>228</v>
      </c>
      <c r="AM657" s="119" t="s">
        <v>187</v>
      </c>
      <c r="AN657" s="427" t="s">
        <v>306</v>
      </c>
      <c r="AO657" s="427"/>
      <c r="AP657" s="427"/>
      <c r="AQ657" s="427"/>
      <c r="AR657" s="427"/>
      <c r="AS657" s="119"/>
    </row>
    <row r="658" spans="1:45" ht="313.5" customHeight="1" x14ac:dyDescent="0.25">
      <c r="A658" s="96">
        <v>1137</v>
      </c>
      <c r="B658" s="96">
        <v>8</v>
      </c>
      <c r="C658" s="168" t="s">
        <v>5097</v>
      </c>
      <c r="D658" s="168" t="s">
        <v>5098</v>
      </c>
      <c r="E658" s="168" t="s">
        <v>5099</v>
      </c>
      <c r="F658" s="99" t="s">
        <v>5100</v>
      </c>
      <c r="G658" s="99" t="s">
        <v>5101</v>
      </c>
      <c r="H658" s="99" t="s">
        <v>5102</v>
      </c>
      <c r="I658" s="99" t="s">
        <v>5103</v>
      </c>
      <c r="J658" s="310">
        <v>3</v>
      </c>
      <c r="K658" s="451">
        <v>43009</v>
      </c>
      <c r="L658" s="451">
        <v>43100</v>
      </c>
      <c r="M658" s="427" t="s">
        <v>2554</v>
      </c>
      <c r="N658" s="427" t="s">
        <v>64</v>
      </c>
      <c r="O658" s="427" t="s">
        <v>29</v>
      </c>
      <c r="P658" s="427" t="s">
        <v>3952</v>
      </c>
      <c r="Q658" s="452" t="s">
        <v>6191</v>
      </c>
      <c r="R658" s="427" t="s">
        <v>3547</v>
      </c>
      <c r="S658" s="427">
        <v>3</v>
      </c>
      <c r="T658" s="398">
        <f>+S658/J658</f>
        <v>1</v>
      </c>
      <c r="U658" s="86"/>
      <c r="V658" s="86"/>
      <c r="W658" s="86"/>
      <c r="X658" s="86"/>
      <c r="Y658" s="86"/>
      <c r="Z658" s="86"/>
      <c r="AA658" s="449" t="s">
        <v>331</v>
      </c>
      <c r="AB658" s="410">
        <f>IF(T658=100%,2,0)</f>
        <v>2</v>
      </c>
      <c r="AC658" s="411">
        <f>IF(L658&lt;$AD$8,0,1)</f>
        <v>0</v>
      </c>
      <c r="AD658" s="89" t="str">
        <f t="shared" si="20"/>
        <v>CUMPLIDA</v>
      </c>
      <c r="AE658" s="89" t="str">
        <f t="shared" si="21"/>
        <v>CUMPLIDA</v>
      </c>
      <c r="AF658" s="449" t="s">
        <v>31</v>
      </c>
      <c r="AG658" s="86"/>
      <c r="AH658" s="399"/>
      <c r="AI658" s="399"/>
      <c r="AJ658" s="399"/>
      <c r="AK658" s="427" t="s">
        <v>224</v>
      </c>
      <c r="AL658" s="119" t="s">
        <v>114</v>
      </c>
      <c r="AM658" s="119" t="s">
        <v>5104</v>
      </c>
      <c r="AN658" s="427" t="s">
        <v>213</v>
      </c>
      <c r="AO658" s="427"/>
      <c r="AP658" s="427"/>
      <c r="AQ658" s="427"/>
      <c r="AR658" s="427"/>
      <c r="AS658" s="119"/>
    </row>
    <row r="659" spans="1:45" ht="263.25" customHeight="1" x14ac:dyDescent="0.25">
      <c r="A659" s="96">
        <v>1138</v>
      </c>
      <c r="B659" s="96">
        <v>9</v>
      </c>
      <c r="C659" s="168" t="s">
        <v>5105</v>
      </c>
      <c r="D659" s="168" t="s">
        <v>5106</v>
      </c>
      <c r="E659" s="168" t="s">
        <v>5107</v>
      </c>
      <c r="F659" s="99" t="s">
        <v>5108</v>
      </c>
      <c r="G659" s="99" t="s">
        <v>5109</v>
      </c>
      <c r="H659" s="99" t="s">
        <v>5110</v>
      </c>
      <c r="I659" s="99" t="s">
        <v>5111</v>
      </c>
      <c r="J659" s="310">
        <v>3</v>
      </c>
      <c r="K659" s="451">
        <v>43009</v>
      </c>
      <c r="L659" s="451">
        <v>43373</v>
      </c>
      <c r="M659" s="427" t="s">
        <v>2554</v>
      </c>
      <c r="N659" s="427" t="s">
        <v>64</v>
      </c>
      <c r="O659" s="427" t="s">
        <v>29</v>
      </c>
      <c r="P659" s="427" t="s">
        <v>29</v>
      </c>
      <c r="Q659" s="452" t="s">
        <v>6191</v>
      </c>
      <c r="R659" s="427" t="s">
        <v>4558</v>
      </c>
      <c r="S659" s="427">
        <v>3</v>
      </c>
      <c r="T659" s="398">
        <f>+S659/J659</f>
        <v>1</v>
      </c>
      <c r="U659" s="86"/>
      <c r="V659" s="86"/>
      <c r="W659" s="86"/>
      <c r="X659" s="86"/>
      <c r="Y659" s="86"/>
      <c r="Z659" s="86"/>
      <c r="AA659" s="449" t="s">
        <v>331</v>
      </c>
      <c r="AB659" s="410">
        <f>IF(T659=100%,2,0)</f>
        <v>2</v>
      </c>
      <c r="AC659" s="411">
        <f>IF(L659&lt;$AD$8,0,1)</f>
        <v>1</v>
      </c>
      <c r="AD659" s="89" t="str">
        <f t="shared" si="20"/>
        <v>CUMPLIDA</v>
      </c>
      <c r="AE659" s="89" t="str">
        <f t="shared" si="21"/>
        <v>CUMPLIDA</v>
      </c>
      <c r="AF659" s="449" t="s">
        <v>27</v>
      </c>
      <c r="AG659" s="86"/>
      <c r="AH659" s="399"/>
      <c r="AI659" s="399"/>
      <c r="AJ659" s="399"/>
      <c r="AK659" s="427" t="s">
        <v>224</v>
      </c>
      <c r="AL659" s="119" t="s">
        <v>115</v>
      </c>
      <c r="AM659" s="427" t="s">
        <v>155</v>
      </c>
      <c r="AN659" s="427" t="s">
        <v>213</v>
      </c>
      <c r="AO659" s="427"/>
      <c r="AP659" s="427"/>
      <c r="AQ659" s="427"/>
      <c r="AR659" s="427"/>
      <c r="AS659" s="119"/>
    </row>
    <row r="660" spans="1:45" ht="159.75" customHeight="1" x14ac:dyDescent="0.25">
      <c r="A660" s="96">
        <v>1139</v>
      </c>
      <c r="B660" s="96">
        <v>10</v>
      </c>
      <c r="C660" s="168" t="s">
        <v>5112</v>
      </c>
      <c r="D660" s="168" t="s">
        <v>5113</v>
      </c>
      <c r="E660" s="168" t="s">
        <v>5114</v>
      </c>
      <c r="F660" s="99" t="s">
        <v>5108</v>
      </c>
      <c r="G660" s="99" t="s">
        <v>5115</v>
      </c>
      <c r="H660" s="99" t="s">
        <v>5110</v>
      </c>
      <c r="I660" s="99" t="s">
        <v>5116</v>
      </c>
      <c r="J660" s="310">
        <v>3</v>
      </c>
      <c r="K660" s="451">
        <v>43009</v>
      </c>
      <c r="L660" s="451">
        <v>43373</v>
      </c>
      <c r="M660" s="427" t="s">
        <v>2554</v>
      </c>
      <c r="N660" s="427" t="s">
        <v>64</v>
      </c>
      <c r="O660" s="427" t="s">
        <v>29</v>
      </c>
      <c r="P660" s="427" t="s">
        <v>29</v>
      </c>
      <c r="Q660" s="452" t="s">
        <v>6191</v>
      </c>
      <c r="R660" s="427" t="s">
        <v>4558</v>
      </c>
      <c r="S660" s="427">
        <v>3</v>
      </c>
      <c r="T660" s="398">
        <f>+S660/J660</f>
        <v>1</v>
      </c>
      <c r="U660" s="86"/>
      <c r="V660" s="86"/>
      <c r="W660" s="86"/>
      <c r="X660" s="86"/>
      <c r="Y660" s="86"/>
      <c r="Z660" s="86"/>
      <c r="AA660" s="449" t="s">
        <v>331</v>
      </c>
      <c r="AB660" s="410">
        <f>IF(T660=100%,2,0)</f>
        <v>2</v>
      </c>
      <c r="AC660" s="411">
        <f>IF(L660&lt;$AD$8,0,1)</f>
        <v>1</v>
      </c>
      <c r="AD660" s="89" t="str">
        <f t="shared" si="20"/>
        <v>CUMPLIDA</v>
      </c>
      <c r="AE660" s="89" t="str">
        <f t="shared" si="21"/>
        <v>CUMPLIDA</v>
      </c>
      <c r="AF660" s="449" t="s">
        <v>27</v>
      </c>
      <c r="AG660" s="86"/>
      <c r="AH660" s="399"/>
      <c r="AI660" s="399"/>
      <c r="AJ660" s="399"/>
      <c r="AK660" s="427" t="s">
        <v>224</v>
      </c>
      <c r="AL660" s="119" t="s">
        <v>115</v>
      </c>
      <c r="AM660" s="119" t="s">
        <v>154</v>
      </c>
      <c r="AN660" s="427" t="s">
        <v>213</v>
      </c>
      <c r="AO660" s="427"/>
      <c r="AP660" s="427"/>
      <c r="AQ660" s="427"/>
      <c r="AR660" s="427"/>
      <c r="AS660" s="119"/>
    </row>
    <row r="661" spans="1:45" ht="281.25" customHeight="1" x14ac:dyDescent="0.25">
      <c r="A661" s="96">
        <v>1140</v>
      </c>
      <c r="B661" s="96">
        <v>11</v>
      </c>
      <c r="C661" s="168" t="s">
        <v>5117</v>
      </c>
      <c r="D661" s="168" t="s">
        <v>5118</v>
      </c>
      <c r="E661" s="168" t="s">
        <v>5119</v>
      </c>
      <c r="F661" s="99" t="s">
        <v>5120</v>
      </c>
      <c r="G661" s="99" t="s">
        <v>5121</v>
      </c>
      <c r="H661" s="99" t="s">
        <v>6270</v>
      </c>
      <c r="I661" s="99" t="s">
        <v>6270</v>
      </c>
      <c r="J661" s="310">
        <v>5</v>
      </c>
      <c r="K661" s="451">
        <v>43009</v>
      </c>
      <c r="L661" s="451">
        <v>43646</v>
      </c>
      <c r="M661" s="427" t="s">
        <v>2554</v>
      </c>
      <c r="N661" s="427" t="s">
        <v>64</v>
      </c>
      <c r="O661" s="427" t="s">
        <v>29</v>
      </c>
      <c r="P661" s="427" t="s">
        <v>29</v>
      </c>
      <c r="Q661" s="452" t="s">
        <v>6191</v>
      </c>
      <c r="R661" s="427" t="s">
        <v>3441</v>
      </c>
      <c r="S661" s="427">
        <v>1</v>
      </c>
      <c r="T661" s="398">
        <f>+S661/J661</f>
        <v>0.2</v>
      </c>
      <c r="U661" s="86"/>
      <c r="V661" s="86"/>
      <c r="W661" s="86"/>
      <c r="X661" s="86"/>
      <c r="Y661" s="86"/>
      <c r="Z661" s="86"/>
      <c r="AA661" s="449" t="s">
        <v>331</v>
      </c>
      <c r="AB661" s="410">
        <f>IF(T661=100%,2,0)</f>
        <v>0</v>
      </c>
      <c r="AC661" s="411">
        <f>IF(L661&lt;$AD$8,0,1)</f>
        <v>1</v>
      </c>
      <c r="AD661" s="89" t="str">
        <f t="shared" si="20"/>
        <v>EN TERMINO</v>
      </c>
      <c r="AE661" s="89" t="str">
        <f t="shared" si="21"/>
        <v>EN TERMINO</v>
      </c>
      <c r="AF661" s="449" t="s">
        <v>89</v>
      </c>
      <c r="AG661" s="86"/>
      <c r="AH661" s="399"/>
      <c r="AI661" s="399"/>
      <c r="AJ661" s="399"/>
      <c r="AK661" s="427" t="s">
        <v>224</v>
      </c>
      <c r="AL661" s="119" t="s">
        <v>115</v>
      </c>
      <c r="AM661" s="427" t="s">
        <v>596</v>
      </c>
      <c r="AN661" s="427" t="s">
        <v>213</v>
      </c>
      <c r="AO661" s="427"/>
      <c r="AP661" s="427"/>
      <c r="AQ661" s="427"/>
      <c r="AR661" s="427"/>
      <c r="AS661" s="119"/>
    </row>
    <row r="662" spans="1:45" ht="300" customHeight="1" x14ac:dyDescent="0.25">
      <c r="A662" s="96">
        <v>1141</v>
      </c>
      <c r="B662" s="96">
        <v>12</v>
      </c>
      <c r="C662" s="272" t="s">
        <v>5122</v>
      </c>
      <c r="D662" s="168" t="s">
        <v>5123</v>
      </c>
      <c r="E662" s="168" t="s">
        <v>5124</v>
      </c>
      <c r="F662" s="394" t="s">
        <v>5125</v>
      </c>
      <c r="G662" s="99" t="s">
        <v>5126</v>
      </c>
      <c r="H662" s="99" t="s">
        <v>6270</v>
      </c>
      <c r="I662" s="99" t="s">
        <v>6270</v>
      </c>
      <c r="J662" s="310">
        <v>5</v>
      </c>
      <c r="K662" s="451">
        <v>43009</v>
      </c>
      <c r="L662" s="451">
        <v>43646</v>
      </c>
      <c r="M662" s="427" t="s">
        <v>2554</v>
      </c>
      <c r="N662" s="427" t="s">
        <v>64</v>
      </c>
      <c r="O662" s="427" t="s">
        <v>29</v>
      </c>
      <c r="P662" s="427" t="s">
        <v>29</v>
      </c>
      <c r="Q662" s="452" t="s">
        <v>6191</v>
      </c>
      <c r="R662" s="427" t="s">
        <v>3547</v>
      </c>
      <c r="S662" s="427">
        <v>0</v>
      </c>
      <c r="T662" s="398">
        <f>+S662/J662</f>
        <v>0</v>
      </c>
      <c r="U662" s="86"/>
      <c r="V662" s="86"/>
      <c r="W662" s="86"/>
      <c r="X662" s="86"/>
      <c r="Y662" s="86"/>
      <c r="Z662" s="86"/>
      <c r="AA662" s="449" t="s">
        <v>331</v>
      </c>
      <c r="AB662" s="410">
        <f>IF(T662=100%,2,0)</f>
        <v>0</v>
      </c>
      <c r="AC662" s="411">
        <f>IF(L662&lt;$AD$8,0,1)</f>
        <v>1</v>
      </c>
      <c r="AD662" s="89" t="str">
        <f t="shared" si="20"/>
        <v>EN TERMINO</v>
      </c>
      <c r="AE662" s="89" t="str">
        <f t="shared" si="21"/>
        <v>EN TERMINO</v>
      </c>
      <c r="AF662" s="449" t="s">
        <v>31</v>
      </c>
      <c r="AG662" s="86"/>
      <c r="AH662" s="399"/>
      <c r="AI662" s="399"/>
      <c r="AJ662" s="399"/>
      <c r="AK662" s="427" t="s">
        <v>224</v>
      </c>
      <c r="AL662" s="119" t="s">
        <v>115</v>
      </c>
      <c r="AM662" s="427" t="s">
        <v>205</v>
      </c>
      <c r="AN662" s="427" t="s">
        <v>213</v>
      </c>
      <c r="AO662" s="427"/>
      <c r="AP662" s="427"/>
      <c r="AQ662" s="427"/>
      <c r="AR662" s="427"/>
      <c r="AS662" s="119"/>
    </row>
    <row r="663" spans="1:45" ht="195" customHeight="1" x14ac:dyDescent="0.25">
      <c r="A663" s="96">
        <v>1142</v>
      </c>
      <c r="B663" s="96">
        <v>13</v>
      </c>
      <c r="C663" s="272" t="s">
        <v>5127</v>
      </c>
      <c r="D663" s="168" t="s">
        <v>5128</v>
      </c>
      <c r="E663" s="168" t="s">
        <v>5129</v>
      </c>
      <c r="F663" s="99" t="s">
        <v>5100</v>
      </c>
      <c r="G663" s="99" t="s">
        <v>5101</v>
      </c>
      <c r="H663" s="99" t="s">
        <v>5130</v>
      </c>
      <c r="I663" s="99" t="s">
        <v>5103</v>
      </c>
      <c r="J663" s="310">
        <v>3</v>
      </c>
      <c r="K663" s="451">
        <v>43009</v>
      </c>
      <c r="L663" s="451">
        <v>43281</v>
      </c>
      <c r="M663" s="427" t="s">
        <v>2554</v>
      </c>
      <c r="N663" s="427" t="s">
        <v>64</v>
      </c>
      <c r="O663" s="427" t="s">
        <v>29</v>
      </c>
      <c r="P663" s="427" t="s">
        <v>29</v>
      </c>
      <c r="Q663" s="452" t="s">
        <v>6191</v>
      </c>
      <c r="R663" s="427" t="s">
        <v>3547</v>
      </c>
      <c r="S663" s="427">
        <v>3</v>
      </c>
      <c r="T663" s="398">
        <f>+S663/J663</f>
        <v>1</v>
      </c>
      <c r="U663" s="86"/>
      <c r="V663" s="86"/>
      <c r="W663" s="86"/>
      <c r="X663" s="86"/>
      <c r="Y663" s="86"/>
      <c r="Z663" s="86"/>
      <c r="AA663" s="449" t="s">
        <v>331</v>
      </c>
      <c r="AB663" s="410">
        <f>IF(T663=100%,2,0)</f>
        <v>2</v>
      </c>
      <c r="AC663" s="411">
        <f>IF(L663&lt;$AD$8,0,1)</f>
        <v>0</v>
      </c>
      <c r="AD663" s="89" t="str">
        <f t="shared" si="20"/>
        <v>CUMPLIDA</v>
      </c>
      <c r="AE663" s="89" t="str">
        <f t="shared" si="21"/>
        <v>CUMPLIDA</v>
      </c>
      <c r="AF663" s="449" t="s">
        <v>31</v>
      </c>
      <c r="AG663" s="86"/>
      <c r="AH663" s="399"/>
      <c r="AI663" s="399"/>
      <c r="AJ663" s="399"/>
      <c r="AK663" s="427" t="s">
        <v>224</v>
      </c>
      <c r="AL663" s="119" t="s">
        <v>115</v>
      </c>
      <c r="AM663" s="119" t="s">
        <v>141</v>
      </c>
      <c r="AN663" s="427" t="s">
        <v>213</v>
      </c>
      <c r="AO663" s="427"/>
      <c r="AP663" s="427"/>
      <c r="AQ663" s="427"/>
      <c r="AR663" s="427"/>
      <c r="AS663" s="119"/>
    </row>
    <row r="664" spans="1:45" ht="120" customHeight="1" x14ac:dyDescent="0.25">
      <c r="A664" s="96">
        <v>1143</v>
      </c>
      <c r="B664" s="96">
        <v>14</v>
      </c>
      <c r="C664" s="272" t="s">
        <v>5131</v>
      </c>
      <c r="D664" s="168" t="s">
        <v>5132</v>
      </c>
      <c r="E664" s="168" t="s">
        <v>5133</v>
      </c>
      <c r="F664" s="99" t="s">
        <v>5134</v>
      </c>
      <c r="G664" s="99" t="s">
        <v>5135</v>
      </c>
      <c r="H664" s="99" t="s">
        <v>6270</v>
      </c>
      <c r="I664" s="99" t="s">
        <v>6270</v>
      </c>
      <c r="J664" s="310">
        <v>5</v>
      </c>
      <c r="K664" s="451">
        <v>43009</v>
      </c>
      <c r="L664" s="451">
        <v>43646</v>
      </c>
      <c r="M664" s="427" t="s">
        <v>2554</v>
      </c>
      <c r="N664" s="427" t="s">
        <v>64</v>
      </c>
      <c r="O664" s="427" t="s">
        <v>29</v>
      </c>
      <c r="P664" s="427" t="s">
        <v>29</v>
      </c>
      <c r="Q664" s="452" t="s">
        <v>6191</v>
      </c>
      <c r="R664" s="427" t="s">
        <v>88</v>
      </c>
      <c r="S664" s="427">
        <v>1</v>
      </c>
      <c r="T664" s="398">
        <f>+S664/J664</f>
        <v>0.2</v>
      </c>
      <c r="U664" s="86"/>
      <c r="V664" s="86"/>
      <c r="W664" s="86"/>
      <c r="X664" s="86"/>
      <c r="Y664" s="86"/>
      <c r="Z664" s="86"/>
      <c r="AA664" s="449" t="s">
        <v>331</v>
      </c>
      <c r="AB664" s="410">
        <f>IF(T664=100%,2,0)</f>
        <v>0</v>
      </c>
      <c r="AC664" s="411">
        <f>IF(L664&lt;$AD$8,0,1)</f>
        <v>1</v>
      </c>
      <c r="AD664" s="89" t="str">
        <f t="shared" si="20"/>
        <v>EN TERMINO</v>
      </c>
      <c r="AE664" s="89" t="str">
        <f t="shared" si="21"/>
        <v>EN TERMINO</v>
      </c>
      <c r="AF664" s="449" t="s">
        <v>88</v>
      </c>
      <c r="AG664" s="86"/>
      <c r="AH664" s="399"/>
      <c r="AI664" s="399"/>
      <c r="AJ664" s="399"/>
      <c r="AK664" s="427" t="s">
        <v>224</v>
      </c>
      <c r="AL664" s="119" t="s">
        <v>115</v>
      </c>
      <c r="AM664" s="427" t="s">
        <v>155</v>
      </c>
      <c r="AN664" s="427" t="s">
        <v>213</v>
      </c>
      <c r="AO664" s="427"/>
      <c r="AP664" s="427"/>
      <c r="AQ664" s="427"/>
      <c r="AR664" s="427"/>
      <c r="AS664" s="119"/>
    </row>
    <row r="665" spans="1:45" ht="409.5" customHeight="1" x14ac:dyDescent="0.25">
      <c r="A665" s="96">
        <v>1144</v>
      </c>
      <c r="B665" s="96">
        <v>15</v>
      </c>
      <c r="C665" s="272" t="s">
        <v>5136</v>
      </c>
      <c r="D665" s="168" t="s">
        <v>5137</v>
      </c>
      <c r="E665" s="168" t="s">
        <v>5138</v>
      </c>
      <c r="F665" s="99" t="s">
        <v>5139</v>
      </c>
      <c r="G665" s="99" t="s">
        <v>5140</v>
      </c>
      <c r="H665" s="99" t="s">
        <v>6270</v>
      </c>
      <c r="I665" s="99" t="s">
        <v>6270</v>
      </c>
      <c r="J665" s="310">
        <v>5</v>
      </c>
      <c r="K665" s="451">
        <v>43009</v>
      </c>
      <c r="L665" s="451">
        <v>43646</v>
      </c>
      <c r="M665" s="427" t="s">
        <v>2554</v>
      </c>
      <c r="N665" s="427" t="s">
        <v>64</v>
      </c>
      <c r="O665" s="427" t="s">
        <v>29</v>
      </c>
      <c r="P665" s="427" t="s">
        <v>5141</v>
      </c>
      <c r="Q665" s="452" t="s">
        <v>6191</v>
      </c>
      <c r="R665" s="427" t="s">
        <v>88</v>
      </c>
      <c r="S665" s="427">
        <v>0</v>
      </c>
      <c r="T665" s="398">
        <f>+S665/J665</f>
        <v>0</v>
      </c>
      <c r="U665" s="86"/>
      <c r="V665" s="86"/>
      <c r="W665" s="86"/>
      <c r="X665" s="86"/>
      <c r="Y665" s="86"/>
      <c r="Z665" s="86"/>
      <c r="AA665" s="449" t="s">
        <v>331</v>
      </c>
      <c r="AB665" s="410">
        <f>IF(T665=100%,2,0)</f>
        <v>0</v>
      </c>
      <c r="AC665" s="411">
        <f>IF(L665&lt;$AD$8,0,1)</f>
        <v>1</v>
      </c>
      <c r="AD665" s="89" t="str">
        <f t="shared" si="20"/>
        <v>EN TERMINO</v>
      </c>
      <c r="AE665" s="89" t="str">
        <f t="shared" si="21"/>
        <v>EN TERMINO</v>
      </c>
      <c r="AF665" s="449" t="s">
        <v>88</v>
      </c>
      <c r="AG665" s="86"/>
      <c r="AH665" s="399"/>
      <c r="AI665" s="399"/>
      <c r="AJ665" s="399"/>
      <c r="AK665" s="427" t="s">
        <v>224</v>
      </c>
      <c r="AL665" s="119" t="s">
        <v>114</v>
      </c>
      <c r="AM665" s="119" t="s">
        <v>5142</v>
      </c>
      <c r="AN665" s="427" t="s">
        <v>213</v>
      </c>
      <c r="AO665" s="427"/>
      <c r="AP665" s="427"/>
      <c r="AQ665" s="427"/>
      <c r="AR665" s="427"/>
      <c r="AS665" s="119"/>
    </row>
    <row r="666" spans="1:45" ht="195" customHeight="1" x14ac:dyDescent="0.25">
      <c r="A666" s="96">
        <v>1145</v>
      </c>
      <c r="B666" s="96">
        <v>16</v>
      </c>
      <c r="C666" s="272" t="s">
        <v>5143</v>
      </c>
      <c r="D666" s="168" t="s">
        <v>5144</v>
      </c>
      <c r="E666" s="168" t="s">
        <v>5145</v>
      </c>
      <c r="F666" s="99" t="s">
        <v>5146</v>
      </c>
      <c r="G666" s="99" t="s">
        <v>5147</v>
      </c>
      <c r="H666" s="99" t="s">
        <v>6270</v>
      </c>
      <c r="I666" s="99" t="s">
        <v>6270</v>
      </c>
      <c r="J666" s="310">
        <v>5</v>
      </c>
      <c r="K666" s="451">
        <v>43009</v>
      </c>
      <c r="L666" s="451">
        <v>43646</v>
      </c>
      <c r="M666" s="427" t="s">
        <v>2554</v>
      </c>
      <c r="N666" s="427" t="s">
        <v>64</v>
      </c>
      <c r="O666" s="427" t="s">
        <v>29</v>
      </c>
      <c r="P666" s="427" t="s">
        <v>29</v>
      </c>
      <c r="Q666" s="452" t="s">
        <v>6191</v>
      </c>
      <c r="R666" s="427" t="s">
        <v>3441</v>
      </c>
      <c r="S666" s="427">
        <v>0</v>
      </c>
      <c r="T666" s="398">
        <f>+S666/J666</f>
        <v>0</v>
      </c>
      <c r="U666" s="86"/>
      <c r="V666" s="86"/>
      <c r="W666" s="86"/>
      <c r="X666" s="86"/>
      <c r="Y666" s="86"/>
      <c r="Z666" s="86"/>
      <c r="AA666" s="449" t="s">
        <v>331</v>
      </c>
      <c r="AB666" s="410">
        <f>IF(T666=100%,2,0)</f>
        <v>0</v>
      </c>
      <c r="AC666" s="411">
        <f>IF(L666&lt;$AD$8,0,1)</f>
        <v>1</v>
      </c>
      <c r="AD666" s="89" t="str">
        <f t="shared" si="20"/>
        <v>EN TERMINO</v>
      </c>
      <c r="AE666" s="89" t="str">
        <f t="shared" si="21"/>
        <v>EN TERMINO</v>
      </c>
      <c r="AF666" s="449" t="s">
        <v>89</v>
      </c>
      <c r="AG666" s="86"/>
      <c r="AH666" s="399"/>
      <c r="AI666" s="399"/>
      <c r="AJ666" s="399"/>
      <c r="AK666" s="427" t="s">
        <v>224</v>
      </c>
      <c r="AL666" s="119" t="s">
        <v>115</v>
      </c>
      <c r="AM666" s="427" t="s">
        <v>205</v>
      </c>
      <c r="AN666" s="427" t="s">
        <v>213</v>
      </c>
      <c r="AO666" s="427"/>
      <c r="AP666" s="427"/>
      <c r="AQ666" s="427"/>
      <c r="AR666" s="427"/>
      <c r="AS666" s="119"/>
    </row>
    <row r="667" spans="1:45" ht="172.5" customHeight="1" x14ac:dyDescent="0.25">
      <c r="A667" s="96">
        <v>1146</v>
      </c>
      <c r="B667" s="96">
        <v>17</v>
      </c>
      <c r="C667" s="272" t="s">
        <v>5148</v>
      </c>
      <c r="D667" s="168" t="s">
        <v>5149</v>
      </c>
      <c r="E667" s="168" t="s">
        <v>5150</v>
      </c>
      <c r="F667" s="99" t="s">
        <v>5151</v>
      </c>
      <c r="G667" s="99" t="s">
        <v>5152</v>
      </c>
      <c r="H667" s="99" t="s">
        <v>5153</v>
      </c>
      <c r="I667" s="99" t="s">
        <v>6277</v>
      </c>
      <c r="J667" s="310">
        <v>3</v>
      </c>
      <c r="K667" s="451">
        <v>43009</v>
      </c>
      <c r="L667" s="451">
        <v>43373</v>
      </c>
      <c r="M667" s="427" t="s">
        <v>2554</v>
      </c>
      <c r="N667" s="427" t="s">
        <v>64</v>
      </c>
      <c r="O667" s="427" t="s">
        <v>29</v>
      </c>
      <c r="P667" s="427" t="s">
        <v>3952</v>
      </c>
      <c r="Q667" s="452" t="s">
        <v>6191</v>
      </c>
      <c r="R667" s="427" t="s">
        <v>3441</v>
      </c>
      <c r="S667" s="427">
        <v>3</v>
      </c>
      <c r="T667" s="398">
        <f>+S667/J667</f>
        <v>1</v>
      </c>
      <c r="U667" s="86"/>
      <c r="V667" s="86"/>
      <c r="W667" s="86"/>
      <c r="X667" s="86"/>
      <c r="Y667" s="86"/>
      <c r="Z667" s="86"/>
      <c r="AA667" s="449" t="s">
        <v>331</v>
      </c>
      <c r="AB667" s="410">
        <f>IF(T667=100%,2,0)</f>
        <v>2</v>
      </c>
      <c r="AC667" s="411">
        <f>IF(L667&lt;$AD$8,0,1)</f>
        <v>1</v>
      </c>
      <c r="AD667" s="89" t="str">
        <f t="shared" si="20"/>
        <v>CUMPLIDA</v>
      </c>
      <c r="AE667" s="89" t="str">
        <f t="shared" si="21"/>
        <v>CUMPLIDA</v>
      </c>
      <c r="AF667" s="449" t="s">
        <v>89</v>
      </c>
      <c r="AG667" s="86"/>
      <c r="AH667" s="399"/>
      <c r="AI667" s="399"/>
      <c r="AJ667" s="399"/>
      <c r="AK667" s="427" t="s">
        <v>224</v>
      </c>
      <c r="AL667" s="119" t="s">
        <v>115</v>
      </c>
      <c r="AM667" s="427" t="s">
        <v>205</v>
      </c>
      <c r="AN667" s="427" t="s">
        <v>213</v>
      </c>
      <c r="AO667" s="427" t="s">
        <v>6234</v>
      </c>
      <c r="AP667" s="427"/>
      <c r="AQ667" s="427"/>
      <c r="AR667" s="427"/>
      <c r="AS667" s="119"/>
    </row>
    <row r="668" spans="1:45" ht="299.25" customHeight="1" x14ac:dyDescent="0.25">
      <c r="A668" s="96">
        <v>1147</v>
      </c>
      <c r="B668" s="96">
        <v>18</v>
      </c>
      <c r="C668" s="272" t="s">
        <v>5154</v>
      </c>
      <c r="D668" s="168" t="s">
        <v>5155</v>
      </c>
      <c r="E668" s="168" t="s">
        <v>5156</v>
      </c>
      <c r="F668" s="277" t="s">
        <v>5157</v>
      </c>
      <c r="G668" s="185" t="s">
        <v>5158</v>
      </c>
      <c r="H668" s="185" t="s">
        <v>6242</v>
      </c>
      <c r="I668" s="185" t="s">
        <v>6241</v>
      </c>
      <c r="J668" s="310">
        <v>7</v>
      </c>
      <c r="K668" s="451">
        <v>43009</v>
      </c>
      <c r="L668" s="451">
        <v>43434</v>
      </c>
      <c r="M668" s="427" t="s">
        <v>2554</v>
      </c>
      <c r="N668" s="427" t="s">
        <v>64</v>
      </c>
      <c r="O668" s="427" t="s">
        <v>29</v>
      </c>
      <c r="P668" s="427" t="s">
        <v>6278</v>
      </c>
      <c r="Q668" s="452" t="s">
        <v>6191</v>
      </c>
      <c r="R668" s="427" t="s">
        <v>88</v>
      </c>
      <c r="S668" s="427">
        <v>0</v>
      </c>
      <c r="T668" s="398">
        <f>+S668/J668</f>
        <v>0</v>
      </c>
      <c r="U668" s="86"/>
      <c r="V668" s="86"/>
      <c r="W668" s="86"/>
      <c r="X668" s="86"/>
      <c r="Y668" s="86"/>
      <c r="Z668" s="86"/>
      <c r="AA668" s="449" t="s">
        <v>331</v>
      </c>
      <c r="AB668" s="410">
        <f>IF(T668=100%,2,0)</f>
        <v>0</v>
      </c>
      <c r="AC668" s="411">
        <f>IF(L668&lt;$AD$8,0,1)</f>
        <v>1</v>
      </c>
      <c r="AD668" s="89" t="str">
        <f t="shared" si="20"/>
        <v>EN TERMINO</v>
      </c>
      <c r="AE668" s="89" t="str">
        <f t="shared" si="21"/>
        <v>EN TERMINO</v>
      </c>
      <c r="AF668" s="449" t="s">
        <v>88</v>
      </c>
      <c r="AG668" s="86"/>
      <c r="AH668" s="399"/>
      <c r="AI668" s="399"/>
      <c r="AJ668" s="399"/>
      <c r="AK668" s="427" t="s">
        <v>224</v>
      </c>
      <c r="AL668" s="119" t="s">
        <v>114</v>
      </c>
      <c r="AM668" s="119" t="s">
        <v>192</v>
      </c>
      <c r="AN668" s="427" t="s">
        <v>213</v>
      </c>
      <c r="AO668" s="427" t="s">
        <v>6234</v>
      </c>
      <c r="AP668" s="427"/>
      <c r="AQ668" s="427"/>
      <c r="AR668" s="427"/>
      <c r="AS668" s="119"/>
    </row>
    <row r="669" spans="1:45" ht="195" customHeight="1" x14ac:dyDescent="0.25">
      <c r="A669" s="96">
        <v>1148</v>
      </c>
      <c r="B669" s="96">
        <v>1</v>
      </c>
      <c r="C669" s="168" t="s">
        <v>5594</v>
      </c>
      <c r="D669" s="168" t="s">
        <v>4973</v>
      </c>
      <c r="E669" s="168" t="s">
        <v>4974</v>
      </c>
      <c r="F669" s="168" t="s">
        <v>4975</v>
      </c>
      <c r="G669" s="168" t="s">
        <v>4976</v>
      </c>
      <c r="H669" s="119" t="s">
        <v>4977</v>
      </c>
      <c r="I669" s="119" t="s">
        <v>4978</v>
      </c>
      <c r="J669" s="310">
        <v>8</v>
      </c>
      <c r="K669" s="451">
        <v>42963</v>
      </c>
      <c r="L669" s="451">
        <v>43465</v>
      </c>
      <c r="M669" s="103" t="s">
        <v>362</v>
      </c>
      <c r="N669" s="427" t="s">
        <v>20</v>
      </c>
      <c r="O669" s="427" t="s">
        <v>22</v>
      </c>
      <c r="P669" s="427" t="s">
        <v>22</v>
      </c>
      <c r="Q669" s="118" t="s">
        <v>6164</v>
      </c>
      <c r="R669" s="113" t="s">
        <v>3547</v>
      </c>
      <c r="S669" s="449">
        <v>0</v>
      </c>
      <c r="T669" s="107">
        <f>+S669/J669</f>
        <v>0</v>
      </c>
      <c r="U669" s="86"/>
      <c r="V669" s="86"/>
      <c r="W669" s="86"/>
      <c r="X669" s="86"/>
      <c r="Y669" s="86"/>
      <c r="Z669" s="86"/>
      <c r="AA669" s="110" t="s">
        <v>323</v>
      </c>
      <c r="AB669" s="410">
        <f>IF(T669=100%,2,0)</f>
        <v>0</v>
      </c>
      <c r="AC669" s="411">
        <f>IF(L669&lt;$AD$8,0,1)</f>
        <v>1</v>
      </c>
      <c r="AD669" s="89" t="str">
        <f t="shared" si="20"/>
        <v>EN TERMINO</v>
      </c>
      <c r="AE669" s="89" t="str">
        <f t="shared" si="21"/>
        <v>EN TERMINO</v>
      </c>
      <c r="AF669" s="449" t="s">
        <v>31</v>
      </c>
      <c r="AG669" s="86"/>
      <c r="AH669" s="91"/>
      <c r="AI669" s="91"/>
      <c r="AJ669" s="91"/>
      <c r="AK669" s="427" t="s">
        <v>224</v>
      </c>
      <c r="AL669" s="427" t="s">
        <v>115</v>
      </c>
      <c r="AM669" s="427" t="s">
        <v>596</v>
      </c>
      <c r="AN669" s="427" t="s">
        <v>213</v>
      </c>
      <c r="AO669" s="427"/>
      <c r="AP669" s="427"/>
      <c r="AQ669" s="427"/>
      <c r="AR669" s="427"/>
      <c r="AS669" s="119"/>
    </row>
    <row r="670" spans="1:45" ht="162" customHeight="1" x14ac:dyDescent="0.25">
      <c r="A670" s="96">
        <v>1149</v>
      </c>
      <c r="B670" s="96">
        <v>2</v>
      </c>
      <c r="C670" s="168" t="s">
        <v>5595</v>
      </c>
      <c r="D670" s="168" t="s">
        <v>4979</v>
      </c>
      <c r="E670" s="168" t="s">
        <v>4980</v>
      </c>
      <c r="F670" s="99" t="s">
        <v>4981</v>
      </c>
      <c r="G670" s="99" t="s">
        <v>4982</v>
      </c>
      <c r="H670" s="99" t="s">
        <v>4983</v>
      </c>
      <c r="I670" s="99" t="s">
        <v>5596</v>
      </c>
      <c r="J670" s="310">
        <v>5</v>
      </c>
      <c r="K670" s="451">
        <v>42963</v>
      </c>
      <c r="L670" s="451">
        <v>43465</v>
      </c>
      <c r="M670" s="103" t="s">
        <v>362</v>
      </c>
      <c r="N670" s="427" t="s">
        <v>20</v>
      </c>
      <c r="O670" s="427" t="s">
        <v>22</v>
      </c>
      <c r="P670" s="427" t="s">
        <v>22</v>
      </c>
      <c r="Q670" s="118" t="s">
        <v>6164</v>
      </c>
      <c r="R670" s="113" t="s">
        <v>3547</v>
      </c>
      <c r="S670" s="449">
        <v>0</v>
      </c>
      <c r="T670" s="107">
        <f>+S670/J670</f>
        <v>0</v>
      </c>
      <c r="U670" s="86"/>
      <c r="V670" s="86"/>
      <c r="W670" s="86"/>
      <c r="X670" s="86"/>
      <c r="Y670" s="86"/>
      <c r="Z670" s="86"/>
      <c r="AA670" s="110" t="s">
        <v>323</v>
      </c>
      <c r="AB670" s="410">
        <f>IF(T670=100%,2,0)</f>
        <v>0</v>
      </c>
      <c r="AC670" s="411">
        <f>IF(L670&lt;$AD$8,0,1)</f>
        <v>1</v>
      </c>
      <c r="AD670" s="89" t="str">
        <f t="shared" si="20"/>
        <v>EN TERMINO</v>
      </c>
      <c r="AE670" s="89" t="str">
        <f t="shared" si="21"/>
        <v>EN TERMINO</v>
      </c>
      <c r="AF670" s="449" t="s">
        <v>31</v>
      </c>
      <c r="AG670" s="86"/>
      <c r="AH670" s="91"/>
      <c r="AI670" s="91"/>
      <c r="AJ670" s="91"/>
      <c r="AK670" s="427" t="s">
        <v>224</v>
      </c>
      <c r="AL670" s="427" t="s">
        <v>115</v>
      </c>
      <c r="AM670" s="427" t="s">
        <v>205</v>
      </c>
      <c r="AN670" s="427" t="s">
        <v>213</v>
      </c>
      <c r="AO670" s="427"/>
      <c r="AP670" s="427"/>
      <c r="AQ670" s="427"/>
      <c r="AR670" s="427"/>
      <c r="AS670" s="119"/>
    </row>
    <row r="671" spans="1:45" ht="210" customHeight="1" x14ac:dyDescent="0.25">
      <c r="A671" s="96">
        <v>1150</v>
      </c>
      <c r="B671" s="96">
        <v>3</v>
      </c>
      <c r="C671" s="168" t="s">
        <v>5597</v>
      </c>
      <c r="D671" s="168" t="s">
        <v>4984</v>
      </c>
      <c r="E671" s="168" t="s">
        <v>4985</v>
      </c>
      <c r="F671" s="99" t="s">
        <v>4986</v>
      </c>
      <c r="G671" s="99" t="s">
        <v>4987</v>
      </c>
      <c r="H671" s="99" t="s">
        <v>4988</v>
      </c>
      <c r="I671" s="99" t="s">
        <v>4989</v>
      </c>
      <c r="J671" s="310">
        <v>3</v>
      </c>
      <c r="K671" s="451">
        <v>42963</v>
      </c>
      <c r="L671" s="451">
        <v>43190</v>
      </c>
      <c r="M671" s="103" t="s">
        <v>362</v>
      </c>
      <c r="N671" s="427" t="s">
        <v>20</v>
      </c>
      <c r="O671" s="427" t="s">
        <v>22</v>
      </c>
      <c r="P671" s="427" t="s">
        <v>22</v>
      </c>
      <c r="Q671" s="118" t="s">
        <v>6164</v>
      </c>
      <c r="R671" s="113" t="s">
        <v>3441</v>
      </c>
      <c r="S671" s="449">
        <v>3</v>
      </c>
      <c r="T671" s="107">
        <f>+S671/J671</f>
        <v>1</v>
      </c>
      <c r="U671" s="86"/>
      <c r="V671" s="86"/>
      <c r="W671" s="86"/>
      <c r="X671" s="86"/>
      <c r="Y671" s="86"/>
      <c r="Z671" s="86"/>
      <c r="AA671" s="110" t="s">
        <v>323</v>
      </c>
      <c r="AB671" s="410">
        <f>IF(T671=100%,2,0)</f>
        <v>2</v>
      </c>
      <c r="AC671" s="411">
        <f>IF(L671&lt;$AD$8,0,1)</f>
        <v>0</v>
      </c>
      <c r="AD671" s="89" t="str">
        <f t="shared" si="20"/>
        <v>CUMPLIDA</v>
      </c>
      <c r="AE671" s="89" t="str">
        <f t="shared" si="21"/>
        <v>CUMPLIDA</v>
      </c>
      <c r="AF671" s="449" t="s">
        <v>89</v>
      </c>
      <c r="AG671" s="86"/>
      <c r="AH671" s="91"/>
      <c r="AI671" s="91"/>
      <c r="AJ671" s="91"/>
      <c r="AK671" s="427" t="s">
        <v>224</v>
      </c>
      <c r="AL671" s="427" t="s">
        <v>111</v>
      </c>
      <c r="AM671" s="427" t="s">
        <v>1512</v>
      </c>
      <c r="AN671" s="427" t="s">
        <v>213</v>
      </c>
      <c r="AO671" s="427"/>
      <c r="AP671" s="427"/>
      <c r="AQ671" s="427"/>
      <c r="AR671" s="427"/>
      <c r="AS671" s="119"/>
    </row>
    <row r="672" spans="1:45" ht="168" customHeight="1" x14ac:dyDescent="0.25">
      <c r="A672" s="96">
        <v>1151</v>
      </c>
      <c r="B672" s="96">
        <v>4</v>
      </c>
      <c r="C672" s="168" t="s">
        <v>5598</v>
      </c>
      <c r="D672" s="168" t="s">
        <v>4990</v>
      </c>
      <c r="E672" s="168" t="s">
        <v>4991</v>
      </c>
      <c r="F672" s="99" t="s">
        <v>4992</v>
      </c>
      <c r="G672" s="99" t="s">
        <v>4993</v>
      </c>
      <c r="H672" s="99" t="s">
        <v>4994</v>
      </c>
      <c r="I672" s="99" t="s">
        <v>4995</v>
      </c>
      <c r="J672" s="310">
        <v>3</v>
      </c>
      <c r="K672" s="451">
        <v>42963</v>
      </c>
      <c r="L672" s="451">
        <v>43159</v>
      </c>
      <c r="M672" s="103" t="s">
        <v>362</v>
      </c>
      <c r="N672" s="427" t="s">
        <v>20</v>
      </c>
      <c r="O672" s="427" t="s">
        <v>22</v>
      </c>
      <c r="P672" s="427" t="s">
        <v>22</v>
      </c>
      <c r="Q672" s="118" t="s">
        <v>6164</v>
      </c>
      <c r="R672" s="113" t="s">
        <v>3441</v>
      </c>
      <c r="S672" s="449">
        <v>3</v>
      </c>
      <c r="T672" s="107">
        <f>+S672/J672</f>
        <v>1</v>
      </c>
      <c r="U672" s="86"/>
      <c r="V672" s="86"/>
      <c r="W672" s="86"/>
      <c r="X672" s="86"/>
      <c r="Y672" s="86"/>
      <c r="Z672" s="86"/>
      <c r="AA672" s="110" t="s">
        <v>323</v>
      </c>
      <c r="AB672" s="410">
        <f>IF(T672=100%,2,0)</f>
        <v>2</v>
      </c>
      <c r="AC672" s="411">
        <f>IF(L672&lt;$AD$8,0,1)</f>
        <v>0</v>
      </c>
      <c r="AD672" s="89" t="str">
        <f t="shared" si="20"/>
        <v>CUMPLIDA</v>
      </c>
      <c r="AE672" s="89" t="str">
        <f t="shared" si="21"/>
        <v>CUMPLIDA</v>
      </c>
      <c r="AF672" s="449" t="s">
        <v>89</v>
      </c>
      <c r="AG672" s="86"/>
      <c r="AH672" s="91"/>
      <c r="AI672" s="91"/>
      <c r="AJ672" s="91"/>
      <c r="AK672" s="427" t="s">
        <v>224</v>
      </c>
      <c r="AL672" s="427" t="s">
        <v>111</v>
      </c>
      <c r="AM672" s="427" t="s">
        <v>1512</v>
      </c>
      <c r="AN672" s="427" t="s">
        <v>213</v>
      </c>
      <c r="AO672" s="427"/>
      <c r="AP672" s="427"/>
      <c r="AQ672" s="427"/>
      <c r="AR672" s="427"/>
      <c r="AS672" s="119"/>
    </row>
    <row r="673" spans="1:45" ht="225" customHeight="1" x14ac:dyDescent="0.25">
      <c r="A673" s="96">
        <v>1152</v>
      </c>
      <c r="B673" s="96">
        <v>5</v>
      </c>
      <c r="C673" s="168" t="s">
        <v>5599</v>
      </c>
      <c r="D673" s="168" t="s">
        <v>4997</v>
      </c>
      <c r="E673" s="168" t="s">
        <v>4998</v>
      </c>
      <c r="F673" s="99" t="s">
        <v>4999</v>
      </c>
      <c r="G673" s="99" t="s">
        <v>5000</v>
      </c>
      <c r="H673" s="99" t="s">
        <v>5600</v>
      </c>
      <c r="I673" s="99" t="s">
        <v>5001</v>
      </c>
      <c r="J673" s="310">
        <v>5</v>
      </c>
      <c r="K673" s="451">
        <v>42963</v>
      </c>
      <c r="L673" s="451">
        <v>43159</v>
      </c>
      <c r="M673" s="103" t="s">
        <v>362</v>
      </c>
      <c r="N673" s="427" t="s">
        <v>20</v>
      </c>
      <c r="O673" s="427" t="s">
        <v>22</v>
      </c>
      <c r="P673" s="427" t="s">
        <v>22</v>
      </c>
      <c r="Q673" s="118" t="s">
        <v>6164</v>
      </c>
      <c r="R673" s="113" t="s">
        <v>3441</v>
      </c>
      <c r="S673" s="449">
        <v>5</v>
      </c>
      <c r="T673" s="107">
        <f>+S673/J673</f>
        <v>1</v>
      </c>
      <c r="U673" s="86"/>
      <c r="V673" s="86"/>
      <c r="W673" s="86"/>
      <c r="X673" s="86"/>
      <c r="Y673" s="86"/>
      <c r="Z673" s="86"/>
      <c r="AA673" s="110" t="s">
        <v>323</v>
      </c>
      <c r="AB673" s="410">
        <f>IF(T673=100%,2,0)</f>
        <v>2</v>
      </c>
      <c r="AC673" s="411">
        <f>IF(L673&lt;$AD$8,0,1)</f>
        <v>0</v>
      </c>
      <c r="AD673" s="89" t="str">
        <f t="shared" si="20"/>
        <v>CUMPLIDA</v>
      </c>
      <c r="AE673" s="89" t="str">
        <f t="shared" si="21"/>
        <v>CUMPLIDA</v>
      </c>
      <c r="AF673" s="449" t="s">
        <v>89</v>
      </c>
      <c r="AG673" s="86"/>
      <c r="AH673" s="91"/>
      <c r="AI673" s="91"/>
      <c r="AJ673" s="91"/>
      <c r="AK673" s="427" t="s">
        <v>224</v>
      </c>
      <c r="AL673" s="427" t="s">
        <v>111</v>
      </c>
      <c r="AM673" s="427" t="s">
        <v>1512</v>
      </c>
      <c r="AN673" s="427" t="s">
        <v>213</v>
      </c>
      <c r="AO673" s="427"/>
      <c r="AP673" s="427"/>
      <c r="AQ673" s="427"/>
      <c r="AR673" s="427"/>
      <c r="AS673" s="119"/>
    </row>
    <row r="674" spans="1:45" ht="180" customHeight="1" x14ac:dyDescent="0.25">
      <c r="A674" s="96">
        <v>1153</v>
      </c>
      <c r="B674" s="96">
        <v>6</v>
      </c>
      <c r="C674" s="168" t="s">
        <v>5601</v>
      </c>
      <c r="D674" s="168" t="s">
        <v>5003</v>
      </c>
      <c r="E674" s="168" t="s">
        <v>5004</v>
      </c>
      <c r="F674" s="99" t="s">
        <v>5005</v>
      </c>
      <c r="G674" s="99" t="s">
        <v>5006</v>
      </c>
      <c r="H674" s="99" t="s">
        <v>5007</v>
      </c>
      <c r="I674" s="99" t="s">
        <v>5008</v>
      </c>
      <c r="J674" s="310">
        <v>3</v>
      </c>
      <c r="K674" s="451">
        <v>42963</v>
      </c>
      <c r="L674" s="451">
        <v>43465</v>
      </c>
      <c r="M674" s="103" t="s">
        <v>362</v>
      </c>
      <c r="N674" s="427" t="s">
        <v>20</v>
      </c>
      <c r="O674" s="427" t="s">
        <v>22</v>
      </c>
      <c r="P674" s="427" t="s">
        <v>22</v>
      </c>
      <c r="Q674" s="118" t="s">
        <v>6164</v>
      </c>
      <c r="R674" s="113" t="s">
        <v>3547</v>
      </c>
      <c r="S674" s="449">
        <v>0</v>
      </c>
      <c r="T674" s="107">
        <f>+S674/J674</f>
        <v>0</v>
      </c>
      <c r="U674" s="86"/>
      <c r="V674" s="86"/>
      <c r="W674" s="86"/>
      <c r="X674" s="86"/>
      <c r="Y674" s="86"/>
      <c r="Z674" s="86"/>
      <c r="AA674" s="110" t="s">
        <v>323</v>
      </c>
      <c r="AB674" s="410">
        <f>IF(T674=100%,2,0)</f>
        <v>0</v>
      </c>
      <c r="AC674" s="411">
        <f>IF(L674&lt;$AD$8,0,1)</f>
        <v>1</v>
      </c>
      <c r="AD674" s="89" t="str">
        <f t="shared" si="20"/>
        <v>EN TERMINO</v>
      </c>
      <c r="AE674" s="89" t="str">
        <f t="shared" si="21"/>
        <v>EN TERMINO</v>
      </c>
      <c r="AF674" s="449" t="s">
        <v>31</v>
      </c>
      <c r="AG674" s="86"/>
      <c r="AH674" s="91"/>
      <c r="AI674" s="91"/>
      <c r="AJ674" s="91"/>
      <c r="AK674" s="427" t="s">
        <v>224</v>
      </c>
      <c r="AL674" s="427" t="s">
        <v>111</v>
      </c>
      <c r="AM674" s="427" t="s">
        <v>172</v>
      </c>
      <c r="AN674" s="427" t="s">
        <v>213</v>
      </c>
      <c r="AO674" s="427"/>
      <c r="AP674" s="427"/>
      <c r="AQ674" s="427"/>
      <c r="AR674" s="427"/>
      <c r="AS674" s="119"/>
    </row>
    <row r="675" spans="1:45" ht="135" customHeight="1" x14ac:dyDescent="0.25">
      <c r="A675" s="96">
        <v>1154</v>
      </c>
      <c r="B675" s="96">
        <v>7</v>
      </c>
      <c r="C675" s="168" t="s">
        <v>5602</v>
      </c>
      <c r="D675" s="168" t="s">
        <v>5009</v>
      </c>
      <c r="E675" s="168" t="s">
        <v>5010</v>
      </c>
      <c r="F675" s="99" t="s">
        <v>5011</v>
      </c>
      <c r="G675" s="99" t="s">
        <v>5012</v>
      </c>
      <c r="H675" s="99" t="s">
        <v>5013</v>
      </c>
      <c r="I675" s="99" t="s">
        <v>5014</v>
      </c>
      <c r="J675" s="310">
        <v>5</v>
      </c>
      <c r="K675" s="451">
        <v>42963</v>
      </c>
      <c r="L675" s="451">
        <v>43465</v>
      </c>
      <c r="M675" s="103" t="s">
        <v>362</v>
      </c>
      <c r="N675" s="427" t="s">
        <v>20</v>
      </c>
      <c r="O675" s="427" t="s">
        <v>22</v>
      </c>
      <c r="P675" s="427" t="s">
        <v>22</v>
      </c>
      <c r="Q675" s="118" t="s">
        <v>6164</v>
      </c>
      <c r="R675" s="113" t="s">
        <v>3547</v>
      </c>
      <c r="S675" s="449">
        <v>0</v>
      </c>
      <c r="T675" s="107">
        <f>+S675/J675</f>
        <v>0</v>
      </c>
      <c r="U675" s="86"/>
      <c r="V675" s="86"/>
      <c r="W675" s="86"/>
      <c r="X675" s="86"/>
      <c r="Y675" s="86"/>
      <c r="Z675" s="86"/>
      <c r="AA675" s="110" t="s">
        <v>323</v>
      </c>
      <c r="AB675" s="410">
        <f>IF(T675=100%,2,0)</f>
        <v>0</v>
      </c>
      <c r="AC675" s="411">
        <f>IF(L675&lt;$AD$8,0,1)</f>
        <v>1</v>
      </c>
      <c r="AD675" s="89" t="str">
        <f t="shared" si="20"/>
        <v>EN TERMINO</v>
      </c>
      <c r="AE675" s="89" t="str">
        <f t="shared" si="21"/>
        <v>EN TERMINO</v>
      </c>
      <c r="AF675" s="449" t="s">
        <v>31</v>
      </c>
      <c r="AG675" s="86"/>
      <c r="AH675" s="91"/>
      <c r="AI675" s="91"/>
      <c r="AJ675" s="91"/>
      <c r="AK675" s="427" t="s">
        <v>224</v>
      </c>
      <c r="AL675" s="427" t="s">
        <v>111</v>
      </c>
      <c r="AM675" s="427" t="s">
        <v>172</v>
      </c>
      <c r="AN675" s="427" t="s">
        <v>213</v>
      </c>
      <c r="AO675" s="427"/>
      <c r="AP675" s="427"/>
      <c r="AQ675" s="427"/>
      <c r="AR675" s="427"/>
      <c r="AS675" s="119"/>
    </row>
    <row r="676" spans="1:45" ht="147" customHeight="1" x14ac:dyDescent="0.25">
      <c r="A676" s="96">
        <v>1155</v>
      </c>
      <c r="B676" s="96">
        <v>8</v>
      </c>
      <c r="C676" s="168" t="s">
        <v>5603</v>
      </c>
      <c r="D676" s="168" t="s">
        <v>5015</v>
      </c>
      <c r="E676" s="168" t="s">
        <v>5016</v>
      </c>
      <c r="F676" s="99" t="s">
        <v>5017</v>
      </c>
      <c r="G676" s="99" t="s">
        <v>5018</v>
      </c>
      <c r="H676" s="99" t="s">
        <v>5019</v>
      </c>
      <c r="I676" s="99" t="s">
        <v>5014</v>
      </c>
      <c r="J676" s="310">
        <v>5</v>
      </c>
      <c r="K676" s="451">
        <v>42963</v>
      </c>
      <c r="L676" s="451">
        <v>43465</v>
      </c>
      <c r="M676" s="103" t="s">
        <v>362</v>
      </c>
      <c r="N676" s="427" t="s">
        <v>20</v>
      </c>
      <c r="O676" s="427" t="s">
        <v>22</v>
      </c>
      <c r="P676" s="427" t="s">
        <v>22</v>
      </c>
      <c r="Q676" s="118" t="s">
        <v>6164</v>
      </c>
      <c r="R676" s="113" t="s">
        <v>3547</v>
      </c>
      <c r="S676" s="449">
        <v>0</v>
      </c>
      <c r="T676" s="107">
        <f>+S676/J676</f>
        <v>0</v>
      </c>
      <c r="U676" s="86"/>
      <c r="V676" s="86"/>
      <c r="W676" s="86"/>
      <c r="X676" s="86"/>
      <c r="Y676" s="86"/>
      <c r="Z676" s="86"/>
      <c r="AA676" s="110" t="s">
        <v>323</v>
      </c>
      <c r="AB676" s="410">
        <f>IF(T676=100%,2,0)</f>
        <v>0</v>
      </c>
      <c r="AC676" s="411">
        <f>IF(L676&lt;$AD$8,0,1)</f>
        <v>1</v>
      </c>
      <c r="AD676" s="89" t="str">
        <f t="shared" si="20"/>
        <v>EN TERMINO</v>
      </c>
      <c r="AE676" s="89" t="str">
        <f t="shared" si="21"/>
        <v>EN TERMINO</v>
      </c>
      <c r="AF676" s="449" t="s">
        <v>31</v>
      </c>
      <c r="AG676" s="86"/>
      <c r="AH676" s="91"/>
      <c r="AI676" s="91"/>
      <c r="AJ676" s="91"/>
      <c r="AK676" s="427" t="s">
        <v>224</v>
      </c>
      <c r="AL676" s="427" t="s">
        <v>113</v>
      </c>
      <c r="AM676" s="427" t="s">
        <v>113</v>
      </c>
      <c r="AN676" s="427" t="s">
        <v>213</v>
      </c>
      <c r="AO676" s="427"/>
      <c r="AP676" s="427"/>
      <c r="AQ676" s="427"/>
      <c r="AR676" s="427"/>
      <c r="AS676" s="119"/>
    </row>
    <row r="677" spans="1:45" ht="171.75" customHeight="1" x14ac:dyDescent="0.25">
      <c r="A677" s="96">
        <v>1156</v>
      </c>
      <c r="B677" s="96">
        <v>9</v>
      </c>
      <c r="C677" s="168" t="s">
        <v>5604</v>
      </c>
      <c r="D677" s="168" t="s">
        <v>5020</v>
      </c>
      <c r="E677" s="168" t="s">
        <v>5021</v>
      </c>
      <c r="F677" s="99" t="s">
        <v>5022</v>
      </c>
      <c r="G677" s="99" t="s">
        <v>5023</v>
      </c>
      <c r="H677" s="99" t="s">
        <v>5024</v>
      </c>
      <c r="I677" s="99" t="s">
        <v>5025</v>
      </c>
      <c r="J677" s="310">
        <v>7</v>
      </c>
      <c r="K677" s="451">
        <v>42963</v>
      </c>
      <c r="L677" s="451">
        <v>43465</v>
      </c>
      <c r="M677" s="103" t="s">
        <v>362</v>
      </c>
      <c r="N677" s="427" t="s">
        <v>20</v>
      </c>
      <c r="O677" s="427" t="s">
        <v>22</v>
      </c>
      <c r="P677" s="427" t="s">
        <v>22</v>
      </c>
      <c r="Q677" s="118" t="s">
        <v>6164</v>
      </c>
      <c r="R677" s="113" t="s">
        <v>3547</v>
      </c>
      <c r="S677" s="449">
        <v>0</v>
      </c>
      <c r="T677" s="107">
        <f>+S677/J677</f>
        <v>0</v>
      </c>
      <c r="U677" s="86"/>
      <c r="V677" s="86"/>
      <c r="W677" s="86"/>
      <c r="X677" s="86"/>
      <c r="Y677" s="86"/>
      <c r="Z677" s="86"/>
      <c r="AA677" s="110" t="s">
        <v>323</v>
      </c>
      <c r="AB677" s="410">
        <f>IF(T677=100%,2,0)</f>
        <v>0</v>
      </c>
      <c r="AC677" s="411">
        <f>IF(L677&lt;$AD$8,0,1)</f>
        <v>1</v>
      </c>
      <c r="AD677" s="89" t="str">
        <f t="shared" si="20"/>
        <v>EN TERMINO</v>
      </c>
      <c r="AE677" s="89" t="str">
        <f t="shared" si="21"/>
        <v>EN TERMINO</v>
      </c>
      <c r="AF677" s="449" t="s">
        <v>31</v>
      </c>
      <c r="AG677" s="86"/>
      <c r="AH677" s="91"/>
      <c r="AI677" s="91"/>
      <c r="AJ677" s="91"/>
      <c r="AK677" s="427" t="s">
        <v>224</v>
      </c>
      <c r="AL677" s="427" t="s">
        <v>113</v>
      </c>
      <c r="AM677" s="427" t="s">
        <v>113</v>
      </c>
      <c r="AN677" s="427" t="s">
        <v>213</v>
      </c>
      <c r="AO677" s="427"/>
      <c r="AP677" s="427"/>
      <c r="AQ677" s="427"/>
      <c r="AR677" s="427"/>
      <c r="AS677" s="119"/>
    </row>
    <row r="678" spans="1:45" ht="210" customHeight="1" x14ac:dyDescent="0.25">
      <c r="A678" s="96">
        <v>1157</v>
      </c>
      <c r="B678" s="96">
        <v>10</v>
      </c>
      <c r="C678" s="168" t="s">
        <v>5605</v>
      </c>
      <c r="D678" s="168" t="s">
        <v>5026</v>
      </c>
      <c r="E678" s="168" t="s">
        <v>5027</v>
      </c>
      <c r="F678" s="119" t="s">
        <v>5028</v>
      </c>
      <c r="G678" s="119" t="s">
        <v>5029</v>
      </c>
      <c r="H678" s="119" t="s">
        <v>5030</v>
      </c>
      <c r="I678" s="119" t="s">
        <v>5031</v>
      </c>
      <c r="J678" s="427">
        <v>3</v>
      </c>
      <c r="K678" s="451">
        <v>42963</v>
      </c>
      <c r="L678" s="451">
        <v>43281</v>
      </c>
      <c r="M678" s="103" t="s">
        <v>362</v>
      </c>
      <c r="N678" s="427" t="s">
        <v>20</v>
      </c>
      <c r="O678" s="427" t="s">
        <v>22</v>
      </c>
      <c r="P678" s="427" t="s">
        <v>22</v>
      </c>
      <c r="Q678" s="118" t="s">
        <v>6164</v>
      </c>
      <c r="R678" s="113" t="s">
        <v>3441</v>
      </c>
      <c r="S678" s="449">
        <v>3</v>
      </c>
      <c r="T678" s="107">
        <f>+S678/J678</f>
        <v>1</v>
      </c>
      <c r="U678" s="86"/>
      <c r="V678" s="86"/>
      <c r="W678" s="86"/>
      <c r="X678" s="86"/>
      <c r="Y678" s="86"/>
      <c r="Z678" s="86"/>
      <c r="AA678" s="110" t="s">
        <v>323</v>
      </c>
      <c r="AB678" s="410">
        <f>IF(T678=100%,2,0)</f>
        <v>2</v>
      </c>
      <c r="AC678" s="411">
        <f>IF(L678&lt;$AD$8,0,1)</f>
        <v>0</v>
      </c>
      <c r="AD678" s="89" t="str">
        <f t="shared" si="20"/>
        <v>CUMPLIDA</v>
      </c>
      <c r="AE678" s="89" t="str">
        <f t="shared" si="21"/>
        <v>CUMPLIDA</v>
      </c>
      <c r="AF678" s="449" t="s">
        <v>89</v>
      </c>
      <c r="AG678" s="86"/>
      <c r="AH678" s="91"/>
      <c r="AI678" s="91"/>
      <c r="AJ678" s="91"/>
      <c r="AK678" s="427" t="s">
        <v>224</v>
      </c>
      <c r="AL678" s="427" t="s">
        <v>111</v>
      </c>
      <c r="AM678" s="427" t="s">
        <v>1512</v>
      </c>
      <c r="AN678" s="427" t="s">
        <v>213</v>
      </c>
      <c r="AO678" s="427"/>
      <c r="AP678" s="427"/>
      <c r="AQ678" s="427"/>
      <c r="AR678" s="427"/>
      <c r="AS678" s="119"/>
    </row>
    <row r="679" spans="1:45" ht="240" customHeight="1" x14ac:dyDescent="0.25">
      <c r="A679" s="96">
        <v>1158</v>
      </c>
      <c r="B679" s="96">
        <v>11</v>
      </c>
      <c r="C679" s="168" t="s">
        <v>5606</v>
      </c>
      <c r="D679" s="168" t="s">
        <v>5032</v>
      </c>
      <c r="E679" s="168" t="s">
        <v>5033</v>
      </c>
      <c r="F679" s="99" t="s">
        <v>5034</v>
      </c>
      <c r="G679" s="99" t="s">
        <v>5035</v>
      </c>
      <c r="H679" s="99" t="s">
        <v>5036</v>
      </c>
      <c r="I679" s="100" t="s">
        <v>5037</v>
      </c>
      <c r="J679" s="310">
        <v>8</v>
      </c>
      <c r="K679" s="451">
        <v>42963</v>
      </c>
      <c r="L679" s="451">
        <v>43465</v>
      </c>
      <c r="M679" s="103" t="s">
        <v>362</v>
      </c>
      <c r="N679" s="427" t="s">
        <v>20</v>
      </c>
      <c r="O679" s="427" t="s">
        <v>22</v>
      </c>
      <c r="P679" s="427" t="s">
        <v>5038</v>
      </c>
      <c r="Q679" s="118" t="s">
        <v>6164</v>
      </c>
      <c r="R679" s="113" t="s">
        <v>3441</v>
      </c>
      <c r="S679" s="449">
        <v>0</v>
      </c>
      <c r="T679" s="107">
        <f>+S679/J679</f>
        <v>0</v>
      </c>
      <c r="U679" s="86"/>
      <c r="V679" s="86"/>
      <c r="W679" s="86"/>
      <c r="X679" s="86"/>
      <c r="Y679" s="86"/>
      <c r="Z679" s="86"/>
      <c r="AA679" s="110" t="s">
        <v>323</v>
      </c>
      <c r="AB679" s="410">
        <f>IF(T679=100%,2,0)</f>
        <v>0</v>
      </c>
      <c r="AC679" s="411">
        <f>IF(L679&lt;$AD$8,0,1)</f>
        <v>1</v>
      </c>
      <c r="AD679" s="89" t="str">
        <f t="shared" si="20"/>
        <v>EN TERMINO</v>
      </c>
      <c r="AE679" s="89" t="str">
        <f t="shared" si="21"/>
        <v>EN TERMINO</v>
      </c>
      <c r="AF679" s="449" t="s">
        <v>89</v>
      </c>
      <c r="AG679" s="86"/>
      <c r="AH679" s="91"/>
      <c r="AI679" s="91"/>
      <c r="AJ679" s="91"/>
      <c r="AK679" s="427" t="s">
        <v>224</v>
      </c>
      <c r="AL679" s="427" t="s">
        <v>117</v>
      </c>
      <c r="AM679" s="427" t="s">
        <v>135</v>
      </c>
      <c r="AN679" s="427" t="s">
        <v>213</v>
      </c>
      <c r="AO679" s="427" t="s">
        <v>6234</v>
      </c>
      <c r="AP679" s="427"/>
      <c r="AQ679" s="427"/>
      <c r="AR679" s="427"/>
      <c r="AS679" s="119"/>
    </row>
    <row r="680" spans="1:45" ht="199.5" customHeight="1" x14ac:dyDescent="0.25">
      <c r="A680" s="96">
        <v>1159</v>
      </c>
      <c r="B680" s="96">
        <v>12</v>
      </c>
      <c r="C680" s="168" t="s">
        <v>5607</v>
      </c>
      <c r="D680" s="168" t="s">
        <v>5039</v>
      </c>
      <c r="E680" s="168" t="s">
        <v>5040</v>
      </c>
      <c r="F680" s="99" t="s">
        <v>5041</v>
      </c>
      <c r="G680" s="99" t="s">
        <v>5042</v>
      </c>
      <c r="H680" s="99" t="s">
        <v>5043</v>
      </c>
      <c r="I680" s="99" t="s">
        <v>5044</v>
      </c>
      <c r="J680" s="310">
        <v>10</v>
      </c>
      <c r="K680" s="451">
        <v>42963</v>
      </c>
      <c r="L680" s="451">
        <v>43465</v>
      </c>
      <c r="M680" s="103" t="s">
        <v>362</v>
      </c>
      <c r="N680" s="427" t="s">
        <v>20</v>
      </c>
      <c r="O680" s="427" t="s">
        <v>22</v>
      </c>
      <c r="P680" s="427" t="s">
        <v>22</v>
      </c>
      <c r="Q680" s="118" t="s">
        <v>6164</v>
      </c>
      <c r="R680" s="113" t="s">
        <v>3441</v>
      </c>
      <c r="S680" s="449">
        <v>0</v>
      </c>
      <c r="T680" s="107">
        <f>+S680/J680</f>
        <v>0</v>
      </c>
      <c r="U680" s="86"/>
      <c r="V680" s="86"/>
      <c r="W680" s="86"/>
      <c r="X680" s="86"/>
      <c r="Y680" s="86"/>
      <c r="Z680" s="86"/>
      <c r="AA680" s="110" t="s">
        <v>323</v>
      </c>
      <c r="AB680" s="410">
        <f>IF(T680=100%,2,0)</f>
        <v>0</v>
      </c>
      <c r="AC680" s="411">
        <f>IF(L680&lt;$AD$8,0,1)</f>
        <v>1</v>
      </c>
      <c r="AD680" s="89" t="str">
        <f t="shared" si="20"/>
        <v>EN TERMINO</v>
      </c>
      <c r="AE680" s="89" t="str">
        <f t="shared" si="21"/>
        <v>EN TERMINO</v>
      </c>
      <c r="AF680" s="449" t="s">
        <v>89</v>
      </c>
      <c r="AG680" s="86"/>
      <c r="AH680" s="91"/>
      <c r="AI680" s="91"/>
      <c r="AJ680" s="91"/>
      <c r="AK680" s="427" t="s">
        <v>224</v>
      </c>
      <c r="AL680" s="427" t="s">
        <v>111</v>
      </c>
      <c r="AM680" s="427" t="s">
        <v>172</v>
      </c>
      <c r="AN680" s="427" t="s">
        <v>213</v>
      </c>
      <c r="AO680" s="427"/>
      <c r="AP680" s="427"/>
      <c r="AQ680" s="427"/>
      <c r="AR680" s="427"/>
      <c r="AS680" s="119"/>
    </row>
    <row r="681" spans="1:45" ht="330" customHeight="1" x14ac:dyDescent="0.25">
      <c r="A681" s="397">
        <v>1160</v>
      </c>
      <c r="B681" s="397">
        <v>19</v>
      </c>
      <c r="C681" s="272" t="s">
        <v>5159</v>
      </c>
      <c r="D681" s="168" t="s">
        <v>5160</v>
      </c>
      <c r="E681" s="168" t="s">
        <v>5161</v>
      </c>
      <c r="F681" s="450" t="s">
        <v>5162</v>
      </c>
      <c r="G681" s="99" t="s">
        <v>5163</v>
      </c>
      <c r="H681" s="99" t="s">
        <v>6270</v>
      </c>
      <c r="I681" s="99" t="s">
        <v>6270</v>
      </c>
      <c r="J681" s="310">
        <v>5</v>
      </c>
      <c r="K681" s="451">
        <v>43009</v>
      </c>
      <c r="L681" s="451">
        <v>43646</v>
      </c>
      <c r="M681" s="427" t="s">
        <v>2554</v>
      </c>
      <c r="N681" s="427" t="s">
        <v>64</v>
      </c>
      <c r="O681" s="427" t="s">
        <v>29</v>
      </c>
      <c r="P681" s="427" t="s">
        <v>29</v>
      </c>
      <c r="Q681" s="452" t="s">
        <v>6191</v>
      </c>
      <c r="R681" s="427" t="s">
        <v>88</v>
      </c>
      <c r="S681" s="427">
        <v>0</v>
      </c>
      <c r="T681" s="398">
        <f>+S681/J681</f>
        <v>0</v>
      </c>
      <c r="U681" s="86"/>
      <c r="V681" s="86"/>
      <c r="W681" s="86"/>
      <c r="X681" s="86"/>
      <c r="Y681" s="86"/>
      <c r="Z681" s="86"/>
      <c r="AA681" s="449" t="s">
        <v>331</v>
      </c>
      <c r="AB681" s="410">
        <f>IF(T681=100%,2,0)</f>
        <v>0</v>
      </c>
      <c r="AC681" s="411">
        <f>IF(L681&lt;$AD$8,0,1)</f>
        <v>1</v>
      </c>
      <c r="AD681" s="89" t="str">
        <f t="shared" si="20"/>
        <v>EN TERMINO</v>
      </c>
      <c r="AE681" s="89" t="str">
        <f t="shared" si="21"/>
        <v>EN TERMINO</v>
      </c>
      <c r="AF681" s="449" t="s">
        <v>88</v>
      </c>
      <c r="AG681" s="86"/>
      <c r="AH681" s="399"/>
      <c r="AI681" s="399"/>
      <c r="AJ681" s="399"/>
      <c r="AK681" s="427" t="s">
        <v>224</v>
      </c>
      <c r="AL681" s="119" t="s">
        <v>111</v>
      </c>
      <c r="AM681" s="119" t="s">
        <v>1512</v>
      </c>
      <c r="AN681" s="427" t="s">
        <v>213</v>
      </c>
      <c r="AO681" s="427"/>
      <c r="AP681" s="427"/>
      <c r="AQ681" s="427"/>
      <c r="AR681" s="427"/>
      <c r="AS681" s="119"/>
    </row>
    <row r="682" spans="1:45" ht="240" customHeight="1" x14ac:dyDescent="0.25">
      <c r="A682" s="397">
        <v>1161</v>
      </c>
      <c r="B682" s="397">
        <v>20</v>
      </c>
      <c r="C682" s="272" t="s">
        <v>5164</v>
      </c>
      <c r="D682" s="168" t="s">
        <v>5165</v>
      </c>
      <c r="E682" s="168" t="s">
        <v>5166</v>
      </c>
      <c r="F682" s="99" t="s">
        <v>5151</v>
      </c>
      <c r="G682" s="99" t="s">
        <v>5152</v>
      </c>
      <c r="H682" s="99" t="s">
        <v>5153</v>
      </c>
      <c r="I682" s="99" t="s">
        <v>6277</v>
      </c>
      <c r="J682" s="310">
        <v>3</v>
      </c>
      <c r="K682" s="451">
        <v>43009</v>
      </c>
      <c r="L682" s="451">
        <v>43373</v>
      </c>
      <c r="M682" s="427" t="s">
        <v>2554</v>
      </c>
      <c r="N682" s="427" t="s">
        <v>64</v>
      </c>
      <c r="O682" s="427" t="s">
        <v>29</v>
      </c>
      <c r="P682" s="427" t="s">
        <v>3952</v>
      </c>
      <c r="Q682" s="452" t="s">
        <v>6191</v>
      </c>
      <c r="R682" s="427" t="s">
        <v>3441</v>
      </c>
      <c r="S682" s="427">
        <v>3</v>
      </c>
      <c r="T682" s="398">
        <f>+S682/J682</f>
        <v>1</v>
      </c>
      <c r="U682" s="86"/>
      <c r="V682" s="86"/>
      <c r="W682" s="86"/>
      <c r="X682" s="86"/>
      <c r="Y682" s="86"/>
      <c r="Z682" s="86"/>
      <c r="AA682" s="449" t="s">
        <v>331</v>
      </c>
      <c r="AB682" s="410">
        <f>IF(T682=100%,2,0)</f>
        <v>2</v>
      </c>
      <c r="AC682" s="411">
        <f>IF(L682&lt;$AD$8,0,1)</f>
        <v>1</v>
      </c>
      <c r="AD682" s="89" t="str">
        <f t="shared" si="20"/>
        <v>CUMPLIDA</v>
      </c>
      <c r="AE682" s="89" t="str">
        <f t="shared" si="21"/>
        <v>CUMPLIDA</v>
      </c>
      <c r="AF682" s="449" t="s">
        <v>89</v>
      </c>
      <c r="AG682" s="86"/>
      <c r="AH682" s="399"/>
      <c r="AI682" s="399"/>
      <c r="AJ682" s="399"/>
      <c r="AK682" s="427" t="s">
        <v>224</v>
      </c>
      <c r="AL682" s="427" t="s">
        <v>117</v>
      </c>
      <c r="AM682" s="119" t="s">
        <v>135</v>
      </c>
      <c r="AN682" s="427" t="s">
        <v>213</v>
      </c>
      <c r="AO682" s="427" t="s">
        <v>6234</v>
      </c>
      <c r="AP682" s="427"/>
      <c r="AQ682" s="427"/>
      <c r="AR682" s="427"/>
      <c r="AS682" s="119"/>
    </row>
    <row r="683" spans="1:45" ht="150" customHeight="1" x14ac:dyDescent="0.25">
      <c r="A683" s="397">
        <v>1162</v>
      </c>
      <c r="B683" s="397">
        <v>21</v>
      </c>
      <c r="C683" s="272" t="s">
        <v>5167</v>
      </c>
      <c r="D683" s="168" t="s">
        <v>5168</v>
      </c>
      <c r="E683" s="168" t="s">
        <v>5169</v>
      </c>
      <c r="F683" s="99" t="s">
        <v>5170</v>
      </c>
      <c r="G683" s="99" t="s">
        <v>5171</v>
      </c>
      <c r="H683" s="99" t="s">
        <v>6270</v>
      </c>
      <c r="I683" s="99" t="s">
        <v>6270</v>
      </c>
      <c r="J683" s="310">
        <v>5</v>
      </c>
      <c r="K683" s="451">
        <v>43009</v>
      </c>
      <c r="L683" s="451">
        <v>43646</v>
      </c>
      <c r="M683" s="427" t="s">
        <v>2554</v>
      </c>
      <c r="N683" s="427" t="s">
        <v>64</v>
      </c>
      <c r="O683" s="427" t="s">
        <v>29</v>
      </c>
      <c r="P683" s="427" t="s">
        <v>29</v>
      </c>
      <c r="Q683" s="452" t="s">
        <v>6191</v>
      </c>
      <c r="R683" s="427" t="s">
        <v>3441</v>
      </c>
      <c r="S683" s="427">
        <v>0</v>
      </c>
      <c r="T683" s="398">
        <f>+S683/J683</f>
        <v>0</v>
      </c>
      <c r="U683" s="86"/>
      <c r="V683" s="86"/>
      <c r="W683" s="86"/>
      <c r="X683" s="86"/>
      <c r="Y683" s="86"/>
      <c r="Z683" s="86"/>
      <c r="AA683" s="449" t="s">
        <v>331</v>
      </c>
      <c r="AB683" s="410">
        <f>IF(T683=100%,2,0)</f>
        <v>0</v>
      </c>
      <c r="AC683" s="411">
        <f>IF(L683&lt;$AD$8,0,1)</f>
        <v>1</v>
      </c>
      <c r="AD683" s="89" t="str">
        <f t="shared" si="20"/>
        <v>EN TERMINO</v>
      </c>
      <c r="AE683" s="89" t="str">
        <f t="shared" si="21"/>
        <v>EN TERMINO</v>
      </c>
      <c r="AF683" s="449" t="s">
        <v>89</v>
      </c>
      <c r="AG683" s="86"/>
      <c r="AH683" s="399"/>
      <c r="AI683" s="399"/>
      <c r="AJ683" s="399"/>
      <c r="AK683" s="427" t="s">
        <v>224</v>
      </c>
      <c r="AL683" s="119" t="s">
        <v>115</v>
      </c>
      <c r="AM683" s="427" t="s">
        <v>205</v>
      </c>
      <c r="AN683" s="427" t="s">
        <v>213</v>
      </c>
      <c r="AO683" s="427"/>
      <c r="AP683" s="427"/>
      <c r="AQ683" s="427"/>
      <c r="AR683" s="427"/>
      <c r="AS683" s="119"/>
    </row>
    <row r="684" spans="1:45" ht="180" customHeight="1" x14ac:dyDescent="0.25">
      <c r="A684" s="397">
        <v>1163</v>
      </c>
      <c r="B684" s="397">
        <v>22</v>
      </c>
      <c r="C684" s="272" t="s">
        <v>5172</v>
      </c>
      <c r="D684" s="168" t="s">
        <v>5173</v>
      </c>
      <c r="E684" s="168" t="s">
        <v>5174</v>
      </c>
      <c r="F684" s="450" t="s">
        <v>5175</v>
      </c>
      <c r="G684" s="99" t="s">
        <v>5176</v>
      </c>
      <c r="H684" s="99" t="s">
        <v>6270</v>
      </c>
      <c r="I684" s="99" t="s">
        <v>6270</v>
      </c>
      <c r="J684" s="310">
        <v>5</v>
      </c>
      <c r="K684" s="451">
        <v>43009</v>
      </c>
      <c r="L684" s="451">
        <v>43646</v>
      </c>
      <c r="M684" s="427" t="s">
        <v>2554</v>
      </c>
      <c r="N684" s="427" t="s">
        <v>64</v>
      </c>
      <c r="O684" s="427" t="s">
        <v>29</v>
      </c>
      <c r="P684" s="427" t="s">
        <v>29</v>
      </c>
      <c r="Q684" s="452" t="s">
        <v>6191</v>
      </c>
      <c r="R684" s="427" t="s">
        <v>88</v>
      </c>
      <c r="S684" s="427">
        <v>0</v>
      </c>
      <c r="T684" s="398">
        <f>+S684/J684</f>
        <v>0</v>
      </c>
      <c r="U684" s="86"/>
      <c r="V684" s="86"/>
      <c r="W684" s="86"/>
      <c r="X684" s="86"/>
      <c r="Y684" s="86"/>
      <c r="Z684" s="86"/>
      <c r="AA684" s="449" t="s">
        <v>331</v>
      </c>
      <c r="AB684" s="410">
        <f>IF(T684=100%,2,0)</f>
        <v>0</v>
      </c>
      <c r="AC684" s="411">
        <f>IF(L684&lt;$AD$8,0,1)</f>
        <v>1</v>
      </c>
      <c r="AD684" s="89" t="str">
        <f t="shared" si="20"/>
        <v>EN TERMINO</v>
      </c>
      <c r="AE684" s="89" t="str">
        <f t="shared" si="21"/>
        <v>EN TERMINO</v>
      </c>
      <c r="AF684" s="449" t="s">
        <v>88</v>
      </c>
      <c r="AG684" s="86"/>
      <c r="AH684" s="399"/>
      <c r="AI684" s="399"/>
      <c r="AJ684" s="399"/>
      <c r="AK684" s="427" t="s">
        <v>224</v>
      </c>
      <c r="AL684" s="119" t="s">
        <v>111</v>
      </c>
      <c r="AM684" s="119" t="s">
        <v>5177</v>
      </c>
      <c r="AN684" s="427" t="s">
        <v>213</v>
      </c>
      <c r="AO684" s="427"/>
      <c r="AP684" s="427"/>
      <c r="AQ684" s="427"/>
      <c r="AR684" s="427"/>
      <c r="AS684" s="119"/>
    </row>
    <row r="685" spans="1:45" ht="139.5" customHeight="1" x14ac:dyDescent="0.25">
      <c r="A685" s="397">
        <v>1164</v>
      </c>
      <c r="B685" s="397">
        <v>23</v>
      </c>
      <c r="C685" s="272" t="s">
        <v>5178</v>
      </c>
      <c r="D685" s="168" t="s">
        <v>5179</v>
      </c>
      <c r="E685" s="168" t="s">
        <v>5180</v>
      </c>
      <c r="F685" s="450" t="s">
        <v>5181</v>
      </c>
      <c r="G685" s="400" t="s">
        <v>5182</v>
      </c>
      <c r="H685" s="99" t="s">
        <v>6270</v>
      </c>
      <c r="I685" s="99" t="s">
        <v>6270</v>
      </c>
      <c r="J685" s="310">
        <v>5</v>
      </c>
      <c r="K685" s="451">
        <v>43009</v>
      </c>
      <c r="L685" s="451">
        <v>43646</v>
      </c>
      <c r="M685" s="427" t="s">
        <v>2554</v>
      </c>
      <c r="N685" s="427" t="s">
        <v>64</v>
      </c>
      <c r="O685" s="427" t="s">
        <v>29</v>
      </c>
      <c r="P685" s="427" t="s">
        <v>29</v>
      </c>
      <c r="Q685" s="452" t="s">
        <v>6191</v>
      </c>
      <c r="R685" s="427" t="s">
        <v>88</v>
      </c>
      <c r="S685" s="427">
        <v>1</v>
      </c>
      <c r="T685" s="398">
        <f>+S685/J685</f>
        <v>0.2</v>
      </c>
      <c r="U685" s="86"/>
      <c r="V685" s="86"/>
      <c r="W685" s="86"/>
      <c r="X685" s="86"/>
      <c r="Y685" s="86"/>
      <c r="Z685" s="86"/>
      <c r="AA685" s="449" t="s">
        <v>331</v>
      </c>
      <c r="AB685" s="410">
        <f>IF(T685=100%,2,0)</f>
        <v>0</v>
      </c>
      <c r="AC685" s="411">
        <f>IF(L685&lt;$AD$8,0,1)</f>
        <v>1</v>
      </c>
      <c r="AD685" s="89" t="str">
        <f t="shared" si="20"/>
        <v>EN TERMINO</v>
      </c>
      <c r="AE685" s="89" t="str">
        <f t="shared" si="21"/>
        <v>EN TERMINO</v>
      </c>
      <c r="AF685" s="449" t="s">
        <v>88</v>
      </c>
      <c r="AG685" s="86"/>
      <c r="AH685" s="399"/>
      <c r="AI685" s="399"/>
      <c r="AJ685" s="399"/>
      <c r="AK685" s="427" t="s">
        <v>224</v>
      </c>
      <c r="AL685" s="119" t="s">
        <v>115</v>
      </c>
      <c r="AM685" s="119" t="s">
        <v>137</v>
      </c>
      <c r="AN685" s="427" t="s">
        <v>213</v>
      </c>
      <c r="AO685" s="427"/>
      <c r="AP685" s="427"/>
      <c r="AQ685" s="427"/>
      <c r="AR685" s="427"/>
      <c r="AS685" s="119"/>
    </row>
    <row r="686" spans="1:45" ht="150" customHeight="1" x14ac:dyDescent="0.25">
      <c r="A686" s="397">
        <v>1165</v>
      </c>
      <c r="B686" s="397">
        <v>24</v>
      </c>
      <c r="C686" s="272" t="s">
        <v>5183</v>
      </c>
      <c r="D686" s="168" t="s">
        <v>5184</v>
      </c>
      <c r="E686" s="168" t="s">
        <v>5185</v>
      </c>
      <c r="F686" s="99" t="s">
        <v>5186</v>
      </c>
      <c r="G686" s="99" t="s">
        <v>5187</v>
      </c>
      <c r="H686" s="99" t="s">
        <v>5188</v>
      </c>
      <c r="I686" s="99" t="s">
        <v>5189</v>
      </c>
      <c r="J686" s="310">
        <v>6</v>
      </c>
      <c r="K686" s="451">
        <v>43009</v>
      </c>
      <c r="L686" s="451">
        <v>43373</v>
      </c>
      <c r="M686" s="427" t="s">
        <v>2554</v>
      </c>
      <c r="N686" s="427" t="s">
        <v>64</v>
      </c>
      <c r="O686" s="427" t="s">
        <v>29</v>
      </c>
      <c r="P686" s="427" t="s">
        <v>29</v>
      </c>
      <c r="Q686" s="452" t="s">
        <v>6191</v>
      </c>
      <c r="R686" s="427" t="s">
        <v>3441</v>
      </c>
      <c r="S686" s="427">
        <v>6</v>
      </c>
      <c r="T686" s="398">
        <f>+S686/J686</f>
        <v>1</v>
      </c>
      <c r="U686" s="86"/>
      <c r="V686" s="86"/>
      <c r="W686" s="86"/>
      <c r="X686" s="86"/>
      <c r="Y686" s="86"/>
      <c r="Z686" s="86"/>
      <c r="AA686" s="449" t="s">
        <v>331</v>
      </c>
      <c r="AB686" s="410">
        <f>IF(T686=100%,2,0)</f>
        <v>2</v>
      </c>
      <c r="AC686" s="411">
        <f>IF(L686&lt;$AD$8,0,1)</f>
        <v>1</v>
      </c>
      <c r="AD686" s="89" t="str">
        <f t="shared" si="20"/>
        <v>CUMPLIDA</v>
      </c>
      <c r="AE686" s="89" t="str">
        <f t="shared" si="21"/>
        <v>CUMPLIDA</v>
      </c>
      <c r="AF686" s="449" t="s">
        <v>89</v>
      </c>
      <c r="AG686" s="86"/>
      <c r="AH686" s="399"/>
      <c r="AI686" s="399"/>
      <c r="AJ686" s="399"/>
      <c r="AK686" s="427" t="s">
        <v>224</v>
      </c>
      <c r="AL686" s="119" t="s">
        <v>111</v>
      </c>
      <c r="AM686" s="427" t="s">
        <v>172</v>
      </c>
      <c r="AN686" s="427" t="s">
        <v>213</v>
      </c>
      <c r="AO686" s="427"/>
      <c r="AP686" s="427"/>
      <c r="AQ686" s="427"/>
      <c r="AR686" s="427"/>
      <c r="AS686" s="119"/>
    </row>
    <row r="687" spans="1:45" ht="195" customHeight="1" x14ac:dyDescent="0.25">
      <c r="A687" s="397">
        <v>1166</v>
      </c>
      <c r="B687" s="397">
        <v>25</v>
      </c>
      <c r="C687" s="272" t="s">
        <v>5190</v>
      </c>
      <c r="D687" s="168" t="s">
        <v>5191</v>
      </c>
      <c r="E687" s="168" t="s">
        <v>5192</v>
      </c>
      <c r="F687" s="99" t="s">
        <v>5186</v>
      </c>
      <c r="G687" s="99" t="s">
        <v>5193</v>
      </c>
      <c r="H687" s="99" t="s">
        <v>5194</v>
      </c>
      <c r="I687" s="99" t="s">
        <v>5195</v>
      </c>
      <c r="J687" s="310">
        <v>6</v>
      </c>
      <c r="K687" s="451">
        <v>43009</v>
      </c>
      <c r="L687" s="451">
        <v>43190</v>
      </c>
      <c r="M687" s="427" t="s">
        <v>3565</v>
      </c>
      <c r="N687" s="427" t="s">
        <v>94</v>
      </c>
      <c r="O687" s="427" t="s">
        <v>22</v>
      </c>
      <c r="P687" s="427" t="s">
        <v>22</v>
      </c>
      <c r="Q687" s="118" t="s">
        <v>6164</v>
      </c>
      <c r="R687" s="427" t="s">
        <v>3441</v>
      </c>
      <c r="S687" s="427">
        <v>6</v>
      </c>
      <c r="T687" s="398">
        <f>+S687/J687</f>
        <v>1</v>
      </c>
      <c r="U687" s="86"/>
      <c r="V687" s="86"/>
      <c r="W687" s="86"/>
      <c r="X687" s="86"/>
      <c r="Y687" s="86"/>
      <c r="Z687" s="86"/>
      <c r="AA687" s="449" t="s">
        <v>331</v>
      </c>
      <c r="AB687" s="410">
        <f>IF(T687=100%,2,0)</f>
        <v>2</v>
      </c>
      <c r="AC687" s="411">
        <f>IF(L687&lt;$AD$8,0,1)</f>
        <v>0</v>
      </c>
      <c r="AD687" s="89" t="str">
        <f t="shared" si="20"/>
        <v>CUMPLIDA</v>
      </c>
      <c r="AE687" s="89" t="str">
        <f t="shared" si="21"/>
        <v>CUMPLIDA</v>
      </c>
      <c r="AF687" s="449" t="s">
        <v>89</v>
      </c>
      <c r="AG687" s="86"/>
      <c r="AH687" s="399"/>
      <c r="AI687" s="399"/>
      <c r="AJ687" s="399"/>
      <c r="AK687" s="427" t="s">
        <v>224</v>
      </c>
      <c r="AL687" s="119" t="s">
        <v>114</v>
      </c>
      <c r="AM687" s="119" t="s">
        <v>123</v>
      </c>
      <c r="AN687" s="427" t="s">
        <v>213</v>
      </c>
      <c r="AO687" s="427"/>
      <c r="AP687" s="427"/>
      <c r="AQ687" s="427"/>
      <c r="AR687" s="427"/>
      <c r="AS687" s="119"/>
    </row>
    <row r="688" spans="1:45" ht="165" customHeight="1" x14ac:dyDescent="0.25">
      <c r="A688" s="397">
        <v>1167</v>
      </c>
      <c r="B688" s="397">
        <v>26</v>
      </c>
      <c r="C688" s="272" t="s">
        <v>5196</v>
      </c>
      <c r="D688" s="168" t="s">
        <v>5197</v>
      </c>
      <c r="E688" s="168" t="s">
        <v>5198</v>
      </c>
      <c r="F688" s="450" t="s">
        <v>5199</v>
      </c>
      <c r="G688" s="119" t="s">
        <v>5200</v>
      </c>
      <c r="H688" s="401" t="s">
        <v>5201</v>
      </c>
      <c r="I688" s="401" t="s">
        <v>5202</v>
      </c>
      <c r="J688" s="310">
        <v>5</v>
      </c>
      <c r="K688" s="451">
        <v>43023</v>
      </c>
      <c r="L688" s="451">
        <v>43220</v>
      </c>
      <c r="M688" s="427" t="s">
        <v>330</v>
      </c>
      <c r="N688" s="427" t="s">
        <v>330</v>
      </c>
      <c r="O688" s="427" t="s">
        <v>25</v>
      </c>
      <c r="P688" s="427" t="s">
        <v>25</v>
      </c>
      <c r="Q688" s="199" t="s">
        <v>6192</v>
      </c>
      <c r="R688" s="427" t="s">
        <v>88</v>
      </c>
      <c r="S688" s="427">
        <v>5</v>
      </c>
      <c r="T688" s="398">
        <f>+S688/J688</f>
        <v>1</v>
      </c>
      <c r="U688" s="86"/>
      <c r="V688" s="86"/>
      <c r="W688" s="86"/>
      <c r="X688" s="86"/>
      <c r="Y688" s="86"/>
      <c r="Z688" s="86"/>
      <c r="AA688" s="449" t="s">
        <v>331</v>
      </c>
      <c r="AB688" s="410">
        <f>IF(T688=100%,2,0)</f>
        <v>2</v>
      </c>
      <c r="AC688" s="411">
        <f>IF(L688&lt;$AD$8,0,1)</f>
        <v>0</v>
      </c>
      <c r="AD688" s="89" t="str">
        <f t="shared" si="20"/>
        <v>CUMPLIDA</v>
      </c>
      <c r="AE688" s="89" t="str">
        <f t="shared" si="21"/>
        <v>CUMPLIDA</v>
      </c>
      <c r="AF688" s="449" t="s">
        <v>88</v>
      </c>
      <c r="AG688" s="86"/>
      <c r="AH688" s="399"/>
      <c r="AI688" s="399"/>
      <c r="AJ688" s="399"/>
      <c r="AK688" s="427" t="s">
        <v>224</v>
      </c>
      <c r="AL688" s="119" t="s">
        <v>111</v>
      </c>
      <c r="AM688" s="119" t="s">
        <v>4194</v>
      </c>
      <c r="AN688" s="427" t="s">
        <v>330</v>
      </c>
      <c r="AO688" s="427"/>
      <c r="AP688" s="427"/>
      <c r="AQ688" s="427"/>
      <c r="AR688" s="427"/>
      <c r="AS688" s="119"/>
    </row>
    <row r="689" spans="1:45" ht="240" customHeight="1" x14ac:dyDescent="0.25">
      <c r="A689" s="397">
        <v>1168</v>
      </c>
      <c r="B689" s="397">
        <v>27</v>
      </c>
      <c r="C689" s="272" t="s">
        <v>5203</v>
      </c>
      <c r="D689" s="168" t="s">
        <v>5204</v>
      </c>
      <c r="E689" s="168" t="s">
        <v>5205</v>
      </c>
      <c r="F689" s="99" t="s">
        <v>5206</v>
      </c>
      <c r="G689" s="402" t="s">
        <v>5207</v>
      </c>
      <c r="H689" s="99" t="s">
        <v>5858</v>
      </c>
      <c r="I689" s="99" t="s">
        <v>5858</v>
      </c>
      <c r="J689" s="310">
        <v>6</v>
      </c>
      <c r="K689" s="451">
        <v>43023</v>
      </c>
      <c r="L689" s="451">
        <v>43281</v>
      </c>
      <c r="M689" s="427" t="s">
        <v>303</v>
      </c>
      <c r="N689" s="427" t="s">
        <v>303</v>
      </c>
      <c r="O689" s="427" t="s">
        <v>25</v>
      </c>
      <c r="P689" s="427" t="s">
        <v>25</v>
      </c>
      <c r="Q689" s="199" t="s">
        <v>6192</v>
      </c>
      <c r="R689" s="427" t="s">
        <v>88</v>
      </c>
      <c r="S689" s="427">
        <v>6</v>
      </c>
      <c r="T689" s="398">
        <f>+S689/J689</f>
        <v>1</v>
      </c>
      <c r="U689" s="86"/>
      <c r="V689" s="86"/>
      <c r="W689" s="86"/>
      <c r="X689" s="86"/>
      <c r="Y689" s="86"/>
      <c r="Z689" s="86"/>
      <c r="AA689" s="449" t="s">
        <v>331</v>
      </c>
      <c r="AB689" s="410">
        <f>IF(T689=100%,2,0)</f>
        <v>2</v>
      </c>
      <c r="AC689" s="411">
        <f>IF(L689&lt;$AD$8,0,1)</f>
        <v>0</v>
      </c>
      <c r="AD689" s="89" t="str">
        <f t="shared" si="20"/>
        <v>CUMPLIDA</v>
      </c>
      <c r="AE689" s="89" t="str">
        <f t="shared" si="21"/>
        <v>CUMPLIDA</v>
      </c>
      <c r="AF689" s="449" t="s">
        <v>88</v>
      </c>
      <c r="AG689" s="86"/>
      <c r="AH689" s="399"/>
      <c r="AI689" s="399"/>
      <c r="AJ689" s="399"/>
      <c r="AK689" s="427" t="s">
        <v>224</v>
      </c>
      <c r="AL689" s="119" t="s">
        <v>111</v>
      </c>
      <c r="AM689" s="119" t="s">
        <v>178</v>
      </c>
      <c r="AN689" s="427" t="s">
        <v>303</v>
      </c>
      <c r="AO689" s="427"/>
      <c r="AP689" s="427"/>
      <c r="AQ689" s="427"/>
      <c r="AR689" s="427"/>
      <c r="AS689" s="119"/>
    </row>
    <row r="690" spans="1:45" ht="225" customHeight="1" x14ac:dyDescent="0.25">
      <c r="A690" s="397">
        <v>1169</v>
      </c>
      <c r="B690" s="397">
        <v>28</v>
      </c>
      <c r="C690" s="272" t="s">
        <v>5208</v>
      </c>
      <c r="D690" s="168" t="s">
        <v>5209</v>
      </c>
      <c r="E690" s="168" t="s">
        <v>5210</v>
      </c>
      <c r="F690" s="99" t="s">
        <v>5211</v>
      </c>
      <c r="G690" s="99" t="s">
        <v>5212</v>
      </c>
      <c r="H690" s="99" t="s">
        <v>5213</v>
      </c>
      <c r="I690" s="99" t="s">
        <v>5214</v>
      </c>
      <c r="J690" s="310">
        <v>8</v>
      </c>
      <c r="K690" s="451">
        <v>43009</v>
      </c>
      <c r="L690" s="451">
        <v>43312</v>
      </c>
      <c r="M690" s="427" t="s">
        <v>3565</v>
      </c>
      <c r="N690" s="427" t="s">
        <v>94</v>
      </c>
      <c r="O690" s="427" t="s">
        <v>22</v>
      </c>
      <c r="P690" s="427" t="s">
        <v>22</v>
      </c>
      <c r="Q690" s="118" t="s">
        <v>6164</v>
      </c>
      <c r="R690" s="427" t="s">
        <v>3547</v>
      </c>
      <c r="S690" s="427">
        <v>8</v>
      </c>
      <c r="T690" s="398">
        <f>+S690/J690</f>
        <v>1</v>
      </c>
      <c r="U690" s="86"/>
      <c r="V690" s="195"/>
      <c r="W690" s="86"/>
      <c r="X690" s="86"/>
      <c r="Y690" s="86"/>
      <c r="Z690" s="86"/>
      <c r="AA690" s="449" t="s">
        <v>331</v>
      </c>
      <c r="AB690" s="410">
        <f>IF(T690=100%,2,0)</f>
        <v>2</v>
      </c>
      <c r="AC690" s="411">
        <f>IF(L690&lt;$AD$8,0,1)</f>
        <v>0</v>
      </c>
      <c r="AD690" s="89" t="str">
        <f t="shared" si="20"/>
        <v>CUMPLIDA</v>
      </c>
      <c r="AE690" s="89" t="str">
        <f t="shared" si="21"/>
        <v>CUMPLIDA</v>
      </c>
      <c r="AF690" s="449" t="s">
        <v>31</v>
      </c>
      <c r="AG690" s="86"/>
      <c r="AH690" s="399"/>
      <c r="AI690" s="399"/>
      <c r="AJ690" s="399"/>
      <c r="AK690" s="427" t="s">
        <v>224</v>
      </c>
      <c r="AL690" s="119" t="s">
        <v>115</v>
      </c>
      <c r="AM690" s="119" t="s">
        <v>5215</v>
      </c>
      <c r="AN690" s="427" t="s">
        <v>213</v>
      </c>
      <c r="AO690" s="427"/>
      <c r="AP690" s="427"/>
      <c r="AQ690" s="427"/>
      <c r="AR690" s="427"/>
      <c r="AS690" s="119"/>
    </row>
    <row r="691" spans="1:45" ht="180" customHeight="1" x14ac:dyDescent="0.25">
      <c r="A691" s="397">
        <v>1170</v>
      </c>
      <c r="B691" s="397">
        <v>29</v>
      </c>
      <c r="C691" s="272" t="s">
        <v>5216</v>
      </c>
      <c r="D691" s="168" t="s">
        <v>5217</v>
      </c>
      <c r="E691" s="168" t="s">
        <v>5218</v>
      </c>
      <c r="F691" s="450" t="s">
        <v>5219</v>
      </c>
      <c r="G691" s="450" t="s">
        <v>3572</v>
      </c>
      <c r="H691" s="362" t="s">
        <v>5220</v>
      </c>
      <c r="I691" s="450" t="s">
        <v>5221</v>
      </c>
      <c r="J691" s="310">
        <v>9</v>
      </c>
      <c r="K691" s="451">
        <v>43009</v>
      </c>
      <c r="L691" s="451">
        <v>43312</v>
      </c>
      <c r="M691" s="427" t="s">
        <v>3565</v>
      </c>
      <c r="N691" s="427" t="s">
        <v>94</v>
      </c>
      <c r="O691" s="427" t="s">
        <v>22</v>
      </c>
      <c r="P691" s="427" t="s">
        <v>5222</v>
      </c>
      <c r="Q691" s="118" t="s">
        <v>6164</v>
      </c>
      <c r="R691" s="427" t="s">
        <v>88</v>
      </c>
      <c r="S691" s="427">
        <v>9</v>
      </c>
      <c r="T691" s="398">
        <f>+S691/J691</f>
        <v>1</v>
      </c>
      <c r="U691" s="86"/>
      <c r="V691" s="86"/>
      <c r="W691" s="86"/>
      <c r="X691" s="86"/>
      <c r="Y691" s="86"/>
      <c r="Z691" s="86"/>
      <c r="AA691" s="449" t="s">
        <v>331</v>
      </c>
      <c r="AB691" s="410">
        <f>IF(T691=100%,2,0)</f>
        <v>2</v>
      </c>
      <c r="AC691" s="411">
        <f>IF(L691&lt;$AD$8,0,1)</f>
        <v>0</v>
      </c>
      <c r="AD691" s="89" t="str">
        <f t="shared" si="20"/>
        <v>CUMPLIDA</v>
      </c>
      <c r="AE691" s="89" t="str">
        <f t="shared" si="21"/>
        <v>CUMPLIDA</v>
      </c>
      <c r="AF691" s="449" t="s">
        <v>88</v>
      </c>
      <c r="AG691" s="86"/>
      <c r="AH691" s="399"/>
      <c r="AI691" s="399"/>
      <c r="AJ691" s="399"/>
      <c r="AK691" s="427" t="s">
        <v>224</v>
      </c>
      <c r="AL691" s="119" t="s">
        <v>114</v>
      </c>
      <c r="AM691" s="119" t="s">
        <v>192</v>
      </c>
      <c r="AN691" s="427" t="s">
        <v>213</v>
      </c>
      <c r="AO691" s="427"/>
      <c r="AP691" s="427"/>
      <c r="AQ691" s="427"/>
      <c r="AR691" s="427"/>
      <c r="AS691" s="119"/>
    </row>
    <row r="692" spans="1:45" ht="300" customHeight="1" x14ac:dyDescent="0.25">
      <c r="A692" s="397">
        <v>1171</v>
      </c>
      <c r="B692" s="397">
        <v>30</v>
      </c>
      <c r="C692" s="272" t="s">
        <v>5223</v>
      </c>
      <c r="D692" s="168" t="s">
        <v>5224</v>
      </c>
      <c r="E692" s="168" t="s">
        <v>5225</v>
      </c>
      <c r="F692" s="99" t="s">
        <v>5226</v>
      </c>
      <c r="G692" s="99" t="s">
        <v>5227</v>
      </c>
      <c r="H692" s="372" t="s">
        <v>5228</v>
      </c>
      <c r="I692" s="99" t="s">
        <v>5229</v>
      </c>
      <c r="J692" s="310">
        <v>12</v>
      </c>
      <c r="K692" s="451">
        <v>43009</v>
      </c>
      <c r="L692" s="451">
        <v>43465</v>
      </c>
      <c r="M692" s="427" t="s">
        <v>3565</v>
      </c>
      <c r="N692" s="427" t="s">
        <v>94</v>
      </c>
      <c r="O692" s="427" t="s">
        <v>22</v>
      </c>
      <c r="P692" s="427" t="s">
        <v>5038</v>
      </c>
      <c r="Q692" s="118" t="s">
        <v>6164</v>
      </c>
      <c r="R692" s="427" t="s">
        <v>3441</v>
      </c>
      <c r="S692" s="427">
        <v>0</v>
      </c>
      <c r="T692" s="398">
        <f>+S692/J692</f>
        <v>0</v>
      </c>
      <c r="U692" s="86"/>
      <c r="V692" s="86"/>
      <c r="W692" s="86"/>
      <c r="X692" s="86"/>
      <c r="Y692" s="86"/>
      <c r="Z692" s="86"/>
      <c r="AA692" s="449" t="s">
        <v>331</v>
      </c>
      <c r="AB692" s="410">
        <f>IF(T692=100%,2,0)</f>
        <v>0</v>
      </c>
      <c r="AC692" s="411">
        <f>IF(L692&lt;$AD$8,0,1)</f>
        <v>1</v>
      </c>
      <c r="AD692" s="89" t="str">
        <f t="shared" si="20"/>
        <v>EN TERMINO</v>
      </c>
      <c r="AE692" s="89" t="str">
        <f t="shared" si="21"/>
        <v>EN TERMINO</v>
      </c>
      <c r="AF692" s="449" t="s">
        <v>89</v>
      </c>
      <c r="AG692" s="86"/>
      <c r="AH692" s="399"/>
      <c r="AI692" s="399"/>
      <c r="AJ692" s="399"/>
      <c r="AK692" s="427" t="s">
        <v>224</v>
      </c>
      <c r="AL692" s="427" t="s">
        <v>117</v>
      </c>
      <c r="AM692" s="119" t="s">
        <v>797</v>
      </c>
      <c r="AN692" s="427" t="s">
        <v>213</v>
      </c>
      <c r="AO692" s="427" t="s">
        <v>6234</v>
      </c>
      <c r="AP692" s="427"/>
      <c r="AQ692" s="427"/>
      <c r="AR692" s="427"/>
      <c r="AS692" s="119"/>
    </row>
    <row r="693" spans="1:45" ht="180" customHeight="1" x14ac:dyDescent="0.25">
      <c r="A693" s="397">
        <v>1172</v>
      </c>
      <c r="B693" s="397">
        <v>31</v>
      </c>
      <c r="C693" s="272" t="s">
        <v>5230</v>
      </c>
      <c r="D693" s="168" t="s">
        <v>5231</v>
      </c>
      <c r="E693" s="168" t="s">
        <v>5232</v>
      </c>
      <c r="F693" s="99" t="s">
        <v>5233</v>
      </c>
      <c r="G693" s="99" t="s">
        <v>5234</v>
      </c>
      <c r="H693" s="372" t="s">
        <v>5235</v>
      </c>
      <c r="I693" s="99" t="s">
        <v>5236</v>
      </c>
      <c r="J693" s="310">
        <v>7</v>
      </c>
      <c r="K693" s="451">
        <v>43009</v>
      </c>
      <c r="L693" s="451">
        <v>43190</v>
      </c>
      <c r="M693" s="427" t="s">
        <v>3565</v>
      </c>
      <c r="N693" s="427" t="s">
        <v>94</v>
      </c>
      <c r="O693" s="427" t="s">
        <v>22</v>
      </c>
      <c r="P693" s="427" t="s">
        <v>22</v>
      </c>
      <c r="Q693" s="118" t="s">
        <v>6164</v>
      </c>
      <c r="R693" s="427" t="s">
        <v>3441</v>
      </c>
      <c r="S693" s="427">
        <v>7</v>
      </c>
      <c r="T693" s="398">
        <f>+S693/J693</f>
        <v>1</v>
      </c>
      <c r="U693" s="86"/>
      <c r="V693" s="86"/>
      <c r="W693" s="86"/>
      <c r="X693" s="86"/>
      <c r="Y693" s="86"/>
      <c r="Z693" s="86"/>
      <c r="AA693" s="449" t="s">
        <v>331</v>
      </c>
      <c r="AB693" s="410">
        <f>IF(T693=100%,2,0)</f>
        <v>2</v>
      </c>
      <c r="AC693" s="411">
        <f>IF(L693&lt;$AD$8,0,1)</f>
        <v>0</v>
      </c>
      <c r="AD693" s="89" t="str">
        <f t="shared" si="20"/>
        <v>CUMPLIDA</v>
      </c>
      <c r="AE693" s="89" t="str">
        <f t="shared" si="21"/>
        <v>CUMPLIDA</v>
      </c>
      <c r="AF693" s="449" t="s">
        <v>89</v>
      </c>
      <c r="AG693" s="86"/>
      <c r="AH693" s="399"/>
      <c r="AI693" s="399"/>
      <c r="AJ693" s="399"/>
      <c r="AK693" s="427" t="s">
        <v>224</v>
      </c>
      <c r="AL693" s="119" t="s">
        <v>115</v>
      </c>
      <c r="AM693" s="427" t="s">
        <v>205</v>
      </c>
      <c r="AN693" s="427" t="s">
        <v>213</v>
      </c>
      <c r="AO693" s="427"/>
      <c r="AP693" s="427"/>
      <c r="AQ693" s="427"/>
      <c r="AR693" s="427"/>
      <c r="AS693" s="119"/>
    </row>
    <row r="694" spans="1:45" ht="138" customHeight="1" x14ac:dyDescent="0.25">
      <c r="A694" s="397">
        <v>1173</v>
      </c>
      <c r="B694" s="397">
        <v>32</v>
      </c>
      <c r="C694" s="272" t="s">
        <v>5237</v>
      </c>
      <c r="D694" s="168" t="s">
        <v>5238</v>
      </c>
      <c r="E694" s="168" t="s">
        <v>5239</v>
      </c>
      <c r="F694" s="450" t="s">
        <v>5240</v>
      </c>
      <c r="G694" s="99" t="s">
        <v>5241</v>
      </c>
      <c r="H694" s="234" t="s">
        <v>5860</v>
      </c>
      <c r="I694" s="234" t="s">
        <v>5859</v>
      </c>
      <c r="J694" s="310">
        <v>3</v>
      </c>
      <c r="K694" s="451">
        <v>43023</v>
      </c>
      <c r="L694" s="451">
        <v>43281</v>
      </c>
      <c r="M694" s="427" t="s">
        <v>303</v>
      </c>
      <c r="N694" s="427" t="s">
        <v>303</v>
      </c>
      <c r="O694" s="427" t="s">
        <v>25</v>
      </c>
      <c r="P694" s="427" t="s">
        <v>5242</v>
      </c>
      <c r="Q694" s="199" t="s">
        <v>6192</v>
      </c>
      <c r="R694" s="427" t="s">
        <v>88</v>
      </c>
      <c r="S694" s="427">
        <v>3</v>
      </c>
      <c r="T694" s="398">
        <f>+S694/J694</f>
        <v>1</v>
      </c>
      <c r="U694" s="86"/>
      <c r="V694" s="86"/>
      <c r="W694" s="86"/>
      <c r="X694" s="86"/>
      <c r="Y694" s="86"/>
      <c r="Z694" s="86"/>
      <c r="AA694" s="449" t="s">
        <v>331</v>
      </c>
      <c r="AB694" s="410">
        <f>IF(T694=100%,2,0)</f>
        <v>2</v>
      </c>
      <c r="AC694" s="411">
        <f>IF(L694&lt;$AD$8,0,1)</f>
        <v>0</v>
      </c>
      <c r="AD694" s="89" t="str">
        <f t="shared" si="20"/>
        <v>CUMPLIDA</v>
      </c>
      <c r="AE694" s="89" t="str">
        <f t="shared" si="21"/>
        <v>CUMPLIDA</v>
      </c>
      <c r="AF694" s="449" t="s">
        <v>88</v>
      </c>
      <c r="AG694" s="86"/>
      <c r="AH694" s="399"/>
      <c r="AI694" s="399"/>
      <c r="AJ694" s="399"/>
      <c r="AK694" s="427" t="s">
        <v>224</v>
      </c>
      <c r="AL694" s="427" t="s">
        <v>228</v>
      </c>
      <c r="AM694" s="119" t="s">
        <v>5243</v>
      </c>
      <c r="AN694" s="427" t="s">
        <v>303</v>
      </c>
      <c r="AO694" s="427"/>
      <c r="AP694" s="427"/>
      <c r="AQ694" s="427"/>
      <c r="AR694" s="427"/>
      <c r="AS694" s="119"/>
    </row>
    <row r="695" spans="1:45" ht="165" hidden="1" customHeight="1" x14ac:dyDescent="0.25">
      <c r="A695" s="397">
        <v>1174</v>
      </c>
      <c r="B695" s="397">
        <v>33</v>
      </c>
      <c r="C695" s="168" t="s">
        <v>5244</v>
      </c>
      <c r="D695" s="168" t="s">
        <v>5245</v>
      </c>
      <c r="E695" s="168" t="s">
        <v>5246</v>
      </c>
      <c r="F695" s="99" t="s">
        <v>5247</v>
      </c>
      <c r="G695" s="99" t="s">
        <v>5248</v>
      </c>
      <c r="H695" s="99" t="s">
        <v>5249</v>
      </c>
      <c r="I695" s="99" t="s">
        <v>5250</v>
      </c>
      <c r="J695" s="310">
        <v>4</v>
      </c>
      <c r="K695" s="451">
        <v>43009</v>
      </c>
      <c r="L695" s="451">
        <v>43190</v>
      </c>
      <c r="M695" s="427" t="s">
        <v>2554</v>
      </c>
      <c r="N695" s="427" t="s">
        <v>64</v>
      </c>
      <c r="O695" s="427" t="s">
        <v>29</v>
      </c>
      <c r="P695" s="427" t="s">
        <v>5251</v>
      </c>
      <c r="Q695" s="427" t="s">
        <v>29</v>
      </c>
      <c r="R695" s="427" t="s">
        <v>88</v>
      </c>
      <c r="S695" s="427">
        <v>4</v>
      </c>
      <c r="T695" s="398">
        <f>+S695/J695</f>
        <v>1</v>
      </c>
      <c r="U695" s="86"/>
      <c r="V695" s="86"/>
      <c r="W695" s="86"/>
      <c r="X695" s="86"/>
      <c r="Y695" s="86"/>
      <c r="Z695" s="86"/>
      <c r="AA695" s="449" t="s">
        <v>331</v>
      </c>
      <c r="AB695" s="410">
        <f>IF(T695=100%,2,0)</f>
        <v>2</v>
      </c>
      <c r="AC695" s="411">
        <f>IF(L695&lt;$AD$8,0,1)</f>
        <v>0</v>
      </c>
      <c r="AD695" s="89" t="str">
        <f t="shared" si="20"/>
        <v>CUMPLIDA</v>
      </c>
      <c r="AE695" s="89" t="str">
        <f t="shared" si="21"/>
        <v>CUMPLIDA</v>
      </c>
      <c r="AF695" s="449" t="s">
        <v>88</v>
      </c>
      <c r="AG695" s="427" t="s">
        <v>5882</v>
      </c>
      <c r="AH695" s="399"/>
      <c r="AI695" s="399"/>
      <c r="AJ695" s="399"/>
      <c r="AK695" s="427" t="s">
        <v>364</v>
      </c>
      <c r="AL695" s="427" t="s">
        <v>228</v>
      </c>
      <c r="AM695" s="427" t="s">
        <v>188</v>
      </c>
      <c r="AN695" s="427" t="s">
        <v>213</v>
      </c>
      <c r="AO695" s="427"/>
      <c r="AP695" s="427"/>
      <c r="AQ695" s="427"/>
      <c r="AR695" s="427"/>
      <c r="AS695" s="119"/>
    </row>
    <row r="696" spans="1:45" ht="105" hidden="1" customHeight="1" x14ac:dyDescent="0.25">
      <c r="A696" s="397">
        <v>1175</v>
      </c>
      <c r="B696" s="397">
        <v>34</v>
      </c>
      <c r="C696" s="168" t="s">
        <v>5252</v>
      </c>
      <c r="D696" s="168" t="s">
        <v>5253</v>
      </c>
      <c r="E696" s="168" t="s">
        <v>5254</v>
      </c>
      <c r="F696" s="383" t="s">
        <v>5081</v>
      </c>
      <c r="G696" s="383" t="s">
        <v>5255</v>
      </c>
      <c r="H696" s="100" t="s">
        <v>5256</v>
      </c>
      <c r="I696" s="100" t="s">
        <v>5257</v>
      </c>
      <c r="J696" s="310">
        <v>3</v>
      </c>
      <c r="K696" s="451">
        <v>42917</v>
      </c>
      <c r="L696" s="451">
        <v>43100</v>
      </c>
      <c r="M696" s="427" t="s">
        <v>305</v>
      </c>
      <c r="N696" s="427" t="s">
        <v>305</v>
      </c>
      <c r="O696" s="427" t="s">
        <v>48</v>
      </c>
      <c r="P696" s="427" t="s">
        <v>48</v>
      </c>
      <c r="Q696" s="427" t="s">
        <v>48</v>
      </c>
      <c r="R696" s="427" t="s">
        <v>88</v>
      </c>
      <c r="S696" s="427">
        <v>3</v>
      </c>
      <c r="T696" s="398">
        <f>+S696/J696</f>
        <v>1</v>
      </c>
      <c r="U696" s="86"/>
      <c r="V696" s="86"/>
      <c r="W696" s="86"/>
      <c r="X696" s="86"/>
      <c r="Y696" s="86"/>
      <c r="Z696" s="86"/>
      <c r="AA696" s="449" t="s">
        <v>331</v>
      </c>
      <c r="AB696" s="410">
        <f>IF(T696=100%,2,0)</f>
        <v>2</v>
      </c>
      <c r="AC696" s="411">
        <f>IF(L696&lt;$AD$8,0,1)</f>
        <v>0</v>
      </c>
      <c r="AD696" s="89" t="str">
        <f t="shared" si="20"/>
        <v>CUMPLIDA</v>
      </c>
      <c r="AE696" s="89" t="str">
        <f t="shared" si="21"/>
        <v>CUMPLIDA</v>
      </c>
      <c r="AF696" s="449" t="s">
        <v>88</v>
      </c>
      <c r="AG696" s="427" t="s">
        <v>5882</v>
      </c>
      <c r="AH696" s="399"/>
      <c r="AI696" s="399"/>
      <c r="AJ696" s="399"/>
      <c r="AK696" s="427" t="s">
        <v>364</v>
      </c>
      <c r="AL696" s="427" t="s">
        <v>228</v>
      </c>
      <c r="AM696" s="119" t="s">
        <v>5085</v>
      </c>
      <c r="AN696" s="427" t="s">
        <v>305</v>
      </c>
      <c r="AO696" s="427"/>
      <c r="AP696" s="427"/>
      <c r="AQ696" s="427"/>
      <c r="AR696" s="427"/>
      <c r="AS696" s="119"/>
    </row>
    <row r="697" spans="1:45" ht="300" customHeight="1" x14ac:dyDescent="0.25">
      <c r="A697" s="397">
        <v>1176</v>
      </c>
      <c r="B697" s="397">
        <v>35</v>
      </c>
      <c r="C697" s="272" t="s">
        <v>5258</v>
      </c>
      <c r="D697" s="168" t="s">
        <v>5259</v>
      </c>
      <c r="E697" s="168" t="s">
        <v>5260</v>
      </c>
      <c r="F697" s="99" t="s">
        <v>5261</v>
      </c>
      <c r="G697" s="99" t="s">
        <v>5262</v>
      </c>
      <c r="H697" s="99" t="s">
        <v>5868</v>
      </c>
      <c r="I697" s="99" t="s">
        <v>5867</v>
      </c>
      <c r="J697" s="310">
        <v>5</v>
      </c>
      <c r="K697" s="451">
        <v>42917</v>
      </c>
      <c r="L697" s="103">
        <v>43251</v>
      </c>
      <c r="M697" s="427" t="s">
        <v>305</v>
      </c>
      <c r="N697" s="427" t="s">
        <v>305</v>
      </c>
      <c r="O697" s="427" t="s">
        <v>80</v>
      </c>
      <c r="P697" s="427" t="s">
        <v>80</v>
      </c>
      <c r="Q697" s="452" t="s">
        <v>37</v>
      </c>
      <c r="R697" s="427" t="s">
        <v>88</v>
      </c>
      <c r="S697" s="427">
        <v>5</v>
      </c>
      <c r="T697" s="398">
        <f>+S697/J697</f>
        <v>1</v>
      </c>
      <c r="U697" s="86"/>
      <c r="V697" s="86"/>
      <c r="W697" s="86"/>
      <c r="X697" s="86"/>
      <c r="Y697" s="86"/>
      <c r="Z697" s="86"/>
      <c r="AA697" s="449" t="s">
        <v>331</v>
      </c>
      <c r="AB697" s="410">
        <f>IF(T697=100%,2,0)</f>
        <v>2</v>
      </c>
      <c r="AC697" s="411">
        <f>IF(L697&lt;$AD$8,0,1)</f>
        <v>0</v>
      </c>
      <c r="AD697" s="89" t="str">
        <f t="shared" si="20"/>
        <v>CUMPLIDA</v>
      </c>
      <c r="AE697" s="89" t="str">
        <f t="shared" si="21"/>
        <v>CUMPLIDA</v>
      </c>
      <c r="AF697" s="449" t="s">
        <v>88</v>
      </c>
      <c r="AG697" s="86"/>
      <c r="AH697" s="399"/>
      <c r="AI697" s="399"/>
      <c r="AJ697" s="399"/>
      <c r="AK697" s="427" t="s">
        <v>224</v>
      </c>
      <c r="AL697" s="427" t="s">
        <v>228</v>
      </c>
      <c r="AM697" s="119" t="s">
        <v>5085</v>
      </c>
      <c r="AN697" s="427" t="s">
        <v>305</v>
      </c>
      <c r="AO697" s="427"/>
      <c r="AP697" s="427"/>
      <c r="AQ697" s="427"/>
      <c r="AR697" s="427"/>
      <c r="AS697" s="119"/>
    </row>
    <row r="698" spans="1:45" ht="146.25" hidden="1" customHeight="1" x14ac:dyDescent="0.25">
      <c r="A698" s="397">
        <v>1177</v>
      </c>
      <c r="B698" s="397">
        <v>36</v>
      </c>
      <c r="C698" s="168" t="s">
        <v>5263</v>
      </c>
      <c r="D698" s="168" t="s">
        <v>5264</v>
      </c>
      <c r="E698" s="168" t="s">
        <v>5265</v>
      </c>
      <c r="F698" s="383" t="s">
        <v>5266</v>
      </c>
      <c r="G698" s="383" t="s">
        <v>5267</v>
      </c>
      <c r="H698" s="100" t="s">
        <v>5362</v>
      </c>
      <c r="I698" s="100" t="s">
        <v>5363</v>
      </c>
      <c r="J698" s="310">
        <v>3</v>
      </c>
      <c r="K698" s="451">
        <v>42917</v>
      </c>
      <c r="L698" s="451">
        <v>43100</v>
      </c>
      <c r="M698" s="427" t="s">
        <v>305</v>
      </c>
      <c r="N698" s="427" t="s">
        <v>305</v>
      </c>
      <c r="O698" s="427" t="s">
        <v>48</v>
      </c>
      <c r="P698" s="427" t="s">
        <v>48</v>
      </c>
      <c r="Q698" s="427" t="s">
        <v>48</v>
      </c>
      <c r="R698" s="427" t="s">
        <v>88</v>
      </c>
      <c r="S698" s="427">
        <v>3</v>
      </c>
      <c r="T698" s="398">
        <f>+S698/J698</f>
        <v>1</v>
      </c>
      <c r="U698" s="86"/>
      <c r="V698" s="86"/>
      <c r="W698" s="86"/>
      <c r="X698" s="86"/>
      <c r="Y698" s="86"/>
      <c r="Z698" s="86"/>
      <c r="AA698" s="449" t="s">
        <v>331</v>
      </c>
      <c r="AB698" s="410">
        <f>IF(T698=100%,2,0)</f>
        <v>2</v>
      </c>
      <c r="AC698" s="411">
        <f>IF(L698&lt;$AD$8,0,1)</f>
        <v>0</v>
      </c>
      <c r="AD698" s="89" t="str">
        <f t="shared" si="20"/>
        <v>CUMPLIDA</v>
      </c>
      <c r="AE698" s="89" t="str">
        <f t="shared" si="21"/>
        <v>CUMPLIDA</v>
      </c>
      <c r="AF698" s="449" t="s">
        <v>88</v>
      </c>
      <c r="AG698" s="427" t="s">
        <v>5882</v>
      </c>
      <c r="AH698" s="399"/>
      <c r="AI698" s="399"/>
      <c r="AJ698" s="399"/>
      <c r="AK698" s="427" t="s">
        <v>364</v>
      </c>
      <c r="AL698" s="427" t="s">
        <v>228</v>
      </c>
      <c r="AM698" s="119" t="s">
        <v>5085</v>
      </c>
      <c r="AN698" s="427" t="s">
        <v>305</v>
      </c>
      <c r="AO698" s="427"/>
      <c r="AP698" s="427"/>
      <c r="AQ698" s="427"/>
      <c r="AR698" s="427"/>
      <c r="AS698" s="119"/>
    </row>
    <row r="699" spans="1:45" ht="285" customHeight="1" x14ac:dyDescent="0.25">
      <c r="A699" s="397">
        <v>1178</v>
      </c>
      <c r="B699" s="397">
        <v>37</v>
      </c>
      <c r="C699" s="168" t="s">
        <v>5268</v>
      </c>
      <c r="D699" s="168" t="s">
        <v>5269</v>
      </c>
      <c r="E699" s="168" t="s">
        <v>5270</v>
      </c>
      <c r="F699" s="181" t="s">
        <v>5271</v>
      </c>
      <c r="G699" s="181" t="s">
        <v>5272</v>
      </c>
      <c r="H699" s="99" t="s">
        <v>5273</v>
      </c>
      <c r="I699" s="99" t="s">
        <v>5274</v>
      </c>
      <c r="J699" s="310">
        <v>4</v>
      </c>
      <c r="K699" s="451">
        <v>42917</v>
      </c>
      <c r="L699" s="451">
        <v>43220</v>
      </c>
      <c r="M699" s="427" t="s">
        <v>306</v>
      </c>
      <c r="N699" s="427" t="s">
        <v>306</v>
      </c>
      <c r="O699" s="427" t="s">
        <v>43</v>
      </c>
      <c r="P699" s="427" t="s">
        <v>4271</v>
      </c>
      <c r="Q699" s="118" t="s">
        <v>6165</v>
      </c>
      <c r="R699" s="427" t="s">
        <v>3441</v>
      </c>
      <c r="S699" s="427">
        <v>4</v>
      </c>
      <c r="T699" s="398">
        <f>+S699/J699</f>
        <v>1</v>
      </c>
      <c r="U699" s="86"/>
      <c r="V699" s="86"/>
      <c r="W699" s="86"/>
      <c r="X699" s="86"/>
      <c r="Y699" s="86"/>
      <c r="Z699" s="86"/>
      <c r="AA699" s="449" t="s">
        <v>331</v>
      </c>
      <c r="AB699" s="410">
        <f>IF(T699=100%,2,0)</f>
        <v>2</v>
      </c>
      <c r="AC699" s="411">
        <f>IF(L699&lt;$AD$8,0,1)</f>
        <v>0</v>
      </c>
      <c r="AD699" s="89" t="str">
        <f t="shared" si="20"/>
        <v>CUMPLIDA</v>
      </c>
      <c r="AE699" s="89" t="str">
        <f t="shared" si="21"/>
        <v>CUMPLIDA</v>
      </c>
      <c r="AF699" s="449" t="s">
        <v>89</v>
      </c>
      <c r="AG699" s="86"/>
      <c r="AH699" s="399"/>
      <c r="AI699" s="399"/>
      <c r="AJ699" s="399"/>
      <c r="AK699" s="427" t="s">
        <v>224</v>
      </c>
      <c r="AL699" s="427" t="s">
        <v>228</v>
      </c>
      <c r="AM699" s="119" t="s">
        <v>187</v>
      </c>
      <c r="AN699" s="427" t="s">
        <v>306</v>
      </c>
      <c r="AO699" s="427"/>
      <c r="AP699" s="427"/>
      <c r="AQ699" s="427"/>
      <c r="AR699" s="427"/>
      <c r="AS699" s="119"/>
    </row>
    <row r="700" spans="1:45" ht="120" customHeight="1" x14ac:dyDescent="0.25">
      <c r="A700" s="397">
        <v>1179</v>
      </c>
      <c r="B700" s="397">
        <v>38</v>
      </c>
      <c r="C700" s="272" t="s">
        <v>5275</v>
      </c>
      <c r="D700" s="168" t="s">
        <v>5276</v>
      </c>
      <c r="E700" s="168" t="s">
        <v>5277</v>
      </c>
      <c r="F700" s="450" t="s">
        <v>5278</v>
      </c>
      <c r="G700" s="450" t="s">
        <v>5278</v>
      </c>
      <c r="H700" s="234" t="s">
        <v>5861</v>
      </c>
      <c r="I700" s="234" t="s">
        <v>5862</v>
      </c>
      <c r="J700" s="310">
        <v>3</v>
      </c>
      <c r="K700" s="451">
        <v>43023</v>
      </c>
      <c r="L700" s="451">
        <v>43281</v>
      </c>
      <c r="M700" s="427" t="s">
        <v>303</v>
      </c>
      <c r="N700" s="427" t="s">
        <v>303</v>
      </c>
      <c r="O700" s="427" t="s">
        <v>25</v>
      </c>
      <c r="P700" s="427" t="s">
        <v>5279</v>
      </c>
      <c r="Q700" s="199" t="s">
        <v>6192</v>
      </c>
      <c r="R700" s="427" t="s">
        <v>88</v>
      </c>
      <c r="S700" s="427">
        <v>3</v>
      </c>
      <c r="T700" s="398">
        <f>+S700/J700</f>
        <v>1</v>
      </c>
      <c r="U700" s="86"/>
      <c r="V700" s="86"/>
      <c r="W700" s="86"/>
      <c r="X700" s="86"/>
      <c r="Y700" s="86"/>
      <c r="Z700" s="86"/>
      <c r="AA700" s="449" t="s">
        <v>331</v>
      </c>
      <c r="AB700" s="410">
        <f>IF(T700=100%,2,0)</f>
        <v>2</v>
      </c>
      <c r="AC700" s="411">
        <f>IF(L700&lt;$AD$8,0,1)</f>
        <v>0</v>
      </c>
      <c r="AD700" s="89" t="str">
        <f t="shared" si="20"/>
        <v>CUMPLIDA</v>
      </c>
      <c r="AE700" s="89" t="str">
        <f t="shared" si="21"/>
        <v>CUMPLIDA</v>
      </c>
      <c r="AF700" s="449" t="s">
        <v>88</v>
      </c>
      <c r="AG700" s="86"/>
      <c r="AH700" s="399"/>
      <c r="AI700" s="399"/>
      <c r="AJ700" s="399"/>
      <c r="AK700" s="427" t="s">
        <v>224</v>
      </c>
      <c r="AL700" s="119" t="s">
        <v>111</v>
      </c>
      <c r="AM700" s="119" t="s">
        <v>178</v>
      </c>
      <c r="AN700" s="427" t="s">
        <v>303</v>
      </c>
      <c r="AO700" s="427"/>
      <c r="AP700" s="427"/>
      <c r="AQ700" s="427"/>
      <c r="AR700" s="427"/>
      <c r="AS700" s="119"/>
    </row>
    <row r="701" spans="1:45" ht="375" customHeight="1" x14ac:dyDescent="0.25">
      <c r="A701" s="397">
        <v>1180</v>
      </c>
      <c r="B701" s="397">
        <v>39</v>
      </c>
      <c r="C701" s="272" t="s">
        <v>5280</v>
      </c>
      <c r="D701" s="168" t="s">
        <v>5281</v>
      </c>
      <c r="E701" s="168" t="s">
        <v>5282</v>
      </c>
      <c r="F701" s="99" t="s">
        <v>5283</v>
      </c>
      <c r="G701" s="99" t="s">
        <v>5284</v>
      </c>
      <c r="H701" s="403" t="s">
        <v>5869</v>
      </c>
      <c r="I701" s="403" t="s">
        <v>5870</v>
      </c>
      <c r="J701" s="310">
        <v>5</v>
      </c>
      <c r="K701" s="451">
        <v>42917</v>
      </c>
      <c r="L701" s="103">
        <v>43251</v>
      </c>
      <c r="M701" s="427" t="s">
        <v>305</v>
      </c>
      <c r="N701" s="427" t="s">
        <v>305</v>
      </c>
      <c r="O701" s="427" t="s">
        <v>80</v>
      </c>
      <c r="P701" s="427" t="s">
        <v>80</v>
      </c>
      <c r="Q701" s="452" t="s">
        <v>37</v>
      </c>
      <c r="R701" s="427" t="s">
        <v>88</v>
      </c>
      <c r="S701" s="427">
        <v>5</v>
      </c>
      <c r="T701" s="398">
        <f>+S701/J701</f>
        <v>1</v>
      </c>
      <c r="U701" s="86"/>
      <c r="V701" s="86"/>
      <c r="W701" s="86"/>
      <c r="X701" s="86"/>
      <c r="Y701" s="86"/>
      <c r="Z701" s="86"/>
      <c r="AA701" s="449" t="s">
        <v>331</v>
      </c>
      <c r="AB701" s="410">
        <f>IF(T701=100%,2,0)</f>
        <v>2</v>
      </c>
      <c r="AC701" s="411">
        <f>IF(L701&lt;$AD$8,0,1)</f>
        <v>0</v>
      </c>
      <c r="AD701" s="89" t="str">
        <f t="shared" si="20"/>
        <v>CUMPLIDA</v>
      </c>
      <c r="AE701" s="89" t="str">
        <f t="shared" si="21"/>
        <v>CUMPLIDA</v>
      </c>
      <c r="AF701" s="449" t="s">
        <v>88</v>
      </c>
      <c r="AG701" s="86"/>
      <c r="AH701" s="399"/>
      <c r="AI701" s="399"/>
      <c r="AJ701" s="399"/>
      <c r="AK701" s="427" t="s">
        <v>224</v>
      </c>
      <c r="AL701" s="427" t="s">
        <v>228</v>
      </c>
      <c r="AM701" s="427" t="s">
        <v>188</v>
      </c>
      <c r="AN701" s="427" t="s">
        <v>305</v>
      </c>
      <c r="AO701" s="427"/>
      <c r="AP701" s="427"/>
      <c r="AQ701" s="427"/>
      <c r="AR701" s="427"/>
      <c r="AS701" s="119"/>
    </row>
    <row r="702" spans="1:45" ht="150" customHeight="1" x14ac:dyDescent="0.25">
      <c r="A702" s="397">
        <v>1181</v>
      </c>
      <c r="B702" s="397">
        <v>40</v>
      </c>
      <c r="C702" s="272" t="s">
        <v>5285</v>
      </c>
      <c r="D702" s="168" t="s">
        <v>5286</v>
      </c>
      <c r="E702" s="168" t="s">
        <v>5287</v>
      </c>
      <c r="F702" s="383" t="s">
        <v>5288</v>
      </c>
      <c r="G702" s="383" t="s">
        <v>5289</v>
      </c>
      <c r="H702" s="100" t="s">
        <v>5290</v>
      </c>
      <c r="I702" s="100" t="s">
        <v>5291</v>
      </c>
      <c r="J702" s="310">
        <v>3</v>
      </c>
      <c r="K702" s="451">
        <v>42917</v>
      </c>
      <c r="L702" s="451">
        <v>43190</v>
      </c>
      <c r="M702" s="427" t="s">
        <v>305</v>
      </c>
      <c r="N702" s="427" t="s">
        <v>305</v>
      </c>
      <c r="O702" s="427" t="s">
        <v>48</v>
      </c>
      <c r="P702" s="427" t="s">
        <v>48</v>
      </c>
      <c r="Q702" s="118" t="s">
        <v>6163</v>
      </c>
      <c r="R702" s="427" t="s">
        <v>88</v>
      </c>
      <c r="S702" s="427">
        <v>3</v>
      </c>
      <c r="T702" s="398">
        <f>+S702/J702</f>
        <v>1</v>
      </c>
      <c r="U702" s="86"/>
      <c r="V702" s="86"/>
      <c r="W702" s="86"/>
      <c r="X702" s="86"/>
      <c r="Y702" s="86"/>
      <c r="Z702" s="86"/>
      <c r="AA702" s="449" t="s">
        <v>331</v>
      </c>
      <c r="AB702" s="410">
        <f>IF(T702=100%,2,0)</f>
        <v>2</v>
      </c>
      <c r="AC702" s="411">
        <f>IF(L702&lt;$AD$8,0,1)</f>
        <v>0</v>
      </c>
      <c r="AD702" s="89" t="str">
        <f t="shared" si="20"/>
        <v>CUMPLIDA</v>
      </c>
      <c r="AE702" s="89" t="str">
        <f t="shared" si="21"/>
        <v>CUMPLIDA</v>
      </c>
      <c r="AF702" s="449" t="s">
        <v>88</v>
      </c>
      <c r="AG702" s="86"/>
      <c r="AH702" s="399"/>
      <c r="AI702" s="399"/>
      <c r="AJ702" s="399"/>
      <c r="AK702" s="427" t="s">
        <v>224</v>
      </c>
      <c r="AL702" s="427" t="s">
        <v>228</v>
      </c>
      <c r="AM702" s="119" t="s">
        <v>3304</v>
      </c>
      <c r="AN702" s="427" t="s">
        <v>305</v>
      </c>
      <c r="AO702" s="427"/>
      <c r="AP702" s="427"/>
      <c r="AQ702" s="427"/>
      <c r="AR702" s="427"/>
      <c r="AS702" s="119"/>
    </row>
    <row r="703" spans="1:45" ht="210" customHeight="1" x14ac:dyDescent="0.25">
      <c r="A703" s="397">
        <v>1182</v>
      </c>
      <c r="B703" s="397">
        <v>41</v>
      </c>
      <c r="C703" s="272" t="s">
        <v>5292</v>
      </c>
      <c r="D703" s="168" t="s">
        <v>5293</v>
      </c>
      <c r="E703" s="168" t="s">
        <v>5294</v>
      </c>
      <c r="F703" s="119" t="s">
        <v>5295</v>
      </c>
      <c r="G703" s="119" t="s">
        <v>5296</v>
      </c>
      <c r="H703" s="119" t="s">
        <v>5297</v>
      </c>
      <c r="I703" s="119" t="s">
        <v>5297</v>
      </c>
      <c r="J703" s="427">
        <v>3</v>
      </c>
      <c r="K703" s="451">
        <v>42917</v>
      </c>
      <c r="L703" s="451">
        <v>43190</v>
      </c>
      <c r="M703" s="427" t="s">
        <v>305</v>
      </c>
      <c r="N703" s="427" t="s">
        <v>305</v>
      </c>
      <c r="O703" s="427" t="s">
        <v>5298</v>
      </c>
      <c r="P703" s="427" t="s">
        <v>5298</v>
      </c>
      <c r="Q703" s="452" t="s">
        <v>37</v>
      </c>
      <c r="R703" s="427" t="s">
        <v>88</v>
      </c>
      <c r="S703" s="427">
        <v>3</v>
      </c>
      <c r="T703" s="398">
        <f>+S703/J703</f>
        <v>1</v>
      </c>
      <c r="U703" s="86"/>
      <c r="V703" s="86"/>
      <c r="W703" s="86"/>
      <c r="X703" s="86"/>
      <c r="Y703" s="86"/>
      <c r="Z703" s="86"/>
      <c r="AA703" s="449" t="s">
        <v>331</v>
      </c>
      <c r="AB703" s="410">
        <f>IF(T703=100%,2,0)</f>
        <v>2</v>
      </c>
      <c r="AC703" s="411">
        <f>IF(L703&lt;$AD$8,0,1)</f>
        <v>0</v>
      </c>
      <c r="AD703" s="89" t="str">
        <f t="shared" si="20"/>
        <v>CUMPLIDA</v>
      </c>
      <c r="AE703" s="89" t="str">
        <f t="shared" si="21"/>
        <v>CUMPLIDA</v>
      </c>
      <c r="AF703" s="449" t="s">
        <v>88</v>
      </c>
      <c r="AG703" s="86"/>
      <c r="AH703" s="399"/>
      <c r="AI703" s="399"/>
      <c r="AJ703" s="399"/>
      <c r="AK703" s="427" t="s">
        <v>224</v>
      </c>
      <c r="AL703" s="427" t="s">
        <v>228</v>
      </c>
      <c r="AM703" s="119" t="s">
        <v>5085</v>
      </c>
      <c r="AN703" s="427" t="s">
        <v>305</v>
      </c>
      <c r="AO703" s="427"/>
      <c r="AP703" s="427"/>
      <c r="AQ703" s="427"/>
      <c r="AR703" s="427"/>
      <c r="AS703" s="119"/>
    </row>
    <row r="704" spans="1:45" ht="150" customHeight="1" x14ac:dyDescent="0.25">
      <c r="A704" s="397">
        <v>1183</v>
      </c>
      <c r="B704" s="397">
        <v>42</v>
      </c>
      <c r="C704" s="272" t="s">
        <v>5300</v>
      </c>
      <c r="D704" s="168" t="s">
        <v>5301</v>
      </c>
      <c r="E704" s="168" t="s">
        <v>5302</v>
      </c>
      <c r="F704" s="383" t="s">
        <v>5303</v>
      </c>
      <c r="G704" s="383" t="s">
        <v>5304</v>
      </c>
      <c r="H704" s="100" t="s">
        <v>5360</v>
      </c>
      <c r="I704" s="100" t="s">
        <v>5361</v>
      </c>
      <c r="J704" s="310">
        <v>2</v>
      </c>
      <c r="K704" s="451">
        <v>42917</v>
      </c>
      <c r="L704" s="451">
        <v>43190</v>
      </c>
      <c r="M704" s="427" t="s">
        <v>305</v>
      </c>
      <c r="N704" s="427" t="s">
        <v>305</v>
      </c>
      <c r="O704" s="427" t="s">
        <v>48</v>
      </c>
      <c r="P704" s="427" t="s">
        <v>48</v>
      </c>
      <c r="Q704" s="118" t="s">
        <v>6163</v>
      </c>
      <c r="R704" s="427" t="s">
        <v>88</v>
      </c>
      <c r="S704" s="427">
        <v>2</v>
      </c>
      <c r="T704" s="398">
        <f>+S704/J704</f>
        <v>1</v>
      </c>
      <c r="U704" s="86"/>
      <c r="V704" s="86"/>
      <c r="W704" s="86"/>
      <c r="X704" s="86"/>
      <c r="Y704" s="86"/>
      <c r="Z704" s="86"/>
      <c r="AA704" s="449" t="s">
        <v>331</v>
      </c>
      <c r="AB704" s="410">
        <f>IF(T704=100%,2,0)</f>
        <v>2</v>
      </c>
      <c r="AC704" s="411">
        <f>IF(L704&lt;$AD$8,0,1)</f>
        <v>0</v>
      </c>
      <c r="AD704" s="89" t="str">
        <f t="shared" si="20"/>
        <v>CUMPLIDA</v>
      </c>
      <c r="AE704" s="89" t="str">
        <f t="shared" si="21"/>
        <v>CUMPLIDA</v>
      </c>
      <c r="AF704" s="449" t="s">
        <v>88</v>
      </c>
      <c r="AG704" s="86"/>
      <c r="AH704" s="399"/>
      <c r="AI704" s="399"/>
      <c r="AJ704" s="399"/>
      <c r="AK704" s="427" t="s">
        <v>224</v>
      </c>
      <c r="AL704" s="427" t="s">
        <v>228</v>
      </c>
      <c r="AM704" s="119" t="s">
        <v>5085</v>
      </c>
      <c r="AN704" s="427" t="s">
        <v>305</v>
      </c>
      <c r="AO704" s="427"/>
      <c r="AP704" s="427"/>
      <c r="AQ704" s="427"/>
      <c r="AR704" s="427"/>
      <c r="AS704" s="119"/>
    </row>
    <row r="705" spans="1:45" ht="120" hidden="1" customHeight="1" x14ac:dyDescent="0.25">
      <c r="A705" s="397">
        <v>1184</v>
      </c>
      <c r="B705" s="397">
        <v>43</v>
      </c>
      <c r="C705" s="168" t="s">
        <v>5305</v>
      </c>
      <c r="D705" s="168" t="s">
        <v>5306</v>
      </c>
      <c r="E705" s="168" t="s">
        <v>5307</v>
      </c>
      <c r="F705" s="383" t="s">
        <v>5308</v>
      </c>
      <c r="G705" s="383" t="s">
        <v>5309</v>
      </c>
      <c r="H705" s="100" t="s">
        <v>5310</v>
      </c>
      <c r="I705" s="100" t="s">
        <v>5311</v>
      </c>
      <c r="J705" s="310">
        <v>2</v>
      </c>
      <c r="K705" s="451">
        <v>42917</v>
      </c>
      <c r="L705" s="451">
        <v>43100</v>
      </c>
      <c r="M705" s="427" t="s">
        <v>305</v>
      </c>
      <c r="N705" s="427" t="s">
        <v>305</v>
      </c>
      <c r="O705" s="427" t="s">
        <v>48</v>
      </c>
      <c r="P705" s="427" t="s">
        <v>48</v>
      </c>
      <c r="Q705" s="427" t="s">
        <v>48</v>
      </c>
      <c r="R705" s="427" t="s">
        <v>88</v>
      </c>
      <c r="S705" s="427">
        <v>2</v>
      </c>
      <c r="T705" s="398">
        <f>+S705/J705</f>
        <v>1</v>
      </c>
      <c r="U705" s="86"/>
      <c r="V705" s="86"/>
      <c r="W705" s="86"/>
      <c r="X705" s="86"/>
      <c r="Y705" s="86"/>
      <c r="Z705" s="86"/>
      <c r="AA705" s="449" t="s">
        <v>331</v>
      </c>
      <c r="AB705" s="410">
        <f>IF(T705=100%,2,0)</f>
        <v>2</v>
      </c>
      <c r="AC705" s="411">
        <f>IF(L705&lt;$AD$8,0,1)</f>
        <v>0</v>
      </c>
      <c r="AD705" s="89" t="str">
        <f t="shared" si="20"/>
        <v>CUMPLIDA</v>
      </c>
      <c r="AE705" s="89" t="str">
        <f t="shared" si="21"/>
        <v>CUMPLIDA</v>
      </c>
      <c r="AF705" s="449" t="s">
        <v>88</v>
      </c>
      <c r="AG705" s="427" t="s">
        <v>5882</v>
      </c>
      <c r="AH705" s="399"/>
      <c r="AI705" s="399"/>
      <c r="AJ705" s="399"/>
      <c r="AK705" s="427" t="s">
        <v>364</v>
      </c>
      <c r="AL705" s="427" t="s">
        <v>228</v>
      </c>
      <c r="AM705" s="119" t="s">
        <v>5085</v>
      </c>
      <c r="AN705" s="427" t="s">
        <v>305</v>
      </c>
      <c r="AO705" s="427"/>
      <c r="AP705" s="427"/>
      <c r="AQ705" s="427"/>
      <c r="AR705" s="427"/>
      <c r="AS705" s="119"/>
    </row>
    <row r="706" spans="1:45" ht="105" hidden="1" customHeight="1" x14ac:dyDescent="0.25">
      <c r="A706" s="397">
        <v>1185</v>
      </c>
      <c r="B706" s="397">
        <v>44</v>
      </c>
      <c r="C706" s="168" t="s">
        <v>5312</v>
      </c>
      <c r="D706" s="168" t="s">
        <v>5313</v>
      </c>
      <c r="E706" s="168" t="s">
        <v>5314</v>
      </c>
      <c r="F706" s="99" t="s">
        <v>5315</v>
      </c>
      <c r="G706" s="99" t="s">
        <v>5316</v>
      </c>
      <c r="H706" s="99" t="s">
        <v>5317</v>
      </c>
      <c r="I706" s="99" t="s">
        <v>5318</v>
      </c>
      <c r="J706" s="310">
        <v>3</v>
      </c>
      <c r="K706" s="451">
        <v>42917</v>
      </c>
      <c r="L706" s="451">
        <v>43100</v>
      </c>
      <c r="M706" s="427" t="s">
        <v>305</v>
      </c>
      <c r="N706" s="427" t="s">
        <v>305</v>
      </c>
      <c r="O706" s="427" t="s">
        <v>48</v>
      </c>
      <c r="P706" s="427" t="s">
        <v>48</v>
      </c>
      <c r="Q706" s="427" t="s">
        <v>48</v>
      </c>
      <c r="R706" s="427" t="s">
        <v>88</v>
      </c>
      <c r="S706" s="427">
        <v>3</v>
      </c>
      <c r="T706" s="398">
        <f>+S706/J706</f>
        <v>1</v>
      </c>
      <c r="U706" s="86"/>
      <c r="V706" s="86"/>
      <c r="W706" s="86"/>
      <c r="X706" s="86"/>
      <c r="Y706" s="86"/>
      <c r="Z706" s="86"/>
      <c r="AA706" s="449" t="s">
        <v>331</v>
      </c>
      <c r="AB706" s="410">
        <f>IF(T706=100%,2,0)</f>
        <v>2</v>
      </c>
      <c r="AC706" s="411">
        <f>IF(L706&lt;$AD$8,0,1)</f>
        <v>0</v>
      </c>
      <c r="AD706" s="89" t="str">
        <f t="shared" si="20"/>
        <v>CUMPLIDA</v>
      </c>
      <c r="AE706" s="89" t="str">
        <f t="shared" si="21"/>
        <v>CUMPLIDA</v>
      </c>
      <c r="AF706" s="449" t="s">
        <v>88</v>
      </c>
      <c r="AG706" s="427" t="s">
        <v>5882</v>
      </c>
      <c r="AH706" s="399"/>
      <c r="AI706" s="399"/>
      <c r="AJ706" s="399"/>
      <c r="AK706" s="427" t="s">
        <v>364</v>
      </c>
      <c r="AL706" s="427" t="s">
        <v>228</v>
      </c>
      <c r="AM706" s="119" t="s">
        <v>5085</v>
      </c>
      <c r="AN706" s="427" t="s">
        <v>305</v>
      </c>
      <c r="AO706" s="427"/>
      <c r="AP706" s="427"/>
      <c r="AQ706" s="427"/>
      <c r="AR706" s="427"/>
      <c r="AS706" s="119"/>
    </row>
    <row r="707" spans="1:45" ht="130.5" hidden="1" customHeight="1" x14ac:dyDescent="0.25">
      <c r="A707" s="397">
        <v>1186</v>
      </c>
      <c r="B707" s="397">
        <v>45</v>
      </c>
      <c r="C707" s="272" t="s">
        <v>5319</v>
      </c>
      <c r="D707" s="168" t="s">
        <v>5320</v>
      </c>
      <c r="E707" s="168" t="s">
        <v>5321</v>
      </c>
      <c r="F707" s="99" t="s">
        <v>5322</v>
      </c>
      <c r="G707" s="99" t="s">
        <v>5323</v>
      </c>
      <c r="H707" s="99" t="s">
        <v>5364</v>
      </c>
      <c r="I707" s="99" t="s">
        <v>5365</v>
      </c>
      <c r="J707" s="310">
        <v>4</v>
      </c>
      <c r="K707" s="451">
        <v>42917</v>
      </c>
      <c r="L707" s="451">
        <v>43100</v>
      </c>
      <c r="M707" s="427" t="s">
        <v>305</v>
      </c>
      <c r="N707" s="427" t="s">
        <v>305</v>
      </c>
      <c r="O707" s="427" t="s">
        <v>48</v>
      </c>
      <c r="P707" s="427" t="s">
        <v>48</v>
      </c>
      <c r="Q707" s="427" t="s">
        <v>48</v>
      </c>
      <c r="R707" s="427" t="s">
        <v>88</v>
      </c>
      <c r="S707" s="427">
        <v>4</v>
      </c>
      <c r="T707" s="398">
        <f>+S707/J707</f>
        <v>1</v>
      </c>
      <c r="U707" s="86"/>
      <c r="V707" s="86"/>
      <c r="W707" s="86"/>
      <c r="X707" s="86"/>
      <c r="Y707" s="86"/>
      <c r="Z707" s="86"/>
      <c r="AA707" s="449" t="s">
        <v>331</v>
      </c>
      <c r="AB707" s="410">
        <f>IF(T707=100%,2,0)</f>
        <v>2</v>
      </c>
      <c r="AC707" s="411">
        <f>IF(L707&lt;$AD$8,0,1)</f>
        <v>0</v>
      </c>
      <c r="AD707" s="89" t="str">
        <f t="shared" si="20"/>
        <v>CUMPLIDA</v>
      </c>
      <c r="AE707" s="89" t="str">
        <f t="shared" si="21"/>
        <v>CUMPLIDA</v>
      </c>
      <c r="AF707" s="449" t="s">
        <v>88</v>
      </c>
      <c r="AG707" s="427" t="s">
        <v>5882</v>
      </c>
      <c r="AH707" s="399"/>
      <c r="AI707" s="399"/>
      <c r="AJ707" s="399"/>
      <c r="AK707" s="427" t="s">
        <v>364</v>
      </c>
      <c r="AL707" s="427" t="s">
        <v>228</v>
      </c>
      <c r="AM707" s="119" t="s">
        <v>5085</v>
      </c>
      <c r="AN707" s="427" t="s">
        <v>305</v>
      </c>
      <c r="AO707" s="427"/>
      <c r="AP707" s="427"/>
      <c r="AQ707" s="427"/>
      <c r="AR707" s="427"/>
      <c r="AS707" s="119"/>
    </row>
    <row r="708" spans="1:45" ht="290.25" customHeight="1" x14ac:dyDescent="0.25">
      <c r="A708" s="397">
        <v>1187</v>
      </c>
      <c r="B708" s="397">
        <v>46</v>
      </c>
      <c r="C708" s="272" t="s">
        <v>5905</v>
      </c>
      <c r="D708" s="168" t="s">
        <v>5906</v>
      </c>
      <c r="E708" s="168" t="s">
        <v>5324</v>
      </c>
      <c r="F708" s="520" t="s">
        <v>5908</v>
      </c>
      <c r="G708" s="520" t="s">
        <v>5910</v>
      </c>
      <c r="H708" s="521" t="s">
        <v>5912</v>
      </c>
      <c r="I708" s="521" t="s">
        <v>5913</v>
      </c>
      <c r="J708" s="310">
        <v>14</v>
      </c>
      <c r="K708" s="103">
        <v>42917</v>
      </c>
      <c r="L708" s="103">
        <v>43281</v>
      </c>
      <c r="M708" s="427" t="s">
        <v>305</v>
      </c>
      <c r="N708" s="427" t="s">
        <v>305</v>
      </c>
      <c r="O708" s="427" t="s">
        <v>5914</v>
      </c>
      <c r="P708" s="427" t="s">
        <v>5914</v>
      </c>
      <c r="Q708" s="452" t="s">
        <v>37</v>
      </c>
      <c r="R708" s="427" t="s">
        <v>88</v>
      </c>
      <c r="S708" s="427">
        <v>14</v>
      </c>
      <c r="T708" s="398">
        <f>+S708/J708</f>
        <v>1</v>
      </c>
      <c r="U708" s="86"/>
      <c r="V708" s="86"/>
      <c r="W708" s="86"/>
      <c r="X708" s="86"/>
      <c r="Y708" s="86"/>
      <c r="Z708" s="86"/>
      <c r="AA708" s="449" t="s">
        <v>331</v>
      </c>
      <c r="AB708" s="410">
        <f>IF(T708=100%,2,0)</f>
        <v>2</v>
      </c>
      <c r="AC708" s="411">
        <f>IF(L708&lt;$AD$8,0,1)</f>
        <v>0</v>
      </c>
      <c r="AD708" s="89" t="str">
        <f t="shared" si="20"/>
        <v>CUMPLIDA</v>
      </c>
      <c r="AE708" s="89" t="str">
        <f t="shared" si="21"/>
        <v>CUMPLIDA</v>
      </c>
      <c r="AF708" s="449" t="s">
        <v>88</v>
      </c>
      <c r="AG708" s="86"/>
      <c r="AH708" s="399"/>
      <c r="AI708" s="399"/>
      <c r="AJ708" s="399"/>
      <c r="AK708" s="427" t="s">
        <v>224</v>
      </c>
      <c r="AL708" s="119" t="s">
        <v>111</v>
      </c>
      <c r="AM708" s="119" t="s">
        <v>5325</v>
      </c>
      <c r="AN708" s="427" t="s">
        <v>305</v>
      </c>
      <c r="AO708" s="427"/>
      <c r="AP708" s="427" t="s">
        <v>754</v>
      </c>
      <c r="AQ708" s="427"/>
      <c r="AR708" s="427" t="s">
        <v>5937</v>
      </c>
      <c r="AS708" s="119" t="s">
        <v>5938</v>
      </c>
    </row>
    <row r="709" spans="1:45" ht="240" customHeight="1" x14ac:dyDescent="0.25">
      <c r="A709" s="397">
        <v>1188</v>
      </c>
      <c r="B709" s="397">
        <v>47</v>
      </c>
      <c r="C709" s="272" t="s">
        <v>5326</v>
      </c>
      <c r="D709" s="168" t="s">
        <v>5327</v>
      </c>
      <c r="E709" s="168" t="s">
        <v>5328</v>
      </c>
      <c r="F709" s="168" t="s">
        <v>5329</v>
      </c>
      <c r="G709" s="119" t="s">
        <v>5330</v>
      </c>
      <c r="H709" s="168" t="s">
        <v>6269</v>
      </c>
      <c r="I709" s="168" t="s">
        <v>6268</v>
      </c>
      <c r="J709" s="427">
        <v>7</v>
      </c>
      <c r="K709" s="451">
        <v>43009</v>
      </c>
      <c r="L709" s="451">
        <v>43646</v>
      </c>
      <c r="M709" s="427" t="s">
        <v>2554</v>
      </c>
      <c r="N709" s="427" t="s">
        <v>64</v>
      </c>
      <c r="O709" s="427" t="s">
        <v>29</v>
      </c>
      <c r="P709" s="427" t="s">
        <v>29</v>
      </c>
      <c r="Q709" s="452" t="s">
        <v>6191</v>
      </c>
      <c r="R709" s="427" t="s">
        <v>3547</v>
      </c>
      <c r="S709" s="427">
        <v>0</v>
      </c>
      <c r="T709" s="398">
        <f>+S709/J709</f>
        <v>0</v>
      </c>
      <c r="U709" s="86"/>
      <c r="V709" s="86"/>
      <c r="W709" s="86"/>
      <c r="X709" s="86"/>
      <c r="Y709" s="86"/>
      <c r="Z709" s="86"/>
      <c r="AA709" s="449" t="s">
        <v>331</v>
      </c>
      <c r="AB709" s="412">
        <f>IF(T709=100%,2,0)</f>
        <v>0</v>
      </c>
      <c r="AC709" s="413">
        <f>IF(L709&lt;$AD$8,0,1)</f>
        <v>1</v>
      </c>
      <c r="AD709" s="89" t="str">
        <f t="shared" si="20"/>
        <v>EN TERMINO</v>
      </c>
      <c r="AE709" s="89" t="str">
        <f t="shared" si="21"/>
        <v>EN TERMINO</v>
      </c>
      <c r="AF709" s="449" t="s">
        <v>31</v>
      </c>
      <c r="AG709" s="86"/>
      <c r="AH709" s="399"/>
      <c r="AI709" s="399"/>
      <c r="AJ709" s="399"/>
      <c r="AK709" s="427" t="s">
        <v>224</v>
      </c>
      <c r="AL709" s="119" t="s">
        <v>115</v>
      </c>
      <c r="AM709" s="427" t="s">
        <v>205</v>
      </c>
      <c r="AN709" s="427" t="s">
        <v>213</v>
      </c>
      <c r="AO709" s="427"/>
      <c r="AP709" s="427"/>
      <c r="AQ709" s="427"/>
      <c r="AR709" s="427"/>
      <c r="AS709" s="119"/>
    </row>
    <row r="710" spans="1:45" ht="386.25" customHeight="1" x14ac:dyDescent="0.25">
      <c r="A710" s="397">
        <v>1189</v>
      </c>
      <c r="B710" s="397">
        <v>1</v>
      </c>
      <c r="C710" s="272" t="s">
        <v>5608</v>
      </c>
      <c r="D710" s="168" t="s">
        <v>5439</v>
      </c>
      <c r="E710" s="168" t="s">
        <v>5440</v>
      </c>
      <c r="F710" s="427" t="s">
        <v>5486</v>
      </c>
      <c r="G710" s="427" t="s">
        <v>5487</v>
      </c>
      <c r="H710" s="119" t="s">
        <v>5609</v>
      </c>
      <c r="I710" s="450" t="s">
        <v>5610</v>
      </c>
      <c r="J710" s="310">
        <v>9</v>
      </c>
      <c r="K710" s="451">
        <v>43131</v>
      </c>
      <c r="L710" s="451">
        <v>43434</v>
      </c>
      <c r="M710" s="427" t="s">
        <v>3565</v>
      </c>
      <c r="N710" s="427" t="s">
        <v>94</v>
      </c>
      <c r="O710" s="427" t="s">
        <v>22</v>
      </c>
      <c r="P710" s="427" t="s">
        <v>5527</v>
      </c>
      <c r="Q710" s="118" t="s">
        <v>6164</v>
      </c>
      <c r="R710" s="427" t="s">
        <v>88</v>
      </c>
      <c r="S710" s="449">
        <v>1</v>
      </c>
      <c r="T710" s="398">
        <f>+S710/J710</f>
        <v>0.1111111111111111</v>
      </c>
      <c r="U710" s="86"/>
      <c r="V710" s="86"/>
      <c r="W710" s="86"/>
      <c r="X710" s="86"/>
      <c r="Y710" s="86"/>
      <c r="Z710" s="86"/>
      <c r="AA710" s="449" t="s">
        <v>5529</v>
      </c>
      <c r="AB710" s="89">
        <f>IF(T710=100%,2,0)</f>
        <v>0</v>
      </c>
      <c r="AC710" s="89">
        <f>IF(L710&lt;$AD$8,0,1)</f>
        <v>1</v>
      </c>
      <c r="AD710" s="89" t="str">
        <f t="shared" si="20"/>
        <v>EN TERMINO</v>
      </c>
      <c r="AE710" s="89" t="str">
        <f t="shared" si="21"/>
        <v>EN TERMINO</v>
      </c>
      <c r="AF710" s="449" t="s">
        <v>88</v>
      </c>
      <c r="AG710" s="86"/>
      <c r="AH710" s="399"/>
      <c r="AI710" s="399"/>
      <c r="AJ710" s="399"/>
      <c r="AK710" s="427" t="s">
        <v>224</v>
      </c>
      <c r="AL710" s="119" t="s">
        <v>5530</v>
      </c>
      <c r="AM710" s="119" t="s">
        <v>5142</v>
      </c>
      <c r="AN710" s="427" t="s">
        <v>213</v>
      </c>
      <c r="AO710" s="427" t="s">
        <v>6234</v>
      </c>
      <c r="AP710" s="427"/>
      <c r="AQ710" s="427"/>
      <c r="AR710" s="427"/>
      <c r="AS710" s="119"/>
    </row>
    <row r="711" spans="1:45" ht="358.5" customHeight="1" x14ac:dyDescent="0.25">
      <c r="A711" s="397">
        <v>1190</v>
      </c>
      <c r="B711" s="397">
        <v>2</v>
      </c>
      <c r="C711" s="272" t="s">
        <v>5611</v>
      </c>
      <c r="D711" s="168" t="s">
        <v>5441</v>
      </c>
      <c r="E711" s="168" t="s">
        <v>5442</v>
      </c>
      <c r="F711" s="427" t="s">
        <v>5488</v>
      </c>
      <c r="G711" s="427" t="s">
        <v>5489</v>
      </c>
      <c r="H711" s="119" t="s">
        <v>5612</v>
      </c>
      <c r="I711" s="450" t="s">
        <v>5613</v>
      </c>
      <c r="J711" s="310">
        <v>9</v>
      </c>
      <c r="K711" s="451">
        <v>43131</v>
      </c>
      <c r="L711" s="451">
        <v>43434</v>
      </c>
      <c r="M711" s="427" t="s">
        <v>3565</v>
      </c>
      <c r="N711" s="427" t="s">
        <v>94</v>
      </c>
      <c r="O711" s="427" t="s">
        <v>22</v>
      </c>
      <c r="P711" s="427" t="s">
        <v>22</v>
      </c>
      <c r="Q711" s="118" t="s">
        <v>6164</v>
      </c>
      <c r="R711" s="427" t="s">
        <v>88</v>
      </c>
      <c r="S711" s="449">
        <v>2</v>
      </c>
      <c r="T711" s="398">
        <f>+S711/J711</f>
        <v>0.22222222222222221</v>
      </c>
      <c r="U711" s="86"/>
      <c r="V711" s="86"/>
      <c r="W711" s="86"/>
      <c r="X711" s="86"/>
      <c r="Y711" s="86"/>
      <c r="Z711" s="86"/>
      <c r="AA711" s="449" t="s">
        <v>5529</v>
      </c>
      <c r="AB711" s="89">
        <f>IF(T711=100%,2,0)</f>
        <v>0</v>
      </c>
      <c r="AC711" s="89">
        <f>IF(L711&lt;$AD$8,0,1)</f>
        <v>1</v>
      </c>
      <c r="AD711" s="89" t="str">
        <f t="shared" si="20"/>
        <v>EN TERMINO</v>
      </c>
      <c r="AE711" s="89" t="str">
        <f t="shared" si="21"/>
        <v>EN TERMINO</v>
      </c>
      <c r="AF711" s="449" t="s">
        <v>88</v>
      </c>
      <c r="AG711" s="86"/>
      <c r="AH711" s="399"/>
      <c r="AI711" s="399"/>
      <c r="AJ711" s="399"/>
      <c r="AK711" s="427" t="s">
        <v>224</v>
      </c>
      <c r="AL711" s="427" t="s">
        <v>113</v>
      </c>
      <c r="AM711" s="119" t="s">
        <v>113</v>
      </c>
      <c r="AN711" s="427" t="s">
        <v>213</v>
      </c>
      <c r="AO711" s="427"/>
      <c r="AP711" s="427"/>
      <c r="AQ711" s="427"/>
      <c r="AR711" s="427"/>
      <c r="AS711" s="119"/>
    </row>
    <row r="712" spans="1:45" ht="400.5" customHeight="1" x14ac:dyDescent="0.25">
      <c r="A712" s="397">
        <v>1191</v>
      </c>
      <c r="B712" s="397">
        <v>3</v>
      </c>
      <c r="C712" s="168" t="s">
        <v>5614</v>
      </c>
      <c r="D712" s="168" t="s">
        <v>5443</v>
      </c>
      <c r="E712" s="168" t="s">
        <v>5444</v>
      </c>
      <c r="F712" s="427" t="s">
        <v>5488</v>
      </c>
      <c r="G712" s="427" t="s">
        <v>5489</v>
      </c>
      <c r="H712" s="119" t="s">
        <v>5615</v>
      </c>
      <c r="I712" s="450" t="s">
        <v>5616</v>
      </c>
      <c r="J712" s="310">
        <v>11</v>
      </c>
      <c r="K712" s="451">
        <v>43131</v>
      </c>
      <c r="L712" s="451">
        <v>43434</v>
      </c>
      <c r="M712" s="427" t="s">
        <v>3565</v>
      </c>
      <c r="N712" s="427" t="s">
        <v>94</v>
      </c>
      <c r="O712" s="427" t="s">
        <v>22</v>
      </c>
      <c r="P712" s="427" t="s">
        <v>5528</v>
      </c>
      <c r="Q712" s="118" t="s">
        <v>6164</v>
      </c>
      <c r="R712" s="427" t="s">
        <v>88</v>
      </c>
      <c r="S712" s="449">
        <v>0</v>
      </c>
      <c r="T712" s="398">
        <f>+S712/J712</f>
        <v>0</v>
      </c>
      <c r="U712" s="86"/>
      <c r="V712" s="86"/>
      <c r="W712" s="86"/>
      <c r="X712" s="86"/>
      <c r="Y712" s="86"/>
      <c r="Z712" s="86"/>
      <c r="AA712" s="449" t="s">
        <v>5529</v>
      </c>
      <c r="AB712" s="89">
        <f>IF(T712=100%,2,0)</f>
        <v>0</v>
      </c>
      <c r="AC712" s="89">
        <f>IF(L712&lt;$AD$8,0,1)</f>
        <v>1</v>
      </c>
      <c r="AD712" s="89" t="str">
        <f t="shared" si="20"/>
        <v>EN TERMINO</v>
      </c>
      <c r="AE712" s="89" t="str">
        <f t="shared" si="21"/>
        <v>EN TERMINO</v>
      </c>
      <c r="AF712" s="449" t="s">
        <v>88</v>
      </c>
      <c r="AG712" s="86"/>
      <c r="AH712" s="399"/>
      <c r="AI712" s="399"/>
      <c r="AJ712" s="399"/>
      <c r="AK712" s="427" t="s">
        <v>224</v>
      </c>
      <c r="AL712" s="427" t="s">
        <v>113</v>
      </c>
      <c r="AM712" s="119" t="s">
        <v>113</v>
      </c>
      <c r="AN712" s="427" t="s">
        <v>213</v>
      </c>
      <c r="AO712" s="427" t="s">
        <v>6234</v>
      </c>
      <c r="AP712" s="427"/>
      <c r="AQ712" s="427"/>
      <c r="AR712" s="427"/>
      <c r="AS712" s="119"/>
    </row>
    <row r="713" spans="1:45" ht="240" customHeight="1" x14ac:dyDescent="0.25">
      <c r="A713" s="397">
        <v>1192</v>
      </c>
      <c r="B713" s="397">
        <v>4</v>
      </c>
      <c r="C713" s="450" t="s">
        <v>5617</v>
      </c>
      <c r="D713" s="168" t="s">
        <v>5445</v>
      </c>
      <c r="E713" s="168" t="s">
        <v>5446</v>
      </c>
      <c r="F713" s="427" t="s">
        <v>5488</v>
      </c>
      <c r="G713" s="427" t="s">
        <v>5490</v>
      </c>
      <c r="H713" s="119" t="s">
        <v>5618</v>
      </c>
      <c r="I713" s="450" t="s">
        <v>5619</v>
      </c>
      <c r="J713" s="310">
        <v>5</v>
      </c>
      <c r="K713" s="451">
        <v>43131</v>
      </c>
      <c r="L713" s="451">
        <v>43434</v>
      </c>
      <c r="M713" s="427" t="s">
        <v>3565</v>
      </c>
      <c r="N713" s="427" t="s">
        <v>94</v>
      </c>
      <c r="O713" s="427" t="s">
        <v>22</v>
      </c>
      <c r="P713" s="427" t="s">
        <v>5528</v>
      </c>
      <c r="Q713" s="118" t="s">
        <v>6164</v>
      </c>
      <c r="R713" s="427" t="s">
        <v>3441</v>
      </c>
      <c r="S713" s="427">
        <v>1</v>
      </c>
      <c r="T713" s="398">
        <f>+S713/J713</f>
        <v>0.2</v>
      </c>
      <c r="U713" s="86"/>
      <c r="V713" s="86"/>
      <c r="W713" s="86"/>
      <c r="X713" s="86"/>
      <c r="Y713" s="86"/>
      <c r="Z713" s="86"/>
      <c r="AA713" s="449" t="s">
        <v>5529</v>
      </c>
      <c r="AB713" s="89">
        <f>IF(T713=100%,2,0)</f>
        <v>0</v>
      </c>
      <c r="AC713" s="89">
        <f>IF(L713&lt;$AD$8,0,1)</f>
        <v>1</v>
      </c>
      <c r="AD713" s="89" t="str">
        <f t="shared" si="20"/>
        <v>EN TERMINO</v>
      </c>
      <c r="AE713" s="89" t="str">
        <f t="shared" si="21"/>
        <v>EN TERMINO</v>
      </c>
      <c r="AF713" s="427" t="s">
        <v>89</v>
      </c>
      <c r="AG713" s="86"/>
      <c r="AH713" s="399"/>
      <c r="AI713" s="399"/>
      <c r="AJ713" s="399"/>
      <c r="AK713" s="427" t="s">
        <v>224</v>
      </c>
      <c r="AL713" s="119" t="s">
        <v>5531</v>
      </c>
      <c r="AM713" s="119" t="s">
        <v>5531</v>
      </c>
      <c r="AN713" s="427" t="s">
        <v>213</v>
      </c>
      <c r="AO713" s="427" t="s">
        <v>6236</v>
      </c>
      <c r="AP713" s="427"/>
      <c r="AQ713" s="427"/>
      <c r="AR713" s="427"/>
      <c r="AS713" s="119"/>
    </row>
    <row r="714" spans="1:45" ht="346.5" customHeight="1" x14ac:dyDescent="0.25">
      <c r="A714" s="397">
        <v>1193</v>
      </c>
      <c r="B714" s="397">
        <v>5</v>
      </c>
      <c r="C714" s="450" t="s">
        <v>5620</v>
      </c>
      <c r="D714" s="168" t="s">
        <v>5447</v>
      </c>
      <c r="E714" s="168" t="s">
        <v>5448</v>
      </c>
      <c r="F714" s="427" t="s">
        <v>5486</v>
      </c>
      <c r="G714" s="427" t="s">
        <v>5489</v>
      </c>
      <c r="H714" s="119" t="s">
        <v>5491</v>
      </c>
      <c r="I714" s="450" t="s">
        <v>5492</v>
      </c>
      <c r="J714" s="310">
        <v>10</v>
      </c>
      <c r="K714" s="451">
        <v>43131</v>
      </c>
      <c r="L714" s="451">
        <v>43434</v>
      </c>
      <c r="M714" s="427" t="s">
        <v>3565</v>
      </c>
      <c r="N714" s="427" t="s">
        <v>94</v>
      </c>
      <c r="O714" s="427" t="s">
        <v>22</v>
      </c>
      <c r="P714" s="427" t="s">
        <v>22</v>
      </c>
      <c r="Q714" s="118" t="s">
        <v>6164</v>
      </c>
      <c r="R714" s="427" t="s">
        <v>88</v>
      </c>
      <c r="S714" s="449">
        <v>0</v>
      </c>
      <c r="T714" s="398">
        <f>+S714/J714</f>
        <v>0</v>
      </c>
      <c r="U714" s="86"/>
      <c r="V714" s="86"/>
      <c r="W714" s="86"/>
      <c r="X714" s="86"/>
      <c r="Y714" s="86"/>
      <c r="Z714" s="86"/>
      <c r="AA714" s="449" t="s">
        <v>5529</v>
      </c>
      <c r="AB714" s="89">
        <f>IF(T714=100%,2,0)</f>
        <v>0</v>
      </c>
      <c r="AC714" s="89">
        <f>IF(L714&lt;$AD$8,0,1)</f>
        <v>1</v>
      </c>
      <c r="AD714" s="89" t="str">
        <f t="shared" si="20"/>
        <v>EN TERMINO</v>
      </c>
      <c r="AE714" s="89" t="str">
        <f t="shared" si="21"/>
        <v>EN TERMINO</v>
      </c>
      <c r="AF714" s="449" t="s">
        <v>88</v>
      </c>
      <c r="AG714" s="86"/>
      <c r="AH714" s="399"/>
      <c r="AI714" s="399"/>
      <c r="AJ714" s="399"/>
      <c r="AK714" s="427" t="s">
        <v>224</v>
      </c>
      <c r="AL714" s="119" t="s">
        <v>5530</v>
      </c>
      <c r="AM714" s="119" t="s">
        <v>123</v>
      </c>
      <c r="AN714" s="427" t="s">
        <v>213</v>
      </c>
      <c r="AO714" s="427"/>
      <c r="AP714" s="427"/>
      <c r="AQ714" s="427"/>
      <c r="AR714" s="427"/>
      <c r="AS714" s="119"/>
    </row>
    <row r="715" spans="1:45" ht="409.5" customHeight="1" x14ac:dyDescent="0.25">
      <c r="A715" s="397">
        <v>1194</v>
      </c>
      <c r="B715" s="397">
        <v>6</v>
      </c>
      <c r="C715" s="450" t="s">
        <v>5621</v>
      </c>
      <c r="D715" s="450" t="s">
        <v>5449</v>
      </c>
      <c r="E715" s="168" t="s">
        <v>5450</v>
      </c>
      <c r="F715" s="427" t="s">
        <v>5486</v>
      </c>
      <c r="G715" s="427" t="s">
        <v>5487</v>
      </c>
      <c r="H715" s="119" t="s">
        <v>5622</v>
      </c>
      <c r="I715" s="450" t="s">
        <v>5623</v>
      </c>
      <c r="J715" s="310">
        <v>9</v>
      </c>
      <c r="K715" s="451">
        <v>43131</v>
      </c>
      <c r="L715" s="451">
        <v>43434</v>
      </c>
      <c r="M715" s="427" t="s">
        <v>3565</v>
      </c>
      <c r="N715" s="427" t="s">
        <v>94</v>
      </c>
      <c r="O715" s="427" t="s">
        <v>22</v>
      </c>
      <c r="P715" s="427" t="s">
        <v>5528</v>
      </c>
      <c r="Q715" s="118" t="s">
        <v>6164</v>
      </c>
      <c r="R715" s="427" t="s">
        <v>3547</v>
      </c>
      <c r="S715" s="449">
        <v>0</v>
      </c>
      <c r="T715" s="398">
        <f>+S715/J715</f>
        <v>0</v>
      </c>
      <c r="U715" s="86"/>
      <c r="V715" s="86"/>
      <c r="W715" s="86"/>
      <c r="X715" s="86"/>
      <c r="Y715" s="86"/>
      <c r="Z715" s="86"/>
      <c r="AA715" s="449" t="s">
        <v>5529</v>
      </c>
      <c r="AB715" s="89">
        <f>IF(T715=100%,2,0)</f>
        <v>0</v>
      </c>
      <c r="AC715" s="89">
        <f>IF(L715&lt;$AD$8,0,1)</f>
        <v>1</v>
      </c>
      <c r="AD715" s="89" t="str">
        <f t="shared" ref="AD715:AD743" si="22">IF(AB715+AC715&gt;1,"CUMPLIDA",IF(AC715=1,"EN TERMINO","VENCIDA"))</f>
        <v>EN TERMINO</v>
      </c>
      <c r="AE715" s="89" t="str">
        <f t="shared" ref="AE715:AE743" si="23">IF(AD715="CUMPLIDA","CUMPLIDA",IF(AD715="EN TERMINO","EN TERMINO","VENCIDA"))</f>
        <v>EN TERMINO</v>
      </c>
      <c r="AF715" s="449" t="s">
        <v>31</v>
      </c>
      <c r="AG715" s="86"/>
      <c r="AH715" s="399"/>
      <c r="AI715" s="399"/>
      <c r="AJ715" s="399"/>
      <c r="AK715" s="427" t="s">
        <v>224</v>
      </c>
      <c r="AL715" s="119" t="s">
        <v>5532</v>
      </c>
      <c r="AM715" s="119" t="s">
        <v>133</v>
      </c>
      <c r="AN715" s="427" t="s">
        <v>213</v>
      </c>
      <c r="AO715" s="427" t="s">
        <v>6234</v>
      </c>
      <c r="AP715" s="427"/>
      <c r="AQ715" s="427"/>
      <c r="AR715" s="427"/>
      <c r="AS715" s="119"/>
    </row>
    <row r="716" spans="1:45" ht="328.5" customHeight="1" x14ac:dyDescent="0.25">
      <c r="A716" s="397">
        <v>1195</v>
      </c>
      <c r="B716" s="397">
        <v>7</v>
      </c>
      <c r="C716" s="450" t="s">
        <v>5624</v>
      </c>
      <c r="D716" s="168" t="s">
        <v>5451</v>
      </c>
      <c r="E716" s="168" t="s">
        <v>5452</v>
      </c>
      <c r="F716" s="427" t="s">
        <v>5493</v>
      </c>
      <c r="G716" s="427" t="s">
        <v>5494</v>
      </c>
      <c r="H716" s="119" t="s">
        <v>5625</v>
      </c>
      <c r="I716" s="450" t="s">
        <v>5626</v>
      </c>
      <c r="J716" s="310">
        <v>6</v>
      </c>
      <c r="K716" s="451">
        <v>43131</v>
      </c>
      <c r="L716" s="451">
        <v>43434</v>
      </c>
      <c r="M716" s="427" t="s">
        <v>3565</v>
      </c>
      <c r="N716" s="427" t="s">
        <v>94</v>
      </c>
      <c r="O716" s="427" t="s">
        <v>22</v>
      </c>
      <c r="P716" s="427" t="s">
        <v>22</v>
      </c>
      <c r="Q716" s="118" t="s">
        <v>6164</v>
      </c>
      <c r="R716" s="427" t="s">
        <v>88</v>
      </c>
      <c r="S716" s="449">
        <v>0</v>
      </c>
      <c r="T716" s="398">
        <f>+S716/J716</f>
        <v>0</v>
      </c>
      <c r="U716" s="86"/>
      <c r="V716" s="86"/>
      <c r="W716" s="86"/>
      <c r="X716" s="86"/>
      <c r="Y716" s="86"/>
      <c r="Z716" s="86"/>
      <c r="AA716" s="449" t="s">
        <v>5529</v>
      </c>
      <c r="AB716" s="89">
        <f>IF(T716=100%,2,0)</f>
        <v>0</v>
      </c>
      <c r="AC716" s="89">
        <f>IF(L716&lt;$AD$8,0,1)</f>
        <v>1</v>
      </c>
      <c r="AD716" s="89" t="str">
        <f t="shared" si="22"/>
        <v>EN TERMINO</v>
      </c>
      <c r="AE716" s="89" t="str">
        <f t="shared" si="23"/>
        <v>EN TERMINO</v>
      </c>
      <c r="AF716" s="449" t="s">
        <v>88</v>
      </c>
      <c r="AG716" s="86"/>
      <c r="AH716" s="399"/>
      <c r="AI716" s="399"/>
      <c r="AJ716" s="399"/>
      <c r="AK716" s="427" t="s">
        <v>224</v>
      </c>
      <c r="AL716" s="119" t="s">
        <v>111</v>
      </c>
      <c r="AM716" s="119" t="s">
        <v>1262</v>
      </c>
      <c r="AN716" s="427" t="s">
        <v>213</v>
      </c>
      <c r="AO716" s="427"/>
      <c r="AP716" s="427"/>
      <c r="AQ716" s="427"/>
      <c r="AR716" s="427"/>
      <c r="AS716" s="119"/>
    </row>
    <row r="717" spans="1:45" ht="294.75" customHeight="1" x14ac:dyDescent="0.25">
      <c r="A717" s="397">
        <v>1196</v>
      </c>
      <c r="B717" s="397">
        <v>8</v>
      </c>
      <c r="C717" s="450" t="s">
        <v>5627</v>
      </c>
      <c r="D717" s="168" t="s">
        <v>5453</v>
      </c>
      <c r="E717" s="168" t="s">
        <v>5454</v>
      </c>
      <c r="F717" s="427" t="s">
        <v>5877</v>
      </c>
      <c r="G717" s="427" t="s">
        <v>5495</v>
      </c>
      <c r="H717" s="394" t="s">
        <v>5878</v>
      </c>
      <c r="I717" s="99" t="s">
        <v>5879</v>
      </c>
      <c r="J717" s="310">
        <v>6</v>
      </c>
      <c r="K717" s="451">
        <v>43131</v>
      </c>
      <c r="L717" s="451">
        <v>43434</v>
      </c>
      <c r="M717" s="427" t="s">
        <v>3565</v>
      </c>
      <c r="N717" s="427" t="s">
        <v>94</v>
      </c>
      <c r="O717" s="427" t="s">
        <v>22</v>
      </c>
      <c r="P717" s="427" t="s">
        <v>5528</v>
      </c>
      <c r="Q717" s="118" t="s">
        <v>6164</v>
      </c>
      <c r="R717" s="427" t="s">
        <v>3441</v>
      </c>
      <c r="S717" s="427">
        <v>0</v>
      </c>
      <c r="T717" s="398">
        <f>+S717/J717</f>
        <v>0</v>
      </c>
      <c r="U717" s="86"/>
      <c r="V717" s="86"/>
      <c r="W717" s="86"/>
      <c r="X717" s="86"/>
      <c r="Y717" s="86"/>
      <c r="Z717" s="86"/>
      <c r="AA717" s="449" t="s">
        <v>5529</v>
      </c>
      <c r="AB717" s="89">
        <f>IF(T717=100%,2,0)</f>
        <v>0</v>
      </c>
      <c r="AC717" s="89">
        <f>IF(L717&lt;$AD$8,0,1)</f>
        <v>1</v>
      </c>
      <c r="AD717" s="89" t="str">
        <f t="shared" si="22"/>
        <v>EN TERMINO</v>
      </c>
      <c r="AE717" s="89" t="str">
        <f t="shared" si="23"/>
        <v>EN TERMINO</v>
      </c>
      <c r="AF717" s="427" t="s">
        <v>89</v>
      </c>
      <c r="AG717" s="86"/>
      <c r="AH717" s="399"/>
      <c r="AI717" s="399"/>
      <c r="AJ717" s="399"/>
      <c r="AK717" s="427" t="s">
        <v>224</v>
      </c>
      <c r="AL717" s="427" t="s">
        <v>228</v>
      </c>
      <c r="AM717" s="119" t="s">
        <v>187</v>
      </c>
      <c r="AN717" s="427" t="s">
        <v>213</v>
      </c>
      <c r="AO717" s="427" t="s">
        <v>6235</v>
      </c>
      <c r="AP717" s="427"/>
      <c r="AQ717" s="427"/>
      <c r="AR717" s="427"/>
      <c r="AS717" s="119"/>
    </row>
    <row r="718" spans="1:45" ht="240" customHeight="1" x14ac:dyDescent="0.25">
      <c r="A718" s="397">
        <v>1197</v>
      </c>
      <c r="B718" s="397">
        <v>9</v>
      </c>
      <c r="C718" s="450" t="s">
        <v>5628</v>
      </c>
      <c r="D718" s="168" t="s">
        <v>5455</v>
      </c>
      <c r="E718" s="168" t="s">
        <v>5456</v>
      </c>
      <c r="F718" s="427" t="s">
        <v>5486</v>
      </c>
      <c r="G718" s="427" t="s">
        <v>5496</v>
      </c>
      <c r="H718" s="119" t="s">
        <v>5497</v>
      </c>
      <c r="I718" s="119" t="s">
        <v>5629</v>
      </c>
      <c r="J718" s="310">
        <v>8</v>
      </c>
      <c r="K718" s="451">
        <v>43131</v>
      </c>
      <c r="L718" s="451">
        <v>43434</v>
      </c>
      <c r="M718" s="427" t="s">
        <v>3565</v>
      </c>
      <c r="N718" s="427" t="s">
        <v>94</v>
      </c>
      <c r="O718" s="427" t="s">
        <v>22</v>
      </c>
      <c r="P718" s="427" t="s">
        <v>5066</v>
      </c>
      <c r="Q718" s="118" t="s">
        <v>6164</v>
      </c>
      <c r="R718" s="427" t="s">
        <v>3441</v>
      </c>
      <c r="S718" s="427">
        <v>0</v>
      </c>
      <c r="T718" s="398">
        <f>+S718/J718</f>
        <v>0</v>
      </c>
      <c r="U718" s="86"/>
      <c r="V718" s="86"/>
      <c r="W718" s="86"/>
      <c r="X718" s="86"/>
      <c r="Y718" s="86"/>
      <c r="Z718" s="86"/>
      <c r="AA718" s="449" t="s">
        <v>5529</v>
      </c>
      <c r="AB718" s="89">
        <f>IF(T718=100%,2,0)</f>
        <v>0</v>
      </c>
      <c r="AC718" s="89">
        <f>IF(L718&lt;$AD$8,0,1)</f>
        <v>1</v>
      </c>
      <c r="AD718" s="89" t="str">
        <f t="shared" si="22"/>
        <v>EN TERMINO</v>
      </c>
      <c r="AE718" s="89" t="str">
        <f t="shared" si="23"/>
        <v>EN TERMINO</v>
      </c>
      <c r="AF718" s="427" t="s">
        <v>89</v>
      </c>
      <c r="AG718" s="86"/>
      <c r="AH718" s="399"/>
      <c r="AI718" s="399"/>
      <c r="AJ718" s="399"/>
      <c r="AK718" s="427" t="s">
        <v>224</v>
      </c>
      <c r="AL718" s="450" t="s">
        <v>5698</v>
      </c>
      <c r="AM718" s="450" t="s">
        <v>137</v>
      </c>
      <c r="AN718" s="427" t="s">
        <v>213</v>
      </c>
      <c r="AO718" s="427"/>
      <c r="AP718" s="427"/>
      <c r="AQ718" s="427"/>
      <c r="AR718" s="427"/>
      <c r="AS718" s="119"/>
    </row>
    <row r="719" spans="1:45" ht="240" customHeight="1" x14ac:dyDescent="0.25">
      <c r="A719" s="397">
        <v>1198</v>
      </c>
      <c r="B719" s="397">
        <v>10</v>
      </c>
      <c r="C719" s="450" t="s">
        <v>5630</v>
      </c>
      <c r="D719" s="450" t="s">
        <v>5457</v>
      </c>
      <c r="E719" s="168" t="s">
        <v>5458</v>
      </c>
      <c r="F719" s="427" t="s">
        <v>5498</v>
      </c>
      <c r="G719" s="427" t="s">
        <v>5499</v>
      </c>
      <c r="H719" s="119" t="s">
        <v>5631</v>
      </c>
      <c r="I719" s="119" t="s">
        <v>5500</v>
      </c>
      <c r="J719" s="310">
        <v>7</v>
      </c>
      <c r="K719" s="451">
        <v>43131</v>
      </c>
      <c r="L719" s="451">
        <v>43434</v>
      </c>
      <c r="M719" s="427" t="s">
        <v>3565</v>
      </c>
      <c r="N719" s="427" t="s">
        <v>94</v>
      </c>
      <c r="O719" s="427" t="s">
        <v>22</v>
      </c>
      <c r="P719" s="427" t="s">
        <v>5066</v>
      </c>
      <c r="Q719" s="118" t="s">
        <v>6164</v>
      </c>
      <c r="R719" s="427" t="s">
        <v>3547</v>
      </c>
      <c r="S719" s="427">
        <v>0</v>
      </c>
      <c r="T719" s="398">
        <f>+S719/J719</f>
        <v>0</v>
      </c>
      <c r="U719" s="86"/>
      <c r="V719" s="86"/>
      <c r="W719" s="86"/>
      <c r="X719" s="86"/>
      <c r="Y719" s="86"/>
      <c r="Z719" s="86"/>
      <c r="AA719" s="449" t="s">
        <v>5529</v>
      </c>
      <c r="AB719" s="89">
        <f>IF(T719=100%,2,0)</f>
        <v>0</v>
      </c>
      <c r="AC719" s="89">
        <f>IF(L719&lt;$AD$8,0,1)</f>
        <v>1</v>
      </c>
      <c r="AD719" s="89" t="str">
        <f t="shared" si="22"/>
        <v>EN TERMINO</v>
      </c>
      <c r="AE719" s="89" t="str">
        <f t="shared" si="23"/>
        <v>EN TERMINO</v>
      </c>
      <c r="AF719" s="427" t="s">
        <v>31</v>
      </c>
      <c r="AG719" s="86"/>
      <c r="AH719" s="399"/>
      <c r="AI719" s="399"/>
      <c r="AJ719" s="399"/>
      <c r="AK719" s="427" t="s">
        <v>224</v>
      </c>
      <c r="AL719" s="450" t="s">
        <v>5533</v>
      </c>
      <c r="AM719" s="450" t="s">
        <v>5533</v>
      </c>
      <c r="AN719" s="427" t="s">
        <v>213</v>
      </c>
      <c r="AO719" s="427"/>
      <c r="AP719" s="427"/>
      <c r="AQ719" s="427"/>
      <c r="AR719" s="427"/>
      <c r="AS719" s="119"/>
    </row>
    <row r="720" spans="1:45" ht="376.5" customHeight="1" x14ac:dyDescent="0.25">
      <c r="A720" s="397">
        <v>1199</v>
      </c>
      <c r="B720" s="397">
        <v>11</v>
      </c>
      <c r="C720" s="450" t="s">
        <v>5632</v>
      </c>
      <c r="D720" s="168" t="s">
        <v>5459</v>
      </c>
      <c r="E720" s="168" t="s">
        <v>5460</v>
      </c>
      <c r="F720" s="427" t="s">
        <v>5488</v>
      </c>
      <c r="G720" s="427" t="s">
        <v>5489</v>
      </c>
      <c r="H720" s="119" t="s">
        <v>5501</v>
      </c>
      <c r="I720" s="119" t="s">
        <v>5633</v>
      </c>
      <c r="J720" s="310">
        <v>9</v>
      </c>
      <c r="K720" s="451">
        <v>43131</v>
      </c>
      <c r="L720" s="451">
        <v>43434</v>
      </c>
      <c r="M720" s="427" t="s">
        <v>3565</v>
      </c>
      <c r="N720" s="427" t="s">
        <v>94</v>
      </c>
      <c r="O720" s="427" t="s">
        <v>22</v>
      </c>
      <c r="P720" s="427" t="s">
        <v>5066</v>
      </c>
      <c r="Q720" s="118" t="s">
        <v>6164</v>
      </c>
      <c r="R720" s="427" t="s">
        <v>3441</v>
      </c>
      <c r="S720" s="427">
        <v>0</v>
      </c>
      <c r="T720" s="398">
        <f>+S720/J720</f>
        <v>0</v>
      </c>
      <c r="U720" s="86"/>
      <c r="V720" s="86"/>
      <c r="W720" s="86"/>
      <c r="X720" s="86"/>
      <c r="Y720" s="86"/>
      <c r="Z720" s="86"/>
      <c r="AA720" s="449" t="s">
        <v>5529</v>
      </c>
      <c r="AB720" s="89">
        <f>IF(T720=100%,2,0)</f>
        <v>0</v>
      </c>
      <c r="AC720" s="89">
        <f>IF(L720&lt;$AD$8,0,1)</f>
        <v>1</v>
      </c>
      <c r="AD720" s="89" t="str">
        <f t="shared" si="22"/>
        <v>EN TERMINO</v>
      </c>
      <c r="AE720" s="89" t="str">
        <f t="shared" si="23"/>
        <v>EN TERMINO</v>
      </c>
      <c r="AF720" s="427" t="s">
        <v>89</v>
      </c>
      <c r="AG720" s="86"/>
      <c r="AH720" s="399"/>
      <c r="AI720" s="399"/>
      <c r="AJ720" s="399"/>
      <c r="AK720" s="427" t="s">
        <v>224</v>
      </c>
      <c r="AL720" s="450" t="s">
        <v>115</v>
      </c>
      <c r="AM720" s="450" t="s">
        <v>154</v>
      </c>
      <c r="AN720" s="427" t="s">
        <v>213</v>
      </c>
      <c r="AO720" s="427"/>
      <c r="AP720" s="427"/>
      <c r="AQ720" s="427"/>
      <c r="AR720" s="427"/>
      <c r="AS720" s="119"/>
    </row>
    <row r="721" spans="1:45" ht="386.25" customHeight="1" x14ac:dyDescent="0.25">
      <c r="A721" s="397">
        <v>1200</v>
      </c>
      <c r="B721" s="397">
        <v>12</v>
      </c>
      <c r="C721" s="450" t="s">
        <v>5634</v>
      </c>
      <c r="D721" s="119" t="s">
        <v>5461</v>
      </c>
      <c r="E721" s="119" t="s">
        <v>5462</v>
      </c>
      <c r="F721" s="427" t="s">
        <v>5502</v>
      </c>
      <c r="G721" s="427" t="s">
        <v>5503</v>
      </c>
      <c r="H721" s="119" t="s">
        <v>5635</v>
      </c>
      <c r="I721" s="450" t="s">
        <v>5636</v>
      </c>
      <c r="J721" s="310">
        <v>9</v>
      </c>
      <c r="K721" s="451">
        <v>43131</v>
      </c>
      <c r="L721" s="451">
        <v>43434</v>
      </c>
      <c r="M721" s="427" t="s">
        <v>3565</v>
      </c>
      <c r="N721" s="427" t="s">
        <v>94</v>
      </c>
      <c r="O721" s="427" t="s">
        <v>22</v>
      </c>
      <c r="P721" s="427" t="s">
        <v>22</v>
      </c>
      <c r="Q721" s="118" t="s">
        <v>6164</v>
      </c>
      <c r="R721" s="427" t="s">
        <v>3441</v>
      </c>
      <c r="S721" s="427">
        <v>0</v>
      </c>
      <c r="T721" s="398">
        <f>+S721/J721</f>
        <v>0</v>
      </c>
      <c r="U721" s="86"/>
      <c r="V721" s="86"/>
      <c r="W721" s="86"/>
      <c r="X721" s="86"/>
      <c r="Y721" s="86"/>
      <c r="Z721" s="86"/>
      <c r="AA721" s="449" t="s">
        <v>5529</v>
      </c>
      <c r="AB721" s="89">
        <f>IF(T721=100%,2,0)</f>
        <v>0</v>
      </c>
      <c r="AC721" s="89">
        <f>IF(L721&lt;$AD$8,0,1)</f>
        <v>1</v>
      </c>
      <c r="AD721" s="89" t="str">
        <f t="shared" si="22"/>
        <v>EN TERMINO</v>
      </c>
      <c r="AE721" s="89" t="str">
        <f t="shared" si="23"/>
        <v>EN TERMINO</v>
      </c>
      <c r="AF721" s="427" t="s">
        <v>89</v>
      </c>
      <c r="AG721" s="86"/>
      <c r="AH721" s="399"/>
      <c r="AI721" s="399"/>
      <c r="AJ721" s="399"/>
      <c r="AK721" s="427" t="s">
        <v>224</v>
      </c>
      <c r="AL721" s="119" t="s">
        <v>115</v>
      </c>
      <c r="AM721" s="450" t="s">
        <v>5534</v>
      </c>
      <c r="AN721" s="427" t="s">
        <v>213</v>
      </c>
      <c r="AO721" s="427" t="s">
        <v>6237</v>
      </c>
      <c r="AP721" s="427"/>
      <c r="AQ721" s="427"/>
      <c r="AR721" s="427"/>
      <c r="AS721" s="119"/>
    </row>
    <row r="722" spans="1:45" ht="298.5" customHeight="1" x14ac:dyDescent="0.25">
      <c r="A722" s="397">
        <v>1201</v>
      </c>
      <c r="B722" s="397">
        <v>13</v>
      </c>
      <c r="C722" s="450" t="s">
        <v>5637</v>
      </c>
      <c r="D722" s="168" t="s">
        <v>5463</v>
      </c>
      <c r="E722" s="168" t="s">
        <v>5464</v>
      </c>
      <c r="F722" s="427" t="s">
        <v>5504</v>
      </c>
      <c r="G722" s="427" t="s">
        <v>5505</v>
      </c>
      <c r="H722" s="119" t="s">
        <v>5705</v>
      </c>
      <c r="I722" s="119" t="s">
        <v>5638</v>
      </c>
      <c r="J722" s="310">
        <v>8</v>
      </c>
      <c r="K722" s="451">
        <v>43131</v>
      </c>
      <c r="L722" s="451">
        <v>43434</v>
      </c>
      <c r="M722" s="427" t="s">
        <v>3565</v>
      </c>
      <c r="N722" s="427" t="s">
        <v>94</v>
      </c>
      <c r="O722" s="427" t="s">
        <v>22</v>
      </c>
      <c r="P722" s="427" t="s">
        <v>22</v>
      </c>
      <c r="Q722" s="118" t="s">
        <v>6164</v>
      </c>
      <c r="R722" s="427" t="s">
        <v>3441</v>
      </c>
      <c r="S722" s="427">
        <v>0</v>
      </c>
      <c r="T722" s="398">
        <f>+S722/J722</f>
        <v>0</v>
      </c>
      <c r="U722" s="86"/>
      <c r="V722" s="86"/>
      <c r="W722" s="86"/>
      <c r="X722" s="86"/>
      <c r="Y722" s="86"/>
      <c r="Z722" s="86"/>
      <c r="AA722" s="449" t="s">
        <v>5529</v>
      </c>
      <c r="AB722" s="89">
        <f>IF(T722=100%,2,0)</f>
        <v>0</v>
      </c>
      <c r="AC722" s="89">
        <f>IF(L722&lt;$AD$8,0,1)</f>
        <v>1</v>
      </c>
      <c r="AD722" s="89" t="str">
        <f t="shared" si="22"/>
        <v>EN TERMINO</v>
      </c>
      <c r="AE722" s="89" t="str">
        <f t="shared" si="23"/>
        <v>EN TERMINO</v>
      </c>
      <c r="AF722" s="427" t="s">
        <v>89</v>
      </c>
      <c r="AG722" s="86"/>
      <c r="AH722" s="399"/>
      <c r="AI722" s="399"/>
      <c r="AJ722" s="399"/>
      <c r="AK722" s="427" t="s">
        <v>224</v>
      </c>
      <c r="AL722" s="119" t="s">
        <v>115</v>
      </c>
      <c r="AM722" s="119" t="s">
        <v>205</v>
      </c>
      <c r="AN722" s="427" t="s">
        <v>213</v>
      </c>
      <c r="AO722" s="427"/>
      <c r="AP722" s="427"/>
      <c r="AQ722" s="427"/>
      <c r="AR722" s="427"/>
      <c r="AS722" s="119"/>
    </row>
    <row r="723" spans="1:45" ht="378" customHeight="1" x14ac:dyDescent="0.25">
      <c r="A723" s="397">
        <v>1202</v>
      </c>
      <c r="B723" s="397">
        <v>14</v>
      </c>
      <c r="C723" s="450" t="s">
        <v>5639</v>
      </c>
      <c r="D723" s="168" t="s">
        <v>5465</v>
      </c>
      <c r="E723" s="168" t="s">
        <v>5466</v>
      </c>
      <c r="F723" s="427" t="s">
        <v>5506</v>
      </c>
      <c r="G723" s="427" t="s">
        <v>5507</v>
      </c>
      <c r="H723" s="119" t="s">
        <v>5640</v>
      </c>
      <c r="I723" s="450" t="s">
        <v>5641</v>
      </c>
      <c r="J723" s="310">
        <v>11</v>
      </c>
      <c r="K723" s="451">
        <v>43131</v>
      </c>
      <c r="L723" s="451">
        <v>43434</v>
      </c>
      <c r="M723" s="427" t="s">
        <v>3565</v>
      </c>
      <c r="N723" s="427" t="s">
        <v>94</v>
      </c>
      <c r="O723" s="427" t="s">
        <v>22</v>
      </c>
      <c r="P723" s="427" t="s">
        <v>22</v>
      </c>
      <c r="Q723" s="118" t="s">
        <v>6164</v>
      </c>
      <c r="R723" s="427" t="s">
        <v>3441</v>
      </c>
      <c r="S723" s="427">
        <v>0</v>
      </c>
      <c r="T723" s="398">
        <f>+S723/J723</f>
        <v>0</v>
      </c>
      <c r="U723" s="86"/>
      <c r="V723" s="86"/>
      <c r="W723" s="86"/>
      <c r="X723" s="86"/>
      <c r="Y723" s="86"/>
      <c r="Z723" s="86"/>
      <c r="AA723" s="449" t="s">
        <v>5529</v>
      </c>
      <c r="AB723" s="89">
        <f>IF(T723=100%,2,0)</f>
        <v>0</v>
      </c>
      <c r="AC723" s="89">
        <f>IF(L723&lt;$AD$8,0,1)</f>
        <v>1</v>
      </c>
      <c r="AD723" s="89" t="str">
        <f t="shared" si="22"/>
        <v>EN TERMINO</v>
      </c>
      <c r="AE723" s="89" t="str">
        <f t="shared" si="23"/>
        <v>EN TERMINO</v>
      </c>
      <c r="AF723" s="427" t="s">
        <v>89</v>
      </c>
      <c r="AG723" s="86"/>
      <c r="AH723" s="399"/>
      <c r="AI723" s="399"/>
      <c r="AJ723" s="399"/>
      <c r="AK723" s="427" t="s">
        <v>224</v>
      </c>
      <c r="AL723" s="119" t="s">
        <v>115</v>
      </c>
      <c r="AM723" s="119" t="s">
        <v>205</v>
      </c>
      <c r="AN723" s="427" t="s">
        <v>213</v>
      </c>
      <c r="AO723" s="427"/>
      <c r="AP723" s="427"/>
      <c r="AQ723" s="427"/>
      <c r="AR723" s="427"/>
      <c r="AS723" s="119"/>
    </row>
    <row r="724" spans="1:45" ht="256.5" customHeight="1" x14ac:dyDescent="0.25">
      <c r="A724" s="397">
        <v>1203</v>
      </c>
      <c r="B724" s="397">
        <v>15</v>
      </c>
      <c r="C724" s="450" t="s">
        <v>5642</v>
      </c>
      <c r="D724" s="168" t="s">
        <v>5467</v>
      </c>
      <c r="E724" s="168" t="s">
        <v>5468</v>
      </c>
      <c r="F724" s="427" t="s">
        <v>5506</v>
      </c>
      <c r="G724" s="427" t="s">
        <v>5508</v>
      </c>
      <c r="H724" s="119" t="s">
        <v>5509</v>
      </c>
      <c r="I724" s="450" t="s">
        <v>5643</v>
      </c>
      <c r="J724" s="310">
        <v>5</v>
      </c>
      <c r="K724" s="451">
        <v>43131</v>
      </c>
      <c r="L724" s="451">
        <v>43830</v>
      </c>
      <c r="M724" s="427" t="s">
        <v>3565</v>
      </c>
      <c r="N724" s="427" t="s">
        <v>94</v>
      </c>
      <c r="O724" s="427" t="s">
        <v>22</v>
      </c>
      <c r="P724" s="427" t="s">
        <v>22</v>
      </c>
      <c r="Q724" s="118" t="s">
        <v>6164</v>
      </c>
      <c r="R724" s="427" t="s">
        <v>3441</v>
      </c>
      <c r="S724" s="427">
        <v>0</v>
      </c>
      <c r="T724" s="398">
        <f>+S724/J724</f>
        <v>0</v>
      </c>
      <c r="U724" s="86"/>
      <c r="V724" s="86"/>
      <c r="W724" s="86"/>
      <c r="X724" s="86"/>
      <c r="Y724" s="86"/>
      <c r="Z724" s="86"/>
      <c r="AA724" s="449" t="s">
        <v>5529</v>
      </c>
      <c r="AB724" s="89">
        <f>IF(T724=100%,2,0)</f>
        <v>0</v>
      </c>
      <c r="AC724" s="89">
        <f>IF(L724&lt;$AD$8,0,1)</f>
        <v>1</v>
      </c>
      <c r="AD724" s="89" t="str">
        <f t="shared" si="22"/>
        <v>EN TERMINO</v>
      </c>
      <c r="AE724" s="89" t="str">
        <f t="shared" si="23"/>
        <v>EN TERMINO</v>
      </c>
      <c r="AF724" s="427" t="s">
        <v>89</v>
      </c>
      <c r="AG724" s="86"/>
      <c r="AH724" s="399"/>
      <c r="AI724" s="399"/>
      <c r="AJ724" s="399"/>
      <c r="AK724" s="427" t="s">
        <v>224</v>
      </c>
      <c r="AL724" s="119" t="s">
        <v>115</v>
      </c>
      <c r="AM724" s="119" t="s">
        <v>205</v>
      </c>
      <c r="AN724" s="427" t="s">
        <v>213</v>
      </c>
      <c r="AO724" s="427"/>
      <c r="AP724" s="427"/>
      <c r="AQ724" s="427"/>
      <c r="AR724" s="427"/>
      <c r="AS724" s="119"/>
    </row>
    <row r="725" spans="1:45" ht="309.75" customHeight="1" x14ac:dyDescent="0.25">
      <c r="A725" s="397">
        <v>1204</v>
      </c>
      <c r="B725" s="397">
        <v>16</v>
      </c>
      <c r="C725" s="450" t="s">
        <v>5644</v>
      </c>
      <c r="D725" s="168" t="s">
        <v>5469</v>
      </c>
      <c r="E725" s="168" t="s">
        <v>5470</v>
      </c>
      <c r="F725" s="427" t="s">
        <v>5510</v>
      </c>
      <c r="G725" s="427" t="s">
        <v>5511</v>
      </c>
      <c r="H725" s="119" t="s">
        <v>5645</v>
      </c>
      <c r="I725" s="450" t="s">
        <v>5646</v>
      </c>
      <c r="J725" s="310">
        <v>8</v>
      </c>
      <c r="K725" s="451">
        <v>43131</v>
      </c>
      <c r="L725" s="451">
        <v>43434</v>
      </c>
      <c r="M725" s="427" t="s">
        <v>3565</v>
      </c>
      <c r="N725" s="427" t="s">
        <v>94</v>
      </c>
      <c r="O725" s="427" t="s">
        <v>22</v>
      </c>
      <c r="P725" s="427" t="s">
        <v>2630</v>
      </c>
      <c r="Q725" s="118" t="s">
        <v>6164</v>
      </c>
      <c r="R725" s="427" t="s">
        <v>3441</v>
      </c>
      <c r="S725" s="427">
        <v>0</v>
      </c>
      <c r="T725" s="398">
        <f>+S725/J725</f>
        <v>0</v>
      </c>
      <c r="U725" s="86"/>
      <c r="V725" s="86"/>
      <c r="W725" s="86"/>
      <c r="X725" s="86"/>
      <c r="Y725" s="86"/>
      <c r="Z725" s="86"/>
      <c r="AA725" s="449" t="s">
        <v>5529</v>
      </c>
      <c r="AB725" s="89">
        <f>IF(T725=100%,2,0)</f>
        <v>0</v>
      </c>
      <c r="AC725" s="89">
        <f>IF(L725&lt;$AD$8,0,1)</f>
        <v>1</v>
      </c>
      <c r="AD725" s="89" t="str">
        <f t="shared" si="22"/>
        <v>EN TERMINO</v>
      </c>
      <c r="AE725" s="89" t="str">
        <f t="shared" si="23"/>
        <v>EN TERMINO</v>
      </c>
      <c r="AF725" s="427" t="s">
        <v>89</v>
      </c>
      <c r="AG725" s="86"/>
      <c r="AH725" s="399"/>
      <c r="AI725" s="399"/>
      <c r="AJ725" s="399"/>
      <c r="AK725" s="427" t="s">
        <v>224</v>
      </c>
      <c r="AL725" s="119" t="s">
        <v>111</v>
      </c>
      <c r="AM725" s="119" t="s">
        <v>172</v>
      </c>
      <c r="AN725" s="427" t="s">
        <v>213</v>
      </c>
      <c r="AO725" s="427" t="s">
        <v>6234</v>
      </c>
      <c r="AP725" s="427"/>
      <c r="AQ725" s="427"/>
      <c r="AR725" s="427"/>
      <c r="AS725" s="119"/>
    </row>
    <row r="726" spans="1:45" ht="240" customHeight="1" x14ac:dyDescent="0.25">
      <c r="A726" s="397">
        <v>1205</v>
      </c>
      <c r="B726" s="397">
        <v>17</v>
      </c>
      <c r="C726" s="450" t="s">
        <v>5647</v>
      </c>
      <c r="D726" s="168" t="s">
        <v>5471</v>
      </c>
      <c r="E726" s="168" t="s">
        <v>5472</v>
      </c>
      <c r="F726" s="427" t="s">
        <v>5512</v>
      </c>
      <c r="G726" s="427" t="s">
        <v>5513</v>
      </c>
      <c r="H726" s="119" t="s">
        <v>5648</v>
      </c>
      <c r="I726" s="450" t="s">
        <v>5649</v>
      </c>
      <c r="J726" s="310">
        <v>8</v>
      </c>
      <c r="K726" s="451">
        <v>43131</v>
      </c>
      <c r="L726" s="451">
        <v>43434</v>
      </c>
      <c r="M726" s="427" t="s">
        <v>3565</v>
      </c>
      <c r="N726" s="427" t="s">
        <v>94</v>
      </c>
      <c r="O726" s="427" t="s">
        <v>22</v>
      </c>
      <c r="P726" s="427" t="s">
        <v>2630</v>
      </c>
      <c r="Q726" s="118" t="s">
        <v>6164</v>
      </c>
      <c r="R726" s="427" t="s">
        <v>3441</v>
      </c>
      <c r="S726" s="427">
        <v>0</v>
      </c>
      <c r="T726" s="398">
        <f>+S726/J726</f>
        <v>0</v>
      </c>
      <c r="U726" s="86"/>
      <c r="V726" s="86"/>
      <c r="W726" s="86"/>
      <c r="X726" s="86"/>
      <c r="Y726" s="86"/>
      <c r="Z726" s="86"/>
      <c r="AA726" s="449" t="s">
        <v>5529</v>
      </c>
      <c r="AB726" s="89">
        <f>IF(T726=100%,2,0)</f>
        <v>0</v>
      </c>
      <c r="AC726" s="89">
        <f>IF(L726&lt;$AD$8,0,1)</f>
        <v>1</v>
      </c>
      <c r="AD726" s="89" t="str">
        <f t="shared" si="22"/>
        <v>EN TERMINO</v>
      </c>
      <c r="AE726" s="89" t="str">
        <f t="shared" si="23"/>
        <v>EN TERMINO</v>
      </c>
      <c r="AF726" s="427" t="s">
        <v>89</v>
      </c>
      <c r="AG726" s="86"/>
      <c r="AH726" s="399"/>
      <c r="AI726" s="399"/>
      <c r="AJ726" s="399"/>
      <c r="AK726" s="427" t="s">
        <v>224</v>
      </c>
      <c r="AL726" s="119" t="s">
        <v>111</v>
      </c>
      <c r="AM726" s="119" t="s">
        <v>172</v>
      </c>
      <c r="AN726" s="427" t="s">
        <v>213</v>
      </c>
      <c r="AO726" s="427" t="s">
        <v>6237</v>
      </c>
      <c r="AP726" s="427"/>
      <c r="AQ726" s="427"/>
      <c r="AR726" s="427"/>
      <c r="AS726" s="119"/>
    </row>
    <row r="727" spans="1:45" ht="263.25" customHeight="1" x14ac:dyDescent="0.25">
      <c r="A727" s="397">
        <v>1206</v>
      </c>
      <c r="B727" s="397">
        <v>18</v>
      </c>
      <c r="C727" s="450" t="s">
        <v>5650</v>
      </c>
      <c r="D727" s="168" t="s">
        <v>5473</v>
      </c>
      <c r="E727" s="168" t="s">
        <v>5474</v>
      </c>
      <c r="F727" s="427" t="s">
        <v>5514</v>
      </c>
      <c r="G727" s="427" t="s">
        <v>5515</v>
      </c>
      <c r="H727" s="119" t="s">
        <v>5651</v>
      </c>
      <c r="I727" s="450" t="s">
        <v>5652</v>
      </c>
      <c r="J727" s="310">
        <v>9</v>
      </c>
      <c r="K727" s="451">
        <v>43131</v>
      </c>
      <c r="L727" s="451">
        <v>43434</v>
      </c>
      <c r="M727" s="427" t="s">
        <v>3565</v>
      </c>
      <c r="N727" s="427" t="s">
        <v>94</v>
      </c>
      <c r="O727" s="427" t="s">
        <v>22</v>
      </c>
      <c r="P727" s="427" t="s">
        <v>22</v>
      </c>
      <c r="Q727" s="118" t="s">
        <v>6164</v>
      </c>
      <c r="R727" s="427" t="s">
        <v>3441</v>
      </c>
      <c r="S727" s="427">
        <v>0</v>
      </c>
      <c r="T727" s="398">
        <f>+S727/J727</f>
        <v>0</v>
      </c>
      <c r="U727" s="86"/>
      <c r="V727" s="86"/>
      <c r="W727" s="86"/>
      <c r="X727" s="86"/>
      <c r="Y727" s="86"/>
      <c r="Z727" s="86"/>
      <c r="AA727" s="449" t="s">
        <v>5529</v>
      </c>
      <c r="AB727" s="89">
        <f>IF(T727=100%,2,0)</f>
        <v>0</v>
      </c>
      <c r="AC727" s="89">
        <f>IF(L727&lt;$AD$8,0,1)</f>
        <v>1</v>
      </c>
      <c r="AD727" s="89" t="str">
        <f t="shared" si="22"/>
        <v>EN TERMINO</v>
      </c>
      <c r="AE727" s="89" t="str">
        <f t="shared" si="23"/>
        <v>EN TERMINO</v>
      </c>
      <c r="AF727" s="427" t="s">
        <v>89</v>
      </c>
      <c r="AG727" s="86"/>
      <c r="AH727" s="399"/>
      <c r="AI727" s="399"/>
      <c r="AJ727" s="399"/>
      <c r="AK727" s="427" t="s">
        <v>224</v>
      </c>
      <c r="AL727" s="119" t="s">
        <v>111</v>
      </c>
      <c r="AM727" s="119" t="s">
        <v>172</v>
      </c>
      <c r="AN727" s="427" t="s">
        <v>213</v>
      </c>
      <c r="AO727" s="427"/>
      <c r="AP727" s="427"/>
      <c r="AQ727" s="427"/>
      <c r="AR727" s="427"/>
      <c r="AS727" s="119"/>
    </row>
    <row r="728" spans="1:45" ht="267" customHeight="1" x14ac:dyDescent="0.25">
      <c r="A728" s="397">
        <v>1207</v>
      </c>
      <c r="B728" s="397">
        <v>19</v>
      </c>
      <c r="C728" s="450" t="s">
        <v>5653</v>
      </c>
      <c r="D728" s="168" t="s">
        <v>5475</v>
      </c>
      <c r="E728" s="168" t="s">
        <v>5476</v>
      </c>
      <c r="F728" s="427" t="s">
        <v>5516</v>
      </c>
      <c r="G728" s="427" t="s">
        <v>5517</v>
      </c>
      <c r="H728" s="119" t="s">
        <v>5654</v>
      </c>
      <c r="I728" s="450" t="s">
        <v>5655</v>
      </c>
      <c r="J728" s="310">
        <v>7</v>
      </c>
      <c r="K728" s="451">
        <v>43131</v>
      </c>
      <c r="L728" s="451">
        <v>43830</v>
      </c>
      <c r="M728" s="427" t="s">
        <v>3565</v>
      </c>
      <c r="N728" s="427" t="s">
        <v>94</v>
      </c>
      <c r="O728" s="427" t="s">
        <v>22</v>
      </c>
      <c r="P728" s="427" t="s">
        <v>22</v>
      </c>
      <c r="Q728" s="118" t="s">
        <v>6164</v>
      </c>
      <c r="R728" s="427" t="s">
        <v>3441</v>
      </c>
      <c r="S728" s="427">
        <v>0</v>
      </c>
      <c r="T728" s="398">
        <f>+S728/J728</f>
        <v>0</v>
      </c>
      <c r="U728" s="86"/>
      <c r="V728" s="86"/>
      <c r="W728" s="86"/>
      <c r="X728" s="86"/>
      <c r="Y728" s="86"/>
      <c r="Z728" s="86"/>
      <c r="AA728" s="449" t="s">
        <v>5529</v>
      </c>
      <c r="AB728" s="89">
        <f>IF(T728=100%,2,0)</f>
        <v>0</v>
      </c>
      <c r="AC728" s="89">
        <f>IF(L728&lt;$AD$8,0,1)</f>
        <v>1</v>
      </c>
      <c r="AD728" s="89" t="str">
        <f t="shared" si="22"/>
        <v>EN TERMINO</v>
      </c>
      <c r="AE728" s="89" t="str">
        <f t="shared" si="23"/>
        <v>EN TERMINO</v>
      </c>
      <c r="AF728" s="427" t="s">
        <v>89</v>
      </c>
      <c r="AG728" s="86"/>
      <c r="AH728" s="399"/>
      <c r="AI728" s="399"/>
      <c r="AJ728" s="399"/>
      <c r="AK728" s="427" t="s">
        <v>224</v>
      </c>
      <c r="AL728" s="119" t="s">
        <v>115</v>
      </c>
      <c r="AM728" s="119" t="s">
        <v>205</v>
      </c>
      <c r="AN728" s="427" t="s">
        <v>213</v>
      </c>
      <c r="AO728" s="427"/>
      <c r="AP728" s="427"/>
      <c r="AQ728" s="427"/>
      <c r="AR728" s="427"/>
      <c r="AS728" s="119"/>
    </row>
    <row r="729" spans="1:45" ht="240" customHeight="1" x14ac:dyDescent="0.25">
      <c r="A729" s="397">
        <v>1208</v>
      </c>
      <c r="B729" s="397">
        <v>20</v>
      </c>
      <c r="C729" s="450" t="s">
        <v>5656</v>
      </c>
      <c r="D729" s="168" t="s">
        <v>5473</v>
      </c>
      <c r="E729" s="168" t="s">
        <v>5477</v>
      </c>
      <c r="F729" s="427" t="s">
        <v>5516</v>
      </c>
      <c r="G729" s="427" t="s">
        <v>5518</v>
      </c>
      <c r="H729" s="450" t="s">
        <v>5657</v>
      </c>
      <c r="I729" s="450" t="s">
        <v>5658</v>
      </c>
      <c r="J729" s="310">
        <v>7</v>
      </c>
      <c r="K729" s="451">
        <v>43131</v>
      </c>
      <c r="L729" s="451">
        <v>43434</v>
      </c>
      <c r="M729" s="427" t="s">
        <v>3565</v>
      </c>
      <c r="N729" s="427" t="s">
        <v>94</v>
      </c>
      <c r="O729" s="427" t="s">
        <v>22</v>
      </c>
      <c r="P729" s="427" t="s">
        <v>22</v>
      </c>
      <c r="Q729" s="118" t="s">
        <v>6164</v>
      </c>
      <c r="R729" s="427" t="s">
        <v>3441</v>
      </c>
      <c r="S729" s="427">
        <v>0</v>
      </c>
      <c r="T729" s="398">
        <f>+S729/J729</f>
        <v>0</v>
      </c>
      <c r="U729" s="86"/>
      <c r="V729" s="86"/>
      <c r="W729" s="86"/>
      <c r="X729" s="86"/>
      <c r="Y729" s="86"/>
      <c r="Z729" s="86"/>
      <c r="AA729" s="449" t="s">
        <v>5529</v>
      </c>
      <c r="AB729" s="89">
        <f>IF(T729=100%,2,0)</f>
        <v>0</v>
      </c>
      <c r="AC729" s="89">
        <f>IF(L729&lt;$AD$8,0,1)</f>
        <v>1</v>
      </c>
      <c r="AD729" s="89" t="str">
        <f t="shared" si="22"/>
        <v>EN TERMINO</v>
      </c>
      <c r="AE729" s="89" t="str">
        <f t="shared" si="23"/>
        <v>EN TERMINO</v>
      </c>
      <c r="AF729" s="427" t="s">
        <v>89</v>
      </c>
      <c r="AG729" s="86"/>
      <c r="AH729" s="399"/>
      <c r="AI729" s="399"/>
      <c r="AJ729" s="399"/>
      <c r="AK729" s="427" t="s">
        <v>224</v>
      </c>
      <c r="AL729" s="119" t="s">
        <v>111</v>
      </c>
      <c r="AM729" s="119" t="s">
        <v>172</v>
      </c>
      <c r="AN729" s="427" t="s">
        <v>213</v>
      </c>
      <c r="AO729" s="427"/>
      <c r="AP729" s="427"/>
      <c r="AQ729" s="427"/>
      <c r="AR729" s="427"/>
      <c r="AS729" s="119"/>
    </row>
    <row r="730" spans="1:45" ht="354.75" customHeight="1" x14ac:dyDescent="0.25">
      <c r="A730" s="397">
        <v>1209</v>
      </c>
      <c r="B730" s="397">
        <v>21</v>
      </c>
      <c r="C730" s="450" t="s">
        <v>5659</v>
      </c>
      <c r="D730" s="168" t="s">
        <v>5478</v>
      </c>
      <c r="E730" s="168" t="s">
        <v>5479</v>
      </c>
      <c r="F730" s="427" t="s">
        <v>5519</v>
      </c>
      <c r="G730" s="427" t="s">
        <v>5520</v>
      </c>
      <c r="H730" s="119" t="s">
        <v>5660</v>
      </c>
      <c r="I730" s="450" t="s">
        <v>5661</v>
      </c>
      <c r="J730" s="310">
        <v>8</v>
      </c>
      <c r="K730" s="451">
        <v>43131</v>
      </c>
      <c r="L730" s="451">
        <v>43434</v>
      </c>
      <c r="M730" s="427" t="s">
        <v>3565</v>
      </c>
      <c r="N730" s="427" t="s">
        <v>94</v>
      </c>
      <c r="O730" s="427" t="s">
        <v>22</v>
      </c>
      <c r="P730" s="427" t="s">
        <v>22</v>
      </c>
      <c r="Q730" s="118" t="s">
        <v>6164</v>
      </c>
      <c r="R730" s="427" t="s">
        <v>3441</v>
      </c>
      <c r="S730" s="427">
        <v>0</v>
      </c>
      <c r="T730" s="398">
        <f>+S730/J730</f>
        <v>0</v>
      </c>
      <c r="U730" s="86"/>
      <c r="V730" s="86"/>
      <c r="W730" s="86"/>
      <c r="X730" s="86"/>
      <c r="Y730" s="86"/>
      <c r="Z730" s="86"/>
      <c r="AA730" s="449" t="s">
        <v>5529</v>
      </c>
      <c r="AB730" s="89">
        <f>IF(T730=100%,2,0)</f>
        <v>0</v>
      </c>
      <c r="AC730" s="89">
        <f>IF(L730&lt;$AD$8,0,1)</f>
        <v>1</v>
      </c>
      <c r="AD730" s="89" t="str">
        <f t="shared" si="22"/>
        <v>EN TERMINO</v>
      </c>
      <c r="AE730" s="89" t="str">
        <f t="shared" si="23"/>
        <v>EN TERMINO</v>
      </c>
      <c r="AF730" s="427" t="s">
        <v>89</v>
      </c>
      <c r="AG730" s="86"/>
      <c r="AH730" s="399"/>
      <c r="AI730" s="399"/>
      <c r="AJ730" s="399"/>
      <c r="AK730" s="427" t="s">
        <v>224</v>
      </c>
      <c r="AL730" s="119" t="s">
        <v>115</v>
      </c>
      <c r="AM730" s="119" t="s">
        <v>205</v>
      </c>
      <c r="AN730" s="427" t="s">
        <v>213</v>
      </c>
      <c r="AO730" s="427" t="s">
        <v>6234</v>
      </c>
      <c r="AP730" s="427"/>
      <c r="AQ730" s="427"/>
      <c r="AR730" s="427"/>
      <c r="AS730" s="119"/>
    </row>
    <row r="731" spans="1:45" ht="240" customHeight="1" x14ac:dyDescent="0.25">
      <c r="A731" s="397">
        <v>1210</v>
      </c>
      <c r="B731" s="397">
        <v>22</v>
      </c>
      <c r="C731" s="450" t="s">
        <v>5662</v>
      </c>
      <c r="D731" s="168" t="s">
        <v>5480</v>
      </c>
      <c r="E731" s="168" t="s">
        <v>5481</v>
      </c>
      <c r="F731" s="427" t="s">
        <v>5521</v>
      </c>
      <c r="G731" s="427" t="s">
        <v>5522</v>
      </c>
      <c r="H731" s="415" t="s">
        <v>5663</v>
      </c>
      <c r="I731" s="450" t="s">
        <v>5664</v>
      </c>
      <c r="J731" s="310">
        <v>7</v>
      </c>
      <c r="K731" s="451">
        <v>43131</v>
      </c>
      <c r="L731" s="451">
        <v>43434</v>
      </c>
      <c r="M731" s="427" t="s">
        <v>3565</v>
      </c>
      <c r="N731" s="427" t="s">
        <v>94</v>
      </c>
      <c r="O731" s="427" t="s">
        <v>22</v>
      </c>
      <c r="P731" s="427" t="s">
        <v>22</v>
      </c>
      <c r="Q731" s="118" t="s">
        <v>6164</v>
      </c>
      <c r="R731" s="427" t="s">
        <v>3441</v>
      </c>
      <c r="S731" s="427">
        <v>0</v>
      </c>
      <c r="T731" s="398">
        <f>+S731/J731</f>
        <v>0</v>
      </c>
      <c r="U731" s="86"/>
      <c r="V731" s="86"/>
      <c r="W731" s="86"/>
      <c r="X731" s="86"/>
      <c r="Y731" s="86"/>
      <c r="Z731" s="86"/>
      <c r="AA731" s="449" t="s">
        <v>5529</v>
      </c>
      <c r="AB731" s="89">
        <f>IF(T731=100%,2,0)</f>
        <v>0</v>
      </c>
      <c r="AC731" s="89">
        <f>IF(L731&lt;$AD$8,0,1)</f>
        <v>1</v>
      </c>
      <c r="AD731" s="89" t="str">
        <f t="shared" si="22"/>
        <v>EN TERMINO</v>
      </c>
      <c r="AE731" s="89" t="str">
        <f t="shared" si="23"/>
        <v>EN TERMINO</v>
      </c>
      <c r="AF731" s="427" t="s">
        <v>89</v>
      </c>
      <c r="AG731" s="86"/>
      <c r="AH731" s="399"/>
      <c r="AI731" s="399"/>
      <c r="AJ731" s="399"/>
      <c r="AK731" s="427" t="s">
        <v>224</v>
      </c>
      <c r="AL731" s="119" t="s">
        <v>115</v>
      </c>
      <c r="AM731" s="119" t="s">
        <v>205</v>
      </c>
      <c r="AN731" s="427" t="s">
        <v>213</v>
      </c>
      <c r="AO731" s="427"/>
      <c r="AP731" s="427"/>
      <c r="AQ731" s="427"/>
      <c r="AR731" s="427"/>
      <c r="AS731" s="119"/>
    </row>
    <row r="732" spans="1:45" ht="240" customHeight="1" x14ac:dyDescent="0.25">
      <c r="A732" s="397">
        <v>1211</v>
      </c>
      <c r="B732" s="397">
        <v>23</v>
      </c>
      <c r="C732" s="450" t="s">
        <v>5665</v>
      </c>
      <c r="D732" s="168" t="s">
        <v>5482</v>
      </c>
      <c r="E732" s="168" t="s">
        <v>5483</v>
      </c>
      <c r="F732" s="220" t="s">
        <v>5523</v>
      </c>
      <c r="G732" s="220" t="s">
        <v>5524</v>
      </c>
      <c r="H732" s="415" t="s">
        <v>5666</v>
      </c>
      <c r="I732" s="450" t="s">
        <v>5667</v>
      </c>
      <c r="J732" s="310">
        <v>10</v>
      </c>
      <c r="K732" s="451">
        <v>43131</v>
      </c>
      <c r="L732" s="451">
        <v>43434</v>
      </c>
      <c r="M732" s="427" t="s">
        <v>3565</v>
      </c>
      <c r="N732" s="427" t="s">
        <v>94</v>
      </c>
      <c r="O732" s="427" t="s">
        <v>22</v>
      </c>
      <c r="P732" s="427" t="s">
        <v>22</v>
      </c>
      <c r="Q732" s="118" t="s">
        <v>6164</v>
      </c>
      <c r="R732" s="427" t="s">
        <v>3441</v>
      </c>
      <c r="S732" s="427">
        <v>0</v>
      </c>
      <c r="T732" s="398">
        <f>+S732/J732</f>
        <v>0</v>
      </c>
      <c r="U732" s="86"/>
      <c r="V732" s="86"/>
      <c r="W732" s="86"/>
      <c r="X732" s="86"/>
      <c r="Y732" s="86"/>
      <c r="Z732" s="86"/>
      <c r="AA732" s="449" t="s">
        <v>5529</v>
      </c>
      <c r="AB732" s="89">
        <f>IF(T732=100%,2,0)</f>
        <v>0</v>
      </c>
      <c r="AC732" s="89">
        <f>IF(L732&lt;$AD$8,0,1)</f>
        <v>1</v>
      </c>
      <c r="AD732" s="89" t="str">
        <f t="shared" si="22"/>
        <v>EN TERMINO</v>
      </c>
      <c r="AE732" s="89" t="str">
        <f t="shared" si="23"/>
        <v>EN TERMINO</v>
      </c>
      <c r="AF732" s="427" t="s">
        <v>89</v>
      </c>
      <c r="AG732" s="86"/>
      <c r="AH732" s="399"/>
      <c r="AI732" s="399"/>
      <c r="AJ732" s="399"/>
      <c r="AK732" s="427" t="s">
        <v>224</v>
      </c>
      <c r="AL732" s="119" t="s">
        <v>115</v>
      </c>
      <c r="AM732" s="119" t="s">
        <v>205</v>
      </c>
      <c r="AN732" s="427" t="s">
        <v>213</v>
      </c>
      <c r="AO732" s="427"/>
      <c r="AP732" s="427"/>
      <c r="AQ732" s="427"/>
      <c r="AR732" s="427"/>
      <c r="AS732" s="119"/>
    </row>
    <row r="733" spans="1:45" ht="240" customHeight="1" x14ac:dyDescent="0.25">
      <c r="A733" s="397">
        <v>1212</v>
      </c>
      <c r="B733" s="397">
        <v>24</v>
      </c>
      <c r="C733" s="450" t="s">
        <v>5668</v>
      </c>
      <c r="D733" s="450" t="s">
        <v>5484</v>
      </c>
      <c r="E733" s="168" t="s">
        <v>5485</v>
      </c>
      <c r="F733" s="427" t="s">
        <v>5525</v>
      </c>
      <c r="G733" s="427" t="s">
        <v>5526</v>
      </c>
      <c r="H733" s="119" t="s">
        <v>5669</v>
      </c>
      <c r="I733" s="450" t="s">
        <v>5670</v>
      </c>
      <c r="J733" s="310">
        <v>7</v>
      </c>
      <c r="K733" s="451">
        <v>43131</v>
      </c>
      <c r="L733" s="451">
        <v>43434</v>
      </c>
      <c r="M733" s="427" t="s">
        <v>3565</v>
      </c>
      <c r="N733" s="427" t="s">
        <v>94</v>
      </c>
      <c r="O733" s="427" t="s">
        <v>22</v>
      </c>
      <c r="P733" s="427" t="s">
        <v>22</v>
      </c>
      <c r="Q733" s="118" t="s">
        <v>6164</v>
      </c>
      <c r="R733" s="427" t="s">
        <v>88</v>
      </c>
      <c r="S733" s="449">
        <v>0</v>
      </c>
      <c r="T733" s="398">
        <f>+S733/J733</f>
        <v>0</v>
      </c>
      <c r="U733" s="86"/>
      <c r="V733" s="86"/>
      <c r="W733" s="86"/>
      <c r="X733" s="86"/>
      <c r="Y733" s="86"/>
      <c r="Z733" s="86"/>
      <c r="AA733" s="449" t="s">
        <v>5529</v>
      </c>
      <c r="AB733" s="89">
        <f>IF(T733=100%,2,0)</f>
        <v>0</v>
      </c>
      <c r="AC733" s="89">
        <f>IF(L733&lt;$AD$8,0,1)</f>
        <v>1</v>
      </c>
      <c r="AD733" s="89" t="str">
        <f t="shared" si="22"/>
        <v>EN TERMINO</v>
      </c>
      <c r="AE733" s="89" t="str">
        <f t="shared" si="23"/>
        <v>EN TERMINO</v>
      </c>
      <c r="AF733" s="449" t="s">
        <v>88</v>
      </c>
      <c r="AG733" s="86"/>
      <c r="AH733" s="399"/>
      <c r="AI733" s="399"/>
      <c r="AJ733" s="399"/>
      <c r="AK733" s="427" t="s">
        <v>224</v>
      </c>
      <c r="AL733" s="119" t="s">
        <v>111</v>
      </c>
      <c r="AM733" s="119" t="s">
        <v>1262</v>
      </c>
      <c r="AN733" s="427" t="s">
        <v>213</v>
      </c>
      <c r="AO733" s="427"/>
      <c r="AP733" s="427"/>
      <c r="AQ733" s="427"/>
      <c r="AR733" s="427"/>
      <c r="AS733" s="119"/>
    </row>
    <row r="734" spans="1:45" ht="240" customHeight="1" x14ac:dyDescent="0.25">
      <c r="A734" s="397">
        <v>1213</v>
      </c>
      <c r="B734" s="397">
        <v>25</v>
      </c>
      <c r="C734" s="272" t="s">
        <v>5671</v>
      </c>
      <c r="D734" s="168" t="s">
        <v>5535</v>
      </c>
      <c r="E734" s="168" t="s">
        <v>5536</v>
      </c>
      <c r="F734" s="99" t="s">
        <v>5555</v>
      </c>
      <c r="G734" s="99" t="s">
        <v>5556</v>
      </c>
      <c r="H734" s="99" t="s">
        <v>5557</v>
      </c>
      <c r="I734" s="99" t="s">
        <v>5557</v>
      </c>
      <c r="J734" s="310">
        <v>5</v>
      </c>
      <c r="K734" s="451">
        <v>43096</v>
      </c>
      <c r="L734" s="451">
        <v>43281</v>
      </c>
      <c r="M734" s="103" t="s">
        <v>3951</v>
      </c>
      <c r="N734" s="427" t="s">
        <v>98</v>
      </c>
      <c r="O734" s="427" t="s">
        <v>29</v>
      </c>
      <c r="P734" s="427" t="s">
        <v>29</v>
      </c>
      <c r="Q734" s="452" t="s">
        <v>6191</v>
      </c>
      <c r="R734" s="427" t="s">
        <v>3441</v>
      </c>
      <c r="S734" s="427">
        <v>5</v>
      </c>
      <c r="T734" s="398">
        <f>+S734/J734</f>
        <v>1</v>
      </c>
      <c r="U734" s="86"/>
      <c r="V734" s="86"/>
      <c r="W734" s="86"/>
      <c r="X734" s="86"/>
      <c r="Y734" s="86"/>
      <c r="Z734" s="86"/>
      <c r="AA734" s="449" t="s">
        <v>5529</v>
      </c>
      <c r="AB734" s="89">
        <f>IF(T734=100%,2,0)</f>
        <v>2</v>
      </c>
      <c r="AC734" s="89">
        <f>IF(L734&lt;$AD$8,0,1)</f>
        <v>0</v>
      </c>
      <c r="AD734" s="89" t="str">
        <f t="shared" si="22"/>
        <v>CUMPLIDA</v>
      </c>
      <c r="AE734" s="89" t="str">
        <f t="shared" si="23"/>
        <v>CUMPLIDA</v>
      </c>
      <c r="AF734" s="427" t="s">
        <v>89</v>
      </c>
      <c r="AG734" s="86"/>
      <c r="AH734" s="399"/>
      <c r="AI734" s="399"/>
      <c r="AJ734" s="399"/>
      <c r="AK734" s="427" t="s">
        <v>224</v>
      </c>
      <c r="AL734" s="119" t="s">
        <v>115</v>
      </c>
      <c r="AM734" s="119" t="s">
        <v>2073</v>
      </c>
      <c r="AN734" s="427" t="s">
        <v>213</v>
      </c>
      <c r="AO734" s="427"/>
      <c r="AP734" s="427"/>
      <c r="AQ734" s="427"/>
      <c r="AR734" s="427"/>
      <c r="AS734" s="119"/>
    </row>
    <row r="735" spans="1:45" ht="240" customHeight="1" x14ac:dyDescent="0.25">
      <c r="A735" s="397">
        <v>1214</v>
      </c>
      <c r="B735" s="397">
        <v>26</v>
      </c>
      <c r="C735" s="272" t="s">
        <v>5672</v>
      </c>
      <c r="D735" s="168" t="s">
        <v>5537</v>
      </c>
      <c r="E735" s="168" t="s">
        <v>5538</v>
      </c>
      <c r="F735" s="99" t="s">
        <v>5108</v>
      </c>
      <c r="G735" s="119" t="s">
        <v>5558</v>
      </c>
      <c r="H735" s="450" t="s">
        <v>5559</v>
      </c>
      <c r="I735" s="450" t="s">
        <v>5559</v>
      </c>
      <c r="J735" s="310">
        <v>3</v>
      </c>
      <c r="K735" s="451">
        <v>43096</v>
      </c>
      <c r="L735" s="451">
        <v>43281</v>
      </c>
      <c r="M735" s="103" t="s">
        <v>3951</v>
      </c>
      <c r="N735" s="427" t="s">
        <v>98</v>
      </c>
      <c r="O735" s="427" t="s">
        <v>29</v>
      </c>
      <c r="P735" s="427" t="s">
        <v>29</v>
      </c>
      <c r="Q735" s="452" t="s">
        <v>6191</v>
      </c>
      <c r="R735" s="427" t="s">
        <v>4222</v>
      </c>
      <c r="S735" s="427">
        <v>3</v>
      </c>
      <c r="T735" s="398">
        <f>+S735/J735</f>
        <v>1</v>
      </c>
      <c r="U735" s="86"/>
      <c r="V735" s="86"/>
      <c r="W735" s="86"/>
      <c r="X735" s="86"/>
      <c r="Y735" s="86"/>
      <c r="Z735" s="86"/>
      <c r="AA735" s="449" t="s">
        <v>5529</v>
      </c>
      <c r="AB735" s="89">
        <f>IF(T735=100%,2,0)</f>
        <v>2</v>
      </c>
      <c r="AC735" s="89">
        <f>IF(L735&lt;$AD$8,0,1)</f>
        <v>0</v>
      </c>
      <c r="AD735" s="89" t="str">
        <f t="shared" si="22"/>
        <v>CUMPLIDA</v>
      </c>
      <c r="AE735" s="89" t="str">
        <f t="shared" si="23"/>
        <v>CUMPLIDA</v>
      </c>
      <c r="AF735" s="427" t="s">
        <v>27</v>
      </c>
      <c r="AG735" s="86"/>
      <c r="AH735" s="399"/>
      <c r="AI735" s="399"/>
      <c r="AJ735" s="399"/>
      <c r="AK735" s="427" t="s">
        <v>224</v>
      </c>
      <c r="AL735" s="119" t="s">
        <v>115</v>
      </c>
      <c r="AM735" s="119" t="s">
        <v>5585</v>
      </c>
      <c r="AN735" s="427" t="s">
        <v>213</v>
      </c>
      <c r="AO735" s="427"/>
      <c r="AP735" s="427"/>
      <c r="AQ735" s="427"/>
      <c r="AR735" s="427"/>
      <c r="AS735" s="119"/>
    </row>
    <row r="736" spans="1:45" ht="286.5" customHeight="1" x14ac:dyDescent="0.25">
      <c r="A736" s="397">
        <v>1215</v>
      </c>
      <c r="B736" s="397">
        <v>27</v>
      </c>
      <c r="C736" s="272" t="s">
        <v>5673</v>
      </c>
      <c r="D736" s="168" t="s">
        <v>5539</v>
      </c>
      <c r="E736" s="168" t="s">
        <v>5540</v>
      </c>
      <c r="F736" s="310" t="s">
        <v>5108</v>
      </c>
      <c r="G736" s="427" t="s">
        <v>5558</v>
      </c>
      <c r="H736" s="450" t="s">
        <v>5560</v>
      </c>
      <c r="I736" s="450" t="s">
        <v>5560</v>
      </c>
      <c r="J736" s="310">
        <v>3</v>
      </c>
      <c r="K736" s="451">
        <v>43096</v>
      </c>
      <c r="L736" s="451">
        <v>43281</v>
      </c>
      <c r="M736" s="103" t="s">
        <v>3951</v>
      </c>
      <c r="N736" s="427" t="s">
        <v>98</v>
      </c>
      <c r="O736" s="427" t="s">
        <v>29</v>
      </c>
      <c r="P736" s="427" t="s">
        <v>29</v>
      </c>
      <c r="Q736" s="452" t="s">
        <v>6191</v>
      </c>
      <c r="R736" s="427" t="s">
        <v>3441</v>
      </c>
      <c r="S736" s="427">
        <v>3</v>
      </c>
      <c r="T736" s="398">
        <f>+S736/J736</f>
        <v>1</v>
      </c>
      <c r="U736" s="86"/>
      <c r="V736" s="86"/>
      <c r="W736" s="86"/>
      <c r="X736" s="86"/>
      <c r="Y736" s="86"/>
      <c r="Z736" s="86"/>
      <c r="AA736" s="449" t="s">
        <v>5529</v>
      </c>
      <c r="AB736" s="89">
        <f>IF(T736=100%,2,0)</f>
        <v>2</v>
      </c>
      <c r="AC736" s="89">
        <f>IF(L736&lt;$AD$8,0,1)</f>
        <v>0</v>
      </c>
      <c r="AD736" s="89" t="str">
        <f t="shared" si="22"/>
        <v>CUMPLIDA</v>
      </c>
      <c r="AE736" s="89" t="str">
        <f t="shared" si="23"/>
        <v>CUMPLIDA</v>
      </c>
      <c r="AF736" s="427" t="s">
        <v>89</v>
      </c>
      <c r="AG736" s="86"/>
      <c r="AH736" s="399"/>
      <c r="AI736" s="399"/>
      <c r="AJ736" s="399"/>
      <c r="AK736" s="427" t="s">
        <v>224</v>
      </c>
      <c r="AL736" s="119" t="s">
        <v>115</v>
      </c>
      <c r="AM736" s="119" t="s">
        <v>5586</v>
      </c>
      <c r="AN736" s="427" t="s">
        <v>213</v>
      </c>
      <c r="AO736" s="427"/>
      <c r="AP736" s="427"/>
      <c r="AQ736" s="427"/>
      <c r="AR736" s="427"/>
      <c r="AS736" s="119"/>
    </row>
    <row r="737" spans="1:45" ht="240" customHeight="1" x14ac:dyDescent="0.25">
      <c r="A737" s="397">
        <v>1216</v>
      </c>
      <c r="B737" s="397">
        <v>28</v>
      </c>
      <c r="C737" s="272" t="s">
        <v>5674</v>
      </c>
      <c r="D737" s="168" t="s">
        <v>5541</v>
      </c>
      <c r="E737" s="168" t="s">
        <v>5542</v>
      </c>
      <c r="F737" s="99" t="s">
        <v>5561</v>
      </c>
      <c r="G737" s="99" t="s">
        <v>5562</v>
      </c>
      <c r="H737" s="99" t="s">
        <v>5563</v>
      </c>
      <c r="I737" s="99" t="s">
        <v>5564</v>
      </c>
      <c r="J737" s="310">
        <v>3</v>
      </c>
      <c r="K737" s="451">
        <v>43096</v>
      </c>
      <c r="L737" s="451">
        <v>43281</v>
      </c>
      <c r="M737" s="103" t="s">
        <v>3951</v>
      </c>
      <c r="N737" s="427" t="s">
        <v>98</v>
      </c>
      <c r="O737" s="427" t="s">
        <v>29</v>
      </c>
      <c r="P737" s="427" t="s">
        <v>29</v>
      </c>
      <c r="Q737" s="452" t="s">
        <v>6191</v>
      </c>
      <c r="R737" s="427" t="s">
        <v>3547</v>
      </c>
      <c r="S737" s="427">
        <v>3</v>
      </c>
      <c r="T737" s="398">
        <f>+S737/J737</f>
        <v>1</v>
      </c>
      <c r="U737" s="86"/>
      <c r="V737" s="86"/>
      <c r="W737" s="86"/>
      <c r="X737" s="86"/>
      <c r="Y737" s="86"/>
      <c r="Z737" s="86"/>
      <c r="AA737" s="449" t="s">
        <v>5529</v>
      </c>
      <c r="AB737" s="89">
        <f>IF(T737=100%,2,0)</f>
        <v>2</v>
      </c>
      <c r="AC737" s="89">
        <f>IF(L737&lt;$AD$8,0,1)</f>
        <v>0</v>
      </c>
      <c r="AD737" s="89" t="str">
        <f t="shared" si="22"/>
        <v>CUMPLIDA</v>
      </c>
      <c r="AE737" s="89" t="str">
        <f t="shared" si="23"/>
        <v>CUMPLIDA</v>
      </c>
      <c r="AF737" s="427" t="s">
        <v>31</v>
      </c>
      <c r="AG737" s="86"/>
      <c r="AH737" s="399"/>
      <c r="AI737" s="399"/>
      <c r="AJ737" s="399"/>
      <c r="AK737" s="427" t="s">
        <v>224</v>
      </c>
      <c r="AL737" s="119" t="s">
        <v>111</v>
      </c>
      <c r="AM737" s="119" t="s">
        <v>5587</v>
      </c>
      <c r="AN737" s="427" t="s">
        <v>213</v>
      </c>
      <c r="AO737" s="427"/>
      <c r="AP737" s="427"/>
      <c r="AQ737" s="427"/>
      <c r="AR737" s="427"/>
      <c r="AS737" s="119"/>
    </row>
    <row r="738" spans="1:45" ht="256.5" customHeight="1" x14ac:dyDescent="0.25">
      <c r="A738" s="397">
        <v>1217</v>
      </c>
      <c r="B738" s="397">
        <v>29</v>
      </c>
      <c r="C738" s="272" t="s">
        <v>5675</v>
      </c>
      <c r="D738" s="168" t="s">
        <v>5543</v>
      </c>
      <c r="E738" s="168" t="s">
        <v>5544</v>
      </c>
      <c r="F738" s="99" t="s">
        <v>5565</v>
      </c>
      <c r="G738" s="99" t="s">
        <v>5566</v>
      </c>
      <c r="H738" s="99" t="s">
        <v>5567</v>
      </c>
      <c r="I738" s="99" t="s">
        <v>5567</v>
      </c>
      <c r="J738" s="310">
        <v>2</v>
      </c>
      <c r="K738" s="451">
        <v>43096</v>
      </c>
      <c r="L738" s="451">
        <v>43281</v>
      </c>
      <c r="M738" s="103" t="s">
        <v>3951</v>
      </c>
      <c r="N738" s="427" t="s">
        <v>98</v>
      </c>
      <c r="O738" s="427" t="s">
        <v>29</v>
      </c>
      <c r="P738" s="427" t="s">
        <v>29</v>
      </c>
      <c r="Q738" s="452" t="s">
        <v>6191</v>
      </c>
      <c r="R738" s="427" t="s">
        <v>3547</v>
      </c>
      <c r="S738" s="427">
        <v>2</v>
      </c>
      <c r="T738" s="398">
        <f>+S738/J738</f>
        <v>1</v>
      </c>
      <c r="U738" s="86"/>
      <c r="V738" s="86"/>
      <c r="W738" s="86"/>
      <c r="X738" s="86"/>
      <c r="Y738" s="86"/>
      <c r="Z738" s="86"/>
      <c r="AA738" s="449" t="s">
        <v>5529</v>
      </c>
      <c r="AB738" s="89">
        <f>IF(T738=100%,2,0)</f>
        <v>2</v>
      </c>
      <c r="AC738" s="89">
        <f>IF(L738&lt;$AD$8,0,1)</f>
        <v>0</v>
      </c>
      <c r="AD738" s="89" t="str">
        <f t="shared" si="22"/>
        <v>CUMPLIDA</v>
      </c>
      <c r="AE738" s="89" t="str">
        <f t="shared" si="23"/>
        <v>CUMPLIDA</v>
      </c>
      <c r="AF738" s="427" t="s">
        <v>31</v>
      </c>
      <c r="AG738" s="86"/>
      <c r="AH738" s="399"/>
      <c r="AI738" s="399"/>
      <c r="AJ738" s="399"/>
      <c r="AK738" s="427" t="s">
        <v>224</v>
      </c>
      <c r="AL738" s="119" t="s">
        <v>111</v>
      </c>
      <c r="AM738" s="119" t="s">
        <v>5587</v>
      </c>
      <c r="AN738" s="427" t="s">
        <v>213</v>
      </c>
      <c r="AO738" s="427"/>
      <c r="AP738" s="427"/>
      <c r="AQ738" s="427"/>
      <c r="AR738" s="427"/>
      <c r="AS738" s="119"/>
    </row>
    <row r="739" spans="1:45" ht="240" customHeight="1" x14ac:dyDescent="0.25">
      <c r="A739" s="397">
        <v>1218</v>
      </c>
      <c r="B739" s="397">
        <v>30</v>
      </c>
      <c r="C739" s="272" t="s">
        <v>5676</v>
      </c>
      <c r="D739" s="168" t="s">
        <v>5545</v>
      </c>
      <c r="E739" s="168" t="s">
        <v>5546</v>
      </c>
      <c r="F739" s="99" t="s">
        <v>5568</v>
      </c>
      <c r="G739" s="99" t="s">
        <v>5569</v>
      </c>
      <c r="H739" s="99" t="s">
        <v>5570</v>
      </c>
      <c r="I739" s="99" t="s">
        <v>5571</v>
      </c>
      <c r="J739" s="310">
        <v>6</v>
      </c>
      <c r="K739" s="451">
        <v>43096</v>
      </c>
      <c r="L739" s="451">
        <v>43281</v>
      </c>
      <c r="M739" s="103" t="s">
        <v>3951</v>
      </c>
      <c r="N739" s="427" t="s">
        <v>98</v>
      </c>
      <c r="O739" s="427" t="s">
        <v>29</v>
      </c>
      <c r="P739" s="427" t="s">
        <v>29</v>
      </c>
      <c r="Q739" s="452" t="s">
        <v>6191</v>
      </c>
      <c r="R739" s="427" t="s">
        <v>3441</v>
      </c>
      <c r="S739" s="427">
        <v>6</v>
      </c>
      <c r="T739" s="398">
        <f>+S739/J739</f>
        <v>1</v>
      </c>
      <c r="U739" s="86"/>
      <c r="V739" s="86"/>
      <c r="W739" s="86"/>
      <c r="X739" s="86"/>
      <c r="Y739" s="86"/>
      <c r="Z739" s="86"/>
      <c r="AA739" s="449" t="s">
        <v>5529</v>
      </c>
      <c r="AB739" s="89">
        <f>IF(T739=100%,2,0)</f>
        <v>2</v>
      </c>
      <c r="AC739" s="89">
        <f>IF(L739&lt;$AD$8,0,1)</f>
        <v>0</v>
      </c>
      <c r="AD739" s="89" t="str">
        <f t="shared" si="22"/>
        <v>CUMPLIDA</v>
      </c>
      <c r="AE739" s="89" t="str">
        <f t="shared" si="23"/>
        <v>CUMPLIDA</v>
      </c>
      <c r="AF739" s="427" t="s">
        <v>89</v>
      </c>
      <c r="AG739" s="86"/>
      <c r="AH739" s="399"/>
      <c r="AI739" s="399"/>
      <c r="AJ739" s="399"/>
      <c r="AK739" s="427" t="s">
        <v>224</v>
      </c>
      <c r="AL739" s="119" t="s">
        <v>5531</v>
      </c>
      <c r="AM739" s="119" t="s">
        <v>5531</v>
      </c>
      <c r="AN739" s="427" t="s">
        <v>213</v>
      </c>
      <c r="AO739" s="427"/>
      <c r="AP739" s="427"/>
      <c r="AQ739" s="427"/>
      <c r="AR739" s="427"/>
      <c r="AS739" s="119"/>
    </row>
    <row r="740" spans="1:45" ht="240" customHeight="1" x14ac:dyDescent="0.25">
      <c r="A740" s="397">
        <v>1219</v>
      </c>
      <c r="B740" s="397">
        <v>31</v>
      </c>
      <c r="C740" s="272" t="s">
        <v>5677</v>
      </c>
      <c r="D740" s="168" t="s">
        <v>5547</v>
      </c>
      <c r="E740" s="168" t="s">
        <v>5548</v>
      </c>
      <c r="F740" s="99" t="s">
        <v>5572</v>
      </c>
      <c r="G740" s="99" t="s">
        <v>5573</v>
      </c>
      <c r="H740" s="99" t="s">
        <v>5886</v>
      </c>
      <c r="I740" s="99" t="s">
        <v>5886</v>
      </c>
      <c r="J740" s="310">
        <v>2</v>
      </c>
      <c r="K740" s="451">
        <v>43096</v>
      </c>
      <c r="L740" s="451">
        <v>43281</v>
      </c>
      <c r="M740" s="103" t="s">
        <v>3951</v>
      </c>
      <c r="N740" s="427" t="s">
        <v>98</v>
      </c>
      <c r="O740" s="427" t="s">
        <v>29</v>
      </c>
      <c r="P740" s="427" t="s">
        <v>29</v>
      </c>
      <c r="Q740" s="452" t="s">
        <v>6191</v>
      </c>
      <c r="R740" s="427" t="s">
        <v>88</v>
      </c>
      <c r="S740" s="427">
        <v>2</v>
      </c>
      <c r="T740" s="398">
        <f>+S740/J740</f>
        <v>1</v>
      </c>
      <c r="U740" s="86"/>
      <c r="V740" s="86"/>
      <c r="W740" s="86"/>
      <c r="X740" s="86"/>
      <c r="Y740" s="86"/>
      <c r="Z740" s="86"/>
      <c r="AA740" s="449" t="s">
        <v>5529</v>
      </c>
      <c r="AB740" s="89">
        <f>IF(T740=100%,2,0)</f>
        <v>2</v>
      </c>
      <c r="AC740" s="89">
        <f>IF(L740&lt;$AD$8,0,1)</f>
        <v>0</v>
      </c>
      <c r="AD740" s="89" t="str">
        <f t="shared" si="22"/>
        <v>CUMPLIDA</v>
      </c>
      <c r="AE740" s="89" t="str">
        <f t="shared" si="23"/>
        <v>CUMPLIDA</v>
      </c>
      <c r="AF740" s="427" t="s">
        <v>88</v>
      </c>
      <c r="AG740" s="86"/>
      <c r="AH740" s="399"/>
      <c r="AI740" s="399"/>
      <c r="AJ740" s="399"/>
      <c r="AK740" s="427" t="s">
        <v>224</v>
      </c>
      <c r="AL740" s="119" t="s">
        <v>111</v>
      </c>
      <c r="AM740" s="119" t="s">
        <v>139</v>
      </c>
      <c r="AN740" s="427" t="s">
        <v>213</v>
      </c>
      <c r="AO740" s="427"/>
      <c r="AP740" s="427"/>
      <c r="AQ740" s="427"/>
      <c r="AR740" s="427"/>
      <c r="AS740" s="119"/>
    </row>
    <row r="741" spans="1:45" ht="240" customHeight="1" x14ac:dyDescent="0.25">
      <c r="A741" s="397">
        <v>1220</v>
      </c>
      <c r="B741" s="397">
        <v>32</v>
      </c>
      <c r="C741" s="272" t="s">
        <v>5678</v>
      </c>
      <c r="D741" s="168" t="s">
        <v>5549</v>
      </c>
      <c r="E741" s="168" t="s">
        <v>5550</v>
      </c>
      <c r="F741" s="99" t="s">
        <v>5574</v>
      </c>
      <c r="G741" s="99" t="s">
        <v>5575</v>
      </c>
      <c r="H741" s="99" t="s">
        <v>5576</v>
      </c>
      <c r="I741" s="99" t="s">
        <v>5576</v>
      </c>
      <c r="J741" s="310">
        <v>3</v>
      </c>
      <c r="K741" s="451">
        <v>43096</v>
      </c>
      <c r="L741" s="451">
        <v>43281</v>
      </c>
      <c r="M741" s="103" t="s">
        <v>3951</v>
      </c>
      <c r="N741" s="427" t="s">
        <v>98</v>
      </c>
      <c r="O741" s="427" t="s">
        <v>29</v>
      </c>
      <c r="P741" s="427" t="s">
        <v>29</v>
      </c>
      <c r="Q741" s="452" t="s">
        <v>6191</v>
      </c>
      <c r="R741" s="427" t="s">
        <v>88</v>
      </c>
      <c r="S741" s="427">
        <v>3</v>
      </c>
      <c r="T741" s="398">
        <f>+S741/J741</f>
        <v>1</v>
      </c>
      <c r="U741" s="86"/>
      <c r="V741" s="86"/>
      <c r="W741" s="86"/>
      <c r="X741" s="86"/>
      <c r="Y741" s="86"/>
      <c r="Z741" s="86"/>
      <c r="AA741" s="449" t="s">
        <v>5529</v>
      </c>
      <c r="AB741" s="89">
        <f>IF(T741=100%,2,0)</f>
        <v>2</v>
      </c>
      <c r="AC741" s="89">
        <f>IF(L741&lt;$AD$8,0,1)</f>
        <v>0</v>
      </c>
      <c r="AD741" s="89" t="str">
        <f t="shared" si="22"/>
        <v>CUMPLIDA</v>
      </c>
      <c r="AE741" s="89" t="str">
        <f t="shared" si="23"/>
        <v>CUMPLIDA</v>
      </c>
      <c r="AF741" s="427" t="s">
        <v>88</v>
      </c>
      <c r="AG741" s="86"/>
      <c r="AH741" s="399"/>
      <c r="AI741" s="399"/>
      <c r="AJ741" s="399"/>
      <c r="AK741" s="427" t="s">
        <v>224</v>
      </c>
      <c r="AL741" s="119" t="s">
        <v>121</v>
      </c>
      <c r="AM741" s="119" t="s">
        <v>121</v>
      </c>
      <c r="AN741" s="427" t="s">
        <v>213</v>
      </c>
      <c r="AO741" s="427"/>
      <c r="AP741" s="427"/>
      <c r="AQ741" s="427"/>
      <c r="AR741" s="427"/>
      <c r="AS741" s="119"/>
    </row>
    <row r="742" spans="1:45" ht="240" customHeight="1" x14ac:dyDescent="0.25">
      <c r="A742" s="397">
        <v>1221</v>
      </c>
      <c r="B742" s="397">
        <v>33</v>
      </c>
      <c r="C742" s="272" t="s">
        <v>5679</v>
      </c>
      <c r="D742" s="168" t="s">
        <v>5551</v>
      </c>
      <c r="E742" s="168" t="s">
        <v>5552</v>
      </c>
      <c r="F742" s="99" t="s">
        <v>5577</v>
      </c>
      <c r="G742" s="99" t="s">
        <v>5578</v>
      </c>
      <c r="H742" s="99" t="s">
        <v>5579</v>
      </c>
      <c r="I742" s="99" t="s">
        <v>5579</v>
      </c>
      <c r="J742" s="310">
        <v>2</v>
      </c>
      <c r="K742" s="451">
        <v>43096</v>
      </c>
      <c r="L742" s="451">
        <v>43465</v>
      </c>
      <c r="M742" s="103" t="s">
        <v>3951</v>
      </c>
      <c r="N742" s="427" t="s">
        <v>98</v>
      </c>
      <c r="O742" s="427" t="s">
        <v>5583</v>
      </c>
      <c r="P742" s="427" t="s">
        <v>5583</v>
      </c>
      <c r="Q742" s="452" t="s">
        <v>37</v>
      </c>
      <c r="R742" s="427" t="s">
        <v>88</v>
      </c>
      <c r="S742" s="449">
        <v>1</v>
      </c>
      <c r="T742" s="398">
        <f>+S742/J742</f>
        <v>0.5</v>
      </c>
      <c r="U742" s="86"/>
      <c r="V742" s="86"/>
      <c r="W742" s="86"/>
      <c r="X742" s="86"/>
      <c r="Y742" s="86"/>
      <c r="Z742" s="86"/>
      <c r="AA742" s="449" t="s">
        <v>5529</v>
      </c>
      <c r="AB742" s="89">
        <f>IF(T742=100%,2,0)</f>
        <v>0</v>
      </c>
      <c r="AC742" s="89">
        <f>IF(L742&lt;$AD$8,0,1)</f>
        <v>1</v>
      </c>
      <c r="AD742" s="89" t="str">
        <f t="shared" si="22"/>
        <v>EN TERMINO</v>
      </c>
      <c r="AE742" s="89" t="str">
        <f t="shared" si="23"/>
        <v>EN TERMINO</v>
      </c>
      <c r="AF742" s="449" t="s">
        <v>88</v>
      </c>
      <c r="AG742" s="86"/>
      <c r="AH742" s="399"/>
      <c r="AI742" s="399"/>
      <c r="AJ742" s="399"/>
      <c r="AK742" s="427" t="s">
        <v>224</v>
      </c>
      <c r="AL742" s="119" t="s">
        <v>115</v>
      </c>
      <c r="AM742" s="119" t="s">
        <v>166</v>
      </c>
      <c r="AN742" s="427" t="s">
        <v>213</v>
      </c>
      <c r="AO742" s="427" t="s">
        <v>6236</v>
      </c>
      <c r="AP742" s="427"/>
      <c r="AQ742" s="427"/>
      <c r="AR742" s="427"/>
      <c r="AS742" s="119"/>
    </row>
    <row r="743" spans="1:45" ht="263.25" customHeight="1" x14ac:dyDescent="0.25">
      <c r="A743" s="397">
        <v>1222</v>
      </c>
      <c r="B743" s="397">
        <v>34</v>
      </c>
      <c r="C743" s="272" t="s">
        <v>5680</v>
      </c>
      <c r="D743" s="168" t="s">
        <v>5553</v>
      </c>
      <c r="E743" s="168" t="s">
        <v>5554</v>
      </c>
      <c r="F743" s="99" t="s">
        <v>5580</v>
      </c>
      <c r="G743" s="99" t="s">
        <v>5581</v>
      </c>
      <c r="H743" s="99" t="s">
        <v>5582</v>
      </c>
      <c r="I743" s="99" t="s">
        <v>5582</v>
      </c>
      <c r="J743" s="310">
        <v>2</v>
      </c>
      <c r="K743" s="451">
        <v>43096</v>
      </c>
      <c r="L743" s="451">
        <v>43281</v>
      </c>
      <c r="M743" s="103" t="s">
        <v>3951</v>
      </c>
      <c r="N743" s="427" t="s">
        <v>98</v>
      </c>
      <c r="O743" s="427" t="s">
        <v>29</v>
      </c>
      <c r="P743" s="427" t="s">
        <v>29</v>
      </c>
      <c r="Q743" s="452" t="s">
        <v>6191</v>
      </c>
      <c r="R743" s="427" t="s">
        <v>88</v>
      </c>
      <c r="S743" s="427">
        <v>2</v>
      </c>
      <c r="T743" s="398">
        <f>+S743/J743</f>
        <v>1</v>
      </c>
      <c r="U743" s="86"/>
      <c r="V743" s="86"/>
      <c r="W743" s="86"/>
      <c r="X743" s="86"/>
      <c r="Y743" s="86"/>
      <c r="Z743" s="86"/>
      <c r="AA743" s="449" t="s">
        <v>5529</v>
      </c>
      <c r="AB743" s="89">
        <f>IF(T743=100%,2,0)</f>
        <v>2</v>
      </c>
      <c r="AC743" s="89">
        <f>IF(L743&lt;$AD$8,0,1)</f>
        <v>0</v>
      </c>
      <c r="AD743" s="89" t="str">
        <f t="shared" si="22"/>
        <v>CUMPLIDA</v>
      </c>
      <c r="AE743" s="89" t="str">
        <f t="shared" si="23"/>
        <v>CUMPLIDA</v>
      </c>
      <c r="AF743" s="427" t="s">
        <v>88</v>
      </c>
      <c r="AG743" s="86"/>
      <c r="AH743" s="399"/>
      <c r="AI743" s="399"/>
      <c r="AJ743" s="399"/>
      <c r="AK743" s="427" t="s">
        <v>224</v>
      </c>
      <c r="AL743" s="119" t="s">
        <v>111</v>
      </c>
      <c r="AM743" s="119" t="s">
        <v>172</v>
      </c>
      <c r="AN743" s="427" t="s">
        <v>213</v>
      </c>
      <c r="AO743" s="427"/>
      <c r="AP743" s="427"/>
      <c r="AQ743" s="427"/>
      <c r="AR743" s="427"/>
      <c r="AS743" s="119"/>
    </row>
    <row r="744" spans="1:45" ht="180" x14ac:dyDescent="0.25">
      <c r="A744" s="522">
        <v>1223</v>
      </c>
      <c r="B744" s="564">
        <v>1</v>
      </c>
      <c r="C744" s="523" t="s">
        <v>5953</v>
      </c>
      <c r="D744" s="524" t="s">
        <v>5954</v>
      </c>
      <c r="E744" s="524" t="s">
        <v>5955</v>
      </c>
      <c r="F744" s="532" t="s">
        <v>6040</v>
      </c>
      <c r="G744" s="385" t="s">
        <v>6041</v>
      </c>
      <c r="H744" s="385" t="s">
        <v>6085</v>
      </c>
      <c r="I744" s="545" t="s">
        <v>6086</v>
      </c>
      <c r="J744" s="546">
        <v>2</v>
      </c>
      <c r="K744" s="451">
        <v>43297</v>
      </c>
      <c r="L744" s="451">
        <v>43465</v>
      </c>
      <c r="M744" s="103" t="s">
        <v>305</v>
      </c>
      <c r="N744" s="556" t="s">
        <v>305</v>
      </c>
      <c r="O744" s="556" t="s">
        <v>48</v>
      </c>
      <c r="P744" s="556" t="s">
        <v>48</v>
      </c>
      <c r="Q744" s="118" t="s">
        <v>6163</v>
      </c>
      <c r="R744" s="427" t="s">
        <v>3441</v>
      </c>
      <c r="S744" s="427">
        <v>0</v>
      </c>
      <c r="T744" s="398">
        <f>+S744/J744</f>
        <v>0</v>
      </c>
      <c r="U744" s="86"/>
      <c r="V744" s="86"/>
      <c r="W744" s="86"/>
      <c r="X744" s="86"/>
      <c r="Y744" s="86"/>
      <c r="Z744" s="86"/>
      <c r="AA744" s="449" t="s">
        <v>6149</v>
      </c>
      <c r="AB744" s="89">
        <f>IF(T744=100%,2,0)</f>
        <v>0</v>
      </c>
      <c r="AC744" s="89">
        <f>IF(L744&lt;$AD$8,0,1)</f>
        <v>1</v>
      </c>
      <c r="AD744" s="89" t="str">
        <f t="shared" ref="AD744" si="24">IF(AB744+AC744&gt;1,"CUMPLIDA",IF(AC744=1,"EN TERMINO","VENCIDA"))</f>
        <v>EN TERMINO</v>
      </c>
      <c r="AE744" s="89" t="str">
        <f t="shared" ref="AE744" si="25">IF(AD744="CUMPLIDA","CUMPLIDA",IF(AD744="EN TERMINO","EN TERMINO","VENCIDA"))</f>
        <v>EN TERMINO</v>
      </c>
      <c r="AF744" s="556" t="s">
        <v>89</v>
      </c>
      <c r="AG744" s="86"/>
      <c r="AH744" s="399"/>
      <c r="AI744" s="399"/>
      <c r="AJ744" s="399"/>
      <c r="AK744" s="427" t="s">
        <v>224</v>
      </c>
      <c r="AL744" s="427" t="s">
        <v>228</v>
      </c>
      <c r="AM744" s="528" t="s">
        <v>6150</v>
      </c>
      <c r="AN744" s="103" t="s">
        <v>305</v>
      </c>
      <c r="AO744" s="103"/>
      <c r="AP744" s="427"/>
      <c r="AQ744" s="427"/>
      <c r="AR744" s="427"/>
      <c r="AS744" s="119"/>
    </row>
    <row r="745" spans="1:45" ht="195" x14ac:dyDescent="0.25">
      <c r="A745" s="522">
        <v>1224</v>
      </c>
      <c r="B745" s="564">
        <v>2</v>
      </c>
      <c r="C745" s="525" t="s">
        <v>5956</v>
      </c>
      <c r="D745" s="526" t="s">
        <v>5957</v>
      </c>
      <c r="E745" s="526" t="s">
        <v>5958</v>
      </c>
      <c r="F745" s="385" t="s">
        <v>6042</v>
      </c>
      <c r="G745" s="385" t="s">
        <v>6043</v>
      </c>
      <c r="H745" s="385" t="s">
        <v>6087</v>
      </c>
      <c r="I745" s="545" t="s">
        <v>6088</v>
      </c>
      <c r="J745" s="310">
        <v>2</v>
      </c>
      <c r="K745" s="451">
        <v>43297</v>
      </c>
      <c r="L745" s="451">
        <v>43373</v>
      </c>
      <c r="M745" s="103" t="s">
        <v>309</v>
      </c>
      <c r="N745" s="556" t="s">
        <v>6141</v>
      </c>
      <c r="O745" s="556" t="s">
        <v>57</v>
      </c>
      <c r="P745" s="556" t="s">
        <v>57</v>
      </c>
      <c r="Q745" s="452" t="s">
        <v>37</v>
      </c>
      <c r="R745" s="427" t="s">
        <v>3441</v>
      </c>
      <c r="S745" s="427">
        <v>2</v>
      </c>
      <c r="T745" s="398">
        <f>+S745/J745</f>
        <v>1</v>
      </c>
      <c r="U745" s="86"/>
      <c r="V745" s="86"/>
      <c r="W745" s="86"/>
      <c r="X745" s="86"/>
      <c r="Y745" s="86"/>
      <c r="Z745" s="86"/>
      <c r="AA745" s="449" t="s">
        <v>6149</v>
      </c>
      <c r="AB745" s="89">
        <f>IF(T745=100%,2,0)</f>
        <v>2</v>
      </c>
      <c r="AC745" s="89">
        <f>IF(L745&lt;$AD$8,0,1)</f>
        <v>1</v>
      </c>
      <c r="AD745" s="89" t="str">
        <f t="shared" ref="AD745:AD772" si="26">IF(AB745+AC745&gt;1,"CUMPLIDA",IF(AC745=1,"EN TERMINO","VENCIDA"))</f>
        <v>CUMPLIDA</v>
      </c>
      <c r="AE745" s="89" t="str">
        <f t="shared" ref="AE745:AE772" si="27">IF(AD745="CUMPLIDA","CUMPLIDA",IF(AD745="EN TERMINO","EN TERMINO","VENCIDA"))</f>
        <v>CUMPLIDA</v>
      </c>
      <c r="AF745" s="427" t="s">
        <v>89</v>
      </c>
      <c r="AG745" s="86"/>
      <c r="AH745" s="399"/>
      <c r="AI745" s="399"/>
      <c r="AJ745" s="399"/>
      <c r="AK745" s="427" t="s">
        <v>224</v>
      </c>
      <c r="AL745" s="559" t="s">
        <v>120</v>
      </c>
      <c r="AM745" s="559" t="s">
        <v>120</v>
      </c>
      <c r="AN745" s="103" t="s">
        <v>309</v>
      </c>
      <c r="AO745" s="103"/>
      <c r="AP745" s="427"/>
      <c r="AQ745" s="427"/>
      <c r="AR745" s="427"/>
      <c r="AS745" s="119"/>
    </row>
    <row r="746" spans="1:45" ht="240" x14ac:dyDescent="0.25">
      <c r="A746" s="522">
        <v>1225</v>
      </c>
      <c r="B746" s="564">
        <v>3</v>
      </c>
      <c r="C746" s="527" t="s">
        <v>5959</v>
      </c>
      <c r="D746" s="528" t="s">
        <v>5960</v>
      </c>
      <c r="E746" s="528" t="s">
        <v>5961</v>
      </c>
      <c r="F746" s="385" t="s">
        <v>6044</v>
      </c>
      <c r="G746" s="385" t="s">
        <v>6045</v>
      </c>
      <c r="H746" s="385" t="s">
        <v>6089</v>
      </c>
      <c r="I746" s="385" t="s">
        <v>6090</v>
      </c>
      <c r="J746" s="310">
        <v>4</v>
      </c>
      <c r="K746" s="451">
        <v>43297</v>
      </c>
      <c r="L746" s="451">
        <v>43434</v>
      </c>
      <c r="M746" s="103" t="s">
        <v>305</v>
      </c>
      <c r="N746" s="556" t="s">
        <v>305</v>
      </c>
      <c r="O746" s="556" t="s">
        <v>3394</v>
      </c>
      <c r="P746" s="556" t="s">
        <v>3394</v>
      </c>
      <c r="Q746" s="452" t="s">
        <v>37</v>
      </c>
      <c r="R746" s="427" t="s">
        <v>3441</v>
      </c>
      <c r="S746" s="427">
        <v>0</v>
      </c>
      <c r="T746" s="398">
        <f>+S746/J746</f>
        <v>0</v>
      </c>
      <c r="U746" s="86"/>
      <c r="V746" s="86"/>
      <c r="W746" s="86"/>
      <c r="X746" s="86"/>
      <c r="Y746" s="86"/>
      <c r="Z746" s="86"/>
      <c r="AA746" s="449" t="s">
        <v>6149</v>
      </c>
      <c r="AB746" s="89">
        <f>IF(T746=100%,2,0)</f>
        <v>0</v>
      </c>
      <c r="AC746" s="89">
        <f>IF(L746&lt;$AD$8,0,1)</f>
        <v>1</v>
      </c>
      <c r="AD746" s="89" t="str">
        <f t="shared" si="26"/>
        <v>EN TERMINO</v>
      </c>
      <c r="AE746" s="89" t="str">
        <f t="shared" si="27"/>
        <v>EN TERMINO</v>
      </c>
      <c r="AF746" s="427" t="s">
        <v>89</v>
      </c>
      <c r="AG746" s="86"/>
      <c r="AH746" s="399"/>
      <c r="AI746" s="399"/>
      <c r="AJ746" s="399"/>
      <c r="AK746" s="427" t="s">
        <v>224</v>
      </c>
      <c r="AL746" s="427" t="s">
        <v>228</v>
      </c>
      <c r="AM746" s="560" t="s">
        <v>6150</v>
      </c>
      <c r="AN746" s="103" t="s">
        <v>305</v>
      </c>
      <c r="AO746" s="103"/>
      <c r="AP746" s="427"/>
      <c r="AQ746" s="427"/>
      <c r="AR746" s="427"/>
      <c r="AS746" s="119"/>
    </row>
    <row r="747" spans="1:45" ht="345" x14ac:dyDescent="0.25">
      <c r="A747" s="522">
        <v>1226</v>
      </c>
      <c r="B747" s="564">
        <v>4</v>
      </c>
      <c r="C747" s="527" t="s">
        <v>5962</v>
      </c>
      <c r="D747" s="529" t="s">
        <v>5963</v>
      </c>
      <c r="E747" s="529" t="s">
        <v>5964</v>
      </c>
      <c r="F747" s="533" t="s">
        <v>6046</v>
      </c>
      <c r="G747" s="385" t="s">
        <v>6047</v>
      </c>
      <c r="H747" s="547" t="s">
        <v>6091</v>
      </c>
      <c r="I747" s="547" t="s">
        <v>6092</v>
      </c>
      <c r="J747" s="310">
        <v>5</v>
      </c>
      <c r="K747" s="451">
        <v>43297</v>
      </c>
      <c r="L747" s="451">
        <v>43555</v>
      </c>
      <c r="M747" s="103" t="s">
        <v>303</v>
      </c>
      <c r="N747" s="556" t="s">
        <v>303</v>
      </c>
      <c r="O747" s="556" t="s">
        <v>25</v>
      </c>
      <c r="P747" s="556" t="s">
        <v>25</v>
      </c>
      <c r="Q747" s="199" t="s">
        <v>6192</v>
      </c>
      <c r="R747" s="427" t="s">
        <v>3441</v>
      </c>
      <c r="S747" s="427">
        <v>0</v>
      </c>
      <c r="T747" s="398">
        <f>+S747/J747</f>
        <v>0</v>
      </c>
      <c r="U747" s="86"/>
      <c r="V747" s="86"/>
      <c r="W747" s="86"/>
      <c r="X747" s="86"/>
      <c r="Y747" s="86"/>
      <c r="Z747" s="86"/>
      <c r="AA747" s="449" t="s">
        <v>6149</v>
      </c>
      <c r="AB747" s="89">
        <f>IF(T747=100%,2,0)</f>
        <v>0</v>
      </c>
      <c r="AC747" s="89">
        <f>IF(L747&lt;$AD$8,0,1)</f>
        <v>1</v>
      </c>
      <c r="AD747" s="89" t="str">
        <f t="shared" si="26"/>
        <v>EN TERMINO</v>
      </c>
      <c r="AE747" s="89" t="str">
        <f t="shared" si="27"/>
        <v>EN TERMINO</v>
      </c>
      <c r="AF747" s="427" t="s">
        <v>89</v>
      </c>
      <c r="AG747" s="86"/>
      <c r="AH747" s="399"/>
      <c r="AI747" s="399"/>
      <c r="AJ747" s="399"/>
      <c r="AK747" s="427" t="s">
        <v>224</v>
      </c>
      <c r="AL747" s="427" t="s">
        <v>228</v>
      </c>
      <c r="AM747" s="561" t="s">
        <v>6151</v>
      </c>
      <c r="AN747" s="103" t="s">
        <v>303</v>
      </c>
      <c r="AO747" s="103"/>
      <c r="AP747" s="427"/>
      <c r="AQ747" s="427"/>
      <c r="AR747" s="427"/>
      <c r="AS747" s="119"/>
    </row>
    <row r="748" spans="1:45" ht="225" x14ac:dyDescent="0.25">
      <c r="A748" s="522">
        <v>1227</v>
      </c>
      <c r="B748" s="564">
        <v>5</v>
      </c>
      <c r="C748" s="527" t="s">
        <v>5965</v>
      </c>
      <c r="D748" s="529" t="s">
        <v>5966</v>
      </c>
      <c r="E748" s="529" t="s">
        <v>5967</v>
      </c>
      <c r="F748" s="385" t="s">
        <v>6048</v>
      </c>
      <c r="G748" s="385" t="s">
        <v>6049</v>
      </c>
      <c r="H748" s="385" t="s">
        <v>6093</v>
      </c>
      <c r="I748" s="385" t="s">
        <v>6094</v>
      </c>
      <c r="J748" s="310">
        <v>5</v>
      </c>
      <c r="K748" s="451">
        <v>43297</v>
      </c>
      <c r="L748" s="451">
        <v>43465</v>
      </c>
      <c r="M748" s="103" t="s">
        <v>1181</v>
      </c>
      <c r="N748" s="556" t="s">
        <v>106</v>
      </c>
      <c r="O748" s="556" t="s">
        <v>29</v>
      </c>
      <c r="P748" s="556" t="s">
        <v>6144</v>
      </c>
      <c r="Q748" s="452" t="s">
        <v>6191</v>
      </c>
      <c r="R748" s="427" t="s">
        <v>3441</v>
      </c>
      <c r="S748" s="427">
        <v>0</v>
      </c>
      <c r="T748" s="398">
        <f>+S748/J748</f>
        <v>0</v>
      </c>
      <c r="U748" s="86"/>
      <c r="V748" s="86"/>
      <c r="W748" s="86"/>
      <c r="X748" s="86"/>
      <c r="Y748" s="86"/>
      <c r="Z748" s="86"/>
      <c r="AA748" s="449" t="s">
        <v>6149</v>
      </c>
      <c r="AB748" s="89">
        <f>IF(T748=100%,2,0)</f>
        <v>0</v>
      </c>
      <c r="AC748" s="89">
        <f>IF(L748&lt;$AD$8,0,1)</f>
        <v>1</v>
      </c>
      <c r="AD748" s="89" t="str">
        <f t="shared" si="26"/>
        <v>EN TERMINO</v>
      </c>
      <c r="AE748" s="89" t="str">
        <f t="shared" si="27"/>
        <v>EN TERMINO</v>
      </c>
      <c r="AF748" s="428" t="s">
        <v>89</v>
      </c>
      <c r="AG748" s="86"/>
      <c r="AH748" s="399"/>
      <c r="AI748" s="399"/>
      <c r="AJ748" s="399"/>
      <c r="AK748" s="427" t="s">
        <v>224</v>
      </c>
      <c r="AL748" s="427" t="s">
        <v>228</v>
      </c>
      <c r="AM748" s="560" t="s">
        <v>6150</v>
      </c>
      <c r="AN748" s="427" t="s">
        <v>213</v>
      </c>
      <c r="AO748" s="427" t="s">
        <v>6236</v>
      </c>
      <c r="AP748" s="427"/>
      <c r="AQ748" s="427"/>
      <c r="AR748" s="427"/>
      <c r="AS748" s="119"/>
    </row>
    <row r="749" spans="1:45" ht="240" x14ac:dyDescent="0.25">
      <c r="A749" s="522">
        <v>1228</v>
      </c>
      <c r="B749" s="564">
        <v>6</v>
      </c>
      <c r="C749" s="530" t="s">
        <v>5968</v>
      </c>
      <c r="D749" s="527" t="s">
        <v>5969</v>
      </c>
      <c r="E749" s="529" t="s">
        <v>5970</v>
      </c>
      <c r="F749" s="534" t="s">
        <v>6050</v>
      </c>
      <c r="G749" s="535" t="s">
        <v>6051</v>
      </c>
      <c r="H749" s="534" t="s">
        <v>6095</v>
      </c>
      <c r="I749" s="534" t="s">
        <v>6096</v>
      </c>
      <c r="J749" s="310">
        <v>3</v>
      </c>
      <c r="K749" s="451">
        <v>43297</v>
      </c>
      <c r="L749" s="451">
        <v>43646</v>
      </c>
      <c r="M749" s="103" t="s">
        <v>6156</v>
      </c>
      <c r="N749" s="556" t="s">
        <v>98</v>
      </c>
      <c r="O749" s="556" t="s">
        <v>29</v>
      </c>
      <c r="P749" s="556" t="s">
        <v>6145</v>
      </c>
      <c r="Q749" s="452" t="s">
        <v>6191</v>
      </c>
      <c r="R749" s="427" t="s">
        <v>3441</v>
      </c>
      <c r="S749" s="427">
        <v>0</v>
      </c>
      <c r="T749" s="398">
        <f>+S749/J749</f>
        <v>0</v>
      </c>
      <c r="U749" s="86"/>
      <c r="V749" s="86"/>
      <c r="W749" s="86"/>
      <c r="X749" s="86"/>
      <c r="Y749" s="86"/>
      <c r="Z749" s="86"/>
      <c r="AA749" s="449" t="s">
        <v>6149</v>
      </c>
      <c r="AB749" s="89">
        <f>IF(T749=100%,2,0)</f>
        <v>0</v>
      </c>
      <c r="AC749" s="89">
        <f>IF(L749&lt;$AD$8,0,1)</f>
        <v>1</v>
      </c>
      <c r="AD749" s="89" t="str">
        <f t="shared" si="26"/>
        <v>EN TERMINO</v>
      </c>
      <c r="AE749" s="89" t="str">
        <f t="shared" si="27"/>
        <v>EN TERMINO</v>
      </c>
      <c r="AF749" s="428" t="s">
        <v>89</v>
      </c>
      <c r="AG749" s="86"/>
      <c r="AH749" s="399"/>
      <c r="AI749" s="399"/>
      <c r="AJ749" s="399"/>
      <c r="AK749" s="427" t="s">
        <v>224</v>
      </c>
      <c r="AL749" s="427" t="s">
        <v>228</v>
      </c>
      <c r="AM749" s="560" t="s">
        <v>6150</v>
      </c>
      <c r="AN749" s="427" t="s">
        <v>213</v>
      </c>
      <c r="AO749" s="427"/>
      <c r="AP749" s="427"/>
      <c r="AQ749" s="427"/>
      <c r="AR749" s="427"/>
      <c r="AS749" s="119"/>
    </row>
    <row r="750" spans="1:45" ht="360" x14ac:dyDescent="0.25">
      <c r="A750" s="522">
        <v>1229</v>
      </c>
      <c r="B750" s="564">
        <v>7</v>
      </c>
      <c r="C750" s="528" t="s">
        <v>5971</v>
      </c>
      <c r="D750" s="529" t="s">
        <v>5972</v>
      </c>
      <c r="E750" s="529" t="s">
        <v>5973</v>
      </c>
      <c r="F750" s="385" t="s">
        <v>6052</v>
      </c>
      <c r="G750" s="385" t="s">
        <v>6053</v>
      </c>
      <c r="H750" s="385" t="s">
        <v>6097</v>
      </c>
      <c r="I750" s="385" t="s">
        <v>6098</v>
      </c>
      <c r="J750" s="310">
        <v>6</v>
      </c>
      <c r="K750" s="451">
        <v>43297</v>
      </c>
      <c r="L750" s="451">
        <v>43465</v>
      </c>
      <c r="M750" s="103" t="s">
        <v>309</v>
      </c>
      <c r="N750" s="556" t="s">
        <v>6141</v>
      </c>
      <c r="O750" s="556" t="s">
        <v>57</v>
      </c>
      <c r="P750" s="556" t="s">
        <v>57</v>
      </c>
      <c r="Q750" s="452" t="s">
        <v>37</v>
      </c>
      <c r="R750" s="427" t="s">
        <v>88</v>
      </c>
      <c r="S750" s="427">
        <v>0</v>
      </c>
      <c r="T750" s="398">
        <f>+S750/J750</f>
        <v>0</v>
      </c>
      <c r="U750" s="86"/>
      <c r="V750" s="86"/>
      <c r="W750" s="86"/>
      <c r="X750" s="86"/>
      <c r="Y750" s="86"/>
      <c r="Z750" s="86"/>
      <c r="AA750" s="449" t="s">
        <v>6149</v>
      </c>
      <c r="AB750" s="89">
        <f>IF(T750=100%,2,0)</f>
        <v>0</v>
      </c>
      <c r="AC750" s="89">
        <f>IF(L750&lt;$AD$8,0,1)</f>
        <v>1</v>
      </c>
      <c r="AD750" s="89" t="str">
        <f t="shared" si="26"/>
        <v>EN TERMINO</v>
      </c>
      <c r="AE750" s="89" t="str">
        <f t="shared" si="27"/>
        <v>EN TERMINO</v>
      </c>
      <c r="AF750" s="427" t="s">
        <v>88</v>
      </c>
      <c r="AG750" s="86"/>
      <c r="AH750" s="399"/>
      <c r="AI750" s="399"/>
      <c r="AJ750" s="399"/>
      <c r="AK750" s="427" t="s">
        <v>224</v>
      </c>
      <c r="AL750" s="427" t="s">
        <v>228</v>
      </c>
      <c r="AM750" s="560" t="s">
        <v>6150</v>
      </c>
      <c r="AN750" s="103" t="s">
        <v>309</v>
      </c>
      <c r="AO750" s="103" t="s">
        <v>6236</v>
      </c>
      <c r="AP750" s="427"/>
      <c r="AQ750" s="427"/>
      <c r="AR750" s="427"/>
      <c r="AS750" s="119"/>
    </row>
    <row r="751" spans="1:45" ht="270" x14ac:dyDescent="0.25">
      <c r="A751" s="522">
        <v>1230</v>
      </c>
      <c r="B751" s="564">
        <v>8</v>
      </c>
      <c r="C751" s="531" t="s">
        <v>5974</v>
      </c>
      <c r="D751" s="529" t="s">
        <v>5975</v>
      </c>
      <c r="E751" s="524" t="s">
        <v>5976</v>
      </c>
      <c r="F751" s="385" t="s">
        <v>6054</v>
      </c>
      <c r="G751" s="385" t="s">
        <v>6055</v>
      </c>
      <c r="H751" s="385" t="s">
        <v>6099</v>
      </c>
      <c r="I751" s="545" t="s">
        <v>6100</v>
      </c>
      <c r="J751" s="310">
        <v>5</v>
      </c>
      <c r="K751" s="451">
        <v>43297</v>
      </c>
      <c r="L751" s="451">
        <v>43524</v>
      </c>
      <c r="M751" s="103" t="s">
        <v>305</v>
      </c>
      <c r="N751" s="181" t="s">
        <v>305</v>
      </c>
      <c r="O751" s="105" t="s">
        <v>6146</v>
      </c>
      <c r="P751" s="105" t="s">
        <v>6146</v>
      </c>
      <c r="Q751" s="452" t="s">
        <v>37</v>
      </c>
      <c r="R751" s="427" t="s">
        <v>3441</v>
      </c>
      <c r="S751" s="427">
        <v>0</v>
      </c>
      <c r="T751" s="398">
        <f>+S751/J751</f>
        <v>0</v>
      </c>
      <c r="U751" s="86"/>
      <c r="V751" s="86"/>
      <c r="W751" s="86"/>
      <c r="X751" s="86"/>
      <c r="Y751" s="86"/>
      <c r="Z751" s="86"/>
      <c r="AA751" s="449" t="s">
        <v>6149</v>
      </c>
      <c r="AB751" s="89">
        <f>IF(T751=100%,2,0)</f>
        <v>0</v>
      </c>
      <c r="AC751" s="89">
        <f>IF(L751&lt;$AD$8,0,1)</f>
        <v>1</v>
      </c>
      <c r="AD751" s="89" t="str">
        <f t="shared" si="26"/>
        <v>EN TERMINO</v>
      </c>
      <c r="AE751" s="89" t="str">
        <f t="shared" si="27"/>
        <v>EN TERMINO</v>
      </c>
      <c r="AF751" s="556" t="s">
        <v>89</v>
      </c>
      <c r="AG751" s="86"/>
      <c r="AH751" s="399"/>
      <c r="AI751" s="399"/>
      <c r="AJ751" s="399"/>
      <c r="AK751" s="427" t="s">
        <v>224</v>
      </c>
      <c r="AL751" s="427" t="s">
        <v>228</v>
      </c>
      <c r="AM751" s="528" t="s">
        <v>6150</v>
      </c>
      <c r="AN751" s="103" t="s">
        <v>305</v>
      </c>
      <c r="AO751" s="103"/>
      <c r="AP751" s="427"/>
      <c r="AQ751" s="427"/>
      <c r="AR751" s="427"/>
      <c r="AS751" s="119"/>
    </row>
    <row r="752" spans="1:45" ht="409.5" x14ac:dyDescent="0.25">
      <c r="A752" s="522">
        <v>1231</v>
      </c>
      <c r="B752" s="564">
        <v>9</v>
      </c>
      <c r="C752" s="523" t="s">
        <v>5977</v>
      </c>
      <c r="D752" s="524" t="s">
        <v>5978</v>
      </c>
      <c r="E752" s="524" t="s">
        <v>5979</v>
      </c>
      <c r="F752" s="536" t="s">
        <v>6056</v>
      </c>
      <c r="G752" s="537" t="s">
        <v>6057</v>
      </c>
      <c r="H752" s="385" t="s">
        <v>6101</v>
      </c>
      <c r="I752" s="385" t="s">
        <v>6102</v>
      </c>
      <c r="J752" s="470">
        <v>7</v>
      </c>
      <c r="K752" s="451">
        <v>43297</v>
      </c>
      <c r="L752" s="451">
        <v>43524</v>
      </c>
      <c r="M752" s="103" t="s">
        <v>305</v>
      </c>
      <c r="N752" s="181" t="s">
        <v>305</v>
      </c>
      <c r="O752" s="105" t="s">
        <v>48</v>
      </c>
      <c r="P752" s="105" t="s">
        <v>48</v>
      </c>
      <c r="Q752" s="118" t="s">
        <v>6163</v>
      </c>
      <c r="R752" s="427" t="s">
        <v>3441</v>
      </c>
      <c r="S752" s="427">
        <v>0</v>
      </c>
      <c r="T752" s="398">
        <f>+S752/J752</f>
        <v>0</v>
      </c>
      <c r="U752" s="86"/>
      <c r="V752" s="86"/>
      <c r="W752" s="86"/>
      <c r="X752" s="86"/>
      <c r="Y752" s="86"/>
      <c r="Z752" s="86"/>
      <c r="AA752" s="449" t="s">
        <v>6149</v>
      </c>
      <c r="AB752" s="89">
        <f>IF(T752=100%,2,0)</f>
        <v>0</v>
      </c>
      <c r="AC752" s="89">
        <f>IF(L752&lt;$AD$8,0,1)</f>
        <v>1</v>
      </c>
      <c r="AD752" s="89" t="str">
        <f t="shared" si="26"/>
        <v>EN TERMINO</v>
      </c>
      <c r="AE752" s="89" t="str">
        <f t="shared" si="27"/>
        <v>EN TERMINO</v>
      </c>
      <c r="AF752" s="556" t="s">
        <v>89</v>
      </c>
      <c r="AG752" s="86"/>
      <c r="AH752" s="399"/>
      <c r="AI752" s="399"/>
      <c r="AJ752" s="399"/>
      <c r="AK752" s="427" t="s">
        <v>224</v>
      </c>
      <c r="AL752" s="427" t="s">
        <v>228</v>
      </c>
      <c r="AM752" s="528" t="s">
        <v>6150</v>
      </c>
      <c r="AN752" s="103" t="s">
        <v>305</v>
      </c>
      <c r="AO752" s="103"/>
      <c r="AP752" s="427"/>
      <c r="AQ752" s="427"/>
      <c r="AR752" s="427"/>
      <c r="AS752" s="119"/>
    </row>
    <row r="753" spans="1:45" ht="165" x14ac:dyDescent="0.25">
      <c r="A753" s="522">
        <v>1232</v>
      </c>
      <c r="B753" s="564">
        <v>10</v>
      </c>
      <c r="C753" s="523" t="s">
        <v>5980</v>
      </c>
      <c r="D753" s="524" t="s">
        <v>5981</v>
      </c>
      <c r="E753" s="524" t="s">
        <v>5982</v>
      </c>
      <c r="F753" s="538" t="s">
        <v>6058</v>
      </c>
      <c r="G753" s="539" t="s">
        <v>6059</v>
      </c>
      <c r="H753" s="385" t="s">
        <v>6103</v>
      </c>
      <c r="I753" s="385" t="s">
        <v>6104</v>
      </c>
      <c r="J753" s="310">
        <v>3</v>
      </c>
      <c r="K753" s="451">
        <v>43297</v>
      </c>
      <c r="L753" s="451">
        <v>43524</v>
      </c>
      <c r="M753" s="103" t="s">
        <v>305</v>
      </c>
      <c r="N753" s="181" t="s">
        <v>305</v>
      </c>
      <c r="O753" s="105" t="s">
        <v>48</v>
      </c>
      <c r="P753" s="105" t="s">
        <v>48</v>
      </c>
      <c r="Q753" s="118" t="s">
        <v>6163</v>
      </c>
      <c r="R753" s="427" t="s">
        <v>3441</v>
      </c>
      <c r="S753" s="427">
        <v>0</v>
      </c>
      <c r="T753" s="398">
        <f>+S753/J753</f>
        <v>0</v>
      </c>
      <c r="U753" s="86"/>
      <c r="V753" s="86"/>
      <c r="W753" s="86"/>
      <c r="X753" s="86"/>
      <c r="Y753" s="86"/>
      <c r="Z753" s="86"/>
      <c r="AA753" s="449" t="s">
        <v>6149</v>
      </c>
      <c r="AB753" s="89">
        <f>IF(T753=100%,2,0)</f>
        <v>0</v>
      </c>
      <c r="AC753" s="89">
        <f>IF(L753&lt;$AD$8,0,1)</f>
        <v>1</v>
      </c>
      <c r="AD753" s="89" t="str">
        <f t="shared" si="26"/>
        <v>EN TERMINO</v>
      </c>
      <c r="AE753" s="89" t="str">
        <f t="shared" si="27"/>
        <v>EN TERMINO</v>
      </c>
      <c r="AF753" s="556" t="s">
        <v>89</v>
      </c>
      <c r="AG753" s="86"/>
      <c r="AH753" s="399"/>
      <c r="AI753" s="399"/>
      <c r="AJ753" s="399"/>
      <c r="AK753" s="427" t="s">
        <v>224</v>
      </c>
      <c r="AL753" s="427" t="s">
        <v>228</v>
      </c>
      <c r="AM753" s="528" t="s">
        <v>6150</v>
      </c>
      <c r="AN753" s="103" t="s">
        <v>305</v>
      </c>
      <c r="AO753" s="103"/>
      <c r="AP753" s="427"/>
      <c r="AQ753" s="427"/>
      <c r="AR753" s="427"/>
      <c r="AS753" s="119"/>
    </row>
    <row r="754" spans="1:45" ht="135" x14ac:dyDescent="0.25">
      <c r="A754" s="522">
        <v>1233</v>
      </c>
      <c r="B754" s="564">
        <v>11</v>
      </c>
      <c r="C754" s="523" t="s">
        <v>5983</v>
      </c>
      <c r="D754" s="524" t="s">
        <v>5984</v>
      </c>
      <c r="E754" s="524" t="s">
        <v>5985</v>
      </c>
      <c r="F754" s="385" t="s">
        <v>6060</v>
      </c>
      <c r="G754" s="385" t="s">
        <v>6061</v>
      </c>
      <c r="H754" s="545" t="s">
        <v>6105</v>
      </c>
      <c r="I754" s="545" t="s">
        <v>6106</v>
      </c>
      <c r="J754" s="310">
        <v>5</v>
      </c>
      <c r="K754" s="451">
        <v>43297</v>
      </c>
      <c r="L754" s="451">
        <v>43708</v>
      </c>
      <c r="M754" s="103" t="s">
        <v>306</v>
      </c>
      <c r="N754" s="181" t="s">
        <v>306</v>
      </c>
      <c r="O754" s="105" t="s">
        <v>43</v>
      </c>
      <c r="P754" s="105" t="s">
        <v>6147</v>
      </c>
      <c r="Q754" s="118" t="s">
        <v>6165</v>
      </c>
      <c r="R754" s="556" t="s">
        <v>88</v>
      </c>
      <c r="S754" s="427">
        <v>0</v>
      </c>
      <c r="T754" s="398">
        <f>+S754/J754</f>
        <v>0</v>
      </c>
      <c r="U754" s="86"/>
      <c r="V754" s="86"/>
      <c r="W754" s="86"/>
      <c r="X754" s="86"/>
      <c r="Y754" s="86"/>
      <c r="Z754" s="86"/>
      <c r="AA754" s="449" t="s">
        <v>6149</v>
      </c>
      <c r="AB754" s="89">
        <f>IF(T754=100%,2,0)</f>
        <v>0</v>
      </c>
      <c r="AC754" s="89">
        <f>IF(L754&lt;$AD$8,0,1)</f>
        <v>1</v>
      </c>
      <c r="AD754" s="89" t="str">
        <f t="shared" si="26"/>
        <v>EN TERMINO</v>
      </c>
      <c r="AE754" s="89" t="str">
        <f t="shared" si="27"/>
        <v>EN TERMINO</v>
      </c>
      <c r="AF754" s="556" t="s">
        <v>88</v>
      </c>
      <c r="AG754" s="86"/>
      <c r="AH754" s="399"/>
      <c r="AI754" s="399"/>
      <c r="AJ754" s="399"/>
      <c r="AK754" s="427" t="s">
        <v>224</v>
      </c>
      <c r="AL754" s="427" t="s">
        <v>228</v>
      </c>
      <c r="AM754" s="528" t="s">
        <v>6150</v>
      </c>
      <c r="AN754" s="103" t="s">
        <v>306</v>
      </c>
      <c r="AO754" s="103" t="s">
        <v>6236</v>
      </c>
      <c r="AP754" s="427"/>
      <c r="AQ754" s="427"/>
      <c r="AR754" s="427"/>
      <c r="AS754" s="119"/>
    </row>
    <row r="755" spans="1:45" ht="409.5" x14ac:dyDescent="0.25">
      <c r="A755" s="522">
        <v>1234</v>
      </c>
      <c r="B755" s="564">
        <v>12</v>
      </c>
      <c r="C755" s="523" t="s">
        <v>5986</v>
      </c>
      <c r="D755" s="524" t="s">
        <v>5987</v>
      </c>
      <c r="E755" s="524" t="s">
        <v>5988</v>
      </c>
      <c r="F755" s="538" t="s">
        <v>6062</v>
      </c>
      <c r="G755" s="385" t="s">
        <v>6063</v>
      </c>
      <c r="H755" s="385" t="s">
        <v>6107</v>
      </c>
      <c r="I755" s="385" t="s">
        <v>6108</v>
      </c>
      <c r="J755" s="310">
        <v>6</v>
      </c>
      <c r="K755" s="451">
        <v>43297</v>
      </c>
      <c r="L755" s="451">
        <v>43524</v>
      </c>
      <c r="M755" s="103" t="s">
        <v>305</v>
      </c>
      <c r="N755" s="556" t="s">
        <v>305</v>
      </c>
      <c r="O755" s="556" t="s">
        <v>48</v>
      </c>
      <c r="P755" s="556" t="s">
        <v>48</v>
      </c>
      <c r="Q755" s="118" t="s">
        <v>6163</v>
      </c>
      <c r="R755" s="427" t="s">
        <v>3441</v>
      </c>
      <c r="S755" s="427">
        <v>0</v>
      </c>
      <c r="T755" s="398">
        <f>+S755/J755</f>
        <v>0</v>
      </c>
      <c r="U755" s="86"/>
      <c r="V755" s="86"/>
      <c r="W755" s="86"/>
      <c r="X755" s="86"/>
      <c r="Y755" s="86"/>
      <c r="Z755" s="86"/>
      <c r="AA755" s="449" t="s">
        <v>6149</v>
      </c>
      <c r="AB755" s="89">
        <f>IF(T755=100%,2,0)</f>
        <v>0</v>
      </c>
      <c r="AC755" s="89">
        <f>IF(L755&lt;$AD$8,0,1)</f>
        <v>1</v>
      </c>
      <c r="AD755" s="89" t="str">
        <f t="shared" si="26"/>
        <v>EN TERMINO</v>
      </c>
      <c r="AE755" s="89" t="str">
        <f t="shared" si="27"/>
        <v>EN TERMINO</v>
      </c>
      <c r="AF755" s="556" t="s">
        <v>89</v>
      </c>
      <c r="AG755" s="86"/>
      <c r="AH755" s="399"/>
      <c r="AI755" s="399"/>
      <c r="AJ755" s="399"/>
      <c r="AK755" s="427" t="s">
        <v>224</v>
      </c>
      <c r="AL755" s="427" t="s">
        <v>228</v>
      </c>
      <c r="AM755" s="528" t="s">
        <v>6150</v>
      </c>
      <c r="AN755" s="103" t="s">
        <v>305</v>
      </c>
      <c r="AO755" s="103"/>
      <c r="AP755" s="427"/>
      <c r="AQ755" s="427"/>
      <c r="AR755" s="427"/>
      <c r="AS755" s="119"/>
    </row>
    <row r="756" spans="1:45" ht="165" x14ac:dyDescent="0.25">
      <c r="A756" s="522">
        <v>1235</v>
      </c>
      <c r="B756" s="564">
        <v>13</v>
      </c>
      <c r="C756" s="523" t="s">
        <v>5989</v>
      </c>
      <c r="D756" s="524" t="s">
        <v>5990</v>
      </c>
      <c r="E756" s="524" t="s">
        <v>5991</v>
      </c>
      <c r="F756" s="538" t="s">
        <v>6058</v>
      </c>
      <c r="G756" s="539" t="s">
        <v>6059</v>
      </c>
      <c r="H756" s="385" t="s">
        <v>6103</v>
      </c>
      <c r="I756" s="545" t="s">
        <v>6109</v>
      </c>
      <c r="J756" s="310">
        <v>3</v>
      </c>
      <c r="K756" s="451">
        <v>43297</v>
      </c>
      <c r="L756" s="451">
        <v>43524</v>
      </c>
      <c r="M756" s="103" t="s">
        <v>305</v>
      </c>
      <c r="N756" s="556" t="s">
        <v>305</v>
      </c>
      <c r="O756" s="556" t="s">
        <v>48</v>
      </c>
      <c r="P756" s="556" t="s">
        <v>48</v>
      </c>
      <c r="Q756" s="118" t="s">
        <v>6163</v>
      </c>
      <c r="R756" s="427" t="s">
        <v>3441</v>
      </c>
      <c r="S756" s="427">
        <v>0</v>
      </c>
      <c r="T756" s="398">
        <f>+S756/J756</f>
        <v>0</v>
      </c>
      <c r="U756" s="86"/>
      <c r="V756" s="86"/>
      <c r="W756" s="86"/>
      <c r="X756" s="86"/>
      <c r="Y756" s="86"/>
      <c r="Z756" s="86"/>
      <c r="AA756" s="449" t="s">
        <v>6149</v>
      </c>
      <c r="AB756" s="89">
        <f>IF(T756=100%,2,0)</f>
        <v>0</v>
      </c>
      <c r="AC756" s="89">
        <f>IF(L756&lt;$AD$8,0,1)</f>
        <v>1</v>
      </c>
      <c r="AD756" s="89" t="str">
        <f t="shared" si="26"/>
        <v>EN TERMINO</v>
      </c>
      <c r="AE756" s="89" t="str">
        <f t="shared" si="27"/>
        <v>EN TERMINO</v>
      </c>
      <c r="AF756" s="556" t="s">
        <v>89</v>
      </c>
      <c r="AG756" s="86"/>
      <c r="AH756" s="399"/>
      <c r="AI756" s="399"/>
      <c r="AJ756" s="399"/>
      <c r="AK756" s="427" t="s">
        <v>224</v>
      </c>
      <c r="AL756" s="427" t="s">
        <v>228</v>
      </c>
      <c r="AM756" s="528" t="s">
        <v>6150</v>
      </c>
      <c r="AN756" s="103" t="s">
        <v>305</v>
      </c>
      <c r="AO756" s="103"/>
      <c r="AP756" s="427"/>
      <c r="AQ756" s="427"/>
      <c r="AR756" s="427"/>
      <c r="AS756" s="119"/>
    </row>
    <row r="757" spans="1:45" ht="168" customHeight="1" x14ac:dyDescent="0.25">
      <c r="A757" s="522">
        <v>1236</v>
      </c>
      <c r="B757" s="564">
        <v>14</v>
      </c>
      <c r="C757" s="523" t="s">
        <v>5992</v>
      </c>
      <c r="D757" s="524" t="s">
        <v>5993</v>
      </c>
      <c r="E757" s="524" t="s">
        <v>5994</v>
      </c>
      <c r="F757" s="394" t="s">
        <v>5271</v>
      </c>
      <c r="G757" s="540" t="s">
        <v>5272</v>
      </c>
      <c r="H757" s="385" t="s">
        <v>6110</v>
      </c>
      <c r="I757" s="385" t="s">
        <v>6111</v>
      </c>
      <c r="J757" s="548">
        <v>7</v>
      </c>
      <c r="K757" s="451">
        <v>43297</v>
      </c>
      <c r="L757" s="451">
        <v>43465</v>
      </c>
      <c r="M757" s="103" t="s">
        <v>306</v>
      </c>
      <c r="N757" s="556" t="s">
        <v>306</v>
      </c>
      <c r="O757" s="556" t="s">
        <v>43</v>
      </c>
      <c r="P757" s="556" t="s">
        <v>43</v>
      </c>
      <c r="Q757" s="118" t="s">
        <v>6165</v>
      </c>
      <c r="R757" s="427" t="s">
        <v>3441</v>
      </c>
      <c r="S757" s="427">
        <v>7</v>
      </c>
      <c r="T757" s="398">
        <f>+S757/J757</f>
        <v>1</v>
      </c>
      <c r="U757" s="86"/>
      <c r="V757" s="86"/>
      <c r="W757" s="86"/>
      <c r="X757" s="86"/>
      <c r="Y757" s="86"/>
      <c r="Z757" s="86"/>
      <c r="AA757" s="449" t="s">
        <v>6149</v>
      </c>
      <c r="AB757" s="89">
        <f>IF(T757=100%,2,0)</f>
        <v>2</v>
      </c>
      <c r="AC757" s="89">
        <f>IF(L757&lt;$AD$8,0,1)</f>
        <v>1</v>
      </c>
      <c r="AD757" s="89" t="str">
        <f t="shared" si="26"/>
        <v>CUMPLIDA</v>
      </c>
      <c r="AE757" s="89" t="str">
        <f t="shared" si="27"/>
        <v>CUMPLIDA</v>
      </c>
      <c r="AF757" s="556" t="s">
        <v>89</v>
      </c>
      <c r="AG757" s="86"/>
      <c r="AH757" s="399"/>
      <c r="AI757" s="399"/>
      <c r="AJ757" s="399"/>
      <c r="AK757" s="427" t="s">
        <v>224</v>
      </c>
      <c r="AL757" s="427" t="s">
        <v>228</v>
      </c>
      <c r="AM757" s="528" t="s">
        <v>6150</v>
      </c>
      <c r="AN757" s="103" t="s">
        <v>306</v>
      </c>
      <c r="AO757" s="103" t="s">
        <v>6235</v>
      </c>
      <c r="AP757" s="427"/>
      <c r="AQ757" s="427"/>
      <c r="AR757" s="427"/>
      <c r="AS757" s="119"/>
    </row>
    <row r="758" spans="1:45" ht="135" x14ac:dyDescent="0.25">
      <c r="A758" s="522">
        <v>1237</v>
      </c>
      <c r="B758" s="564">
        <v>15</v>
      </c>
      <c r="C758" s="523" t="s">
        <v>5995</v>
      </c>
      <c r="D758" s="524" t="s">
        <v>5996</v>
      </c>
      <c r="E758" s="524" t="s">
        <v>5997</v>
      </c>
      <c r="F758" s="385" t="s">
        <v>6064</v>
      </c>
      <c r="G758" s="385" t="s">
        <v>6064</v>
      </c>
      <c r="H758" s="385" t="s">
        <v>6112</v>
      </c>
      <c r="I758" s="385" t="s">
        <v>6113</v>
      </c>
      <c r="J758" s="310">
        <v>5</v>
      </c>
      <c r="K758" s="451">
        <v>43297</v>
      </c>
      <c r="L758" s="451">
        <v>43524</v>
      </c>
      <c r="M758" s="103" t="s">
        <v>305</v>
      </c>
      <c r="N758" s="556" t="s">
        <v>305</v>
      </c>
      <c r="O758" s="556" t="s">
        <v>6148</v>
      </c>
      <c r="P758" s="556" t="s">
        <v>6148</v>
      </c>
      <c r="Q758" s="452" t="s">
        <v>37</v>
      </c>
      <c r="R758" s="556" t="s">
        <v>88</v>
      </c>
      <c r="S758" s="427">
        <v>0</v>
      </c>
      <c r="T758" s="398">
        <f>+S758/J758</f>
        <v>0</v>
      </c>
      <c r="U758" s="86"/>
      <c r="V758" s="86"/>
      <c r="W758" s="86"/>
      <c r="X758" s="86"/>
      <c r="Y758" s="86"/>
      <c r="Z758" s="86"/>
      <c r="AA758" s="449" t="s">
        <v>6149</v>
      </c>
      <c r="AB758" s="89">
        <f>IF(T758=100%,2,0)</f>
        <v>0</v>
      </c>
      <c r="AC758" s="89">
        <f>IF(L758&lt;$AD$8,0,1)</f>
        <v>1</v>
      </c>
      <c r="AD758" s="89" t="str">
        <f t="shared" si="26"/>
        <v>EN TERMINO</v>
      </c>
      <c r="AE758" s="89" t="str">
        <f t="shared" si="27"/>
        <v>EN TERMINO</v>
      </c>
      <c r="AF758" s="556" t="s">
        <v>88</v>
      </c>
      <c r="AG758" s="86"/>
      <c r="AH758" s="399"/>
      <c r="AI758" s="399"/>
      <c r="AJ758" s="399"/>
      <c r="AK758" s="427" t="s">
        <v>224</v>
      </c>
      <c r="AL758" s="427" t="s">
        <v>228</v>
      </c>
      <c r="AM758" s="528" t="s">
        <v>6150</v>
      </c>
      <c r="AN758" s="103" t="s">
        <v>305</v>
      </c>
      <c r="AO758" s="103" t="s">
        <v>6236</v>
      </c>
      <c r="AP758" s="427"/>
      <c r="AQ758" s="427"/>
      <c r="AR758" s="427"/>
      <c r="AS758" s="119"/>
    </row>
    <row r="759" spans="1:45" ht="195" x14ac:dyDescent="0.25">
      <c r="A759" s="522">
        <v>1238</v>
      </c>
      <c r="B759" s="469">
        <v>16</v>
      </c>
      <c r="C759" s="527" t="s">
        <v>5998</v>
      </c>
      <c r="D759" s="529" t="s">
        <v>5999</v>
      </c>
      <c r="E759" s="529" t="s">
        <v>6000</v>
      </c>
      <c r="F759" s="385" t="s">
        <v>6065</v>
      </c>
      <c r="G759" s="385" t="s">
        <v>6066</v>
      </c>
      <c r="H759" s="547" t="s">
        <v>6114</v>
      </c>
      <c r="I759" s="547" t="s">
        <v>6115</v>
      </c>
      <c r="J759" s="310">
        <v>4</v>
      </c>
      <c r="K759" s="451">
        <v>43297</v>
      </c>
      <c r="L759" s="451">
        <v>43434</v>
      </c>
      <c r="M759" s="103" t="s">
        <v>303</v>
      </c>
      <c r="N759" s="556" t="s">
        <v>303</v>
      </c>
      <c r="O759" s="556" t="s">
        <v>25</v>
      </c>
      <c r="P759" s="556" t="s">
        <v>25</v>
      </c>
      <c r="Q759" s="199" t="s">
        <v>6192</v>
      </c>
      <c r="R759" s="427" t="s">
        <v>88</v>
      </c>
      <c r="S759" s="427">
        <v>0</v>
      </c>
      <c r="T759" s="398">
        <f>+S759/J759</f>
        <v>0</v>
      </c>
      <c r="U759" s="86"/>
      <c r="V759" s="86"/>
      <c r="W759" s="86"/>
      <c r="X759" s="86"/>
      <c r="Y759" s="86"/>
      <c r="Z759" s="86"/>
      <c r="AA759" s="449" t="s">
        <v>6149</v>
      </c>
      <c r="AB759" s="89">
        <f>IF(T759=100%,2,0)</f>
        <v>0</v>
      </c>
      <c r="AC759" s="89">
        <f>IF(L759&lt;$AD$8,0,1)</f>
        <v>1</v>
      </c>
      <c r="AD759" s="89" t="str">
        <f t="shared" si="26"/>
        <v>EN TERMINO</v>
      </c>
      <c r="AE759" s="89" t="str">
        <f t="shared" si="27"/>
        <v>EN TERMINO</v>
      </c>
      <c r="AF759" s="427" t="s">
        <v>88</v>
      </c>
      <c r="AG759" s="86"/>
      <c r="AH759" s="399"/>
      <c r="AI759" s="399"/>
      <c r="AJ759" s="399"/>
      <c r="AK759" s="427" t="s">
        <v>224</v>
      </c>
      <c r="AL759" s="562" t="s">
        <v>115</v>
      </c>
      <c r="AM759" s="562" t="s">
        <v>205</v>
      </c>
      <c r="AN759" s="103" t="s">
        <v>303</v>
      </c>
      <c r="AO759" s="103"/>
      <c r="AP759" s="427"/>
      <c r="AQ759" s="427"/>
      <c r="AR759" s="427"/>
      <c r="AS759" s="119"/>
    </row>
    <row r="760" spans="1:45" ht="135" x14ac:dyDescent="0.25">
      <c r="A760" s="522">
        <v>1239</v>
      </c>
      <c r="B760" s="564">
        <v>17</v>
      </c>
      <c r="C760" s="563" t="s">
        <v>6001</v>
      </c>
      <c r="D760" s="529" t="s">
        <v>6002</v>
      </c>
      <c r="E760" s="529" t="s">
        <v>6003</v>
      </c>
      <c r="F760" s="385" t="s">
        <v>6067</v>
      </c>
      <c r="G760" s="385" t="s">
        <v>6068</v>
      </c>
      <c r="H760" s="549" t="s">
        <v>6116</v>
      </c>
      <c r="I760" s="549" t="s">
        <v>6117</v>
      </c>
      <c r="J760" s="310">
        <v>4</v>
      </c>
      <c r="K760" s="451">
        <v>43297</v>
      </c>
      <c r="L760" s="451">
        <v>43434</v>
      </c>
      <c r="M760" s="103" t="s">
        <v>303</v>
      </c>
      <c r="N760" s="556" t="s">
        <v>303</v>
      </c>
      <c r="O760" s="556" t="s">
        <v>25</v>
      </c>
      <c r="P760" s="556" t="s">
        <v>25</v>
      </c>
      <c r="Q760" s="199" t="s">
        <v>6192</v>
      </c>
      <c r="R760" s="427" t="s">
        <v>3441</v>
      </c>
      <c r="S760" s="427">
        <v>0</v>
      </c>
      <c r="T760" s="398">
        <f>+S760/J760</f>
        <v>0</v>
      </c>
      <c r="U760" s="86"/>
      <c r="V760" s="86"/>
      <c r="W760" s="86"/>
      <c r="X760" s="86"/>
      <c r="Y760" s="86"/>
      <c r="Z760" s="86"/>
      <c r="AA760" s="449" t="s">
        <v>6149</v>
      </c>
      <c r="AB760" s="89">
        <f>IF(T760=100%,2,0)</f>
        <v>0</v>
      </c>
      <c r="AC760" s="89">
        <f>IF(L760&lt;$AD$8,0,1)</f>
        <v>1</v>
      </c>
      <c r="AD760" s="89" t="str">
        <f t="shared" si="26"/>
        <v>EN TERMINO</v>
      </c>
      <c r="AE760" s="89" t="str">
        <f t="shared" si="27"/>
        <v>EN TERMINO</v>
      </c>
      <c r="AF760" s="548" t="s">
        <v>89</v>
      </c>
      <c r="AG760" s="86"/>
      <c r="AH760" s="399"/>
      <c r="AI760" s="399"/>
      <c r="AJ760" s="399"/>
      <c r="AK760" s="427" t="s">
        <v>224</v>
      </c>
      <c r="AL760" s="562" t="s">
        <v>115</v>
      </c>
      <c r="AM760" s="562" t="s">
        <v>205</v>
      </c>
      <c r="AN760" s="103" t="s">
        <v>303</v>
      </c>
      <c r="AO760" s="103"/>
      <c r="AP760" s="427"/>
      <c r="AQ760" s="427"/>
      <c r="AR760" s="427"/>
      <c r="AS760" s="119"/>
    </row>
    <row r="761" spans="1:45" ht="150" x14ac:dyDescent="0.25">
      <c r="A761" s="522">
        <v>1240</v>
      </c>
      <c r="B761" s="564">
        <v>18</v>
      </c>
      <c r="C761" s="527" t="s">
        <v>6004</v>
      </c>
      <c r="D761" s="527" t="s">
        <v>6005</v>
      </c>
      <c r="E761" s="529" t="s">
        <v>6006</v>
      </c>
      <c r="F761" s="541" t="s">
        <v>6069</v>
      </c>
      <c r="G761" s="541" t="s">
        <v>6070</v>
      </c>
      <c r="H761" s="541" t="s">
        <v>6118</v>
      </c>
      <c r="I761" s="541" t="s">
        <v>6118</v>
      </c>
      <c r="J761" s="310">
        <v>3</v>
      </c>
      <c r="K761" s="451">
        <v>43297</v>
      </c>
      <c r="L761" s="451">
        <v>43404</v>
      </c>
      <c r="M761" s="103" t="s">
        <v>1123</v>
      </c>
      <c r="N761" s="105" t="s">
        <v>53</v>
      </c>
      <c r="O761" s="556" t="s">
        <v>25</v>
      </c>
      <c r="P761" s="556" t="s">
        <v>25</v>
      </c>
      <c r="Q761" s="199" t="s">
        <v>6192</v>
      </c>
      <c r="R761" s="427" t="s">
        <v>3441</v>
      </c>
      <c r="S761" s="427">
        <v>0</v>
      </c>
      <c r="T761" s="398">
        <f>+S761/J761</f>
        <v>0</v>
      </c>
      <c r="U761" s="86"/>
      <c r="V761" s="86"/>
      <c r="W761" s="86"/>
      <c r="X761" s="86"/>
      <c r="Y761" s="86"/>
      <c r="Z761" s="86"/>
      <c r="AA761" s="449" t="s">
        <v>6149</v>
      </c>
      <c r="AB761" s="89">
        <f>IF(T761=100%,2,0)</f>
        <v>0</v>
      </c>
      <c r="AC761" s="89">
        <f>IF(L761&lt;$AD$8,0,1)</f>
        <v>1</v>
      </c>
      <c r="AD761" s="89" t="str">
        <f t="shared" si="26"/>
        <v>EN TERMINO</v>
      </c>
      <c r="AE761" s="89" t="str">
        <f t="shared" si="27"/>
        <v>EN TERMINO</v>
      </c>
      <c r="AF761" s="548" t="s">
        <v>89</v>
      </c>
      <c r="AG761" s="86"/>
      <c r="AH761" s="399"/>
      <c r="AI761" s="399"/>
      <c r="AJ761" s="399"/>
      <c r="AK761" s="427" t="s">
        <v>224</v>
      </c>
      <c r="AL761" s="427" t="s">
        <v>228</v>
      </c>
      <c r="AM761" s="528" t="s">
        <v>6150</v>
      </c>
      <c r="AN761" s="427" t="s">
        <v>213</v>
      </c>
      <c r="AO761" s="427"/>
      <c r="AP761" s="427"/>
      <c r="AQ761" s="427"/>
      <c r="AR761" s="427"/>
      <c r="AS761" s="119"/>
    </row>
    <row r="762" spans="1:45" ht="180" x14ac:dyDescent="0.25">
      <c r="A762" s="522">
        <v>1241</v>
      </c>
      <c r="B762" s="564">
        <v>19</v>
      </c>
      <c r="C762" s="523" t="s">
        <v>6007</v>
      </c>
      <c r="D762" s="524" t="s">
        <v>6008</v>
      </c>
      <c r="E762" s="524" t="s">
        <v>6009</v>
      </c>
      <c r="F762" s="385" t="s">
        <v>6071</v>
      </c>
      <c r="G762" s="385" t="s">
        <v>6072</v>
      </c>
      <c r="H762" s="385" t="s">
        <v>6119</v>
      </c>
      <c r="I762" s="385" t="s">
        <v>6120</v>
      </c>
      <c r="J762" s="310">
        <v>7</v>
      </c>
      <c r="K762" s="451">
        <v>43297</v>
      </c>
      <c r="L762" s="451">
        <v>43524</v>
      </c>
      <c r="M762" s="103" t="s">
        <v>6155</v>
      </c>
      <c r="N762" s="556" t="s">
        <v>6143</v>
      </c>
      <c r="O762" s="556" t="s">
        <v>22</v>
      </c>
      <c r="P762" s="556" t="s">
        <v>3461</v>
      </c>
      <c r="Q762" s="118" t="s">
        <v>6164</v>
      </c>
      <c r="R762" s="427" t="s">
        <v>3441</v>
      </c>
      <c r="S762" s="427">
        <v>0</v>
      </c>
      <c r="T762" s="398">
        <f>+S762/J762</f>
        <v>0</v>
      </c>
      <c r="U762" s="86"/>
      <c r="V762" s="86"/>
      <c r="W762" s="86"/>
      <c r="X762" s="86"/>
      <c r="Y762" s="86"/>
      <c r="Z762" s="86"/>
      <c r="AA762" s="449" t="s">
        <v>6149</v>
      </c>
      <c r="AB762" s="89">
        <f>IF(T762=100%,2,0)</f>
        <v>0</v>
      </c>
      <c r="AC762" s="89">
        <f>IF(L762&lt;$AD$8,0,1)</f>
        <v>1</v>
      </c>
      <c r="AD762" s="89" t="str">
        <f t="shared" si="26"/>
        <v>EN TERMINO</v>
      </c>
      <c r="AE762" s="89" t="str">
        <f t="shared" si="27"/>
        <v>EN TERMINO</v>
      </c>
      <c r="AF762" s="548" t="s">
        <v>89</v>
      </c>
      <c r="AG762" s="86"/>
      <c r="AH762" s="399"/>
      <c r="AI762" s="399"/>
      <c r="AJ762" s="399"/>
      <c r="AK762" s="427" t="s">
        <v>224</v>
      </c>
      <c r="AL762" s="427" t="s">
        <v>113</v>
      </c>
      <c r="AM762" s="528" t="s">
        <v>6152</v>
      </c>
      <c r="AN762" s="427" t="s">
        <v>213</v>
      </c>
      <c r="AO762" s="427"/>
      <c r="AP762" s="427"/>
      <c r="AQ762" s="427"/>
      <c r="AR762" s="427"/>
      <c r="AS762" s="119"/>
    </row>
    <row r="763" spans="1:45" ht="240" x14ac:dyDescent="0.25">
      <c r="A763" s="522">
        <v>1242</v>
      </c>
      <c r="B763" s="564">
        <v>20</v>
      </c>
      <c r="C763" s="523" t="s">
        <v>6010</v>
      </c>
      <c r="D763" s="524" t="s">
        <v>6011</v>
      </c>
      <c r="E763" s="524" t="s">
        <v>6012</v>
      </c>
      <c r="F763" s="542" t="s">
        <v>5488</v>
      </c>
      <c r="G763" s="542" t="s">
        <v>5489</v>
      </c>
      <c r="H763" s="541" t="s">
        <v>6121</v>
      </c>
      <c r="I763" s="541" t="s">
        <v>6122</v>
      </c>
      <c r="J763" s="550">
        <v>10</v>
      </c>
      <c r="K763" s="451">
        <v>43297</v>
      </c>
      <c r="L763" s="551">
        <v>43465</v>
      </c>
      <c r="M763" s="103" t="s">
        <v>6267</v>
      </c>
      <c r="N763" s="556" t="s">
        <v>6142</v>
      </c>
      <c r="O763" s="556" t="s">
        <v>22</v>
      </c>
      <c r="P763" s="556" t="s">
        <v>22</v>
      </c>
      <c r="Q763" s="118" t="s">
        <v>6164</v>
      </c>
      <c r="R763" s="427" t="s">
        <v>3441</v>
      </c>
      <c r="S763" s="427">
        <v>0</v>
      </c>
      <c r="T763" s="398">
        <f>+S763/J763</f>
        <v>0</v>
      </c>
      <c r="U763" s="86"/>
      <c r="V763" s="86"/>
      <c r="W763" s="86"/>
      <c r="X763" s="86"/>
      <c r="Y763" s="86"/>
      <c r="Z763" s="86"/>
      <c r="AA763" s="449" t="s">
        <v>6149</v>
      </c>
      <c r="AB763" s="89">
        <f>IF(T763=100%,2,0)</f>
        <v>0</v>
      </c>
      <c r="AC763" s="89">
        <f>IF(L763&lt;$AD$8,0,1)</f>
        <v>1</v>
      </c>
      <c r="AD763" s="89" t="str">
        <f t="shared" si="26"/>
        <v>EN TERMINO</v>
      </c>
      <c r="AE763" s="89" t="str">
        <f t="shared" si="27"/>
        <v>EN TERMINO</v>
      </c>
      <c r="AF763" s="548" t="s">
        <v>89</v>
      </c>
      <c r="AG763" s="86"/>
      <c r="AH763" s="399"/>
      <c r="AI763" s="399"/>
      <c r="AJ763" s="399"/>
      <c r="AK763" s="427" t="s">
        <v>224</v>
      </c>
      <c r="AL763" s="427" t="s">
        <v>113</v>
      </c>
      <c r="AM763" s="528" t="s">
        <v>6152</v>
      </c>
      <c r="AN763" s="427" t="s">
        <v>213</v>
      </c>
      <c r="AO763" s="427"/>
      <c r="AP763" s="427"/>
      <c r="AQ763" s="427"/>
      <c r="AR763" s="427"/>
      <c r="AS763" s="119"/>
    </row>
    <row r="764" spans="1:45" ht="195" x14ac:dyDescent="0.25">
      <c r="A764" s="522">
        <v>1243</v>
      </c>
      <c r="B764" s="564">
        <v>21</v>
      </c>
      <c r="C764" s="523" t="s">
        <v>6013</v>
      </c>
      <c r="D764" s="524" t="s">
        <v>6014</v>
      </c>
      <c r="E764" s="524" t="s">
        <v>6015</v>
      </c>
      <c r="F764" s="541" t="s">
        <v>6073</v>
      </c>
      <c r="G764" s="541" t="s">
        <v>6074</v>
      </c>
      <c r="H764" s="541" t="s">
        <v>6123</v>
      </c>
      <c r="I764" s="541" t="s">
        <v>6124</v>
      </c>
      <c r="J764" s="550">
        <v>8</v>
      </c>
      <c r="K764" s="451">
        <v>43297</v>
      </c>
      <c r="L764" s="551">
        <v>43465</v>
      </c>
      <c r="M764" s="103" t="s">
        <v>6267</v>
      </c>
      <c r="N764" s="556" t="s">
        <v>6142</v>
      </c>
      <c r="O764" s="556" t="s">
        <v>22</v>
      </c>
      <c r="P764" s="556" t="s">
        <v>22</v>
      </c>
      <c r="Q764" s="118" t="s">
        <v>6164</v>
      </c>
      <c r="R764" s="427" t="s">
        <v>3441</v>
      </c>
      <c r="S764" s="427">
        <v>0</v>
      </c>
      <c r="T764" s="398">
        <f>+S764/J764</f>
        <v>0</v>
      </c>
      <c r="U764" s="86"/>
      <c r="V764" s="86"/>
      <c r="W764" s="86"/>
      <c r="X764" s="86"/>
      <c r="Y764" s="86"/>
      <c r="Z764" s="86"/>
      <c r="AA764" s="449" t="s">
        <v>6149</v>
      </c>
      <c r="AB764" s="89">
        <f>IF(T764=100%,2,0)</f>
        <v>0</v>
      </c>
      <c r="AC764" s="89">
        <f>IF(L764&lt;$AD$8,0,1)</f>
        <v>1</v>
      </c>
      <c r="AD764" s="89" t="str">
        <f t="shared" si="26"/>
        <v>EN TERMINO</v>
      </c>
      <c r="AE764" s="89" t="str">
        <f t="shared" si="27"/>
        <v>EN TERMINO</v>
      </c>
      <c r="AF764" s="548" t="s">
        <v>89</v>
      </c>
      <c r="AG764" s="86"/>
      <c r="AH764" s="399"/>
      <c r="AI764" s="399"/>
      <c r="AJ764" s="399"/>
      <c r="AK764" s="427" t="s">
        <v>224</v>
      </c>
      <c r="AL764" s="528" t="s">
        <v>115</v>
      </c>
      <c r="AM764" s="528" t="s">
        <v>205</v>
      </c>
      <c r="AN764" s="427" t="s">
        <v>213</v>
      </c>
      <c r="AO764" s="427"/>
      <c r="AP764" s="427"/>
      <c r="AQ764" s="427"/>
      <c r="AR764" s="427"/>
      <c r="AS764" s="119"/>
    </row>
    <row r="765" spans="1:45" ht="135" x14ac:dyDescent="0.25">
      <c r="A765" s="522">
        <v>1244</v>
      </c>
      <c r="B765" s="564">
        <v>22</v>
      </c>
      <c r="C765" s="523" t="s">
        <v>6016</v>
      </c>
      <c r="D765" s="524" t="s">
        <v>6017</v>
      </c>
      <c r="E765" s="524" t="s">
        <v>6018</v>
      </c>
      <c r="F765" s="541" t="s">
        <v>5516</v>
      </c>
      <c r="G765" s="541" t="s">
        <v>5518</v>
      </c>
      <c r="H765" s="541" t="s">
        <v>6125</v>
      </c>
      <c r="I765" s="541" t="s">
        <v>6126</v>
      </c>
      <c r="J765" s="550">
        <v>4</v>
      </c>
      <c r="K765" s="451">
        <v>43297</v>
      </c>
      <c r="L765" s="551">
        <v>43465</v>
      </c>
      <c r="M765" s="103" t="s">
        <v>6267</v>
      </c>
      <c r="N765" s="556" t="s">
        <v>6142</v>
      </c>
      <c r="O765" s="556" t="s">
        <v>22</v>
      </c>
      <c r="P765" s="556" t="s">
        <v>22</v>
      </c>
      <c r="Q765" s="118" t="s">
        <v>6164</v>
      </c>
      <c r="R765" s="427" t="s">
        <v>3441</v>
      </c>
      <c r="S765" s="427">
        <v>0</v>
      </c>
      <c r="T765" s="398">
        <f>+S765/J765</f>
        <v>0</v>
      </c>
      <c r="U765" s="86"/>
      <c r="V765" s="86"/>
      <c r="W765" s="86"/>
      <c r="X765" s="86"/>
      <c r="Y765" s="86"/>
      <c r="Z765" s="86"/>
      <c r="AA765" s="449" t="s">
        <v>6149</v>
      </c>
      <c r="AB765" s="89">
        <f>IF(T765=100%,2,0)</f>
        <v>0</v>
      </c>
      <c r="AC765" s="89">
        <f>IF(L765&lt;$AD$8,0,1)</f>
        <v>1</v>
      </c>
      <c r="AD765" s="89" t="str">
        <f t="shared" si="26"/>
        <v>EN TERMINO</v>
      </c>
      <c r="AE765" s="89" t="str">
        <f t="shared" si="27"/>
        <v>EN TERMINO</v>
      </c>
      <c r="AF765" s="548" t="s">
        <v>89</v>
      </c>
      <c r="AG765" s="86"/>
      <c r="AH765" s="399"/>
      <c r="AI765" s="399"/>
      <c r="AJ765" s="399"/>
      <c r="AK765" s="427" t="s">
        <v>224</v>
      </c>
      <c r="AL765" s="528" t="s">
        <v>111</v>
      </c>
      <c r="AM765" s="528" t="s">
        <v>157</v>
      </c>
      <c r="AN765" s="427" t="s">
        <v>213</v>
      </c>
      <c r="AO765" s="427"/>
      <c r="AP765" s="427"/>
      <c r="AQ765" s="427"/>
      <c r="AR765" s="427"/>
      <c r="AS765" s="119"/>
    </row>
    <row r="766" spans="1:45" ht="150" x14ac:dyDescent="0.25">
      <c r="A766" s="522">
        <v>1245</v>
      </c>
      <c r="B766" s="564">
        <v>23</v>
      </c>
      <c r="C766" s="523" t="s">
        <v>6019</v>
      </c>
      <c r="D766" s="524" t="s">
        <v>6020</v>
      </c>
      <c r="E766" s="524" t="s">
        <v>6021</v>
      </c>
      <c r="F766" s="541" t="s">
        <v>5516</v>
      </c>
      <c r="G766" s="541" t="s">
        <v>6075</v>
      </c>
      <c r="H766" s="541" t="s">
        <v>6127</v>
      </c>
      <c r="I766" s="541" t="s">
        <v>6128</v>
      </c>
      <c r="J766" s="550">
        <v>5</v>
      </c>
      <c r="K766" s="451">
        <v>43297</v>
      </c>
      <c r="L766" s="551">
        <v>43465</v>
      </c>
      <c r="M766" s="103" t="s">
        <v>6267</v>
      </c>
      <c r="N766" s="556" t="s">
        <v>6142</v>
      </c>
      <c r="O766" s="556" t="s">
        <v>22</v>
      </c>
      <c r="P766" s="556" t="s">
        <v>22</v>
      </c>
      <c r="Q766" s="118" t="s">
        <v>6164</v>
      </c>
      <c r="R766" s="427" t="s">
        <v>3441</v>
      </c>
      <c r="S766" s="427">
        <v>0</v>
      </c>
      <c r="T766" s="398">
        <f>+S766/J766</f>
        <v>0</v>
      </c>
      <c r="U766" s="86"/>
      <c r="V766" s="86"/>
      <c r="W766" s="86"/>
      <c r="X766" s="86"/>
      <c r="Y766" s="86"/>
      <c r="Z766" s="86"/>
      <c r="AA766" s="449" t="s">
        <v>6149</v>
      </c>
      <c r="AB766" s="89">
        <f>IF(T766=100%,2,0)</f>
        <v>0</v>
      </c>
      <c r="AC766" s="89">
        <f>IF(L766&lt;$AD$8,0,1)</f>
        <v>1</v>
      </c>
      <c r="AD766" s="89" t="str">
        <f t="shared" si="26"/>
        <v>EN TERMINO</v>
      </c>
      <c r="AE766" s="89" t="str">
        <f t="shared" si="27"/>
        <v>EN TERMINO</v>
      </c>
      <c r="AF766" s="548" t="s">
        <v>89</v>
      </c>
      <c r="AG766" s="86"/>
      <c r="AH766" s="399"/>
      <c r="AI766" s="399"/>
      <c r="AJ766" s="399"/>
      <c r="AK766" s="427" t="s">
        <v>224</v>
      </c>
      <c r="AL766" s="528" t="s">
        <v>111</v>
      </c>
      <c r="AM766" s="528" t="s">
        <v>157</v>
      </c>
      <c r="AN766" s="427" t="s">
        <v>213</v>
      </c>
      <c r="AO766" s="427"/>
      <c r="AP766" s="427"/>
      <c r="AQ766" s="427"/>
      <c r="AR766" s="427"/>
      <c r="AS766" s="119"/>
    </row>
    <row r="767" spans="1:45" ht="180" x14ac:dyDescent="0.25">
      <c r="A767" s="522">
        <v>1246</v>
      </c>
      <c r="B767" s="564">
        <v>24</v>
      </c>
      <c r="C767" s="523" t="s">
        <v>6022</v>
      </c>
      <c r="D767" s="524" t="s">
        <v>6023</v>
      </c>
      <c r="E767" s="524" t="s">
        <v>6024</v>
      </c>
      <c r="F767" s="542" t="s">
        <v>6076</v>
      </c>
      <c r="G767" s="542" t="s">
        <v>6077</v>
      </c>
      <c r="H767" s="541" t="s">
        <v>6129</v>
      </c>
      <c r="I767" s="541" t="s">
        <v>6130</v>
      </c>
      <c r="J767" s="550">
        <v>6</v>
      </c>
      <c r="K767" s="451">
        <v>43297</v>
      </c>
      <c r="L767" s="551">
        <v>43465</v>
      </c>
      <c r="M767" s="103" t="s">
        <v>6267</v>
      </c>
      <c r="N767" s="556" t="s">
        <v>6142</v>
      </c>
      <c r="O767" s="8" t="s">
        <v>6159</v>
      </c>
      <c r="P767" s="8" t="s">
        <v>6159</v>
      </c>
      <c r="Q767" s="452" t="s">
        <v>37</v>
      </c>
      <c r="R767" s="427" t="s">
        <v>3441</v>
      </c>
      <c r="S767" s="427">
        <v>0</v>
      </c>
      <c r="T767" s="398">
        <f>+S767/J767</f>
        <v>0</v>
      </c>
      <c r="U767" s="86"/>
      <c r="V767" s="86"/>
      <c r="W767" s="86"/>
      <c r="X767" s="86"/>
      <c r="Y767" s="86"/>
      <c r="Z767" s="86"/>
      <c r="AA767" s="449" t="s">
        <v>6149</v>
      </c>
      <c r="AB767" s="89">
        <f>IF(T767=100%,2,0)</f>
        <v>0</v>
      </c>
      <c r="AC767" s="89">
        <f>IF(L767&lt;$AD$8,0,1)</f>
        <v>1</v>
      </c>
      <c r="AD767" s="89" t="str">
        <f t="shared" si="26"/>
        <v>EN TERMINO</v>
      </c>
      <c r="AE767" s="89" t="str">
        <f t="shared" si="27"/>
        <v>EN TERMINO</v>
      </c>
      <c r="AF767" s="548" t="s">
        <v>89</v>
      </c>
      <c r="AG767" s="86"/>
      <c r="AH767" s="399"/>
      <c r="AI767" s="399"/>
      <c r="AJ767" s="399"/>
      <c r="AK767" s="427" t="s">
        <v>224</v>
      </c>
      <c r="AL767" s="528" t="s">
        <v>111</v>
      </c>
      <c r="AM767" s="528" t="s">
        <v>134</v>
      </c>
      <c r="AN767" s="427" t="s">
        <v>213</v>
      </c>
      <c r="AO767" s="427" t="s">
        <v>6237</v>
      </c>
      <c r="AP767" s="427"/>
      <c r="AQ767" s="427"/>
      <c r="AR767" s="427"/>
      <c r="AS767" s="119"/>
    </row>
    <row r="768" spans="1:45" ht="409.5" x14ac:dyDescent="0.25">
      <c r="A768" s="522">
        <v>1247</v>
      </c>
      <c r="B768" s="564">
        <v>25</v>
      </c>
      <c r="C768" s="523" t="s">
        <v>6025</v>
      </c>
      <c r="D768" s="524" t="s">
        <v>6026</v>
      </c>
      <c r="E768" s="524" t="s">
        <v>6027</v>
      </c>
      <c r="F768" s="385" t="s">
        <v>6078</v>
      </c>
      <c r="G768" s="385" t="s">
        <v>6079</v>
      </c>
      <c r="H768" s="385" t="s">
        <v>6131</v>
      </c>
      <c r="I768" s="385" t="s">
        <v>6132</v>
      </c>
      <c r="J768" s="310">
        <v>7</v>
      </c>
      <c r="K768" s="451">
        <v>43297</v>
      </c>
      <c r="L768" s="451">
        <v>43465</v>
      </c>
      <c r="M768" s="103" t="s">
        <v>6267</v>
      </c>
      <c r="N768" s="556" t="s">
        <v>6142</v>
      </c>
      <c r="O768" s="556" t="s">
        <v>43</v>
      </c>
      <c r="P768" s="556" t="s">
        <v>43</v>
      </c>
      <c r="Q768" s="118" t="s">
        <v>6165</v>
      </c>
      <c r="R768" s="427" t="s">
        <v>3441</v>
      </c>
      <c r="S768" s="427">
        <v>0</v>
      </c>
      <c r="T768" s="398">
        <f>+S768/J768</f>
        <v>0</v>
      </c>
      <c r="U768" s="86"/>
      <c r="V768" s="86"/>
      <c r="W768" s="86"/>
      <c r="X768" s="86"/>
      <c r="Y768" s="86"/>
      <c r="Z768" s="86"/>
      <c r="AA768" s="449" t="s">
        <v>6149</v>
      </c>
      <c r="AB768" s="89">
        <f>IF(T768=100%,2,0)</f>
        <v>0</v>
      </c>
      <c r="AC768" s="89">
        <f>IF(L768&lt;$AD$8,0,1)</f>
        <v>1</v>
      </c>
      <c r="AD768" s="89" t="str">
        <f t="shared" si="26"/>
        <v>EN TERMINO</v>
      </c>
      <c r="AE768" s="89" t="str">
        <f t="shared" si="27"/>
        <v>EN TERMINO</v>
      </c>
      <c r="AF768" s="548" t="s">
        <v>89</v>
      </c>
      <c r="AG768" s="86"/>
      <c r="AH768" s="399"/>
      <c r="AI768" s="399"/>
      <c r="AJ768" s="399"/>
      <c r="AK768" s="427" t="s">
        <v>224</v>
      </c>
      <c r="AL768" s="528" t="s">
        <v>117</v>
      </c>
      <c r="AM768" s="528" t="s">
        <v>127</v>
      </c>
      <c r="AN768" s="427" t="s">
        <v>213</v>
      </c>
      <c r="AO768" s="427" t="s">
        <v>6234</v>
      </c>
      <c r="AP768" s="427"/>
      <c r="AQ768" s="427"/>
      <c r="AR768" s="427"/>
      <c r="AS768" s="119"/>
    </row>
    <row r="769" spans="1:45" ht="150" x14ac:dyDescent="0.25">
      <c r="A769" s="522">
        <v>1248</v>
      </c>
      <c r="B769" s="564">
        <v>26</v>
      </c>
      <c r="C769" s="531" t="s">
        <v>6028</v>
      </c>
      <c r="D769" s="524" t="s">
        <v>6029</v>
      </c>
      <c r="E769" s="524" t="s">
        <v>6030</v>
      </c>
      <c r="F769" s="385" t="s">
        <v>5516</v>
      </c>
      <c r="G769" s="385" t="s">
        <v>6080</v>
      </c>
      <c r="H769" s="541" t="s">
        <v>6133</v>
      </c>
      <c r="I769" s="541" t="s">
        <v>6134</v>
      </c>
      <c r="J769" s="550">
        <v>5</v>
      </c>
      <c r="K769" s="451">
        <v>43297</v>
      </c>
      <c r="L769" s="551">
        <v>43465</v>
      </c>
      <c r="M769" s="103" t="s">
        <v>6267</v>
      </c>
      <c r="N769" s="556" t="s">
        <v>6142</v>
      </c>
      <c r="O769" s="556" t="s">
        <v>22</v>
      </c>
      <c r="P769" s="556" t="s">
        <v>22</v>
      </c>
      <c r="Q769" s="118" t="s">
        <v>6164</v>
      </c>
      <c r="R769" s="427" t="s">
        <v>3441</v>
      </c>
      <c r="S769" s="427">
        <v>0</v>
      </c>
      <c r="T769" s="398">
        <f>+S769/J769</f>
        <v>0</v>
      </c>
      <c r="U769" s="86"/>
      <c r="V769" s="86"/>
      <c r="W769" s="86"/>
      <c r="X769" s="86"/>
      <c r="Y769" s="86"/>
      <c r="Z769" s="86"/>
      <c r="AA769" s="449" t="s">
        <v>6149</v>
      </c>
      <c r="AB769" s="89">
        <f>IF(T769=100%,2,0)</f>
        <v>0</v>
      </c>
      <c r="AC769" s="89">
        <f>IF(L769&lt;$AD$8,0,1)</f>
        <v>1</v>
      </c>
      <c r="AD769" s="89" t="str">
        <f t="shared" si="26"/>
        <v>EN TERMINO</v>
      </c>
      <c r="AE769" s="89" t="str">
        <f t="shared" si="27"/>
        <v>EN TERMINO</v>
      </c>
      <c r="AF769" s="548" t="s">
        <v>89</v>
      </c>
      <c r="AG769" s="86"/>
      <c r="AH769" s="399"/>
      <c r="AI769" s="399"/>
      <c r="AJ769" s="399"/>
      <c r="AK769" s="427" t="s">
        <v>224</v>
      </c>
      <c r="AL769" s="528" t="s">
        <v>111</v>
      </c>
      <c r="AM769" s="528" t="s">
        <v>6153</v>
      </c>
      <c r="AN769" s="427" t="s">
        <v>213</v>
      </c>
      <c r="AO769" s="427"/>
      <c r="AP769" s="427"/>
      <c r="AQ769" s="427"/>
      <c r="AR769" s="427"/>
      <c r="AS769" s="119"/>
    </row>
    <row r="770" spans="1:45" ht="180" x14ac:dyDescent="0.25">
      <c r="A770" s="522">
        <v>1249</v>
      </c>
      <c r="B770" s="564">
        <v>27</v>
      </c>
      <c r="C770" s="531" t="s">
        <v>6031</v>
      </c>
      <c r="D770" s="529" t="s">
        <v>6032</v>
      </c>
      <c r="E770" s="529" t="s">
        <v>6033</v>
      </c>
      <c r="F770" s="542" t="s">
        <v>6081</v>
      </c>
      <c r="G770" s="542" t="s">
        <v>6077</v>
      </c>
      <c r="H770" s="541" t="s">
        <v>6135</v>
      </c>
      <c r="I770" s="541" t="s">
        <v>6136</v>
      </c>
      <c r="J770" s="550">
        <v>6</v>
      </c>
      <c r="K770" s="451">
        <v>43297</v>
      </c>
      <c r="L770" s="551">
        <v>43465</v>
      </c>
      <c r="M770" s="103" t="s">
        <v>6267</v>
      </c>
      <c r="N770" s="556" t="s">
        <v>6142</v>
      </c>
      <c r="O770" s="8" t="s">
        <v>6159</v>
      </c>
      <c r="P770" s="8" t="s">
        <v>6159</v>
      </c>
      <c r="Q770" s="452" t="s">
        <v>37</v>
      </c>
      <c r="R770" s="427" t="s">
        <v>3441</v>
      </c>
      <c r="S770" s="427">
        <v>0</v>
      </c>
      <c r="T770" s="398">
        <f>+S770/J770</f>
        <v>0</v>
      </c>
      <c r="U770" s="86"/>
      <c r="V770" s="86"/>
      <c r="W770" s="86"/>
      <c r="X770" s="86"/>
      <c r="Y770" s="86"/>
      <c r="Z770" s="86"/>
      <c r="AA770" s="449" t="s">
        <v>6149</v>
      </c>
      <c r="AB770" s="89">
        <f>IF(T770=100%,2,0)</f>
        <v>0</v>
      </c>
      <c r="AC770" s="89">
        <f>IF(L770&lt;$AD$8,0,1)</f>
        <v>1</v>
      </c>
      <c r="AD770" s="89" t="str">
        <f t="shared" si="26"/>
        <v>EN TERMINO</v>
      </c>
      <c r="AE770" s="89" t="str">
        <f t="shared" si="27"/>
        <v>EN TERMINO</v>
      </c>
      <c r="AF770" s="548" t="s">
        <v>89</v>
      </c>
      <c r="AG770" s="86"/>
      <c r="AH770" s="399"/>
      <c r="AI770" s="399"/>
      <c r="AJ770" s="399"/>
      <c r="AK770" s="427" t="s">
        <v>224</v>
      </c>
      <c r="AL770" s="528" t="s">
        <v>111</v>
      </c>
      <c r="AM770" s="528" t="s">
        <v>134</v>
      </c>
      <c r="AN770" s="427" t="s">
        <v>213</v>
      </c>
      <c r="AO770" s="427" t="s">
        <v>6237</v>
      </c>
      <c r="AP770" s="427"/>
      <c r="AQ770" s="427"/>
      <c r="AR770" s="427"/>
      <c r="AS770" s="119"/>
    </row>
    <row r="771" spans="1:45" ht="150" x14ac:dyDescent="0.25">
      <c r="A771" s="522">
        <v>1250</v>
      </c>
      <c r="B771" s="564">
        <v>28</v>
      </c>
      <c r="C771" s="531" t="s">
        <v>6034</v>
      </c>
      <c r="D771" s="529" t="s">
        <v>6035</v>
      </c>
      <c r="E771" s="529" t="s">
        <v>6036</v>
      </c>
      <c r="F771" s="543" t="s">
        <v>5516</v>
      </c>
      <c r="G771" s="543" t="s">
        <v>6082</v>
      </c>
      <c r="H771" s="552" t="s">
        <v>6137</v>
      </c>
      <c r="I771" s="552" t="s">
        <v>6138</v>
      </c>
      <c r="J771" s="553">
        <v>5</v>
      </c>
      <c r="K771" s="451">
        <v>43297</v>
      </c>
      <c r="L771" s="551">
        <v>43465</v>
      </c>
      <c r="M771" s="103" t="s">
        <v>6267</v>
      </c>
      <c r="N771" s="557" t="s">
        <v>6142</v>
      </c>
      <c r="O771" s="557" t="s">
        <v>22</v>
      </c>
      <c r="P771" s="557" t="s">
        <v>22</v>
      </c>
      <c r="Q771" s="118" t="s">
        <v>6164</v>
      </c>
      <c r="R771" s="427" t="s">
        <v>3441</v>
      </c>
      <c r="S771" s="427">
        <v>0</v>
      </c>
      <c r="T771" s="398">
        <f>+S771/J771</f>
        <v>0</v>
      </c>
      <c r="U771" s="86"/>
      <c r="V771" s="86"/>
      <c r="W771" s="86"/>
      <c r="X771" s="86"/>
      <c r="Y771" s="86"/>
      <c r="Z771" s="86"/>
      <c r="AA771" s="449" t="s">
        <v>6149</v>
      </c>
      <c r="AB771" s="89">
        <f>IF(T771=100%,2,0)</f>
        <v>0</v>
      </c>
      <c r="AC771" s="89">
        <f>IF(L771&lt;$AD$8,0,1)</f>
        <v>1</v>
      </c>
      <c r="AD771" s="89" t="str">
        <f t="shared" si="26"/>
        <v>EN TERMINO</v>
      </c>
      <c r="AE771" s="89" t="str">
        <f t="shared" si="27"/>
        <v>EN TERMINO</v>
      </c>
      <c r="AF771" s="558" t="s">
        <v>89</v>
      </c>
      <c r="AG771" s="86"/>
      <c r="AH771" s="399"/>
      <c r="AI771" s="399"/>
      <c r="AJ771" s="399"/>
      <c r="AK771" s="427" t="s">
        <v>224</v>
      </c>
      <c r="AL771" s="528" t="s">
        <v>115</v>
      </c>
      <c r="AM771" s="528" t="s">
        <v>174</v>
      </c>
      <c r="AN771" s="427" t="s">
        <v>213</v>
      </c>
      <c r="AO771" s="427"/>
      <c r="AP771" s="427"/>
      <c r="AQ771" s="427"/>
      <c r="AR771" s="427"/>
      <c r="AS771" s="119"/>
    </row>
    <row r="772" spans="1:45" ht="165" x14ac:dyDescent="0.25">
      <c r="A772" s="522">
        <v>1251</v>
      </c>
      <c r="B772" s="564">
        <v>29</v>
      </c>
      <c r="C772" s="560" t="s">
        <v>6037</v>
      </c>
      <c r="D772" s="526" t="s">
        <v>6038</v>
      </c>
      <c r="E772" s="526" t="s">
        <v>6039</v>
      </c>
      <c r="F772" s="544" t="s">
        <v>6083</v>
      </c>
      <c r="G772" s="544" t="s">
        <v>6084</v>
      </c>
      <c r="H772" s="554" t="s">
        <v>6139</v>
      </c>
      <c r="I772" s="555" t="s">
        <v>6140</v>
      </c>
      <c r="J772" s="550">
        <v>5</v>
      </c>
      <c r="K772" s="451">
        <v>43297</v>
      </c>
      <c r="L772" s="551">
        <v>43373</v>
      </c>
      <c r="M772" s="103" t="s">
        <v>307</v>
      </c>
      <c r="N772" s="556" t="s">
        <v>307</v>
      </c>
      <c r="O772" s="556" t="s">
        <v>6183</v>
      </c>
      <c r="P772" s="556" t="s">
        <v>6183</v>
      </c>
      <c r="Q772" s="452" t="s">
        <v>37</v>
      </c>
      <c r="R772" s="427" t="s">
        <v>88</v>
      </c>
      <c r="S772" s="427">
        <v>5</v>
      </c>
      <c r="T772" s="398">
        <f>+S772/J772</f>
        <v>1</v>
      </c>
      <c r="U772" s="86"/>
      <c r="V772" s="86"/>
      <c r="W772" s="86"/>
      <c r="X772" s="86"/>
      <c r="Y772" s="86"/>
      <c r="Z772" s="86"/>
      <c r="AA772" s="449" t="s">
        <v>6149</v>
      </c>
      <c r="AB772" s="89">
        <f>IF(T772=100%,2,0)</f>
        <v>2</v>
      </c>
      <c r="AC772" s="89">
        <f>IF(L772&lt;$AD$8,0,1)</f>
        <v>1</v>
      </c>
      <c r="AD772" s="89" t="str">
        <f t="shared" si="26"/>
        <v>CUMPLIDA</v>
      </c>
      <c r="AE772" s="89" t="str">
        <f t="shared" si="27"/>
        <v>CUMPLIDA</v>
      </c>
      <c r="AF772" s="427" t="s">
        <v>88</v>
      </c>
      <c r="AG772" s="86"/>
      <c r="AH772" s="399"/>
      <c r="AI772" s="399"/>
      <c r="AJ772" s="399"/>
      <c r="AK772" s="427" t="s">
        <v>224</v>
      </c>
      <c r="AL772" s="559" t="s">
        <v>111</v>
      </c>
      <c r="AM772" s="559" t="s">
        <v>6154</v>
      </c>
      <c r="AN772" s="427" t="s">
        <v>307</v>
      </c>
      <c r="AO772" s="427"/>
      <c r="AP772" s="427"/>
      <c r="AQ772" s="427"/>
      <c r="AR772" s="427"/>
      <c r="AS772" s="119"/>
    </row>
    <row r="773" spans="1:45" ht="168" customHeight="1" x14ac:dyDescent="0.25"/>
    <row r="774" spans="1:45" ht="168" customHeight="1" x14ac:dyDescent="0.25"/>
  </sheetData>
  <protectedRanges>
    <protectedRange password="C90D" sqref="G428" name="Rango1_4_1_1_1_1_1"/>
    <protectedRange password="C90D" sqref="J428" name="Rango1_4_1_1_1_1_1_2_1_1"/>
  </protectedRanges>
  <autoFilter ref="A10:AS772" xr:uid="{00000000-0009-0000-0000-000001000000}">
    <filterColumn colId="36">
      <filters>
        <filter val="NO EFECTIVO"/>
        <filter val="NO REVISADO CGR"/>
      </filters>
    </filterColumn>
    <filterColumn colId="41">
      <filters blank="1">
        <filter val="Consolidador"/>
      </filters>
    </filterColumn>
  </autoFilter>
  <sortState ref="A11:AS733">
    <sortCondition ref="A11:A733"/>
  </sortState>
  <mergeCells count="1">
    <mergeCell ref="P9:Q9"/>
  </mergeCells>
  <conditionalFormatting sqref="AD11">
    <cfRule type="cellIs" dxfId="982" priority="316" operator="equal">
      <formula>"EN TERMINO"</formula>
    </cfRule>
    <cfRule type="cellIs" dxfId="981" priority="317" operator="equal">
      <formula>"CUMPLIDA"</formula>
    </cfRule>
    <cfRule type="cellIs" dxfId="980" priority="318" operator="equal">
      <formula>"VENCIDA"</formula>
    </cfRule>
  </conditionalFormatting>
  <conditionalFormatting sqref="AE11">
    <cfRule type="cellIs" dxfId="979" priority="313" operator="equal">
      <formula>"EN TERMINO"</formula>
    </cfRule>
    <cfRule type="cellIs" dxfId="978" priority="314" operator="equal">
      <formula>"CUMPLIDA"</formula>
    </cfRule>
    <cfRule type="cellIs" dxfId="977" priority="315" operator="equal">
      <formula>"VENCIDA"</formula>
    </cfRule>
  </conditionalFormatting>
  <conditionalFormatting sqref="AE12:AE62 AE67:AE426 AE428:AE452 AE64:AE65">
    <cfRule type="cellIs" dxfId="976" priority="307" operator="equal">
      <formula>"EN TERMINO"</formula>
    </cfRule>
    <cfRule type="cellIs" dxfId="975" priority="308" operator="equal">
      <formula>"CUMPLIDA"</formula>
    </cfRule>
    <cfRule type="cellIs" dxfId="974" priority="309" operator="equal">
      <formula>"VENCIDA"</formula>
    </cfRule>
  </conditionalFormatting>
  <conditionalFormatting sqref="AD12:AD62 AD67:AD426 AD428:AD452 AD64:AD65">
    <cfRule type="cellIs" dxfId="973" priority="310" operator="equal">
      <formula>"EN TERMINO"</formula>
    </cfRule>
    <cfRule type="cellIs" dxfId="972" priority="311" operator="equal">
      <formula>"CUMPLIDA"</formula>
    </cfRule>
    <cfRule type="cellIs" dxfId="971" priority="312" operator="equal">
      <formula>"VENCIDA"</formula>
    </cfRule>
  </conditionalFormatting>
  <conditionalFormatting sqref="AE66">
    <cfRule type="cellIs" dxfId="970" priority="301" operator="equal">
      <formula>"EN TERMINO"</formula>
    </cfRule>
    <cfRule type="cellIs" dxfId="969" priority="302" operator="equal">
      <formula>"CUMPLIDA"</formula>
    </cfRule>
    <cfRule type="cellIs" dxfId="968" priority="303" operator="equal">
      <formula>"VENCIDA"</formula>
    </cfRule>
  </conditionalFormatting>
  <conditionalFormatting sqref="AD66">
    <cfRule type="cellIs" dxfId="967" priority="304" operator="equal">
      <formula>"EN TERMINO"</formula>
    </cfRule>
    <cfRule type="cellIs" dxfId="966" priority="305" operator="equal">
      <formula>"CUMPLIDA"</formula>
    </cfRule>
    <cfRule type="cellIs" dxfId="965" priority="306" operator="equal">
      <formula>"VENCIDA"</formula>
    </cfRule>
  </conditionalFormatting>
  <conditionalFormatting sqref="AE427">
    <cfRule type="cellIs" dxfId="964" priority="295" operator="equal">
      <formula>"EN TERMINO"</formula>
    </cfRule>
    <cfRule type="cellIs" dxfId="963" priority="296" operator="equal">
      <formula>"CUMPLIDA"</formula>
    </cfRule>
    <cfRule type="cellIs" dxfId="962" priority="297" operator="equal">
      <formula>"VENCIDA"</formula>
    </cfRule>
  </conditionalFormatting>
  <conditionalFormatting sqref="AD427">
    <cfRule type="cellIs" dxfId="961" priority="298" operator="equal">
      <formula>"EN TERMINO"</formula>
    </cfRule>
    <cfRule type="cellIs" dxfId="960" priority="299" operator="equal">
      <formula>"CUMPLIDA"</formula>
    </cfRule>
    <cfRule type="cellIs" dxfId="959" priority="300" operator="equal">
      <formula>"VENCIDA"</formula>
    </cfRule>
  </conditionalFormatting>
  <conditionalFormatting sqref="AE453:AE557">
    <cfRule type="cellIs" dxfId="958" priority="289" operator="equal">
      <formula>"EN TERMINO"</formula>
    </cfRule>
    <cfRule type="cellIs" dxfId="957" priority="290" operator="equal">
      <formula>"CUMPLIDA"</formula>
    </cfRule>
    <cfRule type="cellIs" dxfId="956" priority="291" operator="equal">
      <formula>"VENCIDA"</formula>
    </cfRule>
  </conditionalFormatting>
  <conditionalFormatting sqref="AD453:AD557">
    <cfRule type="cellIs" dxfId="955" priority="292" operator="equal">
      <formula>"EN TERMINO"</formula>
    </cfRule>
    <cfRule type="cellIs" dxfId="954" priority="293" operator="equal">
      <formula>"CUMPLIDA"</formula>
    </cfRule>
    <cfRule type="cellIs" dxfId="953" priority="294" operator="equal">
      <formula>"VENCIDA"</formula>
    </cfRule>
  </conditionalFormatting>
  <conditionalFormatting sqref="AE558:AE603">
    <cfRule type="cellIs" dxfId="952" priority="283" operator="equal">
      <formula>"EN TERMINO"</formula>
    </cfRule>
    <cfRule type="cellIs" dxfId="951" priority="284" operator="equal">
      <formula>"CUMPLIDA"</formula>
    </cfRule>
    <cfRule type="cellIs" dxfId="950" priority="285" operator="equal">
      <formula>"VENCIDA"</formula>
    </cfRule>
  </conditionalFormatting>
  <conditionalFormatting sqref="AD558:AD603">
    <cfRule type="cellIs" dxfId="949" priority="286" operator="equal">
      <formula>"EN TERMINO"</formula>
    </cfRule>
    <cfRule type="cellIs" dxfId="948" priority="287" operator="equal">
      <formula>"CUMPLIDA"</formula>
    </cfRule>
    <cfRule type="cellIs" dxfId="947" priority="288" operator="equal">
      <formula>"VENCIDA"</formula>
    </cfRule>
  </conditionalFormatting>
  <conditionalFormatting sqref="AE605:AE613">
    <cfRule type="cellIs" dxfId="946" priority="277" operator="equal">
      <formula>"EN TERMINO"</formula>
    </cfRule>
    <cfRule type="cellIs" dxfId="945" priority="278" operator="equal">
      <formula>"CUMPLIDA"</formula>
    </cfRule>
    <cfRule type="cellIs" dxfId="944" priority="279" operator="equal">
      <formula>"VENCIDA"</formula>
    </cfRule>
  </conditionalFormatting>
  <conditionalFormatting sqref="AD605:AD613">
    <cfRule type="cellIs" dxfId="943" priority="280" operator="equal">
      <formula>"EN TERMINO"</formula>
    </cfRule>
    <cfRule type="cellIs" dxfId="942" priority="281" operator="equal">
      <formula>"CUMPLIDA"</formula>
    </cfRule>
    <cfRule type="cellIs" dxfId="941" priority="282" operator="equal">
      <formula>"VENCIDA"</formula>
    </cfRule>
  </conditionalFormatting>
  <conditionalFormatting sqref="AE614:AE628">
    <cfRule type="cellIs" dxfId="940" priority="271" operator="equal">
      <formula>"EN TERMINO"</formula>
    </cfRule>
    <cfRule type="cellIs" dxfId="939" priority="272" operator="equal">
      <formula>"CUMPLIDA"</formula>
    </cfRule>
    <cfRule type="cellIs" dxfId="938" priority="273" operator="equal">
      <formula>"VENCIDA"</formula>
    </cfRule>
  </conditionalFormatting>
  <conditionalFormatting sqref="AD614:AD628">
    <cfRule type="cellIs" dxfId="937" priority="274" operator="equal">
      <formula>"EN TERMINO"</formula>
    </cfRule>
    <cfRule type="cellIs" dxfId="936" priority="275" operator="equal">
      <formula>"CUMPLIDA"</formula>
    </cfRule>
    <cfRule type="cellIs" dxfId="935" priority="276" operator="equal">
      <formula>"VENCIDA"</formula>
    </cfRule>
  </conditionalFormatting>
  <conditionalFormatting sqref="AE629:AE649">
    <cfRule type="cellIs" dxfId="934" priority="265" operator="equal">
      <formula>"EN TERMINO"</formula>
    </cfRule>
    <cfRule type="cellIs" dxfId="933" priority="266" operator="equal">
      <formula>"CUMPLIDA"</formula>
    </cfRule>
    <cfRule type="cellIs" dxfId="932" priority="267" operator="equal">
      <formula>"VENCIDA"</formula>
    </cfRule>
  </conditionalFormatting>
  <conditionalFormatting sqref="AD629:AD649">
    <cfRule type="cellIs" dxfId="931" priority="268" operator="equal">
      <formula>"EN TERMINO"</formula>
    </cfRule>
    <cfRule type="cellIs" dxfId="930" priority="269" operator="equal">
      <formula>"CUMPLIDA"</formula>
    </cfRule>
    <cfRule type="cellIs" dxfId="929" priority="270" operator="equal">
      <formula>"VENCIDA"</formula>
    </cfRule>
  </conditionalFormatting>
  <conditionalFormatting sqref="AE650">
    <cfRule type="cellIs" dxfId="928" priority="259" operator="equal">
      <formula>"EN TERMINO"</formula>
    </cfRule>
    <cfRule type="cellIs" dxfId="927" priority="260" operator="equal">
      <formula>"CUMPLIDA"</formula>
    </cfRule>
    <cfRule type="cellIs" dxfId="926" priority="261" operator="equal">
      <formula>"VENCIDA"</formula>
    </cfRule>
  </conditionalFormatting>
  <conditionalFormatting sqref="AD650">
    <cfRule type="cellIs" dxfId="925" priority="262" operator="equal">
      <formula>"EN TERMINO"</formula>
    </cfRule>
    <cfRule type="cellIs" dxfId="924" priority="263" operator="equal">
      <formula>"CUMPLIDA"</formula>
    </cfRule>
    <cfRule type="cellIs" dxfId="923" priority="264" operator="equal">
      <formula>"VENCIDA"</formula>
    </cfRule>
  </conditionalFormatting>
  <conditionalFormatting sqref="V22">
    <cfRule type="cellIs" dxfId="922" priority="256" operator="equal">
      <formula>"EN TERMINO"</formula>
    </cfRule>
    <cfRule type="cellIs" dxfId="921" priority="257" operator="equal">
      <formula>"CUMPLIDA"</formula>
    </cfRule>
    <cfRule type="cellIs" dxfId="920" priority="258" operator="equal">
      <formula>"VENCIDA"</formula>
    </cfRule>
  </conditionalFormatting>
  <conditionalFormatting sqref="V74">
    <cfRule type="cellIs" dxfId="919" priority="253" operator="equal">
      <formula>"EN TERMINO"</formula>
    </cfRule>
    <cfRule type="cellIs" dxfId="918" priority="254" operator="equal">
      <formula>"CUMPLIDA"</formula>
    </cfRule>
    <cfRule type="cellIs" dxfId="917" priority="255" operator="equal">
      <formula>"VENCIDA"</formula>
    </cfRule>
  </conditionalFormatting>
  <conditionalFormatting sqref="V338">
    <cfRule type="cellIs" dxfId="916" priority="250" operator="equal">
      <formula>"EN TERMINO"</formula>
    </cfRule>
    <cfRule type="cellIs" dxfId="915" priority="251" operator="equal">
      <formula>"CUMPLIDA"</formula>
    </cfRule>
    <cfRule type="cellIs" dxfId="914" priority="252" operator="equal">
      <formula>"VENCIDA"</formula>
    </cfRule>
  </conditionalFormatting>
  <conditionalFormatting sqref="V339">
    <cfRule type="cellIs" dxfId="913" priority="247" operator="equal">
      <formula>"EN TERMINO"</formula>
    </cfRule>
    <cfRule type="cellIs" dxfId="912" priority="248" operator="equal">
      <formula>"CUMPLIDA"</formula>
    </cfRule>
    <cfRule type="cellIs" dxfId="911" priority="249" operator="equal">
      <formula>"VENCIDA"</formula>
    </cfRule>
  </conditionalFormatting>
  <conditionalFormatting sqref="V650">
    <cfRule type="cellIs" dxfId="910" priority="244" operator="equal">
      <formula>"EN TERMINO"</formula>
    </cfRule>
    <cfRule type="cellIs" dxfId="909" priority="245" operator="equal">
      <formula>"CUMPLIDA"</formula>
    </cfRule>
    <cfRule type="cellIs" dxfId="908" priority="246" operator="equal">
      <formula>"VENCIDA"</formula>
    </cfRule>
  </conditionalFormatting>
  <conditionalFormatting sqref="AE651:AE662">
    <cfRule type="cellIs" dxfId="907" priority="238" operator="equal">
      <formula>"EN TERMINO"</formula>
    </cfRule>
    <cfRule type="cellIs" dxfId="906" priority="239" operator="equal">
      <formula>"CUMPLIDA"</formula>
    </cfRule>
    <cfRule type="cellIs" dxfId="905" priority="240" operator="equal">
      <formula>"VENCIDA"</formula>
    </cfRule>
  </conditionalFormatting>
  <conditionalFormatting sqref="AD651:AD662">
    <cfRule type="cellIs" dxfId="904" priority="241" operator="equal">
      <formula>"EN TERMINO"</formula>
    </cfRule>
    <cfRule type="cellIs" dxfId="903" priority="242" operator="equal">
      <formula>"CUMPLIDA"</formula>
    </cfRule>
    <cfRule type="cellIs" dxfId="902" priority="243" operator="equal">
      <formula>"VENCIDA"</formula>
    </cfRule>
  </conditionalFormatting>
  <conditionalFormatting sqref="V230">
    <cfRule type="cellIs" dxfId="901" priority="235" operator="equal">
      <formula>"EN TERMINO"</formula>
    </cfRule>
    <cfRule type="cellIs" dxfId="900" priority="236" operator="equal">
      <formula>"CUMPLIDA"</formula>
    </cfRule>
    <cfRule type="cellIs" dxfId="899" priority="237" operator="equal">
      <formula>"VENCIDA"</formula>
    </cfRule>
  </conditionalFormatting>
  <conditionalFormatting sqref="AE663:AE664 AE709 AE666:AE707">
    <cfRule type="cellIs" dxfId="898" priority="229" operator="equal">
      <formula>"EN TERMINO"</formula>
    </cfRule>
    <cfRule type="cellIs" dxfId="897" priority="230" operator="equal">
      <formula>"CUMPLIDA"</formula>
    </cfRule>
    <cfRule type="cellIs" dxfId="896" priority="231" operator="equal">
      <formula>"VENCIDA"</formula>
    </cfRule>
  </conditionalFormatting>
  <conditionalFormatting sqref="AD663:AD664 AD709 AD666:AD707">
    <cfRule type="cellIs" dxfId="895" priority="232" operator="equal">
      <formula>"EN TERMINO"</formula>
    </cfRule>
    <cfRule type="cellIs" dxfId="894" priority="233" operator="equal">
      <formula>"CUMPLIDA"</formula>
    </cfRule>
    <cfRule type="cellIs" dxfId="893" priority="234" operator="equal">
      <formula>"VENCIDA"</formula>
    </cfRule>
  </conditionalFormatting>
  <conditionalFormatting sqref="AD63:AE63">
    <cfRule type="cellIs" dxfId="892" priority="226" operator="equal">
      <formula>"EN TERMINO"</formula>
    </cfRule>
    <cfRule type="cellIs" dxfId="891" priority="227" operator="equal">
      <formula>"CUMPLIDA"</formula>
    </cfRule>
    <cfRule type="cellIs" dxfId="890" priority="228" operator="equal">
      <formula>"VENCIDA"</formula>
    </cfRule>
  </conditionalFormatting>
  <conditionalFormatting sqref="AD604:AE604">
    <cfRule type="cellIs" dxfId="889" priority="223" operator="equal">
      <formula>"EN TERMINO"</formula>
    </cfRule>
    <cfRule type="cellIs" dxfId="888" priority="224" operator="equal">
      <formula>"CUMPLIDA"</formula>
    </cfRule>
    <cfRule type="cellIs" dxfId="887" priority="225" operator="equal">
      <formula>"VENCIDA"</formula>
    </cfRule>
  </conditionalFormatting>
  <conditionalFormatting sqref="AD708:AE708">
    <cfRule type="cellIs" dxfId="886" priority="220" operator="equal">
      <formula>"EN TERMINO"</formula>
    </cfRule>
    <cfRule type="cellIs" dxfId="885" priority="221" operator="equal">
      <formula>"CUMPLIDA"</formula>
    </cfRule>
    <cfRule type="cellIs" dxfId="884" priority="222" operator="equal">
      <formula>"VENCIDA"</formula>
    </cfRule>
  </conditionalFormatting>
  <conditionalFormatting sqref="AD665:AE665">
    <cfRule type="cellIs" dxfId="883" priority="217" operator="equal">
      <formula>"EN TERMINO"</formula>
    </cfRule>
    <cfRule type="cellIs" dxfId="882" priority="218" operator="equal">
      <formula>"CUMPLIDA"</formula>
    </cfRule>
    <cfRule type="cellIs" dxfId="881" priority="219" operator="equal">
      <formula>"VENCIDA"</formula>
    </cfRule>
  </conditionalFormatting>
  <conditionalFormatting sqref="AE743">
    <cfRule type="cellIs" dxfId="880" priority="211" operator="equal">
      <formula>"EN TERMINO"</formula>
    </cfRule>
    <cfRule type="cellIs" dxfId="879" priority="212" operator="equal">
      <formula>"CUMPLIDA"</formula>
    </cfRule>
    <cfRule type="cellIs" dxfId="878" priority="213" operator="equal">
      <formula>"VENCIDA"</formula>
    </cfRule>
  </conditionalFormatting>
  <conditionalFormatting sqref="AD743">
    <cfRule type="cellIs" dxfId="877" priority="214" operator="equal">
      <formula>"EN TERMINO"</formula>
    </cfRule>
    <cfRule type="cellIs" dxfId="876" priority="215" operator="equal">
      <formula>"CUMPLIDA"</formula>
    </cfRule>
    <cfRule type="cellIs" dxfId="875" priority="216" operator="equal">
      <formula>"VENCIDA"</formula>
    </cfRule>
  </conditionalFormatting>
  <conditionalFormatting sqref="AE742">
    <cfRule type="cellIs" dxfId="874" priority="205" operator="equal">
      <formula>"EN TERMINO"</formula>
    </cfRule>
    <cfRule type="cellIs" dxfId="873" priority="206" operator="equal">
      <formula>"CUMPLIDA"</formula>
    </cfRule>
    <cfRule type="cellIs" dxfId="872" priority="207" operator="equal">
      <formula>"VENCIDA"</formula>
    </cfRule>
  </conditionalFormatting>
  <conditionalFormatting sqref="AD742">
    <cfRule type="cellIs" dxfId="871" priority="208" operator="equal">
      <formula>"EN TERMINO"</formula>
    </cfRule>
    <cfRule type="cellIs" dxfId="870" priority="209" operator="equal">
      <formula>"CUMPLIDA"</formula>
    </cfRule>
    <cfRule type="cellIs" dxfId="869" priority="210" operator="equal">
      <formula>"VENCIDA"</formula>
    </cfRule>
  </conditionalFormatting>
  <conditionalFormatting sqref="AE739">
    <cfRule type="cellIs" dxfId="868" priority="199" operator="equal">
      <formula>"EN TERMINO"</formula>
    </cfRule>
    <cfRule type="cellIs" dxfId="867" priority="200" operator="equal">
      <formula>"CUMPLIDA"</formula>
    </cfRule>
    <cfRule type="cellIs" dxfId="866" priority="201" operator="equal">
      <formula>"VENCIDA"</formula>
    </cfRule>
  </conditionalFormatting>
  <conditionalFormatting sqref="AD739">
    <cfRule type="cellIs" dxfId="865" priority="202" operator="equal">
      <formula>"EN TERMINO"</formula>
    </cfRule>
    <cfRule type="cellIs" dxfId="864" priority="203" operator="equal">
      <formula>"CUMPLIDA"</formula>
    </cfRule>
    <cfRule type="cellIs" dxfId="863" priority="204" operator="equal">
      <formula>"VENCIDA"</formula>
    </cfRule>
  </conditionalFormatting>
  <conditionalFormatting sqref="AE738">
    <cfRule type="cellIs" dxfId="862" priority="193" operator="equal">
      <formula>"EN TERMINO"</formula>
    </cfRule>
    <cfRule type="cellIs" dxfId="861" priority="194" operator="equal">
      <formula>"CUMPLIDA"</formula>
    </cfRule>
    <cfRule type="cellIs" dxfId="860" priority="195" operator="equal">
      <formula>"VENCIDA"</formula>
    </cfRule>
  </conditionalFormatting>
  <conditionalFormatting sqref="AD738">
    <cfRule type="cellIs" dxfId="859" priority="196" operator="equal">
      <formula>"EN TERMINO"</formula>
    </cfRule>
    <cfRule type="cellIs" dxfId="858" priority="197" operator="equal">
      <formula>"CUMPLIDA"</formula>
    </cfRule>
    <cfRule type="cellIs" dxfId="857" priority="198" operator="equal">
      <formula>"VENCIDA"</formula>
    </cfRule>
  </conditionalFormatting>
  <conditionalFormatting sqref="AE737">
    <cfRule type="cellIs" dxfId="856" priority="187" operator="equal">
      <formula>"EN TERMINO"</formula>
    </cfRule>
    <cfRule type="cellIs" dxfId="855" priority="188" operator="equal">
      <formula>"CUMPLIDA"</formula>
    </cfRule>
    <cfRule type="cellIs" dxfId="854" priority="189" operator="equal">
      <formula>"VENCIDA"</formula>
    </cfRule>
  </conditionalFormatting>
  <conditionalFormatting sqref="AD737">
    <cfRule type="cellIs" dxfId="853" priority="190" operator="equal">
      <formula>"EN TERMINO"</formula>
    </cfRule>
    <cfRule type="cellIs" dxfId="852" priority="191" operator="equal">
      <formula>"CUMPLIDA"</formula>
    </cfRule>
    <cfRule type="cellIs" dxfId="851" priority="192" operator="equal">
      <formula>"VENCIDA"</formula>
    </cfRule>
  </conditionalFormatting>
  <conditionalFormatting sqref="AE736">
    <cfRule type="cellIs" dxfId="850" priority="181" operator="equal">
      <formula>"EN TERMINO"</formula>
    </cfRule>
    <cfRule type="cellIs" dxfId="849" priority="182" operator="equal">
      <formula>"CUMPLIDA"</formula>
    </cfRule>
    <cfRule type="cellIs" dxfId="848" priority="183" operator="equal">
      <formula>"VENCIDA"</formula>
    </cfRule>
  </conditionalFormatting>
  <conditionalFormatting sqref="AD736">
    <cfRule type="cellIs" dxfId="847" priority="184" operator="equal">
      <formula>"EN TERMINO"</formula>
    </cfRule>
    <cfRule type="cellIs" dxfId="846" priority="185" operator="equal">
      <formula>"CUMPLIDA"</formula>
    </cfRule>
    <cfRule type="cellIs" dxfId="845" priority="186" operator="equal">
      <formula>"VENCIDA"</formula>
    </cfRule>
  </conditionalFormatting>
  <conditionalFormatting sqref="AE735">
    <cfRule type="cellIs" dxfId="844" priority="175" operator="equal">
      <formula>"EN TERMINO"</formula>
    </cfRule>
    <cfRule type="cellIs" dxfId="843" priority="176" operator="equal">
      <formula>"CUMPLIDA"</formula>
    </cfRule>
    <cfRule type="cellIs" dxfId="842" priority="177" operator="equal">
      <formula>"VENCIDA"</formula>
    </cfRule>
  </conditionalFormatting>
  <conditionalFormatting sqref="AD735">
    <cfRule type="cellIs" dxfId="841" priority="178" operator="equal">
      <formula>"EN TERMINO"</formula>
    </cfRule>
    <cfRule type="cellIs" dxfId="840" priority="179" operator="equal">
      <formula>"CUMPLIDA"</formula>
    </cfRule>
    <cfRule type="cellIs" dxfId="839" priority="180" operator="equal">
      <formula>"VENCIDA"</formula>
    </cfRule>
  </conditionalFormatting>
  <conditionalFormatting sqref="AE734">
    <cfRule type="cellIs" dxfId="838" priority="169" operator="equal">
      <formula>"EN TERMINO"</formula>
    </cfRule>
    <cfRule type="cellIs" dxfId="837" priority="170" operator="equal">
      <formula>"CUMPLIDA"</formula>
    </cfRule>
    <cfRule type="cellIs" dxfId="836" priority="171" operator="equal">
      <formula>"VENCIDA"</formula>
    </cfRule>
  </conditionalFormatting>
  <conditionalFormatting sqref="AD734">
    <cfRule type="cellIs" dxfId="835" priority="172" operator="equal">
      <formula>"EN TERMINO"</formula>
    </cfRule>
    <cfRule type="cellIs" dxfId="834" priority="173" operator="equal">
      <formula>"CUMPLIDA"</formula>
    </cfRule>
    <cfRule type="cellIs" dxfId="833" priority="174" operator="equal">
      <formula>"VENCIDA"</formula>
    </cfRule>
  </conditionalFormatting>
  <conditionalFormatting sqref="AE733">
    <cfRule type="cellIs" dxfId="832" priority="163" operator="equal">
      <formula>"EN TERMINO"</formula>
    </cfRule>
    <cfRule type="cellIs" dxfId="831" priority="164" operator="equal">
      <formula>"CUMPLIDA"</formula>
    </cfRule>
    <cfRule type="cellIs" dxfId="830" priority="165" operator="equal">
      <formula>"VENCIDA"</formula>
    </cfRule>
  </conditionalFormatting>
  <conditionalFormatting sqref="AD733">
    <cfRule type="cellIs" dxfId="829" priority="166" operator="equal">
      <formula>"EN TERMINO"</formula>
    </cfRule>
    <cfRule type="cellIs" dxfId="828" priority="167" operator="equal">
      <formula>"CUMPLIDA"</formula>
    </cfRule>
    <cfRule type="cellIs" dxfId="827" priority="168" operator="equal">
      <formula>"VENCIDA"</formula>
    </cfRule>
  </conditionalFormatting>
  <conditionalFormatting sqref="AE732">
    <cfRule type="cellIs" dxfId="826" priority="157" operator="equal">
      <formula>"EN TERMINO"</formula>
    </cfRule>
    <cfRule type="cellIs" dxfId="825" priority="158" operator="equal">
      <formula>"CUMPLIDA"</formula>
    </cfRule>
    <cfRule type="cellIs" dxfId="824" priority="159" operator="equal">
      <formula>"VENCIDA"</formula>
    </cfRule>
  </conditionalFormatting>
  <conditionalFormatting sqref="AD732">
    <cfRule type="cellIs" dxfId="823" priority="160" operator="equal">
      <formula>"EN TERMINO"</formula>
    </cfRule>
    <cfRule type="cellIs" dxfId="822" priority="161" operator="equal">
      <formula>"CUMPLIDA"</formula>
    </cfRule>
    <cfRule type="cellIs" dxfId="821" priority="162" operator="equal">
      <formula>"VENCIDA"</formula>
    </cfRule>
  </conditionalFormatting>
  <conditionalFormatting sqref="AE731">
    <cfRule type="cellIs" dxfId="820" priority="151" operator="equal">
      <formula>"EN TERMINO"</formula>
    </cfRule>
    <cfRule type="cellIs" dxfId="819" priority="152" operator="equal">
      <formula>"CUMPLIDA"</formula>
    </cfRule>
    <cfRule type="cellIs" dxfId="818" priority="153" operator="equal">
      <formula>"VENCIDA"</formula>
    </cfRule>
  </conditionalFormatting>
  <conditionalFormatting sqref="AD731">
    <cfRule type="cellIs" dxfId="817" priority="154" operator="equal">
      <formula>"EN TERMINO"</formula>
    </cfRule>
    <cfRule type="cellIs" dxfId="816" priority="155" operator="equal">
      <formula>"CUMPLIDA"</formula>
    </cfRule>
    <cfRule type="cellIs" dxfId="815" priority="156" operator="equal">
      <formula>"VENCIDA"</formula>
    </cfRule>
  </conditionalFormatting>
  <conditionalFormatting sqref="AE730">
    <cfRule type="cellIs" dxfId="814" priority="145" operator="equal">
      <formula>"EN TERMINO"</formula>
    </cfRule>
    <cfRule type="cellIs" dxfId="813" priority="146" operator="equal">
      <formula>"CUMPLIDA"</formula>
    </cfRule>
    <cfRule type="cellIs" dxfId="812" priority="147" operator="equal">
      <formula>"VENCIDA"</formula>
    </cfRule>
  </conditionalFormatting>
  <conditionalFormatting sqref="AD730">
    <cfRule type="cellIs" dxfId="811" priority="148" operator="equal">
      <formula>"EN TERMINO"</formula>
    </cfRule>
    <cfRule type="cellIs" dxfId="810" priority="149" operator="equal">
      <formula>"CUMPLIDA"</formula>
    </cfRule>
    <cfRule type="cellIs" dxfId="809" priority="150" operator="equal">
      <formula>"VENCIDA"</formula>
    </cfRule>
  </conditionalFormatting>
  <conditionalFormatting sqref="AE729">
    <cfRule type="cellIs" dxfId="808" priority="139" operator="equal">
      <formula>"EN TERMINO"</formula>
    </cfRule>
    <cfRule type="cellIs" dxfId="807" priority="140" operator="equal">
      <formula>"CUMPLIDA"</formula>
    </cfRule>
    <cfRule type="cellIs" dxfId="806" priority="141" operator="equal">
      <formula>"VENCIDA"</formula>
    </cfRule>
  </conditionalFormatting>
  <conditionalFormatting sqref="AD729">
    <cfRule type="cellIs" dxfId="805" priority="142" operator="equal">
      <formula>"EN TERMINO"</formula>
    </cfRule>
    <cfRule type="cellIs" dxfId="804" priority="143" operator="equal">
      <formula>"CUMPLIDA"</formula>
    </cfRule>
    <cfRule type="cellIs" dxfId="803" priority="144" operator="equal">
      <formula>"VENCIDA"</formula>
    </cfRule>
  </conditionalFormatting>
  <conditionalFormatting sqref="AE728">
    <cfRule type="cellIs" dxfId="802" priority="133" operator="equal">
      <formula>"EN TERMINO"</formula>
    </cfRule>
    <cfRule type="cellIs" dxfId="801" priority="134" operator="equal">
      <formula>"CUMPLIDA"</formula>
    </cfRule>
    <cfRule type="cellIs" dxfId="800" priority="135" operator="equal">
      <formula>"VENCIDA"</formula>
    </cfRule>
  </conditionalFormatting>
  <conditionalFormatting sqref="AD728">
    <cfRule type="cellIs" dxfId="799" priority="136" operator="equal">
      <formula>"EN TERMINO"</formula>
    </cfRule>
    <cfRule type="cellIs" dxfId="798" priority="137" operator="equal">
      <formula>"CUMPLIDA"</formula>
    </cfRule>
    <cfRule type="cellIs" dxfId="797" priority="138" operator="equal">
      <formula>"VENCIDA"</formula>
    </cfRule>
  </conditionalFormatting>
  <conditionalFormatting sqref="AE727">
    <cfRule type="cellIs" dxfId="796" priority="127" operator="equal">
      <formula>"EN TERMINO"</formula>
    </cfRule>
    <cfRule type="cellIs" dxfId="795" priority="128" operator="equal">
      <formula>"CUMPLIDA"</formula>
    </cfRule>
    <cfRule type="cellIs" dxfId="794" priority="129" operator="equal">
      <formula>"VENCIDA"</formula>
    </cfRule>
  </conditionalFormatting>
  <conditionalFormatting sqref="AD727">
    <cfRule type="cellIs" dxfId="793" priority="130" operator="equal">
      <formula>"EN TERMINO"</formula>
    </cfRule>
    <cfRule type="cellIs" dxfId="792" priority="131" operator="equal">
      <formula>"CUMPLIDA"</formula>
    </cfRule>
    <cfRule type="cellIs" dxfId="791" priority="132" operator="equal">
      <formula>"VENCIDA"</formula>
    </cfRule>
  </conditionalFormatting>
  <conditionalFormatting sqref="AE726">
    <cfRule type="cellIs" dxfId="790" priority="121" operator="equal">
      <formula>"EN TERMINO"</formula>
    </cfRule>
    <cfRule type="cellIs" dxfId="789" priority="122" operator="equal">
      <formula>"CUMPLIDA"</formula>
    </cfRule>
    <cfRule type="cellIs" dxfId="788" priority="123" operator="equal">
      <formula>"VENCIDA"</formula>
    </cfRule>
  </conditionalFormatting>
  <conditionalFormatting sqref="AD726">
    <cfRule type="cellIs" dxfId="787" priority="124" operator="equal">
      <formula>"EN TERMINO"</formula>
    </cfRule>
    <cfRule type="cellIs" dxfId="786" priority="125" operator="equal">
      <formula>"CUMPLIDA"</formula>
    </cfRule>
    <cfRule type="cellIs" dxfId="785" priority="126" operator="equal">
      <formula>"VENCIDA"</formula>
    </cfRule>
  </conditionalFormatting>
  <conditionalFormatting sqref="AE725">
    <cfRule type="cellIs" dxfId="784" priority="115" operator="equal">
      <formula>"EN TERMINO"</formula>
    </cfRule>
    <cfRule type="cellIs" dxfId="783" priority="116" operator="equal">
      <formula>"CUMPLIDA"</formula>
    </cfRule>
    <cfRule type="cellIs" dxfId="782" priority="117" operator="equal">
      <formula>"VENCIDA"</formula>
    </cfRule>
  </conditionalFormatting>
  <conditionalFormatting sqref="AD725">
    <cfRule type="cellIs" dxfId="781" priority="118" operator="equal">
      <formula>"EN TERMINO"</formula>
    </cfRule>
    <cfRule type="cellIs" dxfId="780" priority="119" operator="equal">
      <formula>"CUMPLIDA"</formula>
    </cfRule>
    <cfRule type="cellIs" dxfId="779" priority="120" operator="equal">
      <formula>"VENCIDA"</formula>
    </cfRule>
  </conditionalFormatting>
  <conditionalFormatting sqref="AE724">
    <cfRule type="cellIs" dxfId="778" priority="109" operator="equal">
      <formula>"EN TERMINO"</formula>
    </cfRule>
    <cfRule type="cellIs" dxfId="777" priority="110" operator="equal">
      <formula>"CUMPLIDA"</formula>
    </cfRule>
    <cfRule type="cellIs" dxfId="776" priority="111" operator="equal">
      <formula>"VENCIDA"</formula>
    </cfRule>
  </conditionalFormatting>
  <conditionalFormatting sqref="AD724">
    <cfRule type="cellIs" dxfId="775" priority="112" operator="equal">
      <formula>"EN TERMINO"</formula>
    </cfRule>
    <cfRule type="cellIs" dxfId="774" priority="113" operator="equal">
      <formula>"CUMPLIDA"</formula>
    </cfRule>
    <cfRule type="cellIs" dxfId="773" priority="114" operator="equal">
      <formula>"VENCIDA"</formula>
    </cfRule>
  </conditionalFormatting>
  <conditionalFormatting sqref="AE723">
    <cfRule type="cellIs" dxfId="772" priority="103" operator="equal">
      <formula>"EN TERMINO"</formula>
    </cfRule>
    <cfRule type="cellIs" dxfId="771" priority="104" operator="equal">
      <formula>"CUMPLIDA"</formula>
    </cfRule>
    <cfRule type="cellIs" dxfId="770" priority="105" operator="equal">
      <formula>"VENCIDA"</formula>
    </cfRule>
  </conditionalFormatting>
  <conditionalFormatting sqref="AD723">
    <cfRule type="cellIs" dxfId="769" priority="106" operator="equal">
      <formula>"EN TERMINO"</formula>
    </cfRule>
    <cfRule type="cellIs" dxfId="768" priority="107" operator="equal">
      <formula>"CUMPLIDA"</formula>
    </cfRule>
    <cfRule type="cellIs" dxfId="767" priority="108" operator="equal">
      <formula>"VENCIDA"</formula>
    </cfRule>
  </conditionalFormatting>
  <conditionalFormatting sqref="AE722">
    <cfRule type="cellIs" dxfId="766" priority="97" operator="equal">
      <formula>"EN TERMINO"</formula>
    </cfRule>
    <cfRule type="cellIs" dxfId="765" priority="98" operator="equal">
      <formula>"CUMPLIDA"</formula>
    </cfRule>
    <cfRule type="cellIs" dxfId="764" priority="99" operator="equal">
      <formula>"VENCIDA"</formula>
    </cfRule>
  </conditionalFormatting>
  <conditionalFormatting sqref="AD722">
    <cfRule type="cellIs" dxfId="763" priority="100" operator="equal">
      <formula>"EN TERMINO"</formula>
    </cfRule>
    <cfRule type="cellIs" dxfId="762" priority="101" operator="equal">
      <formula>"CUMPLIDA"</formula>
    </cfRule>
    <cfRule type="cellIs" dxfId="761" priority="102" operator="equal">
      <formula>"VENCIDA"</formula>
    </cfRule>
  </conditionalFormatting>
  <conditionalFormatting sqref="AE721">
    <cfRule type="cellIs" dxfId="760" priority="91" operator="equal">
      <formula>"EN TERMINO"</formula>
    </cfRule>
    <cfRule type="cellIs" dxfId="759" priority="92" operator="equal">
      <formula>"CUMPLIDA"</formula>
    </cfRule>
    <cfRule type="cellIs" dxfId="758" priority="93" operator="equal">
      <formula>"VENCIDA"</formula>
    </cfRule>
  </conditionalFormatting>
  <conditionalFormatting sqref="AD721">
    <cfRule type="cellIs" dxfId="757" priority="94" operator="equal">
      <formula>"EN TERMINO"</formula>
    </cfRule>
    <cfRule type="cellIs" dxfId="756" priority="95" operator="equal">
      <formula>"CUMPLIDA"</formula>
    </cfRule>
    <cfRule type="cellIs" dxfId="755" priority="96" operator="equal">
      <formula>"VENCIDA"</formula>
    </cfRule>
  </conditionalFormatting>
  <conditionalFormatting sqref="AE720">
    <cfRule type="cellIs" dxfId="754" priority="85" operator="equal">
      <formula>"EN TERMINO"</formula>
    </cfRule>
    <cfRule type="cellIs" dxfId="753" priority="86" operator="equal">
      <formula>"CUMPLIDA"</formula>
    </cfRule>
    <cfRule type="cellIs" dxfId="752" priority="87" operator="equal">
      <formula>"VENCIDA"</formula>
    </cfRule>
  </conditionalFormatting>
  <conditionalFormatting sqref="AD720">
    <cfRule type="cellIs" dxfId="751" priority="88" operator="equal">
      <formula>"EN TERMINO"</formula>
    </cfRule>
    <cfRule type="cellIs" dxfId="750" priority="89" operator="equal">
      <formula>"CUMPLIDA"</formula>
    </cfRule>
    <cfRule type="cellIs" dxfId="749" priority="90" operator="equal">
      <formula>"VENCIDA"</formula>
    </cfRule>
  </conditionalFormatting>
  <conditionalFormatting sqref="AE719">
    <cfRule type="cellIs" dxfId="748" priority="79" operator="equal">
      <formula>"EN TERMINO"</formula>
    </cfRule>
    <cfRule type="cellIs" dxfId="747" priority="80" operator="equal">
      <formula>"CUMPLIDA"</formula>
    </cfRule>
    <cfRule type="cellIs" dxfId="746" priority="81" operator="equal">
      <formula>"VENCIDA"</formula>
    </cfRule>
  </conditionalFormatting>
  <conditionalFormatting sqref="AD719">
    <cfRule type="cellIs" dxfId="745" priority="82" operator="equal">
      <formula>"EN TERMINO"</formula>
    </cfRule>
    <cfRule type="cellIs" dxfId="744" priority="83" operator="equal">
      <formula>"CUMPLIDA"</formula>
    </cfRule>
    <cfRule type="cellIs" dxfId="743" priority="84" operator="equal">
      <formula>"VENCIDA"</formula>
    </cfRule>
  </conditionalFormatting>
  <conditionalFormatting sqref="AE718">
    <cfRule type="cellIs" dxfId="742" priority="73" operator="equal">
      <formula>"EN TERMINO"</formula>
    </cfRule>
    <cfRule type="cellIs" dxfId="741" priority="74" operator="equal">
      <formula>"CUMPLIDA"</formula>
    </cfRule>
    <cfRule type="cellIs" dxfId="740" priority="75" operator="equal">
      <formula>"VENCIDA"</formula>
    </cfRule>
  </conditionalFormatting>
  <conditionalFormatting sqref="AD718">
    <cfRule type="cellIs" dxfId="739" priority="76" operator="equal">
      <formula>"EN TERMINO"</formula>
    </cfRule>
    <cfRule type="cellIs" dxfId="738" priority="77" operator="equal">
      <formula>"CUMPLIDA"</formula>
    </cfRule>
    <cfRule type="cellIs" dxfId="737" priority="78" operator="equal">
      <formula>"VENCIDA"</formula>
    </cfRule>
  </conditionalFormatting>
  <conditionalFormatting sqref="AE717">
    <cfRule type="cellIs" dxfId="736" priority="67" operator="equal">
      <formula>"EN TERMINO"</formula>
    </cfRule>
    <cfRule type="cellIs" dxfId="735" priority="68" operator="equal">
      <formula>"CUMPLIDA"</formula>
    </cfRule>
    <cfRule type="cellIs" dxfId="734" priority="69" operator="equal">
      <formula>"VENCIDA"</formula>
    </cfRule>
  </conditionalFormatting>
  <conditionalFormatting sqref="AD717">
    <cfRule type="cellIs" dxfId="733" priority="70" operator="equal">
      <formula>"EN TERMINO"</formula>
    </cfRule>
    <cfRule type="cellIs" dxfId="732" priority="71" operator="equal">
      <formula>"CUMPLIDA"</formula>
    </cfRule>
    <cfRule type="cellIs" dxfId="731" priority="72" operator="equal">
      <formula>"VENCIDA"</formula>
    </cfRule>
  </conditionalFormatting>
  <conditionalFormatting sqref="AE716">
    <cfRule type="cellIs" dxfId="730" priority="61" operator="equal">
      <formula>"EN TERMINO"</formula>
    </cfRule>
    <cfRule type="cellIs" dxfId="729" priority="62" operator="equal">
      <formula>"CUMPLIDA"</formula>
    </cfRule>
    <cfRule type="cellIs" dxfId="728" priority="63" operator="equal">
      <formula>"VENCIDA"</formula>
    </cfRule>
  </conditionalFormatting>
  <conditionalFormatting sqref="AD716">
    <cfRule type="cellIs" dxfId="727" priority="64" operator="equal">
      <formula>"EN TERMINO"</formula>
    </cfRule>
    <cfRule type="cellIs" dxfId="726" priority="65" operator="equal">
      <formula>"CUMPLIDA"</formula>
    </cfRule>
    <cfRule type="cellIs" dxfId="725" priority="66" operator="equal">
      <formula>"VENCIDA"</formula>
    </cfRule>
  </conditionalFormatting>
  <conditionalFormatting sqref="AE715">
    <cfRule type="cellIs" dxfId="724" priority="55" operator="equal">
      <formula>"EN TERMINO"</formula>
    </cfRule>
    <cfRule type="cellIs" dxfId="723" priority="56" operator="equal">
      <formula>"CUMPLIDA"</formula>
    </cfRule>
    <cfRule type="cellIs" dxfId="722" priority="57" operator="equal">
      <formula>"VENCIDA"</formula>
    </cfRule>
  </conditionalFormatting>
  <conditionalFormatting sqref="AD715">
    <cfRule type="cellIs" dxfId="721" priority="58" operator="equal">
      <formula>"EN TERMINO"</formula>
    </cfRule>
    <cfRule type="cellIs" dxfId="720" priority="59" operator="equal">
      <formula>"CUMPLIDA"</formula>
    </cfRule>
    <cfRule type="cellIs" dxfId="719" priority="60" operator="equal">
      <formula>"VENCIDA"</formula>
    </cfRule>
  </conditionalFormatting>
  <conditionalFormatting sqref="AE714">
    <cfRule type="cellIs" dxfId="718" priority="49" operator="equal">
      <formula>"EN TERMINO"</formula>
    </cfRule>
    <cfRule type="cellIs" dxfId="717" priority="50" operator="equal">
      <formula>"CUMPLIDA"</formula>
    </cfRule>
    <cfRule type="cellIs" dxfId="716" priority="51" operator="equal">
      <formula>"VENCIDA"</formula>
    </cfRule>
  </conditionalFormatting>
  <conditionalFormatting sqref="AD714">
    <cfRule type="cellIs" dxfId="715" priority="52" operator="equal">
      <formula>"EN TERMINO"</formula>
    </cfRule>
    <cfRule type="cellIs" dxfId="714" priority="53" operator="equal">
      <formula>"CUMPLIDA"</formula>
    </cfRule>
    <cfRule type="cellIs" dxfId="713" priority="54" operator="equal">
      <formula>"VENCIDA"</formula>
    </cfRule>
  </conditionalFormatting>
  <conditionalFormatting sqref="AE713">
    <cfRule type="cellIs" dxfId="712" priority="43" operator="equal">
      <formula>"EN TERMINO"</formula>
    </cfRule>
    <cfRule type="cellIs" dxfId="711" priority="44" operator="equal">
      <formula>"CUMPLIDA"</formula>
    </cfRule>
    <cfRule type="cellIs" dxfId="710" priority="45" operator="equal">
      <formula>"VENCIDA"</formula>
    </cfRule>
  </conditionalFormatting>
  <conditionalFormatting sqref="AD713">
    <cfRule type="cellIs" dxfId="709" priority="46" operator="equal">
      <formula>"EN TERMINO"</formula>
    </cfRule>
    <cfRule type="cellIs" dxfId="708" priority="47" operator="equal">
      <formula>"CUMPLIDA"</formula>
    </cfRule>
    <cfRule type="cellIs" dxfId="707" priority="48" operator="equal">
      <formula>"VENCIDA"</formula>
    </cfRule>
  </conditionalFormatting>
  <conditionalFormatting sqref="AE712">
    <cfRule type="cellIs" dxfId="706" priority="37" operator="equal">
      <formula>"EN TERMINO"</formula>
    </cfRule>
    <cfRule type="cellIs" dxfId="705" priority="38" operator="equal">
      <formula>"CUMPLIDA"</formula>
    </cfRule>
    <cfRule type="cellIs" dxfId="704" priority="39" operator="equal">
      <formula>"VENCIDA"</formula>
    </cfRule>
  </conditionalFormatting>
  <conditionalFormatting sqref="AD712">
    <cfRule type="cellIs" dxfId="703" priority="40" operator="equal">
      <formula>"EN TERMINO"</formula>
    </cfRule>
    <cfRule type="cellIs" dxfId="702" priority="41" operator="equal">
      <formula>"CUMPLIDA"</formula>
    </cfRule>
    <cfRule type="cellIs" dxfId="701" priority="42" operator="equal">
      <formula>"VENCIDA"</formula>
    </cfRule>
  </conditionalFormatting>
  <conditionalFormatting sqref="AE711">
    <cfRule type="cellIs" dxfId="700" priority="31" operator="equal">
      <formula>"EN TERMINO"</formula>
    </cfRule>
    <cfRule type="cellIs" dxfId="699" priority="32" operator="equal">
      <formula>"CUMPLIDA"</formula>
    </cfRule>
    <cfRule type="cellIs" dxfId="698" priority="33" operator="equal">
      <formula>"VENCIDA"</formula>
    </cfRule>
  </conditionalFormatting>
  <conditionalFormatting sqref="AD711">
    <cfRule type="cellIs" dxfId="697" priority="34" operator="equal">
      <formula>"EN TERMINO"</formula>
    </cfRule>
    <cfRule type="cellIs" dxfId="696" priority="35" operator="equal">
      <formula>"CUMPLIDA"</formula>
    </cfRule>
    <cfRule type="cellIs" dxfId="695" priority="36" operator="equal">
      <formula>"VENCIDA"</formula>
    </cfRule>
  </conditionalFormatting>
  <conditionalFormatting sqref="AE710">
    <cfRule type="cellIs" dxfId="694" priority="25" operator="equal">
      <formula>"EN TERMINO"</formula>
    </cfRule>
    <cfRule type="cellIs" dxfId="693" priority="26" operator="equal">
      <formula>"CUMPLIDA"</formula>
    </cfRule>
    <cfRule type="cellIs" dxfId="692" priority="27" operator="equal">
      <formula>"VENCIDA"</formula>
    </cfRule>
  </conditionalFormatting>
  <conditionalFormatting sqref="AD710">
    <cfRule type="cellIs" dxfId="691" priority="28" operator="equal">
      <formula>"EN TERMINO"</formula>
    </cfRule>
    <cfRule type="cellIs" dxfId="690" priority="29" operator="equal">
      <formula>"CUMPLIDA"</formula>
    </cfRule>
    <cfRule type="cellIs" dxfId="689" priority="30" operator="equal">
      <formula>"VENCIDA"</formula>
    </cfRule>
  </conditionalFormatting>
  <conditionalFormatting sqref="AE741">
    <cfRule type="cellIs" dxfId="688" priority="19" operator="equal">
      <formula>"EN TERMINO"</formula>
    </cfRule>
    <cfRule type="cellIs" dxfId="687" priority="20" operator="equal">
      <formula>"CUMPLIDA"</formula>
    </cfRule>
    <cfRule type="cellIs" dxfId="686" priority="21" operator="equal">
      <formula>"VENCIDA"</formula>
    </cfRule>
  </conditionalFormatting>
  <conditionalFormatting sqref="AD741">
    <cfRule type="cellIs" dxfId="685" priority="22" operator="equal">
      <formula>"EN TERMINO"</formula>
    </cfRule>
    <cfRule type="cellIs" dxfId="684" priority="23" operator="equal">
      <formula>"CUMPLIDA"</formula>
    </cfRule>
    <cfRule type="cellIs" dxfId="683" priority="24" operator="equal">
      <formula>"VENCIDA"</formula>
    </cfRule>
  </conditionalFormatting>
  <conditionalFormatting sqref="AE740">
    <cfRule type="cellIs" dxfId="682" priority="13" operator="equal">
      <formula>"EN TERMINO"</formula>
    </cfRule>
    <cfRule type="cellIs" dxfId="681" priority="14" operator="equal">
      <formula>"CUMPLIDA"</formula>
    </cfRule>
    <cfRule type="cellIs" dxfId="680" priority="15" operator="equal">
      <formula>"VENCIDA"</formula>
    </cfRule>
  </conditionalFormatting>
  <conditionalFormatting sqref="AD740">
    <cfRule type="cellIs" dxfId="679" priority="16" operator="equal">
      <formula>"EN TERMINO"</formula>
    </cfRule>
    <cfRule type="cellIs" dxfId="678" priority="17" operator="equal">
      <formula>"CUMPLIDA"</formula>
    </cfRule>
    <cfRule type="cellIs" dxfId="677" priority="18" operator="equal">
      <formula>"VENCIDA"</formula>
    </cfRule>
  </conditionalFormatting>
  <conditionalFormatting sqref="AE744">
    <cfRule type="cellIs" dxfId="676" priority="7" operator="equal">
      <formula>"EN TERMINO"</formula>
    </cfRule>
    <cfRule type="cellIs" dxfId="675" priority="8" operator="equal">
      <formula>"CUMPLIDA"</formula>
    </cfRule>
    <cfRule type="cellIs" dxfId="674" priority="9" operator="equal">
      <formula>"VENCIDA"</formula>
    </cfRule>
  </conditionalFormatting>
  <conditionalFormatting sqref="AD744">
    <cfRule type="cellIs" dxfId="673" priority="10" operator="equal">
      <formula>"EN TERMINO"</formula>
    </cfRule>
    <cfRule type="cellIs" dxfId="672" priority="11" operator="equal">
      <formula>"CUMPLIDA"</formula>
    </cfRule>
    <cfRule type="cellIs" dxfId="671" priority="12" operator="equal">
      <formula>"VENCIDA"</formula>
    </cfRule>
  </conditionalFormatting>
  <conditionalFormatting sqref="AE745:AE772">
    <cfRule type="cellIs" dxfId="670" priority="1" operator="equal">
      <formula>"EN TERMINO"</formula>
    </cfRule>
    <cfRule type="cellIs" dxfId="669" priority="2" operator="equal">
      <formula>"CUMPLIDA"</formula>
    </cfRule>
    <cfRule type="cellIs" dxfId="668" priority="3" operator="equal">
      <formula>"VENCIDA"</formula>
    </cfRule>
  </conditionalFormatting>
  <conditionalFormatting sqref="AD745:AD772">
    <cfRule type="cellIs" dxfId="667" priority="4" operator="equal">
      <formula>"EN TERMINO"</formula>
    </cfRule>
    <cfRule type="cellIs" dxfId="666" priority="5" operator="equal">
      <formula>"CUMPLIDA"</formula>
    </cfRule>
    <cfRule type="cellIs" dxfId="665"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3"/>
  <sheetViews>
    <sheetView workbookViewId="0">
      <selection activeCell="C27" sqref="C27"/>
    </sheetView>
  </sheetViews>
  <sheetFormatPr baseColWidth="10" defaultRowHeight="15" x14ac:dyDescent="0.25"/>
  <sheetData>
    <row r="1" spans="1:1" x14ac:dyDescent="0.25">
      <c r="A1" t="s">
        <v>26</v>
      </c>
    </row>
    <row r="2" spans="1:1" x14ac:dyDescent="0.25">
      <c r="A2" t="s">
        <v>19</v>
      </c>
    </row>
    <row r="3" spans="1:1" x14ac:dyDescent="0.25">
      <c r="A3" t="s">
        <v>226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6" t="s">
        <v>243</v>
      </c>
      <c r="B1" s="6" t="s">
        <v>116</v>
      </c>
      <c r="D1" s="6" t="s">
        <v>243</v>
      </c>
    </row>
    <row r="2" spans="1:4" x14ac:dyDescent="0.25">
      <c r="A2" s="6" t="s">
        <v>243</v>
      </c>
      <c r="B2" s="6" t="s">
        <v>239</v>
      </c>
      <c r="D2" s="6" t="s">
        <v>244</v>
      </c>
    </row>
    <row r="3" spans="1:4" x14ac:dyDescent="0.25">
      <c r="A3" s="6" t="s">
        <v>244</v>
      </c>
      <c r="B3" s="6" t="s">
        <v>113</v>
      </c>
      <c r="D3" s="6" t="s">
        <v>245</v>
      </c>
    </row>
    <row r="4" spans="1:4" x14ac:dyDescent="0.25">
      <c r="A4" s="6" t="s">
        <v>245</v>
      </c>
      <c r="B4" s="8" t="s">
        <v>231</v>
      </c>
      <c r="D4" s="9" t="s">
        <v>246</v>
      </c>
    </row>
    <row r="5" spans="1:4" x14ac:dyDescent="0.25">
      <c r="A5" s="6" t="s">
        <v>245</v>
      </c>
      <c r="B5" s="9" t="s">
        <v>158</v>
      </c>
      <c r="D5" s="6" t="s">
        <v>247</v>
      </c>
    </row>
    <row r="6" spans="1:4" ht="30" x14ac:dyDescent="0.25">
      <c r="A6" s="6" t="s">
        <v>245</v>
      </c>
      <c r="B6" s="6" t="s">
        <v>193</v>
      </c>
      <c r="D6" s="6" t="s">
        <v>248</v>
      </c>
    </row>
    <row r="7" spans="1:4" x14ac:dyDescent="0.25">
      <c r="A7" s="6" t="s">
        <v>245</v>
      </c>
      <c r="B7" s="9" t="s">
        <v>178</v>
      </c>
      <c r="D7" s="6" t="s">
        <v>249</v>
      </c>
    </row>
    <row r="8" spans="1:4" x14ac:dyDescent="0.25">
      <c r="A8" s="6" t="s">
        <v>245</v>
      </c>
      <c r="B8" s="6" t="s">
        <v>172</v>
      </c>
      <c r="D8" s="6" t="s">
        <v>250</v>
      </c>
    </row>
    <row r="9" spans="1:4" x14ac:dyDescent="0.25">
      <c r="A9" s="6" t="s">
        <v>245</v>
      </c>
      <c r="B9" s="9" t="s">
        <v>156</v>
      </c>
      <c r="D9" s="6" t="s">
        <v>251</v>
      </c>
    </row>
    <row r="10" spans="1:4" ht="30" x14ac:dyDescent="0.25">
      <c r="A10" s="6" t="s">
        <v>245</v>
      </c>
      <c r="B10" s="6" t="s">
        <v>198</v>
      </c>
      <c r="D10" s="6" t="s">
        <v>252</v>
      </c>
    </row>
    <row r="11" spans="1:4" ht="30" x14ac:dyDescent="0.25">
      <c r="A11" s="6" t="s">
        <v>245</v>
      </c>
      <c r="B11" s="9" t="s">
        <v>195</v>
      </c>
      <c r="D11" s="9" t="s">
        <v>253</v>
      </c>
    </row>
    <row r="12" spans="1:4" x14ac:dyDescent="0.25">
      <c r="A12" s="6" t="s">
        <v>245</v>
      </c>
      <c r="B12" s="6" t="s">
        <v>199</v>
      </c>
      <c r="D12" s="6" t="s">
        <v>254</v>
      </c>
    </row>
    <row r="13" spans="1:4" x14ac:dyDescent="0.25">
      <c r="A13" s="6" t="s">
        <v>245</v>
      </c>
      <c r="B13" s="6" t="s">
        <v>153</v>
      </c>
      <c r="D13" s="6" t="s">
        <v>255</v>
      </c>
    </row>
    <row r="14" spans="1:4" x14ac:dyDescent="0.25">
      <c r="A14" s="6" t="s">
        <v>245</v>
      </c>
      <c r="B14" s="9" t="s">
        <v>139</v>
      </c>
    </row>
    <row r="15" spans="1:4" x14ac:dyDescent="0.25">
      <c r="A15" s="6" t="s">
        <v>245</v>
      </c>
      <c r="B15" s="6" t="s">
        <v>151</v>
      </c>
    </row>
    <row r="16" spans="1:4" x14ac:dyDescent="0.25">
      <c r="A16" s="6" t="s">
        <v>245</v>
      </c>
      <c r="B16" s="6" t="s">
        <v>144</v>
      </c>
    </row>
    <row r="17" spans="1:2" x14ac:dyDescent="0.25">
      <c r="A17" s="6" t="s">
        <v>245</v>
      </c>
      <c r="B17" s="6" t="s">
        <v>168</v>
      </c>
    </row>
    <row r="18" spans="1:2" x14ac:dyDescent="0.25">
      <c r="A18" s="6" t="s">
        <v>245</v>
      </c>
      <c r="B18" s="6" t="s">
        <v>143</v>
      </c>
    </row>
    <row r="19" spans="1:2" x14ac:dyDescent="0.25">
      <c r="A19" s="6" t="s">
        <v>245</v>
      </c>
      <c r="B19" s="6" t="s">
        <v>132</v>
      </c>
    </row>
    <row r="20" spans="1:2" x14ac:dyDescent="0.25">
      <c r="A20" s="6" t="s">
        <v>245</v>
      </c>
      <c r="B20" s="10" t="s">
        <v>240</v>
      </c>
    </row>
    <row r="21" spans="1:2" x14ac:dyDescent="0.25">
      <c r="A21" s="6" t="s">
        <v>245</v>
      </c>
      <c r="B21" s="6" t="s">
        <v>179</v>
      </c>
    </row>
    <row r="22" spans="1:2" x14ac:dyDescent="0.25">
      <c r="A22" s="6" t="s">
        <v>245</v>
      </c>
      <c r="B22" s="6" t="s">
        <v>142</v>
      </c>
    </row>
    <row r="23" spans="1:2" x14ac:dyDescent="0.25">
      <c r="A23" s="6" t="s">
        <v>245</v>
      </c>
      <c r="B23" s="6" t="s">
        <v>140</v>
      </c>
    </row>
    <row r="24" spans="1:2" x14ac:dyDescent="0.25">
      <c r="A24" s="6" t="s">
        <v>245</v>
      </c>
      <c r="B24" s="9" t="s">
        <v>197</v>
      </c>
    </row>
    <row r="25" spans="1:2" x14ac:dyDescent="0.25">
      <c r="A25" s="6" t="s">
        <v>245</v>
      </c>
      <c r="B25" s="6" t="s">
        <v>217</v>
      </c>
    </row>
    <row r="26" spans="1:2" x14ac:dyDescent="0.25">
      <c r="A26" s="6" t="s">
        <v>245</v>
      </c>
      <c r="B26" s="6" t="s">
        <v>149</v>
      </c>
    </row>
    <row r="27" spans="1:2" x14ac:dyDescent="0.25">
      <c r="A27" s="6" t="s">
        <v>245</v>
      </c>
      <c r="B27" s="9" t="s">
        <v>134</v>
      </c>
    </row>
    <row r="28" spans="1:2" x14ac:dyDescent="0.25">
      <c r="A28" s="6" t="s">
        <v>245</v>
      </c>
      <c r="B28" s="6" t="s">
        <v>194</v>
      </c>
    </row>
    <row r="29" spans="1:2" x14ac:dyDescent="0.25">
      <c r="A29" s="6" t="s">
        <v>245</v>
      </c>
      <c r="B29" s="6" t="s">
        <v>157</v>
      </c>
    </row>
    <row r="30" spans="1:2" x14ac:dyDescent="0.25">
      <c r="A30" s="6" t="s">
        <v>245</v>
      </c>
      <c r="B30" s="6" t="s">
        <v>175</v>
      </c>
    </row>
    <row r="31" spans="1:2" x14ac:dyDescent="0.25">
      <c r="A31" s="6" t="s">
        <v>245</v>
      </c>
      <c r="B31" s="6" t="s">
        <v>173</v>
      </c>
    </row>
    <row r="32" spans="1:2" x14ac:dyDescent="0.25">
      <c r="A32" s="6" t="s">
        <v>245</v>
      </c>
      <c r="B32" s="9" t="s">
        <v>131</v>
      </c>
    </row>
    <row r="33" spans="1:2" x14ac:dyDescent="0.25">
      <c r="A33" s="6" t="s">
        <v>246</v>
      </c>
      <c r="B33" s="6" t="s">
        <v>164</v>
      </c>
    </row>
    <row r="34" spans="1:2" x14ac:dyDescent="0.25">
      <c r="A34" s="6" t="s">
        <v>246</v>
      </c>
      <c r="B34" s="6" t="s">
        <v>163</v>
      </c>
    </row>
    <row r="35" spans="1:2" x14ac:dyDescent="0.25">
      <c r="A35" s="6" t="s">
        <v>246</v>
      </c>
      <c r="B35" s="6" t="s">
        <v>148</v>
      </c>
    </row>
    <row r="36" spans="1:2" x14ac:dyDescent="0.25">
      <c r="A36" s="6" t="s">
        <v>246</v>
      </c>
      <c r="B36" s="9" t="s">
        <v>138</v>
      </c>
    </row>
    <row r="37" spans="1:2" x14ac:dyDescent="0.25">
      <c r="A37" s="6" t="s">
        <v>247</v>
      </c>
      <c r="B37" s="6" t="s">
        <v>150</v>
      </c>
    </row>
    <row r="38" spans="1:2" x14ac:dyDescent="0.25">
      <c r="A38" s="6" t="s">
        <v>247</v>
      </c>
      <c r="B38" s="6" t="s">
        <v>152</v>
      </c>
    </row>
    <row r="39" spans="1:2" x14ac:dyDescent="0.25">
      <c r="A39" s="6" t="s">
        <v>248</v>
      </c>
      <c r="B39" s="6" t="s">
        <v>121</v>
      </c>
    </row>
    <row r="40" spans="1:2" x14ac:dyDescent="0.25">
      <c r="A40" s="6" t="s">
        <v>249</v>
      </c>
      <c r="B40" s="6" t="s">
        <v>146</v>
      </c>
    </row>
    <row r="41" spans="1:2" x14ac:dyDescent="0.25">
      <c r="A41" s="6" t="s">
        <v>249</v>
      </c>
      <c r="B41" s="9" t="s">
        <v>135</v>
      </c>
    </row>
    <row r="42" spans="1:2" x14ac:dyDescent="0.25">
      <c r="A42" s="6" t="s">
        <v>249</v>
      </c>
      <c r="B42" s="6" t="s">
        <v>133</v>
      </c>
    </row>
    <row r="43" spans="1:2" x14ac:dyDescent="0.25">
      <c r="A43" s="6" t="s">
        <v>249</v>
      </c>
      <c r="B43" s="6" t="s">
        <v>125</v>
      </c>
    </row>
    <row r="44" spans="1:2" x14ac:dyDescent="0.25">
      <c r="A44" s="6" t="s">
        <v>249</v>
      </c>
      <c r="B44" s="6" t="s">
        <v>126</v>
      </c>
    </row>
    <row r="45" spans="1:2" x14ac:dyDescent="0.25">
      <c r="A45" s="6" t="s">
        <v>249</v>
      </c>
      <c r="B45" s="6" t="s">
        <v>147</v>
      </c>
    </row>
    <row r="46" spans="1:2" x14ac:dyDescent="0.25">
      <c r="A46" s="6" t="s">
        <v>249</v>
      </c>
      <c r="B46" s="6" t="s">
        <v>127</v>
      </c>
    </row>
    <row r="47" spans="1:2" x14ac:dyDescent="0.25">
      <c r="A47" s="6" t="s">
        <v>249</v>
      </c>
      <c r="B47" s="6" t="s">
        <v>177</v>
      </c>
    </row>
    <row r="48" spans="1:2" x14ac:dyDescent="0.25">
      <c r="A48" s="6" t="s">
        <v>249</v>
      </c>
      <c r="B48" s="6" t="s">
        <v>147</v>
      </c>
    </row>
    <row r="49" spans="1:2" x14ac:dyDescent="0.25">
      <c r="A49" s="6" t="s">
        <v>249</v>
      </c>
      <c r="B49" s="6" t="s">
        <v>203</v>
      </c>
    </row>
    <row r="50" spans="1:2" x14ac:dyDescent="0.25">
      <c r="A50" s="6" t="s">
        <v>250</v>
      </c>
      <c r="B50" s="6" t="s">
        <v>123</v>
      </c>
    </row>
    <row r="51" spans="1:2" x14ac:dyDescent="0.25">
      <c r="A51" s="6" t="s">
        <v>250</v>
      </c>
      <c r="B51" s="6" t="s">
        <v>136</v>
      </c>
    </row>
    <row r="52" spans="1:2" x14ac:dyDescent="0.25">
      <c r="A52" s="6" t="s">
        <v>250</v>
      </c>
      <c r="B52" s="6" t="s">
        <v>130</v>
      </c>
    </row>
    <row r="53" spans="1:2" x14ac:dyDescent="0.25">
      <c r="A53" s="6" t="s">
        <v>250</v>
      </c>
      <c r="B53" s="6" t="s">
        <v>123</v>
      </c>
    </row>
    <row r="54" spans="1:2" x14ac:dyDescent="0.25">
      <c r="A54" s="6" t="s">
        <v>250</v>
      </c>
      <c r="B54" s="6" t="s">
        <v>192</v>
      </c>
    </row>
    <row r="55" spans="1:2" x14ac:dyDescent="0.25">
      <c r="A55" s="6" t="s">
        <v>250</v>
      </c>
      <c r="B55" s="8" t="s">
        <v>238</v>
      </c>
    </row>
    <row r="56" spans="1:2" x14ac:dyDescent="0.25">
      <c r="A56" s="6" t="s">
        <v>251</v>
      </c>
      <c r="B56" s="6" t="s">
        <v>205</v>
      </c>
    </row>
    <row r="57" spans="1:2" x14ac:dyDescent="0.25">
      <c r="A57" s="6" t="s">
        <v>251</v>
      </c>
      <c r="B57" s="6" t="s">
        <v>165</v>
      </c>
    </row>
    <row r="58" spans="1:2" x14ac:dyDescent="0.25">
      <c r="A58" s="6" t="s">
        <v>251</v>
      </c>
      <c r="B58" s="6" t="s">
        <v>166</v>
      </c>
    </row>
    <row r="59" spans="1:2" ht="30" x14ac:dyDescent="0.25">
      <c r="A59" s="6" t="s">
        <v>251</v>
      </c>
      <c r="B59" s="9" t="s">
        <v>218</v>
      </c>
    </row>
    <row r="60" spans="1:2" x14ac:dyDescent="0.25">
      <c r="A60" s="6" t="s">
        <v>251</v>
      </c>
      <c r="B60" s="6" t="s">
        <v>155</v>
      </c>
    </row>
    <row r="61" spans="1:2" x14ac:dyDescent="0.25">
      <c r="A61" s="6" t="s">
        <v>251</v>
      </c>
      <c r="B61" s="6" t="s">
        <v>154</v>
      </c>
    </row>
    <row r="62" spans="1:2" x14ac:dyDescent="0.25">
      <c r="A62" s="6" t="s">
        <v>251</v>
      </c>
      <c r="B62" s="6" t="s">
        <v>145</v>
      </c>
    </row>
    <row r="63" spans="1:2" x14ac:dyDescent="0.25">
      <c r="A63" s="6" t="s">
        <v>251</v>
      </c>
      <c r="B63" s="6" t="s">
        <v>124</v>
      </c>
    </row>
    <row r="64" spans="1:2" x14ac:dyDescent="0.25">
      <c r="A64" s="6" t="s">
        <v>251</v>
      </c>
      <c r="B64" s="6" t="s">
        <v>137</v>
      </c>
    </row>
    <row r="65" spans="1:2" x14ac:dyDescent="0.25">
      <c r="A65" s="6" t="s">
        <v>251</v>
      </c>
      <c r="B65" s="6" t="s">
        <v>170</v>
      </c>
    </row>
    <row r="66" spans="1:2" x14ac:dyDescent="0.25">
      <c r="A66" s="6" t="s">
        <v>251</v>
      </c>
      <c r="B66" s="6" t="s">
        <v>171</v>
      </c>
    </row>
    <row r="67" spans="1:2" x14ac:dyDescent="0.25">
      <c r="A67" s="6" t="s">
        <v>251</v>
      </c>
      <c r="B67" s="6" t="s">
        <v>202</v>
      </c>
    </row>
    <row r="68" spans="1:2" x14ac:dyDescent="0.25">
      <c r="A68" s="6" t="s">
        <v>251</v>
      </c>
      <c r="B68" s="6" t="s">
        <v>128</v>
      </c>
    </row>
    <row r="69" spans="1:2" x14ac:dyDescent="0.25">
      <c r="A69" s="6" t="s">
        <v>251</v>
      </c>
      <c r="B69" s="6" t="s">
        <v>159</v>
      </c>
    </row>
    <row r="70" spans="1:2" x14ac:dyDescent="0.25">
      <c r="A70" s="6" t="s">
        <v>251</v>
      </c>
      <c r="B70" s="9" t="s">
        <v>174</v>
      </c>
    </row>
    <row r="71" spans="1:2" x14ac:dyDescent="0.25">
      <c r="A71" s="6" t="s">
        <v>251</v>
      </c>
      <c r="B71" s="6" t="s">
        <v>176</v>
      </c>
    </row>
    <row r="72" spans="1:2" x14ac:dyDescent="0.25">
      <c r="A72" s="6" t="s">
        <v>251</v>
      </c>
      <c r="B72" s="6" t="s">
        <v>141</v>
      </c>
    </row>
    <row r="73" spans="1:2" x14ac:dyDescent="0.25">
      <c r="A73" s="6" t="s">
        <v>251</v>
      </c>
      <c r="B73" s="9" t="s">
        <v>206</v>
      </c>
    </row>
    <row r="74" spans="1:2" x14ac:dyDescent="0.25">
      <c r="A74" s="6" t="s">
        <v>251</v>
      </c>
      <c r="B74" s="6" t="s">
        <v>189</v>
      </c>
    </row>
    <row r="75" spans="1:2" ht="30" x14ac:dyDescent="0.25">
      <c r="A75" s="6" t="s">
        <v>251</v>
      </c>
      <c r="B75" s="9" t="s">
        <v>190</v>
      </c>
    </row>
    <row r="76" spans="1:2" ht="30" x14ac:dyDescent="0.25">
      <c r="A76" s="6" t="s">
        <v>251</v>
      </c>
      <c r="B76" s="6" t="s">
        <v>191</v>
      </c>
    </row>
    <row r="77" spans="1:2" x14ac:dyDescent="0.25">
      <c r="A77" s="6" t="s">
        <v>251</v>
      </c>
      <c r="B77" s="6" t="s">
        <v>196</v>
      </c>
    </row>
    <row r="78" spans="1:2" x14ac:dyDescent="0.25">
      <c r="A78" s="6" t="s">
        <v>251</v>
      </c>
      <c r="B78" s="10" t="s">
        <v>167</v>
      </c>
    </row>
    <row r="79" spans="1:2" ht="30" x14ac:dyDescent="0.25">
      <c r="A79" s="9" t="s">
        <v>256</v>
      </c>
      <c r="B79" s="9" t="s">
        <v>188</v>
      </c>
    </row>
    <row r="80" spans="1:2" ht="30" x14ac:dyDescent="0.25">
      <c r="A80" s="9" t="s">
        <v>256</v>
      </c>
      <c r="B80" s="6" t="s">
        <v>186</v>
      </c>
    </row>
    <row r="81" spans="1:2" ht="30" x14ac:dyDescent="0.25">
      <c r="A81" s="9" t="s">
        <v>256</v>
      </c>
      <c r="B81" s="6" t="s">
        <v>187</v>
      </c>
    </row>
    <row r="82" spans="1:2" ht="30" x14ac:dyDescent="0.25">
      <c r="A82" s="6" t="s">
        <v>253</v>
      </c>
      <c r="B82" s="6" t="s">
        <v>227</v>
      </c>
    </row>
    <row r="83" spans="1:2" x14ac:dyDescent="0.25">
      <c r="A83" s="6" t="s">
        <v>254</v>
      </c>
      <c r="B83" s="6" t="s">
        <v>204</v>
      </c>
    </row>
    <row r="84" spans="1:2" x14ac:dyDescent="0.25">
      <c r="A84" s="6" t="s">
        <v>254</v>
      </c>
      <c r="B84" s="6" t="s">
        <v>169</v>
      </c>
    </row>
    <row r="85" spans="1:2" x14ac:dyDescent="0.25">
      <c r="A85" s="6" t="s">
        <v>254</v>
      </c>
      <c r="B85" s="6" t="s">
        <v>201</v>
      </c>
    </row>
    <row r="86" spans="1:2" x14ac:dyDescent="0.25">
      <c r="A86" s="6" t="s">
        <v>254</v>
      </c>
      <c r="B86" s="6" t="s">
        <v>129</v>
      </c>
    </row>
    <row r="87" spans="1:2" x14ac:dyDescent="0.25">
      <c r="A87" s="6" t="s">
        <v>255</v>
      </c>
      <c r="B87" s="6" t="s">
        <v>120</v>
      </c>
    </row>
  </sheetData>
  <sortState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theme="9" tint="0.39997558519241921"/>
  </sheetPr>
  <dimension ref="A1:B2"/>
  <sheetViews>
    <sheetView workbookViewId="0"/>
  </sheetViews>
  <sheetFormatPr baseColWidth="10" defaultRowHeight="15" x14ac:dyDescent="0.25"/>
  <cols>
    <col min="1" max="1" width="26.140625" customWidth="1"/>
    <col min="2" max="2" width="197.42578125" customWidth="1"/>
  </cols>
  <sheetData>
    <row r="1" spans="1:2" x14ac:dyDescent="0.25">
      <c r="A1" t="s">
        <v>5740</v>
      </c>
      <c r="B1" t="s">
        <v>5736</v>
      </c>
    </row>
    <row r="2" spans="1:2" x14ac:dyDescent="0.25">
      <c r="A2" s="48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pageSetUpPr fitToPage="1"/>
  </sheetPr>
  <dimension ref="A1:K133"/>
  <sheetViews>
    <sheetView workbookViewId="0">
      <selection activeCell="A2" sqref="A2"/>
    </sheetView>
  </sheetViews>
  <sheetFormatPr baseColWidth="10" defaultRowHeight="15" x14ac:dyDescent="0.25"/>
  <cols>
    <col min="1" max="1" width="25.42578125" style="416" customWidth="1"/>
    <col min="2" max="2" width="11.42578125" style="416"/>
    <col min="3" max="3" width="25.42578125" style="416" customWidth="1"/>
    <col min="4" max="4" width="11.42578125" style="416"/>
    <col min="5" max="5" width="25.42578125" style="416" customWidth="1"/>
    <col min="6" max="6" width="11.42578125" style="416"/>
    <col min="7" max="7" width="15.42578125" style="416" customWidth="1"/>
    <col min="8" max="8" width="14" style="416" customWidth="1"/>
    <col min="9" max="16384" width="11.42578125" style="416"/>
  </cols>
  <sheetData>
    <row r="1" spans="1:8" ht="11.25" customHeight="1" x14ac:dyDescent="0.25">
      <c r="A1" s="627" t="s">
        <v>257</v>
      </c>
      <c r="B1" s="628"/>
      <c r="C1" s="627" t="s">
        <v>6246</v>
      </c>
      <c r="D1" s="628"/>
      <c r="E1" s="627" t="s">
        <v>5690</v>
      </c>
      <c r="F1" s="628"/>
    </row>
    <row r="2" spans="1:8" x14ac:dyDescent="0.25">
      <c r="A2" s="429" t="s">
        <v>258</v>
      </c>
      <c r="B2" s="430"/>
      <c r="C2" s="434" t="s">
        <v>242</v>
      </c>
      <c r="D2" s="432">
        <v>396</v>
      </c>
      <c r="E2" s="431"/>
      <c r="F2" s="430"/>
    </row>
    <row r="3" spans="1:8" x14ac:dyDescent="0.25">
      <c r="A3" s="431" t="s">
        <v>259</v>
      </c>
      <c r="B3" s="430">
        <v>105</v>
      </c>
      <c r="C3" s="431" t="s">
        <v>6292</v>
      </c>
      <c r="D3" s="430">
        <v>293</v>
      </c>
      <c r="E3" s="16" t="s">
        <v>5686</v>
      </c>
      <c r="F3" s="430">
        <v>0</v>
      </c>
      <c r="H3" s="462">
        <v>0.73989898989898994</v>
      </c>
    </row>
    <row r="4" spans="1:8" x14ac:dyDescent="0.25">
      <c r="A4" s="431" t="s">
        <v>260</v>
      </c>
      <c r="B4" s="430">
        <v>192</v>
      </c>
      <c r="C4" s="431" t="s">
        <v>6293</v>
      </c>
      <c r="D4" s="430">
        <v>103</v>
      </c>
      <c r="E4" s="431" t="s">
        <v>5855</v>
      </c>
      <c r="F4" s="430">
        <v>3</v>
      </c>
      <c r="H4" s="462">
        <v>0.26010101010101011</v>
      </c>
    </row>
    <row r="5" spans="1:8" x14ac:dyDescent="0.25">
      <c r="A5" s="429" t="s">
        <v>261</v>
      </c>
      <c r="B5" s="430"/>
      <c r="C5" s="431"/>
      <c r="D5" s="430"/>
      <c r="E5" s="16" t="s">
        <v>5829</v>
      </c>
      <c r="F5" s="652">
        <v>24</v>
      </c>
    </row>
    <row r="6" spans="1:8" x14ac:dyDescent="0.25">
      <c r="A6" s="431" t="s">
        <v>259</v>
      </c>
      <c r="B6" s="430">
        <v>47</v>
      </c>
      <c r="C6" s="431" t="s">
        <v>265</v>
      </c>
      <c r="D6" s="430">
        <v>141</v>
      </c>
      <c r="E6" s="431" t="s">
        <v>5854</v>
      </c>
      <c r="F6" s="430">
        <v>2</v>
      </c>
    </row>
    <row r="7" spans="1:8" x14ac:dyDescent="0.25">
      <c r="A7" s="431" t="s">
        <v>260</v>
      </c>
      <c r="B7" s="430">
        <v>81</v>
      </c>
      <c r="C7" s="431" t="s">
        <v>266</v>
      </c>
      <c r="D7" s="430">
        <v>166</v>
      </c>
      <c r="E7" s="16" t="s">
        <v>5876</v>
      </c>
      <c r="F7" s="430">
        <v>2</v>
      </c>
    </row>
    <row r="8" spans="1:8" x14ac:dyDescent="0.25">
      <c r="A8" s="429" t="s">
        <v>338</v>
      </c>
      <c r="B8" s="430"/>
      <c r="C8" s="431" t="s">
        <v>267</v>
      </c>
      <c r="D8" s="430">
        <v>75</v>
      </c>
      <c r="E8" s="431" t="s">
        <v>5931</v>
      </c>
      <c r="F8" s="430">
        <v>34</v>
      </c>
    </row>
    <row r="9" spans="1:8" x14ac:dyDescent="0.25">
      <c r="A9" s="431" t="s">
        <v>259</v>
      </c>
      <c r="B9" s="430">
        <v>47</v>
      </c>
      <c r="C9" s="431" t="s">
        <v>268</v>
      </c>
      <c r="D9" s="430">
        <v>14</v>
      </c>
      <c r="E9" s="16" t="s">
        <v>6204</v>
      </c>
      <c r="F9" s="430">
        <v>10</v>
      </c>
    </row>
    <row r="10" spans="1:8" ht="15.75" thickBot="1" x14ac:dyDescent="0.3">
      <c r="A10" s="431" t="s">
        <v>260</v>
      </c>
      <c r="B10" s="430">
        <v>75</v>
      </c>
      <c r="C10" s="437"/>
      <c r="D10" s="433">
        <v>396</v>
      </c>
      <c r="E10" s="431" t="s">
        <v>6243</v>
      </c>
      <c r="F10" s="430">
        <v>2</v>
      </c>
    </row>
    <row r="11" spans="1:8" x14ac:dyDescent="0.25">
      <c r="A11" s="429" t="s">
        <v>262</v>
      </c>
      <c r="B11" s="426"/>
      <c r="C11" s="441" t="s">
        <v>6247</v>
      </c>
      <c r="D11" s="440"/>
      <c r="E11" s="16" t="s">
        <v>6291</v>
      </c>
      <c r="F11" s="430">
        <v>8</v>
      </c>
    </row>
    <row r="12" spans="1:8" x14ac:dyDescent="0.25">
      <c r="A12" s="31" t="s">
        <v>324</v>
      </c>
      <c r="B12" s="435">
        <v>45</v>
      </c>
      <c r="C12" s="436">
        <v>0</v>
      </c>
      <c r="D12" s="430">
        <v>69</v>
      </c>
      <c r="E12" s="431" t="s">
        <v>5687</v>
      </c>
      <c r="F12" s="430">
        <v>5</v>
      </c>
    </row>
    <row r="13" spans="1:8" x14ac:dyDescent="0.25">
      <c r="A13" s="429" t="s">
        <v>325</v>
      </c>
      <c r="B13" s="426"/>
      <c r="C13" s="633"/>
      <c r="D13" s="634"/>
      <c r="E13" s="16" t="s">
        <v>5688</v>
      </c>
      <c r="F13" s="430">
        <v>39</v>
      </c>
    </row>
    <row r="14" spans="1:8" ht="15.75" thickBot="1" x14ac:dyDescent="0.3">
      <c r="A14" s="648" t="s">
        <v>6203</v>
      </c>
      <c r="B14" s="435">
        <v>76</v>
      </c>
      <c r="C14" s="635"/>
      <c r="D14" s="636"/>
      <c r="E14" s="431" t="s">
        <v>5689</v>
      </c>
      <c r="F14" s="430">
        <v>28</v>
      </c>
    </row>
    <row r="15" spans="1:8" ht="15.75" thickTop="1" x14ac:dyDescent="0.25">
      <c r="A15" s="648"/>
      <c r="B15" s="426"/>
      <c r="C15" s="431"/>
      <c r="D15" s="430"/>
      <c r="E15" s="431"/>
      <c r="F15" s="453">
        <v>157</v>
      </c>
    </row>
    <row r="16" spans="1:8" x14ac:dyDescent="0.25">
      <c r="A16" s="434" t="s">
        <v>299</v>
      </c>
      <c r="B16" s="435">
        <v>440</v>
      </c>
      <c r="C16" s="431" t="s">
        <v>269</v>
      </c>
      <c r="D16" s="430">
        <v>81</v>
      </c>
      <c r="E16" s="33" t="s">
        <v>5883</v>
      </c>
      <c r="F16" s="430">
        <v>33</v>
      </c>
    </row>
    <row r="17" spans="1:6" x14ac:dyDescent="0.25">
      <c r="A17" s="35" t="s">
        <v>339</v>
      </c>
      <c r="B17" s="426">
        <v>320</v>
      </c>
      <c r="C17" s="431" t="s">
        <v>270</v>
      </c>
      <c r="D17" s="430">
        <v>14</v>
      </c>
      <c r="E17" s="431"/>
      <c r="F17" s="432">
        <v>190</v>
      </c>
    </row>
    <row r="18" spans="1:6" x14ac:dyDescent="0.25">
      <c r="A18" s="32" t="s">
        <v>5930</v>
      </c>
      <c r="B18" s="426">
        <v>355</v>
      </c>
      <c r="C18" s="431" t="s">
        <v>271</v>
      </c>
      <c r="D18" s="430">
        <v>8</v>
      </c>
      <c r="E18" s="431" t="s">
        <v>5691</v>
      </c>
      <c r="F18" s="17">
        <v>87</v>
      </c>
    </row>
    <row r="19" spans="1:6" x14ac:dyDescent="0.25">
      <c r="A19" s="32" t="s">
        <v>5438</v>
      </c>
      <c r="B19" s="426">
        <v>9</v>
      </c>
      <c r="C19" s="431"/>
      <c r="D19" s="432">
        <v>103</v>
      </c>
      <c r="E19" s="431"/>
      <c r="F19" s="17"/>
    </row>
    <row r="20" spans="1:6" ht="15.75" thickBot="1" x14ac:dyDescent="0.3">
      <c r="A20" s="11" t="s">
        <v>263</v>
      </c>
      <c r="B20" s="442">
        <v>396</v>
      </c>
      <c r="C20" s="437"/>
      <c r="D20" s="438"/>
      <c r="E20" s="437" t="s">
        <v>5692</v>
      </c>
      <c r="F20" s="18">
        <v>51</v>
      </c>
    </row>
    <row r="21" spans="1:6" ht="3.75" customHeight="1" thickBot="1" x14ac:dyDescent="0.3"/>
    <row r="22" spans="1:6" x14ac:dyDescent="0.25">
      <c r="A22" s="627" t="s">
        <v>287</v>
      </c>
      <c r="B22" s="628"/>
      <c r="C22" s="629" t="s">
        <v>288</v>
      </c>
      <c r="D22" s="628"/>
      <c r="E22" s="627" t="s">
        <v>289</v>
      </c>
      <c r="F22" s="628"/>
    </row>
    <row r="23" spans="1:6" ht="6.75" customHeight="1" x14ac:dyDescent="0.25">
      <c r="A23" s="431"/>
      <c r="B23" s="430"/>
      <c r="C23" s="426"/>
      <c r="D23" s="430"/>
      <c r="E23" s="431"/>
      <c r="F23" s="430"/>
    </row>
    <row r="24" spans="1:6" x14ac:dyDescent="0.25">
      <c r="A24" s="431" t="s">
        <v>5750</v>
      </c>
      <c r="B24" s="430">
        <v>39</v>
      </c>
      <c r="C24" s="7" t="s">
        <v>5750</v>
      </c>
      <c r="D24" s="430">
        <v>26</v>
      </c>
      <c r="E24" s="455" t="s">
        <v>272</v>
      </c>
      <c r="F24" s="430">
        <v>27</v>
      </c>
    </row>
    <row r="25" spans="1:6" x14ac:dyDescent="0.25">
      <c r="A25" s="431" t="s">
        <v>5699</v>
      </c>
      <c r="B25" s="430">
        <v>32</v>
      </c>
      <c r="C25" s="7" t="s">
        <v>5751</v>
      </c>
      <c r="D25" s="430">
        <v>12</v>
      </c>
      <c r="E25" s="455" t="s">
        <v>5831</v>
      </c>
      <c r="F25" s="430">
        <v>23</v>
      </c>
    </row>
    <row r="26" spans="1:6" x14ac:dyDescent="0.25">
      <c r="A26" s="431" t="s">
        <v>5752</v>
      </c>
      <c r="B26" s="430">
        <v>25</v>
      </c>
      <c r="C26" s="7" t="s">
        <v>6210</v>
      </c>
      <c r="D26" s="430">
        <v>9</v>
      </c>
      <c r="E26" s="455" t="s">
        <v>326</v>
      </c>
      <c r="F26" s="430">
        <v>19</v>
      </c>
    </row>
    <row r="27" spans="1:6" x14ac:dyDescent="0.25">
      <c r="A27" s="431" t="s">
        <v>5754</v>
      </c>
      <c r="B27" s="430">
        <v>23</v>
      </c>
      <c r="C27" s="7" t="s">
        <v>6211</v>
      </c>
      <c r="D27" s="430">
        <v>8</v>
      </c>
      <c r="E27" s="455" t="s">
        <v>6212</v>
      </c>
      <c r="F27" s="430">
        <v>13</v>
      </c>
    </row>
    <row r="28" spans="1:6" x14ac:dyDescent="0.25">
      <c r="A28" s="431" t="s">
        <v>5700</v>
      </c>
      <c r="B28" s="430">
        <v>20</v>
      </c>
      <c r="C28" s="7" t="s">
        <v>5429</v>
      </c>
      <c r="D28" s="430">
        <v>5</v>
      </c>
      <c r="E28" s="455" t="s">
        <v>5770</v>
      </c>
      <c r="F28" s="430">
        <v>11</v>
      </c>
    </row>
    <row r="29" spans="1:6" x14ac:dyDescent="0.25">
      <c r="A29" s="431" t="s">
        <v>5756</v>
      </c>
      <c r="B29" s="430">
        <v>16</v>
      </c>
      <c r="C29" s="7" t="s">
        <v>5832</v>
      </c>
      <c r="D29" s="430">
        <v>4</v>
      </c>
      <c r="E29" s="455" t="s">
        <v>5771</v>
      </c>
      <c r="F29" s="430">
        <v>11</v>
      </c>
    </row>
    <row r="30" spans="1:6" x14ac:dyDescent="0.25">
      <c r="A30" s="431" t="s">
        <v>5757</v>
      </c>
      <c r="B30" s="430">
        <v>13</v>
      </c>
      <c r="C30" s="7" t="s">
        <v>5933</v>
      </c>
      <c r="D30" s="430">
        <v>3</v>
      </c>
      <c r="E30" s="455" t="s">
        <v>5773</v>
      </c>
      <c r="F30" s="430">
        <v>11</v>
      </c>
    </row>
    <row r="31" spans="1:6" x14ac:dyDescent="0.25">
      <c r="A31" s="431" t="s">
        <v>5758</v>
      </c>
      <c r="B31" s="430">
        <v>13</v>
      </c>
      <c r="C31" s="7" t="s">
        <v>6294</v>
      </c>
      <c r="D31" s="430">
        <v>2</v>
      </c>
      <c r="E31" s="455" t="s">
        <v>6295</v>
      </c>
      <c r="F31" s="430">
        <v>8</v>
      </c>
    </row>
    <row r="32" spans="1:6" x14ac:dyDescent="0.25">
      <c r="A32" s="431" t="s">
        <v>5759</v>
      </c>
      <c r="B32" s="430">
        <v>11</v>
      </c>
      <c r="C32" s="7" t="s">
        <v>5833</v>
      </c>
      <c r="D32" s="430">
        <v>2</v>
      </c>
      <c r="E32" s="455" t="s">
        <v>6296</v>
      </c>
      <c r="F32" s="430">
        <v>8</v>
      </c>
    </row>
    <row r="33" spans="1:9" x14ac:dyDescent="0.25">
      <c r="A33" s="431" t="s">
        <v>5760</v>
      </c>
      <c r="B33" s="430">
        <v>9</v>
      </c>
      <c r="C33" s="7" t="s">
        <v>5761</v>
      </c>
      <c r="D33" s="430">
        <v>2</v>
      </c>
      <c r="E33" s="455" t="s">
        <v>5834</v>
      </c>
      <c r="F33" s="430">
        <v>8</v>
      </c>
    </row>
    <row r="34" spans="1:9" ht="10.5" customHeight="1" x14ac:dyDescent="0.25">
      <c r="A34" s="431"/>
      <c r="B34" s="34">
        <v>201</v>
      </c>
      <c r="C34" s="7"/>
      <c r="D34" s="34">
        <v>73</v>
      </c>
      <c r="E34" s="31"/>
      <c r="F34" s="34">
        <v>139</v>
      </c>
    </row>
    <row r="35" spans="1:9" ht="3.75" customHeight="1" x14ac:dyDescent="0.25">
      <c r="A35" s="431"/>
      <c r="B35" s="34"/>
      <c r="C35" s="426"/>
      <c r="D35" s="430"/>
      <c r="E35" s="439"/>
      <c r="F35" s="430"/>
    </row>
    <row r="36" spans="1:9" x14ac:dyDescent="0.25">
      <c r="A36" s="434" t="s">
        <v>6213</v>
      </c>
      <c r="B36" s="12">
        <v>0.50757575757575757</v>
      </c>
      <c r="C36" s="435" t="s">
        <v>6297</v>
      </c>
      <c r="D36" s="12">
        <v>0.70873786407766992</v>
      </c>
      <c r="E36" s="435" t="s">
        <v>6298</v>
      </c>
      <c r="F36" s="12">
        <v>0.47440273037542663</v>
      </c>
    </row>
    <row r="37" spans="1:9" ht="15.75" thickBot="1" x14ac:dyDescent="0.3">
      <c r="A37" s="437" t="s">
        <v>273</v>
      </c>
      <c r="B37" s="438"/>
      <c r="C37" s="13" t="s">
        <v>86</v>
      </c>
      <c r="D37" s="438"/>
      <c r="E37" s="437" t="s">
        <v>264</v>
      </c>
      <c r="F37" s="438"/>
    </row>
    <row r="38" spans="1:9" ht="3" customHeight="1" thickBot="1" x14ac:dyDescent="0.3"/>
    <row r="39" spans="1:9" ht="10.5" customHeight="1" x14ac:dyDescent="0.25">
      <c r="A39" s="627" t="s">
        <v>291</v>
      </c>
      <c r="B39" s="628"/>
      <c r="C39" s="627" t="s">
        <v>290</v>
      </c>
      <c r="D39" s="629"/>
      <c r="E39" s="441" t="s">
        <v>5701</v>
      </c>
      <c r="F39" s="440"/>
    </row>
    <row r="40" spans="1:9" ht="9.75" customHeight="1" x14ac:dyDescent="0.25">
      <c r="A40" s="625" t="s">
        <v>300</v>
      </c>
      <c r="B40" s="626"/>
      <c r="C40" s="625" t="s">
        <v>300</v>
      </c>
      <c r="D40" s="630"/>
      <c r="E40" s="434"/>
      <c r="F40" s="430"/>
    </row>
    <row r="41" spans="1:9" x14ac:dyDescent="0.25">
      <c r="A41" s="431" t="s">
        <v>5762</v>
      </c>
      <c r="B41" s="430">
        <v>3</v>
      </c>
      <c r="C41" s="431" t="s">
        <v>5750</v>
      </c>
      <c r="D41" s="426">
        <v>23</v>
      </c>
      <c r="E41" s="454" t="s">
        <v>213</v>
      </c>
      <c r="F41" s="458">
        <v>236</v>
      </c>
      <c r="I41" s="448">
        <v>0.59595959595959591</v>
      </c>
    </row>
    <row r="42" spans="1:9" x14ac:dyDescent="0.25">
      <c r="A42" s="431" t="s">
        <v>5763</v>
      </c>
      <c r="B42" s="430">
        <v>2</v>
      </c>
      <c r="C42" s="431" t="s">
        <v>5699</v>
      </c>
      <c r="D42" s="426">
        <v>10</v>
      </c>
      <c r="E42" s="454" t="s">
        <v>215</v>
      </c>
      <c r="F42" s="458">
        <v>43</v>
      </c>
      <c r="I42" s="448">
        <v>0.10858585858585859</v>
      </c>
    </row>
    <row r="43" spans="1:9" x14ac:dyDescent="0.25">
      <c r="A43" s="431" t="s">
        <v>5764</v>
      </c>
      <c r="B43" s="430">
        <v>2</v>
      </c>
      <c r="C43" s="431" t="s">
        <v>5752</v>
      </c>
      <c r="D43" s="426">
        <v>9</v>
      </c>
      <c r="E43" s="454" t="s">
        <v>216</v>
      </c>
      <c r="F43" s="458">
        <v>32</v>
      </c>
      <c r="I43" s="448">
        <v>8.0808080808080815E-2</v>
      </c>
    </row>
    <row r="44" spans="1:9" x14ac:dyDescent="0.25">
      <c r="A44" s="431" t="s">
        <v>5754</v>
      </c>
      <c r="B44" s="430">
        <v>2</v>
      </c>
      <c r="C44" s="431" t="s">
        <v>6299</v>
      </c>
      <c r="D44" s="426">
        <v>9</v>
      </c>
      <c r="E44" s="454" t="s">
        <v>214</v>
      </c>
      <c r="F44" s="458">
        <v>23</v>
      </c>
      <c r="I44" s="448">
        <v>5.808080808080808E-2</v>
      </c>
    </row>
    <row r="45" spans="1:9" x14ac:dyDescent="0.25">
      <c r="A45" s="431"/>
      <c r="B45" s="430"/>
      <c r="C45" s="431" t="s">
        <v>5700</v>
      </c>
      <c r="D45" s="426">
        <v>8</v>
      </c>
      <c r="E45" s="454" t="s">
        <v>310</v>
      </c>
      <c r="F45" s="458">
        <v>3</v>
      </c>
      <c r="I45" s="448">
        <v>7.575757575757576E-3</v>
      </c>
    </row>
    <row r="46" spans="1:9" ht="15.75" thickBot="1" x14ac:dyDescent="0.3">
      <c r="A46" s="631" t="s">
        <v>292</v>
      </c>
      <c r="B46" s="632"/>
      <c r="C46" s="431" t="s">
        <v>5756</v>
      </c>
      <c r="D46" s="426">
        <v>7</v>
      </c>
      <c r="E46" s="456" t="s">
        <v>345</v>
      </c>
      <c r="F46" s="459">
        <v>59</v>
      </c>
      <c r="G46" s="416" t="s">
        <v>358</v>
      </c>
      <c r="I46" s="448">
        <v>0.14898989898989898</v>
      </c>
    </row>
    <row r="47" spans="1:9" x14ac:dyDescent="0.25">
      <c r="A47" s="625" t="s">
        <v>300</v>
      </c>
      <c r="B47" s="626"/>
      <c r="C47" s="431"/>
      <c r="D47" s="430"/>
      <c r="E47" s="434" t="s">
        <v>274</v>
      </c>
      <c r="F47" s="430"/>
      <c r="I47" s="448"/>
    </row>
    <row r="48" spans="1:9" x14ac:dyDescent="0.25">
      <c r="A48" s="431" t="s">
        <v>272</v>
      </c>
      <c r="B48" s="430">
        <v>8</v>
      </c>
      <c r="C48" s="631" t="s">
        <v>293</v>
      </c>
      <c r="D48" s="632"/>
      <c r="E48" s="429" t="s">
        <v>275</v>
      </c>
      <c r="F48" s="430"/>
      <c r="I48" s="448"/>
    </row>
    <row r="49" spans="1:9" x14ac:dyDescent="0.25">
      <c r="A49" s="431" t="s">
        <v>5751</v>
      </c>
      <c r="B49" s="430">
        <v>8</v>
      </c>
      <c r="C49" s="625" t="s">
        <v>300</v>
      </c>
      <c r="D49" s="626"/>
      <c r="E49" s="431" t="s">
        <v>276</v>
      </c>
      <c r="F49" s="430">
        <v>208</v>
      </c>
      <c r="G49" s="460" t="s">
        <v>22</v>
      </c>
      <c r="I49" s="448">
        <v>0.5252525252525253</v>
      </c>
    </row>
    <row r="50" spans="1:9" x14ac:dyDescent="0.25">
      <c r="A50" s="431" t="s">
        <v>5753</v>
      </c>
      <c r="B50" s="430">
        <v>7</v>
      </c>
      <c r="C50" s="431" t="s">
        <v>272</v>
      </c>
      <c r="D50" s="430">
        <v>14</v>
      </c>
      <c r="E50" s="431" t="s">
        <v>277</v>
      </c>
      <c r="F50" s="430">
        <v>109</v>
      </c>
      <c r="G50" s="460" t="s">
        <v>29</v>
      </c>
      <c r="I50" s="448">
        <v>0.27525252525252525</v>
      </c>
    </row>
    <row r="51" spans="1:9" x14ac:dyDescent="0.25">
      <c r="A51" s="431" t="s">
        <v>5766</v>
      </c>
      <c r="B51" s="430">
        <v>6</v>
      </c>
      <c r="C51" s="431" t="s">
        <v>5767</v>
      </c>
      <c r="D51" s="430">
        <v>13</v>
      </c>
      <c r="E51" s="431" t="s">
        <v>278</v>
      </c>
      <c r="F51" s="430">
        <v>25</v>
      </c>
      <c r="G51" s="460" t="s">
        <v>25</v>
      </c>
      <c r="I51" s="448">
        <v>6.3131313131313135E-2</v>
      </c>
    </row>
    <row r="52" spans="1:9" x14ac:dyDescent="0.25">
      <c r="A52" s="431" t="s">
        <v>5768</v>
      </c>
      <c r="B52" s="430">
        <v>4</v>
      </c>
      <c r="C52" s="431" t="s">
        <v>5752</v>
      </c>
      <c r="D52" s="430">
        <v>10</v>
      </c>
      <c r="E52" s="431" t="s">
        <v>279</v>
      </c>
      <c r="F52" s="430">
        <v>22</v>
      </c>
      <c r="G52" s="460" t="s">
        <v>43</v>
      </c>
      <c r="I52" s="448">
        <v>5.5555555555555552E-2</v>
      </c>
    </row>
    <row r="53" spans="1:9" x14ac:dyDescent="0.25">
      <c r="A53" s="431" t="s">
        <v>5765</v>
      </c>
      <c r="B53" s="430">
        <v>3</v>
      </c>
      <c r="C53" s="431" t="s">
        <v>5755</v>
      </c>
      <c r="D53" s="430">
        <v>9</v>
      </c>
      <c r="E53" s="431" t="s">
        <v>327</v>
      </c>
      <c r="F53" s="430">
        <v>21</v>
      </c>
      <c r="G53" s="460" t="s">
        <v>37</v>
      </c>
      <c r="I53" s="448">
        <v>5.3030303030303032E-2</v>
      </c>
    </row>
    <row r="54" spans="1:9" x14ac:dyDescent="0.25">
      <c r="A54" s="431" t="s">
        <v>5769</v>
      </c>
      <c r="B54" s="430">
        <v>3</v>
      </c>
      <c r="C54" s="431" t="s">
        <v>5700</v>
      </c>
      <c r="D54" s="430">
        <v>9</v>
      </c>
      <c r="E54" s="431" t="s">
        <v>328</v>
      </c>
      <c r="F54" s="430">
        <v>10</v>
      </c>
      <c r="G54" s="460" t="s">
        <v>48</v>
      </c>
      <c r="I54" s="448">
        <v>2.5252525252525252E-2</v>
      </c>
    </row>
    <row r="55" spans="1:9" x14ac:dyDescent="0.25">
      <c r="A55" s="431" t="s">
        <v>5758</v>
      </c>
      <c r="B55" s="430">
        <v>3</v>
      </c>
      <c r="C55" s="431" t="s">
        <v>5771</v>
      </c>
      <c r="D55" s="430">
        <v>7</v>
      </c>
      <c r="E55" s="431" t="s">
        <v>313</v>
      </c>
      <c r="F55" s="430">
        <v>1</v>
      </c>
      <c r="G55" s="460" t="s">
        <v>59</v>
      </c>
      <c r="I55" s="448">
        <v>2.5252525252525255E-3</v>
      </c>
    </row>
    <row r="56" spans="1:9" ht="15.75" thickBot="1" x14ac:dyDescent="0.3">
      <c r="A56" s="437" t="s">
        <v>5772</v>
      </c>
      <c r="B56" s="438">
        <v>3</v>
      </c>
      <c r="C56" s="437" t="s">
        <v>5773</v>
      </c>
      <c r="D56" s="438">
        <v>4</v>
      </c>
      <c r="E56" s="437"/>
      <c r="F56" s="433">
        <v>396</v>
      </c>
      <c r="I56" s="448"/>
    </row>
    <row r="57" spans="1:9" ht="3.75" customHeight="1" thickBot="1" x14ac:dyDescent="0.3">
      <c r="A57" s="426"/>
      <c r="B57" s="426"/>
      <c r="C57" s="426"/>
      <c r="D57" s="426"/>
      <c r="E57" s="426"/>
      <c r="F57" s="426"/>
      <c r="I57" s="448"/>
    </row>
    <row r="58" spans="1:9" ht="12.75" customHeight="1" x14ac:dyDescent="0.25">
      <c r="A58" s="441" t="s">
        <v>274</v>
      </c>
      <c r="B58" s="440"/>
      <c r="C58" s="441" t="s">
        <v>274</v>
      </c>
      <c r="D58" s="14"/>
      <c r="E58" s="627" t="s">
        <v>286</v>
      </c>
      <c r="F58" s="628"/>
      <c r="I58" s="448"/>
    </row>
    <row r="59" spans="1:9" ht="6" customHeight="1" x14ac:dyDescent="0.25">
      <c r="A59" s="429"/>
      <c r="B59" s="430"/>
      <c r="C59" s="429"/>
      <c r="D59" s="426"/>
      <c r="E59" s="431"/>
      <c r="F59" s="430"/>
      <c r="I59" s="448"/>
    </row>
    <row r="60" spans="1:9" ht="10.5" customHeight="1" x14ac:dyDescent="0.25">
      <c r="A60" s="429" t="s">
        <v>280</v>
      </c>
      <c r="B60" s="430"/>
      <c r="C60" s="429" t="s">
        <v>284</v>
      </c>
      <c r="D60" s="426"/>
      <c r="E60" s="444" t="s">
        <v>115</v>
      </c>
      <c r="F60" s="430">
        <v>124</v>
      </c>
      <c r="I60" s="448">
        <v>0.31313131313131315</v>
      </c>
    </row>
    <row r="61" spans="1:9" x14ac:dyDescent="0.25">
      <c r="A61" s="23" t="s">
        <v>300</v>
      </c>
      <c r="B61" s="24"/>
      <c r="C61" s="23" t="s">
        <v>300</v>
      </c>
      <c r="D61" s="426"/>
      <c r="E61" s="444" t="s">
        <v>111</v>
      </c>
      <c r="F61" s="430">
        <v>107</v>
      </c>
      <c r="I61" s="448">
        <v>0.27020202020202022</v>
      </c>
    </row>
    <row r="62" spans="1:9" x14ac:dyDescent="0.25">
      <c r="A62" s="431" t="s">
        <v>281</v>
      </c>
      <c r="B62" s="430">
        <v>9</v>
      </c>
      <c r="C62" s="431" t="s">
        <v>276</v>
      </c>
      <c r="D62" s="426">
        <v>99</v>
      </c>
      <c r="E62" s="444" t="s">
        <v>116</v>
      </c>
      <c r="F62" s="430">
        <v>30</v>
      </c>
      <c r="G62" s="460" t="s">
        <v>29</v>
      </c>
      <c r="H62" s="460" t="s">
        <v>22</v>
      </c>
      <c r="I62" s="448">
        <v>7.575757575757576E-2</v>
      </c>
    </row>
    <row r="63" spans="1:9" x14ac:dyDescent="0.25">
      <c r="A63" s="431" t="s">
        <v>282</v>
      </c>
      <c r="B63" s="430">
        <v>5</v>
      </c>
      <c r="C63" s="431" t="s">
        <v>277</v>
      </c>
      <c r="D63" s="426">
        <v>31</v>
      </c>
      <c r="E63" s="444" t="s">
        <v>114</v>
      </c>
      <c r="F63" s="430">
        <v>28</v>
      </c>
      <c r="G63" s="460" t="s">
        <v>22</v>
      </c>
      <c r="H63" s="460" t="s">
        <v>29</v>
      </c>
      <c r="I63" s="448">
        <v>7.0707070707070704E-2</v>
      </c>
    </row>
    <row r="64" spans="1:9" x14ac:dyDescent="0.25">
      <c r="A64" s="431"/>
      <c r="B64" s="432">
        <v>14</v>
      </c>
      <c r="C64" s="431" t="s">
        <v>278</v>
      </c>
      <c r="D64" s="426">
        <v>12</v>
      </c>
      <c r="E64" s="444" t="s">
        <v>117</v>
      </c>
      <c r="F64" s="430">
        <v>26</v>
      </c>
      <c r="G64" s="461"/>
      <c r="H64" s="460" t="s">
        <v>25</v>
      </c>
      <c r="I64" s="448">
        <v>6.5656565656565663E-2</v>
      </c>
    </row>
    <row r="65" spans="1:11" x14ac:dyDescent="0.25">
      <c r="A65" s="431"/>
      <c r="B65" s="432"/>
      <c r="C65" s="431" t="s">
        <v>279</v>
      </c>
      <c r="D65" s="426">
        <v>8</v>
      </c>
      <c r="E65" s="444" t="s">
        <v>228</v>
      </c>
      <c r="F65" s="430">
        <v>31</v>
      </c>
      <c r="G65" s="461"/>
      <c r="H65" s="460" t="s">
        <v>37</v>
      </c>
      <c r="I65" s="448">
        <v>7.8282828282828287E-2</v>
      </c>
      <c r="K65" s="460"/>
    </row>
    <row r="66" spans="1:11" x14ac:dyDescent="0.25">
      <c r="A66" s="431"/>
      <c r="B66" s="430"/>
      <c r="C66" s="431" t="s">
        <v>327</v>
      </c>
      <c r="D66" s="426">
        <v>9</v>
      </c>
      <c r="E66" s="444" t="s">
        <v>113</v>
      </c>
      <c r="F66" s="430">
        <v>22</v>
      </c>
      <c r="G66" s="461"/>
      <c r="H66" s="460" t="s">
        <v>43</v>
      </c>
      <c r="I66" s="448">
        <v>5.5555555555555552E-2</v>
      </c>
    </row>
    <row r="67" spans="1:11" x14ac:dyDescent="0.25">
      <c r="A67" s="429" t="s">
        <v>283</v>
      </c>
      <c r="B67" s="430"/>
      <c r="C67" s="431" t="s">
        <v>328</v>
      </c>
      <c r="D67" s="426">
        <v>7</v>
      </c>
      <c r="E67" s="444" t="s">
        <v>120</v>
      </c>
      <c r="F67" s="430">
        <v>8</v>
      </c>
      <c r="G67" s="461"/>
      <c r="H67" s="460" t="s">
        <v>48</v>
      </c>
      <c r="I67" s="645">
        <v>7.0707070707070704E-2</v>
      </c>
    </row>
    <row r="68" spans="1:11" x14ac:dyDescent="0.25">
      <c r="A68" s="23" t="s">
        <v>300</v>
      </c>
      <c r="B68" s="430"/>
      <c r="C68" s="431"/>
      <c r="D68" s="435">
        <v>166</v>
      </c>
      <c r="E68" s="444" t="s">
        <v>112</v>
      </c>
      <c r="F68" s="430">
        <v>5</v>
      </c>
      <c r="G68" s="461"/>
      <c r="H68" s="461"/>
      <c r="I68" s="645"/>
    </row>
    <row r="69" spans="1:11" x14ac:dyDescent="0.25">
      <c r="A69" s="431" t="s">
        <v>276</v>
      </c>
      <c r="B69" s="430">
        <v>45</v>
      </c>
      <c r="C69" s="431"/>
      <c r="D69" s="426"/>
      <c r="E69" s="444" t="s">
        <v>118</v>
      </c>
      <c r="F69" s="430">
        <v>5</v>
      </c>
      <c r="G69" s="460" t="s">
        <v>22</v>
      </c>
      <c r="H69" s="461"/>
      <c r="I69" s="645"/>
    </row>
    <row r="70" spans="1:11" x14ac:dyDescent="0.25">
      <c r="A70" s="431" t="s">
        <v>277</v>
      </c>
      <c r="B70" s="430">
        <v>29</v>
      </c>
      <c r="C70" s="429" t="s">
        <v>285</v>
      </c>
      <c r="D70" s="426"/>
      <c r="E70" s="444" t="s">
        <v>121</v>
      </c>
      <c r="F70" s="430">
        <v>5</v>
      </c>
      <c r="G70" s="460" t="s">
        <v>29</v>
      </c>
      <c r="H70" s="461"/>
      <c r="I70" s="645"/>
    </row>
    <row r="71" spans="1:11" x14ac:dyDescent="0.25">
      <c r="A71" s="431" t="s">
        <v>329</v>
      </c>
      <c r="B71" s="430">
        <v>1</v>
      </c>
      <c r="C71" s="23" t="s">
        <v>300</v>
      </c>
      <c r="D71" s="426"/>
      <c r="E71" s="444" t="s">
        <v>119</v>
      </c>
      <c r="F71" s="430">
        <v>3</v>
      </c>
      <c r="G71" s="460" t="s">
        <v>37</v>
      </c>
      <c r="H71" s="461"/>
      <c r="I71" s="645"/>
    </row>
    <row r="72" spans="1:11" ht="12.75" customHeight="1" x14ac:dyDescent="0.25">
      <c r="A72" s="431"/>
      <c r="B72" s="432">
        <v>75</v>
      </c>
      <c r="C72" s="31" t="s">
        <v>276</v>
      </c>
      <c r="D72" s="36">
        <v>59</v>
      </c>
      <c r="E72" s="444" t="s">
        <v>227</v>
      </c>
      <c r="F72" s="430">
        <v>1</v>
      </c>
      <c r="G72" s="461"/>
      <c r="H72" s="460" t="s">
        <v>22</v>
      </c>
      <c r="I72" s="645"/>
    </row>
    <row r="73" spans="1:11" ht="12.75" customHeight="1" x14ac:dyDescent="0.25">
      <c r="A73" s="431"/>
      <c r="B73" s="432"/>
      <c r="C73" s="31" t="s">
        <v>277</v>
      </c>
      <c r="D73" s="36">
        <v>40</v>
      </c>
      <c r="E73" s="444" t="s">
        <v>5698</v>
      </c>
      <c r="F73" s="430">
        <v>1</v>
      </c>
      <c r="G73" s="461"/>
      <c r="H73" s="460" t="s">
        <v>29</v>
      </c>
      <c r="I73" s="645"/>
    </row>
    <row r="74" spans="1:11" ht="12.75" customHeight="1" x14ac:dyDescent="0.25">
      <c r="A74" s="431"/>
      <c r="B74" s="426"/>
      <c r="C74" s="31" t="s">
        <v>278</v>
      </c>
      <c r="D74" s="36">
        <v>13</v>
      </c>
      <c r="E74" s="431"/>
      <c r="F74" s="446">
        <v>396</v>
      </c>
      <c r="G74" s="461"/>
      <c r="H74" s="460" t="s">
        <v>25</v>
      </c>
    </row>
    <row r="75" spans="1:11" ht="12.75" customHeight="1" x14ac:dyDescent="0.25">
      <c r="A75" s="431"/>
      <c r="B75" s="430"/>
      <c r="C75" s="31" t="s">
        <v>279</v>
      </c>
      <c r="D75" s="36">
        <v>14</v>
      </c>
      <c r="E75" s="431"/>
      <c r="F75" s="446"/>
      <c r="G75" s="461"/>
      <c r="H75" s="460" t="s">
        <v>43</v>
      </c>
    </row>
    <row r="76" spans="1:11" ht="12.75" customHeight="1" x14ac:dyDescent="0.25">
      <c r="A76" s="431"/>
      <c r="B76" s="430"/>
      <c r="C76" s="31" t="s">
        <v>327</v>
      </c>
      <c r="D76" s="36">
        <v>11</v>
      </c>
      <c r="E76" s="444"/>
      <c r="F76" s="443"/>
      <c r="G76" s="461"/>
      <c r="H76" s="460" t="s">
        <v>37</v>
      </c>
    </row>
    <row r="77" spans="1:11" ht="12.75" customHeight="1" x14ac:dyDescent="0.25">
      <c r="A77" s="431"/>
      <c r="B77" s="430"/>
      <c r="C77" s="31" t="s">
        <v>328</v>
      </c>
      <c r="D77" s="36">
        <v>3</v>
      </c>
      <c r="E77" s="431"/>
      <c r="F77" s="430"/>
      <c r="G77" s="461"/>
      <c r="H77" s="460" t="s">
        <v>48</v>
      </c>
    </row>
    <row r="78" spans="1:11" ht="12.75" customHeight="1" x14ac:dyDescent="0.25">
      <c r="A78" s="431"/>
      <c r="B78" s="430"/>
      <c r="C78" s="31" t="s">
        <v>313</v>
      </c>
      <c r="D78" s="36">
        <v>1</v>
      </c>
      <c r="E78" s="431"/>
      <c r="F78" s="430"/>
      <c r="G78" s="461"/>
      <c r="H78" s="460" t="s">
        <v>59</v>
      </c>
    </row>
    <row r="79" spans="1:11" ht="13.5" customHeight="1" thickBot="1" x14ac:dyDescent="0.3">
      <c r="A79" s="437"/>
      <c r="B79" s="438"/>
      <c r="C79" s="437"/>
      <c r="D79" s="442">
        <v>141</v>
      </c>
      <c r="E79" s="437"/>
      <c r="F79" s="438"/>
    </row>
    <row r="80" spans="1:11" x14ac:dyDescent="0.25">
      <c r="B80" s="426"/>
      <c r="C80" s="426"/>
    </row>
    <row r="82" spans="1:6" ht="15.75" thickBot="1" x14ac:dyDescent="0.3"/>
    <row r="83" spans="1:6" x14ac:dyDescent="0.25">
      <c r="A83" s="627" t="s">
        <v>296</v>
      </c>
      <c r="B83" s="628"/>
      <c r="C83" s="627"/>
      <c r="D83" s="628"/>
      <c r="E83" s="627" t="s">
        <v>298</v>
      </c>
      <c r="F83" s="628"/>
    </row>
    <row r="84" spans="1:6" x14ac:dyDescent="0.25">
      <c r="A84" s="637" t="s">
        <v>297</v>
      </c>
      <c r="B84" s="638"/>
      <c r="C84" s="431"/>
      <c r="D84" s="430"/>
      <c r="E84" s="439"/>
      <c r="F84" s="445"/>
    </row>
    <row r="85" spans="1:6" x14ac:dyDescent="0.25">
      <c r="A85" s="431"/>
      <c r="B85" s="430"/>
      <c r="C85" s="431"/>
      <c r="D85" s="430"/>
      <c r="E85" s="22" t="s">
        <v>5693</v>
      </c>
      <c r="F85" s="30">
        <v>216</v>
      </c>
    </row>
    <row r="86" spans="1:6" x14ac:dyDescent="0.25">
      <c r="A86" s="19">
        <v>43070</v>
      </c>
      <c r="B86" s="430">
        <v>216</v>
      </c>
      <c r="C86" s="431"/>
      <c r="D86" s="430"/>
      <c r="E86" s="21" t="s">
        <v>5708</v>
      </c>
      <c r="F86" s="430">
        <v>0</v>
      </c>
    </row>
    <row r="87" spans="1:6" x14ac:dyDescent="0.25">
      <c r="A87" s="19">
        <v>43101</v>
      </c>
      <c r="B87" s="430">
        <v>216</v>
      </c>
      <c r="C87" s="431"/>
      <c r="D87" s="430"/>
      <c r="E87" s="21" t="s">
        <v>5709</v>
      </c>
      <c r="F87" s="430">
        <v>3</v>
      </c>
    </row>
    <row r="88" spans="1:6" x14ac:dyDescent="0.25">
      <c r="A88" s="19">
        <v>43132</v>
      </c>
      <c r="B88" s="430">
        <v>223</v>
      </c>
      <c r="C88" s="431"/>
      <c r="D88" s="430"/>
      <c r="E88" s="21" t="s">
        <v>5799</v>
      </c>
      <c r="F88" s="652">
        <v>24</v>
      </c>
    </row>
    <row r="89" spans="1:6" x14ac:dyDescent="0.25">
      <c r="A89" s="19">
        <v>43160</v>
      </c>
      <c r="B89" s="430">
        <v>245</v>
      </c>
      <c r="C89" s="431"/>
      <c r="D89" s="430"/>
      <c r="E89" s="21" t="s">
        <v>5712</v>
      </c>
      <c r="F89" s="430">
        <v>2</v>
      </c>
    </row>
    <row r="90" spans="1:6" x14ac:dyDescent="0.25">
      <c r="A90" s="19">
        <v>43191</v>
      </c>
      <c r="B90" s="430">
        <v>247</v>
      </c>
      <c r="C90" s="431"/>
      <c r="D90" s="430"/>
      <c r="E90" s="21" t="s">
        <v>5713</v>
      </c>
      <c r="F90" s="430">
        <v>2</v>
      </c>
    </row>
    <row r="91" spans="1:6" x14ac:dyDescent="0.25">
      <c r="A91" s="19">
        <v>43221</v>
      </c>
      <c r="B91" s="430">
        <v>249</v>
      </c>
      <c r="C91" s="431"/>
      <c r="D91" s="430"/>
      <c r="E91" s="21" t="s">
        <v>5714</v>
      </c>
      <c r="F91" s="430">
        <v>34</v>
      </c>
    </row>
    <row r="92" spans="1:6" ht="15.75" thickBot="1" x14ac:dyDescent="0.3">
      <c r="A92" s="19">
        <v>43252</v>
      </c>
      <c r="B92" s="430">
        <v>276</v>
      </c>
      <c r="C92" s="437"/>
      <c r="D92" s="433"/>
      <c r="E92" s="21" t="s">
        <v>5715</v>
      </c>
      <c r="F92" s="430">
        <v>10</v>
      </c>
    </row>
    <row r="93" spans="1:6" x14ac:dyDescent="0.25">
      <c r="A93" s="19">
        <v>43282</v>
      </c>
      <c r="B93" s="430">
        <v>281</v>
      </c>
      <c r="C93" s="434"/>
      <c r="D93" s="430"/>
      <c r="E93" s="21" t="s">
        <v>5716</v>
      </c>
      <c r="F93" s="430">
        <v>2</v>
      </c>
    </row>
    <row r="94" spans="1:6" x14ac:dyDescent="0.25">
      <c r="A94" s="19">
        <v>43313</v>
      </c>
      <c r="B94" s="430">
        <v>285</v>
      </c>
      <c r="C94" s="436"/>
      <c r="D94" s="432"/>
      <c r="E94" s="21" t="s">
        <v>5718</v>
      </c>
      <c r="F94" s="430">
        <v>8</v>
      </c>
    </row>
    <row r="95" spans="1:6" x14ac:dyDescent="0.25">
      <c r="A95" s="19">
        <v>43344</v>
      </c>
      <c r="B95" s="430">
        <v>293</v>
      </c>
      <c r="C95" s="431"/>
      <c r="D95" s="430"/>
      <c r="E95" s="21" t="s">
        <v>5717</v>
      </c>
      <c r="F95" s="430" t="s">
        <v>358</v>
      </c>
    </row>
    <row r="96" spans="1:6" ht="15" customHeight="1" x14ac:dyDescent="0.25">
      <c r="A96" s="19"/>
      <c r="B96" s="430"/>
      <c r="C96" s="431"/>
      <c r="D96" s="430"/>
      <c r="E96" s="21" t="s">
        <v>5719</v>
      </c>
      <c r="F96" s="430" t="s">
        <v>358</v>
      </c>
    </row>
    <row r="97" spans="1:6" x14ac:dyDescent="0.25">
      <c r="A97" s="19"/>
      <c r="B97" s="430"/>
      <c r="C97" s="431"/>
      <c r="D97" s="430"/>
      <c r="E97" s="21" t="s">
        <v>6244</v>
      </c>
      <c r="F97" s="430">
        <v>2</v>
      </c>
    </row>
    <row r="98" spans="1:6" ht="15" customHeight="1" x14ac:dyDescent="0.25">
      <c r="A98" s="19"/>
      <c r="B98" s="430"/>
      <c r="C98" s="431"/>
      <c r="D98" s="432"/>
      <c r="E98" s="465"/>
      <c r="F98" s="15"/>
    </row>
    <row r="99" spans="1:6" x14ac:dyDescent="0.25">
      <c r="A99" s="20"/>
      <c r="B99" s="430"/>
      <c r="C99" s="431"/>
      <c r="D99" s="430"/>
      <c r="E99" s="22" t="s">
        <v>5711</v>
      </c>
      <c r="F99" s="15">
        <v>303</v>
      </c>
    </row>
    <row r="100" spans="1:6" x14ac:dyDescent="0.25">
      <c r="A100" s="434"/>
      <c r="B100" s="432"/>
      <c r="C100" s="431"/>
      <c r="D100" s="430"/>
      <c r="E100" s="465" t="s">
        <v>5710</v>
      </c>
      <c r="F100" s="445"/>
    </row>
    <row r="101" spans="1:6" ht="15.75" thickBot="1" x14ac:dyDescent="0.3">
      <c r="A101" s="11"/>
      <c r="B101" s="433"/>
      <c r="C101" s="431"/>
      <c r="D101" s="430"/>
      <c r="E101" s="465"/>
      <c r="F101" s="432">
        <v>303</v>
      </c>
    </row>
    <row r="102" spans="1:6" x14ac:dyDescent="0.25">
      <c r="A102" s="441"/>
      <c r="B102" s="404"/>
      <c r="C102" s="627" t="s">
        <v>5430</v>
      </c>
      <c r="D102" s="629"/>
      <c r="E102" s="629"/>
      <c r="F102" s="628"/>
    </row>
    <row r="103" spans="1:6" x14ac:dyDescent="0.25">
      <c r="A103" s="25" t="s">
        <v>265</v>
      </c>
      <c r="B103" s="405">
        <v>141</v>
      </c>
      <c r="C103" s="431"/>
      <c r="D103" s="426"/>
      <c r="E103" s="426"/>
      <c r="F103" s="430"/>
    </row>
    <row r="104" spans="1:6" x14ac:dyDescent="0.25">
      <c r="A104" s="431" t="s">
        <v>301</v>
      </c>
      <c r="B104" s="430">
        <v>112</v>
      </c>
      <c r="C104" s="643" t="s">
        <v>754</v>
      </c>
      <c r="D104" s="624"/>
      <c r="E104" s="624" t="s">
        <v>5431</v>
      </c>
      <c r="F104" s="644"/>
    </row>
    <row r="105" spans="1:6" x14ac:dyDescent="0.25">
      <c r="A105" s="431" t="s">
        <v>302</v>
      </c>
      <c r="B105" s="430">
        <v>29</v>
      </c>
      <c r="C105" s="407" t="s">
        <v>5433</v>
      </c>
      <c r="D105" s="425" t="s">
        <v>376</v>
      </c>
      <c r="E105" s="406" t="s">
        <v>755</v>
      </c>
      <c r="F105" s="408">
        <v>1</v>
      </c>
    </row>
    <row r="106" spans="1:6" x14ac:dyDescent="0.25">
      <c r="A106" s="431"/>
      <c r="B106" s="426"/>
      <c r="C106" s="407" t="s">
        <v>5432</v>
      </c>
      <c r="D106" s="425" t="s">
        <v>475</v>
      </c>
      <c r="E106" s="425" t="s">
        <v>5434</v>
      </c>
      <c r="F106" s="408">
        <v>3</v>
      </c>
    </row>
    <row r="107" spans="1:6" x14ac:dyDescent="0.25">
      <c r="A107" s="25" t="s">
        <v>266</v>
      </c>
      <c r="B107" s="405">
        <v>166</v>
      </c>
      <c r="C107" s="407" t="s">
        <v>5435</v>
      </c>
      <c r="D107" s="425" t="s">
        <v>5426</v>
      </c>
      <c r="E107" s="409" t="s">
        <v>5427</v>
      </c>
      <c r="F107" s="408">
        <v>1</v>
      </c>
    </row>
    <row r="108" spans="1:6" x14ac:dyDescent="0.25">
      <c r="A108" s="431" t="s">
        <v>301</v>
      </c>
      <c r="B108" s="430">
        <v>111</v>
      </c>
      <c r="C108" s="639" t="s">
        <v>5437</v>
      </c>
      <c r="D108" s="641" t="s">
        <v>5425</v>
      </c>
      <c r="E108" s="646" t="s">
        <v>5932</v>
      </c>
      <c r="F108" s="642">
        <v>4</v>
      </c>
    </row>
    <row r="109" spans="1:6" x14ac:dyDescent="0.25">
      <c r="A109" s="431" t="s">
        <v>302</v>
      </c>
      <c r="B109" s="430">
        <v>55</v>
      </c>
      <c r="C109" s="640"/>
      <c r="D109" s="641"/>
      <c r="E109" s="647"/>
      <c r="F109" s="642"/>
    </row>
    <row r="110" spans="1:6" x14ac:dyDescent="0.25">
      <c r="A110" s="431"/>
      <c r="B110" s="426"/>
      <c r="C110" s="431"/>
      <c r="D110" s="426"/>
      <c r="E110" s="426"/>
      <c r="F110" s="430"/>
    </row>
    <row r="111" spans="1:6" x14ac:dyDescent="0.25">
      <c r="A111" s="25" t="s">
        <v>267</v>
      </c>
      <c r="B111" s="405">
        <v>75</v>
      </c>
      <c r="C111" s="431"/>
      <c r="D111" s="426"/>
      <c r="E111" s="426"/>
      <c r="F111" s="430"/>
    </row>
    <row r="112" spans="1:6" x14ac:dyDescent="0.25">
      <c r="A112" s="431" t="s">
        <v>301</v>
      </c>
      <c r="B112" s="430">
        <v>57</v>
      </c>
      <c r="C112" s="431"/>
      <c r="D112" s="426"/>
      <c r="E112" s="426"/>
      <c r="F112" s="430"/>
    </row>
    <row r="113" spans="1:6" x14ac:dyDescent="0.25">
      <c r="A113" s="431" t="s">
        <v>302</v>
      </c>
      <c r="B113" s="430">
        <v>18</v>
      </c>
      <c r="C113" s="431"/>
      <c r="D113" s="426"/>
      <c r="E113" s="426"/>
      <c r="F113" s="430"/>
    </row>
    <row r="114" spans="1:6" x14ac:dyDescent="0.25">
      <c r="A114" s="431"/>
      <c r="B114" s="426"/>
      <c r="C114" s="431"/>
      <c r="D114" s="426"/>
      <c r="E114" s="426"/>
      <c r="F114" s="430"/>
    </row>
    <row r="115" spans="1:6" x14ac:dyDescent="0.25">
      <c r="A115" s="25" t="s">
        <v>268</v>
      </c>
      <c r="B115" s="405">
        <v>14</v>
      </c>
      <c r="C115" s="431"/>
      <c r="D115" s="426"/>
      <c r="E115" s="426"/>
      <c r="F115" s="430"/>
    </row>
    <row r="116" spans="1:6" x14ac:dyDescent="0.25">
      <c r="A116" s="431" t="s">
        <v>301</v>
      </c>
      <c r="B116" s="430">
        <v>13</v>
      </c>
      <c r="C116" s="431"/>
      <c r="D116" s="426"/>
      <c r="E116" s="426"/>
      <c r="F116" s="430"/>
    </row>
    <row r="117" spans="1:6" x14ac:dyDescent="0.25">
      <c r="A117" s="431" t="s">
        <v>302</v>
      </c>
      <c r="B117" s="430">
        <v>1</v>
      </c>
      <c r="C117" s="431"/>
      <c r="D117" s="426"/>
      <c r="E117" s="435" t="s">
        <v>5436</v>
      </c>
      <c r="F117" s="432">
        <v>9</v>
      </c>
    </row>
    <row r="118" spans="1:6" ht="15.75" thickBot="1" x14ac:dyDescent="0.3">
      <c r="A118" s="437"/>
      <c r="B118" s="13"/>
      <c r="C118" s="437"/>
      <c r="D118" s="13"/>
      <c r="E118" s="13"/>
      <c r="F118" s="438"/>
    </row>
    <row r="119" spans="1:6" x14ac:dyDescent="0.25">
      <c r="A119" s="627" t="s">
        <v>314</v>
      </c>
      <c r="B119" s="628"/>
      <c r="C119" s="631" t="s">
        <v>315</v>
      </c>
      <c r="D119" s="632"/>
      <c r="E119" s="631" t="s">
        <v>316</v>
      </c>
      <c r="F119" s="632"/>
    </row>
    <row r="120" spans="1:6" ht="6.75" customHeight="1" x14ac:dyDescent="0.25">
      <c r="A120" s="431"/>
      <c r="B120" s="430"/>
      <c r="C120" s="431"/>
      <c r="D120" s="430"/>
      <c r="E120" s="431"/>
      <c r="F120" s="430"/>
    </row>
    <row r="121" spans="1:6" ht="30" x14ac:dyDescent="0.25">
      <c r="A121" s="27" t="s">
        <v>5774</v>
      </c>
      <c r="B121" s="26">
        <v>20</v>
      </c>
      <c r="C121" s="27" t="s">
        <v>6214</v>
      </c>
      <c r="D121" s="26">
        <v>9</v>
      </c>
      <c r="E121" s="27" t="s">
        <v>5774</v>
      </c>
      <c r="F121" s="26">
        <v>16</v>
      </c>
    </row>
    <row r="122" spans="1:6" ht="30" x14ac:dyDescent="0.25">
      <c r="A122" s="27" t="s">
        <v>340</v>
      </c>
      <c r="B122" s="26">
        <v>19</v>
      </c>
      <c r="C122" s="27" t="s">
        <v>5835</v>
      </c>
      <c r="D122" s="26">
        <v>4</v>
      </c>
      <c r="E122" s="27" t="s">
        <v>340</v>
      </c>
      <c r="F122" s="26">
        <v>15</v>
      </c>
    </row>
    <row r="123" spans="1:6" ht="30" x14ac:dyDescent="0.25">
      <c r="A123" s="27" t="s">
        <v>317</v>
      </c>
      <c r="B123" s="26">
        <v>16</v>
      </c>
      <c r="C123" s="27" t="s">
        <v>5836</v>
      </c>
      <c r="D123" s="26">
        <v>4</v>
      </c>
      <c r="E123" s="27" t="s">
        <v>317</v>
      </c>
      <c r="F123" s="26">
        <v>7</v>
      </c>
    </row>
    <row r="124" spans="1:6" ht="60" x14ac:dyDescent="0.25">
      <c r="A124" s="27" t="s">
        <v>318</v>
      </c>
      <c r="B124" s="26">
        <v>10</v>
      </c>
      <c r="C124" s="27" t="s">
        <v>318</v>
      </c>
      <c r="D124" s="26">
        <v>2</v>
      </c>
      <c r="E124" s="27" t="s">
        <v>318</v>
      </c>
      <c r="F124" s="26">
        <v>8</v>
      </c>
    </row>
    <row r="125" spans="1:6" ht="30" x14ac:dyDescent="0.25">
      <c r="A125" s="27" t="s">
        <v>319</v>
      </c>
      <c r="B125" s="26">
        <v>2</v>
      </c>
      <c r="C125" s="27"/>
      <c r="D125" s="26"/>
      <c r="E125" s="27" t="s">
        <v>319</v>
      </c>
      <c r="F125" s="26">
        <v>2</v>
      </c>
    </row>
    <row r="126" spans="1:6" ht="30" x14ac:dyDescent="0.25">
      <c r="A126" s="27" t="s">
        <v>5775</v>
      </c>
      <c r="B126" s="26">
        <v>1</v>
      </c>
      <c r="C126" s="27"/>
      <c r="D126" s="26"/>
      <c r="E126" s="27" t="s">
        <v>5775</v>
      </c>
      <c r="F126" s="26">
        <v>1</v>
      </c>
    </row>
    <row r="127" spans="1:6" ht="45" x14ac:dyDescent="0.25">
      <c r="A127" s="27" t="s">
        <v>321</v>
      </c>
      <c r="B127" s="26">
        <v>1</v>
      </c>
      <c r="C127" s="27"/>
      <c r="D127" s="26"/>
      <c r="E127" s="27" t="s">
        <v>321</v>
      </c>
      <c r="F127" s="26">
        <v>1</v>
      </c>
    </row>
    <row r="128" spans="1:6" ht="30" x14ac:dyDescent="0.25">
      <c r="A128" s="27" t="s">
        <v>5934</v>
      </c>
      <c r="B128" s="26">
        <v>1</v>
      </c>
      <c r="C128" s="28"/>
      <c r="D128" s="26"/>
      <c r="E128" s="27" t="s">
        <v>5837</v>
      </c>
      <c r="F128" s="26">
        <v>1</v>
      </c>
    </row>
    <row r="129" spans="1:6" ht="30" x14ac:dyDescent="0.25">
      <c r="A129" s="519" t="s">
        <v>346</v>
      </c>
      <c r="B129" s="26">
        <v>1</v>
      </c>
      <c r="C129" s="28"/>
      <c r="D129" s="26"/>
      <c r="E129" s="27" t="s">
        <v>5838</v>
      </c>
      <c r="F129" s="26">
        <v>1</v>
      </c>
    </row>
    <row r="130" spans="1:6" x14ac:dyDescent="0.25">
      <c r="A130" s="431"/>
      <c r="B130" s="432">
        <v>71</v>
      </c>
      <c r="C130" s="439"/>
      <c r="D130" s="432">
        <v>19</v>
      </c>
      <c r="E130" s="431"/>
      <c r="F130" s="432">
        <v>52</v>
      </c>
    </row>
    <row r="131" spans="1:6" ht="7.5" customHeight="1" x14ac:dyDescent="0.25">
      <c r="A131" s="431"/>
      <c r="B131" s="430"/>
      <c r="C131" s="431"/>
      <c r="D131" s="430"/>
      <c r="E131" s="439"/>
      <c r="F131" s="430"/>
    </row>
    <row r="132" spans="1:6" x14ac:dyDescent="0.25">
      <c r="A132" s="434" t="s">
        <v>6213</v>
      </c>
      <c r="B132" s="12">
        <v>0.17929292929292928</v>
      </c>
      <c r="C132" s="434" t="s">
        <v>6297</v>
      </c>
      <c r="D132" s="12">
        <v>0.18446601941747573</v>
      </c>
      <c r="E132" s="434" t="s">
        <v>6298</v>
      </c>
      <c r="F132" s="12">
        <v>0.17747440273037543</v>
      </c>
    </row>
    <row r="133" spans="1:6" ht="15.75" thickBot="1" x14ac:dyDescent="0.3">
      <c r="A133" s="437" t="s">
        <v>273</v>
      </c>
      <c r="B133" s="438"/>
      <c r="C133" s="437" t="s">
        <v>86</v>
      </c>
      <c r="D133" s="438"/>
      <c r="E133" s="437" t="s">
        <v>264</v>
      </c>
      <c r="F133" s="438"/>
    </row>
  </sheetData>
  <mergeCells count="32">
    <mergeCell ref="A47:B47"/>
    <mergeCell ref="A1:B1"/>
    <mergeCell ref="C1:D1"/>
    <mergeCell ref="E1:F1"/>
    <mergeCell ref="C13:D14"/>
    <mergeCell ref="A14:A15"/>
    <mergeCell ref="A22:B22"/>
    <mergeCell ref="C22:D22"/>
    <mergeCell ref="E22:F22"/>
    <mergeCell ref="A39:B39"/>
    <mergeCell ref="C39:D39"/>
    <mergeCell ref="A40:B40"/>
    <mergeCell ref="C40:D40"/>
    <mergeCell ref="A46:B46"/>
    <mergeCell ref="C48:D48"/>
    <mergeCell ref="C49:D49"/>
    <mergeCell ref="E58:F58"/>
    <mergeCell ref="I67:I73"/>
    <mergeCell ref="A83:B83"/>
    <mergeCell ref="C83:D83"/>
    <mergeCell ref="E83:F83"/>
    <mergeCell ref="A119:B119"/>
    <mergeCell ref="C119:D119"/>
    <mergeCell ref="E119:F119"/>
    <mergeCell ref="A84:B84"/>
    <mergeCell ref="C102:F102"/>
    <mergeCell ref="C104:D104"/>
    <mergeCell ref="E104:F104"/>
    <mergeCell ref="C108:C109"/>
    <mergeCell ref="D108:D109"/>
    <mergeCell ref="E108:E109"/>
    <mergeCell ref="F108:F109"/>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5">
    <pageSetUpPr fitToPage="1"/>
  </sheetPr>
  <dimension ref="A1:BB398"/>
  <sheetViews>
    <sheetView zoomScaleNormal="100" workbookViewId="0">
      <pane xSplit="2" ySplit="2" topLeftCell="AH3" activePane="bottomRight" state="frozen"/>
      <selection sqref="A1:XFD1"/>
      <selection pane="topRight" sqref="A1:XFD1"/>
      <selection pane="bottomLeft" sqref="A1:XFD1"/>
      <selection pane="bottomRight" activeCell="AL2" sqref="AL2"/>
    </sheetView>
  </sheetViews>
  <sheetFormatPr baseColWidth="10" defaultColWidth="11.42578125" defaultRowHeight="15" x14ac:dyDescent="0.25"/>
  <cols>
    <col min="1" max="1" width="8.85546875" style="56" customWidth="1"/>
    <col min="2" max="2" width="7.5703125" style="56" customWidth="1"/>
    <col min="3" max="3" width="141.140625" style="56" customWidth="1"/>
    <col min="4" max="4" width="51.140625" style="56" customWidth="1"/>
    <col min="5" max="5" width="53.85546875" style="56" customWidth="1"/>
    <col min="6" max="6" width="51.5703125" style="56" customWidth="1"/>
    <col min="7" max="7" width="44.28515625" style="56" customWidth="1"/>
    <col min="8" max="8" width="87.140625" style="56" customWidth="1"/>
    <col min="9" max="9" width="88.85546875" style="56" customWidth="1"/>
    <col min="10" max="10" width="32.140625" style="56" customWidth="1"/>
    <col min="11" max="11" width="25.140625" style="56" customWidth="1"/>
    <col min="12" max="12" width="27.7109375" style="56" customWidth="1"/>
    <col min="13" max="13" width="19.85546875" style="56" customWidth="1"/>
    <col min="14" max="14" width="24.7109375" style="56" customWidth="1"/>
    <col min="15" max="15" width="30.85546875" style="56" customWidth="1"/>
    <col min="16" max="16" width="34.85546875" style="56" customWidth="1"/>
    <col min="17" max="17" width="32" style="56" customWidth="1"/>
    <col min="18" max="18" width="38.85546875" style="56" customWidth="1"/>
    <col min="19" max="19" width="20.5703125" style="56" customWidth="1"/>
    <col min="20" max="20" width="21.5703125" style="56" customWidth="1"/>
    <col min="21" max="21" width="19.140625" style="56" customWidth="1"/>
    <col min="22" max="23" width="63.7109375" style="53" customWidth="1"/>
    <col min="24" max="24" width="73" style="53" customWidth="1"/>
    <col min="25" max="25" width="115" style="51" customWidth="1"/>
    <col min="26" max="26" width="160.140625" style="51" customWidth="1"/>
    <col min="27" max="27" width="84.28515625" style="51" customWidth="1"/>
    <col min="28" max="29" width="79" style="51" customWidth="1"/>
    <col min="30" max="30" width="26.42578125" style="416" customWidth="1"/>
    <col min="31" max="31" width="26.140625" style="416" customWidth="1"/>
    <col min="32" max="32" width="99.85546875" style="416" customWidth="1"/>
    <col min="33" max="33" width="37.28515625" style="416" customWidth="1"/>
    <col min="34" max="34" width="105.140625" style="416" customWidth="1"/>
    <col min="35" max="35" width="34.140625" style="416" customWidth="1"/>
    <col min="36" max="36" width="14" style="53" customWidth="1"/>
    <col min="37" max="38" width="11.42578125" style="53" customWidth="1"/>
    <col min="39" max="39" width="38.5703125" style="53" customWidth="1"/>
    <col min="40" max="40" width="26.140625" style="53" customWidth="1"/>
    <col min="41" max="41" width="26.85546875" style="50" customWidth="1"/>
    <col min="42" max="42" width="38.7109375" style="56" customWidth="1"/>
    <col min="43" max="43" width="26.140625" style="52" customWidth="1"/>
    <col min="44" max="44" width="27.5703125" style="52" customWidth="1"/>
    <col min="45" max="45" width="29.140625" style="52" customWidth="1"/>
    <col min="46" max="46" width="16.85546875" style="50" customWidth="1"/>
    <col min="47" max="47" width="18.140625" style="53" customWidth="1"/>
    <col min="48" max="48" width="18.5703125" style="53" customWidth="1"/>
    <col min="49" max="49" width="17.140625" style="53" customWidth="1"/>
    <col min="50" max="50" width="24.7109375" style="53" customWidth="1"/>
    <col min="51" max="51" width="32.28515625" style="53" customWidth="1"/>
    <col min="52" max="52" width="23.42578125" style="53" customWidth="1"/>
    <col min="53" max="53" width="58.7109375" style="53" customWidth="1"/>
    <col min="54" max="16384" width="11.42578125" style="53"/>
  </cols>
  <sheetData>
    <row r="1" spans="1:54" ht="34.5" hidden="1" customHeight="1" x14ac:dyDescent="0.25">
      <c r="A1" s="37"/>
      <c r="B1" s="54"/>
      <c r="C1" s="43"/>
      <c r="D1" s="43"/>
      <c r="E1" s="43"/>
      <c r="F1" s="43"/>
      <c r="G1" s="55"/>
      <c r="H1" s="44"/>
      <c r="I1" s="44"/>
      <c r="J1" s="37"/>
      <c r="K1" s="37"/>
      <c r="L1" s="37"/>
      <c r="M1" s="37"/>
      <c r="Q1" s="37"/>
      <c r="R1" s="37"/>
      <c r="S1" s="37"/>
      <c r="T1" s="37"/>
      <c r="U1" s="37"/>
      <c r="V1" s="39"/>
      <c r="W1" s="39"/>
      <c r="X1" s="39"/>
      <c r="Y1" s="39"/>
      <c r="Z1" s="39"/>
      <c r="AA1" s="39"/>
      <c r="AB1" s="39"/>
      <c r="AC1" s="39"/>
      <c r="AD1" s="39"/>
      <c r="AE1" s="39"/>
      <c r="AG1" s="39"/>
      <c r="AH1" s="39"/>
      <c r="AI1" s="39"/>
      <c r="AJ1" s="37"/>
      <c r="AK1" s="37"/>
      <c r="AL1" s="37"/>
      <c r="AM1" s="57">
        <v>43373</v>
      </c>
      <c r="AN1" s="37"/>
      <c r="AP1" s="37"/>
    </row>
    <row r="2" spans="1:54" s="69" customFormat="1" ht="66.75" customHeight="1" x14ac:dyDescent="0.25">
      <c r="A2" s="468" t="s">
        <v>0</v>
      </c>
      <c r="B2" s="62" t="s">
        <v>1</v>
      </c>
      <c r="C2" s="62" t="s">
        <v>104</v>
      </c>
      <c r="D2" s="62" t="s">
        <v>2</v>
      </c>
      <c r="E2" s="62" t="s">
        <v>3</v>
      </c>
      <c r="F2" s="62" t="s">
        <v>4</v>
      </c>
      <c r="G2" s="62" t="s">
        <v>5</v>
      </c>
      <c r="H2" s="62" t="s">
        <v>6</v>
      </c>
      <c r="I2" s="62" t="s">
        <v>7</v>
      </c>
      <c r="J2" s="62" t="s">
        <v>8</v>
      </c>
      <c r="K2" s="62" t="s">
        <v>9</v>
      </c>
      <c r="L2" s="62" t="s">
        <v>10</v>
      </c>
      <c r="M2" s="63" t="s">
        <v>109</v>
      </c>
      <c r="N2" s="62" t="s">
        <v>312</v>
      </c>
      <c r="O2" s="62" t="s">
        <v>101</v>
      </c>
      <c r="P2" s="62" t="s">
        <v>102</v>
      </c>
      <c r="Q2" s="62" t="s">
        <v>81</v>
      </c>
      <c r="R2" s="62" t="s">
        <v>83</v>
      </c>
      <c r="S2" s="62" t="s">
        <v>87</v>
      </c>
      <c r="T2" s="62" t="s">
        <v>11</v>
      </c>
      <c r="U2" s="62" t="s">
        <v>82</v>
      </c>
      <c r="V2" s="62" t="s">
        <v>12</v>
      </c>
      <c r="W2" s="62" t="s">
        <v>84</v>
      </c>
      <c r="X2" s="62" t="s">
        <v>90</v>
      </c>
      <c r="Y2" s="64" t="s">
        <v>110</v>
      </c>
      <c r="Z2" s="64" t="s">
        <v>241</v>
      </c>
      <c r="AA2" s="64" t="s">
        <v>322</v>
      </c>
      <c r="AB2" s="64" t="s">
        <v>5695</v>
      </c>
      <c r="AC2" s="64" t="s">
        <v>5935</v>
      </c>
      <c r="AD2" s="63" t="s">
        <v>207</v>
      </c>
      <c r="AE2" s="63" t="s">
        <v>91</v>
      </c>
      <c r="AF2" s="65" t="s">
        <v>210</v>
      </c>
      <c r="AG2" s="63" t="s">
        <v>208</v>
      </c>
      <c r="AH2" s="65" t="s">
        <v>211</v>
      </c>
      <c r="AI2" s="63" t="s">
        <v>209</v>
      </c>
      <c r="AJ2" s="62" t="s">
        <v>13</v>
      </c>
      <c r="AK2" s="62" t="s">
        <v>14</v>
      </c>
      <c r="AL2" s="62" t="s">
        <v>15</v>
      </c>
      <c r="AM2" s="62" t="s">
        <v>16</v>
      </c>
      <c r="AN2" s="62" t="s">
        <v>17</v>
      </c>
      <c r="AO2" s="62" t="s">
        <v>18</v>
      </c>
      <c r="AP2" s="62" t="s">
        <v>85</v>
      </c>
      <c r="AQ2" s="66" t="s">
        <v>105</v>
      </c>
      <c r="AR2" s="66" t="s">
        <v>225</v>
      </c>
      <c r="AS2" s="66" t="s">
        <v>219</v>
      </c>
      <c r="AT2" s="67" t="s">
        <v>223</v>
      </c>
      <c r="AU2" s="67" t="s">
        <v>107</v>
      </c>
      <c r="AV2" s="67" t="s">
        <v>122</v>
      </c>
      <c r="AW2" s="67" t="s">
        <v>212</v>
      </c>
      <c r="AX2" s="68" t="s">
        <v>341</v>
      </c>
      <c r="AY2" s="68" t="s">
        <v>342</v>
      </c>
      <c r="AZ2" s="68" t="s">
        <v>343</v>
      </c>
      <c r="BA2" s="68" t="s">
        <v>344</v>
      </c>
      <c r="BB2" s="577" t="s">
        <v>6245</v>
      </c>
    </row>
    <row r="3" spans="1:54" s="56" customFormat="1" ht="369.75" hidden="1" customHeight="1" x14ac:dyDescent="0.25">
      <c r="A3" s="96">
        <v>7</v>
      </c>
      <c r="B3" s="96">
        <v>10</v>
      </c>
      <c r="C3" s="97" t="s">
        <v>377</v>
      </c>
      <c r="D3" s="98"/>
      <c r="E3" s="98"/>
      <c r="F3" s="116" t="s">
        <v>378</v>
      </c>
      <c r="G3" s="116" t="s">
        <v>379</v>
      </c>
      <c r="H3" s="450" t="s">
        <v>380</v>
      </c>
      <c r="I3" s="450" t="s">
        <v>381</v>
      </c>
      <c r="J3" s="427">
        <v>5</v>
      </c>
      <c r="K3" s="451">
        <v>41640</v>
      </c>
      <c r="L3" s="117">
        <v>43404</v>
      </c>
      <c r="M3" s="103" t="s">
        <v>382</v>
      </c>
      <c r="N3" s="452" t="s">
        <v>24</v>
      </c>
      <c r="O3" s="118" t="s">
        <v>22</v>
      </c>
      <c r="P3" s="118" t="s">
        <v>22</v>
      </c>
      <c r="Q3" s="118" t="s">
        <v>5681</v>
      </c>
      <c r="R3" s="118" t="s">
        <v>6164</v>
      </c>
      <c r="S3" s="105" t="s">
        <v>88</v>
      </c>
      <c r="T3" s="106">
        <v>1</v>
      </c>
      <c r="U3" s="107">
        <f t="shared" ref="U3:U66" si="0">+T3/J3</f>
        <v>0.2</v>
      </c>
      <c r="V3" s="85" t="s">
        <v>383</v>
      </c>
      <c r="W3" s="85"/>
      <c r="X3" s="85"/>
      <c r="Y3" s="109" t="s">
        <v>384</v>
      </c>
      <c r="Z3" s="109"/>
      <c r="AA3" s="109" t="s">
        <v>385</v>
      </c>
      <c r="AB3" s="109"/>
      <c r="AC3" s="109" t="s">
        <v>6194</v>
      </c>
      <c r="AD3" s="85"/>
      <c r="AE3" s="85"/>
      <c r="AF3" s="86"/>
      <c r="AG3" s="85"/>
      <c r="AH3" s="86"/>
      <c r="AI3" s="85"/>
      <c r="AJ3" s="110" t="s">
        <v>21</v>
      </c>
      <c r="AK3" s="410">
        <f t="shared" ref="AK3:AK66" si="1">IF(U3=100%,2,0)</f>
        <v>0</v>
      </c>
      <c r="AL3" s="411">
        <f t="shared" ref="AL3:AL66" si="2">IF(L3&lt;$AM$1,0,1)</f>
        <v>1</v>
      </c>
      <c r="AM3" s="89" t="str">
        <f t="shared" ref="AM3:AM66" si="3">IF(AK3+AL3&gt;1,"CUMPLIDA",IF(AL3=1,"EN TERMINO","VENCIDA"))</f>
        <v>EN TERMINO</v>
      </c>
      <c r="AN3" s="89" t="str">
        <f t="shared" ref="AN3:AN66" si="4">IF(AM3="CUMPLIDA","CUMPLIDA",IF(AM3="EN TERMINO","EN TERMINO","VENCIDA"))</f>
        <v>EN TERMINO</v>
      </c>
      <c r="AO3" s="105" t="s">
        <v>88</v>
      </c>
      <c r="AP3" s="113"/>
      <c r="AQ3" s="114" t="s">
        <v>386</v>
      </c>
      <c r="AR3" s="91" t="s">
        <v>26</v>
      </c>
      <c r="AS3" s="114" t="s">
        <v>222</v>
      </c>
      <c r="AT3" s="449" t="s">
        <v>108</v>
      </c>
      <c r="AU3" s="427" t="s">
        <v>111</v>
      </c>
      <c r="AV3" s="427" t="s">
        <v>156</v>
      </c>
      <c r="AW3" s="427" t="s">
        <v>214</v>
      </c>
      <c r="AX3" s="427"/>
      <c r="AY3" s="427"/>
      <c r="AZ3" s="427"/>
      <c r="BA3" s="427"/>
      <c r="BB3" s="653"/>
    </row>
    <row r="4" spans="1:54" s="142" customFormat="1" ht="294" customHeight="1" x14ac:dyDescent="0.25">
      <c r="A4" s="96">
        <v>15</v>
      </c>
      <c r="B4" s="96">
        <v>24</v>
      </c>
      <c r="C4" s="97" t="s">
        <v>410</v>
      </c>
      <c r="D4" s="98" t="s">
        <v>358</v>
      </c>
      <c r="E4" s="98" t="s">
        <v>358</v>
      </c>
      <c r="F4" s="147" t="s">
        <v>411</v>
      </c>
      <c r="G4" s="86"/>
      <c r="H4" s="450" t="s">
        <v>412</v>
      </c>
      <c r="I4" s="450" t="s">
        <v>413</v>
      </c>
      <c r="J4" s="427">
        <v>11</v>
      </c>
      <c r="K4" s="117">
        <v>41640</v>
      </c>
      <c r="L4" s="117">
        <v>43069</v>
      </c>
      <c r="M4" s="103" t="s">
        <v>382</v>
      </c>
      <c r="N4" s="452" t="s">
        <v>24</v>
      </c>
      <c r="O4" s="118" t="s">
        <v>22</v>
      </c>
      <c r="P4" s="118" t="s">
        <v>22</v>
      </c>
      <c r="Q4" s="118" t="s">
        <v>5681</v>
      </c>
      <c r="R4" s="118" t="s">
        <v>6164</v>
      </c>
      <c r="S4" s="105" t="s">
        <v>88</v>
      </c>
      <c r="T4" s="106">
        <v>11</v>
      </c>
      <c r="U4" s="107">
        <f t="shared" si="0"/>
        <v>1</v>
      </c>
      <c r="V4" s="85" t="s">
        <v>414</v>
      </c>
      <c r="W4" s="85"/>
      <c r="X4" s="85"/>
      <c r="Y4" s="109" t="s">
        <v>415</v>
      </c>
      <c r="Z4" s="109"/>
      <c r="AA4" s="109" t="s">
        <v>416</v>
      </c>
      <c r="AB4" s="109"/>
      <c r="AC4" s="109"/>
      <c r="AD4" s="85"/>
      <c r="AE4" s="85"/>
      <c r="AF4" s="86"/>
      <c r="AG4" s="85"/>
      <c r="AH4" s="86"/>
      <c r="AI4" s="85"/>
      <c r="AJ4" s="110" t="s">
        <v>21</v>
      </c>
      <c r="AK4" s="410">
        <f t="shared" si="1"/>
        <v>2</v>
      </c>
      <c r="AL4" s="411">
        <f t="shared" si="2"/>
        <v>0</v>
      </c>
      <c r="AM4" s="89" t="str">
        <f t="shared" si="3"/>
        <v>CUMPLIDA</v>
      </c>
      <c r="AN4" s="89" t="str">
        <f t="shared" si="4"/>
        <v>CUMPLIDA</v>
      </c>
      <c r="AO4" s="105" t="s">
        <v>88</v>
      </c>
      <c r="AP4" s="113"/>
      <c r="AQ4" s="91"/>
      <c r="AR4" s="91"/>
      <c r="AS4" s="91"/>
      <c r="AT4" s="449" t="s">
        <v>108</v>
      </c>
      <c r="AU4" s="427" t="s">
        <v>112</v>
      </c>
      <c r="AV4" s="427" t="s">
        <v>164</v>
      </c>
      <c r="AW4" s="427" t="s">
        <v>214</v>
      </c>
      <c r="AX4" s="427"/>
      <c r="AY4" s="427"/>
      <c r="AZ4" s="427"/>
      <c r="BA4" s="427"/>
      <c r="BB4" s="653"/>
    </row>
    <row r="5" spans="1:54" s="142" customFormat="1" ht="279.75" hidden="1" customHeight="1" x14ac:dyDescent="0.25">
      <c r="A5" s="96">
        <v>74</v>
      </c>
      <c r="B5" s="96">
        <v>116</v>
      </c>
      <c r="C5" s="172" t="s">
        <v>493</v>
      </c>
      <c r="D5" s="98" t="s">
        <v>336</v>
      </c>
      <c r="E5" s="98" t="s">
        <v>337</v>
      </c>
      <c r="F5" s="116" t="s">
        <v>332</v>
      </c>
      <c r="G5" s="116" t="s">
        <v>333</v>
      </c>
      <c r="H5" s="450" t="s">
        <v>334</v>
      </c>
      <c r="I5" s="450" t="s">
        <v>335</v>
      </c>
      <c r="J5" s="427">
        <v>7</v>
      </c>
      <c r="K5" s="117">
        <v>41699</v>
      </c>
      <c r="L5" s="117">
        <v>43434</v>
      </c>
      <c r="M5" s="103" t="s">
        <v>309</v>
      </c>
      <c r="N5" s="103" t="s">
        <v>309</v>
      </c>
      <c r="O5" s="118" t="s">
        <v>22</v>
      </c>
      <c r="P5" s="118" t="s">
        <v>22</v>
      </c>
      <c r="Q5" s="118" t="s">
        <v>5681</v>
      </c>
      <c r="R5" s="118" t="s">
        <v>6164</v>
      </c>
      <c r="S5" s="105" t="s">
        <v>88</v>
      </c>
      <c r="T5" s="106">
        <v>6</v>
      </c>
      <c r="U5" s="107">
        <f t="shared" si="0"/>
        <v>0.8571428571428571</v>
      </c>
      <c r="V5" s="85" t="s">
        <v>35</v>
      </c>
      <c r="W5" s="85"/>
      <c r="X5" s="85"/>
      <c r="Y5" s="109" t="s">
        <v>494</v>
      </c>
      <c r="Z5" s="109"/>
      <c r="AA5" s="109"/>
      <c r="AB5" s="109" t="s">
        <v>5857</v>
      </c>
      <c r="AC5" s="109"/>
      <c r="AD5" s="85"/>
      <c r="AE5" s="85"/>
      <c r="AF5" s="86"/>
      <c r="AG5" s="85"/>
      <c r="AH5" s="86"/>
      <c r="AI5" s="85"/>
      <c r="AJ5" s="110" t="s">
        <v>32</v>
      </c>
      <c r="AK5" s="410">
        <f t="shared" si="1"/>
        <v>0</v>
      </c>
      <c r="AL5" s="411">
        <f t="shared" si="2"/>
        <v>1</v>
      </c>
      <c r="AM5" s="89" t="str">
        <f t="shared" si="3"/>
        <v>EN TERMINO</v>
      </c>
      <c r="AN5" s="89" t="str">
        <f t="shared" si="4"/>
        <v>EN TERMINO</v>
      </c>
      <c r="AO5" s="105" t="s">
        <v>88</v>
      </c>
      <c r="AP5" s="113"/>
      <c r="AQ5" s="114" t="s">
        <v>229</v>
      </c>
      <c r="AR5" s="91" t="s">
        <v>226</v>
      </c>
      <c r="AS5" s="114" t="s">
        <v>220</v>
      </c>
      <c r="AT5" s="449" t="s">
        <v>108</v>
      </c>
      <c r="AU5" s="427" t="s">
        <v>111</v>
      </c>
      <c r="AV5" s="427" t="s">
        <v>179</v>
      </c>
      <c r="AW5" s="427" t="s">
        <v>215</v>
      </c>
      <c r="AX5" s="427"/>
      <c r="AY5" s="427"/>
      <c r="AZ5" s="427"/>
      <c r="BA5" s="427"/>
      <c r="BB5" s="653"/>
    </row>
    <row r="6" spans="1:54" s="142" customFormat="1" ht="235.5" customHeight="1" x14ac:dyDescent="0.25">
      <c r="A6" s="96">
        <v>93</v>
      </c>
      <c r="B6" s="96">
        <v>150</v>
      </c>
      <c r="C6" s="185" t="s">
        <v>513</v>
      </c>
      <c r="D6" s="185" t="s">
        <v>514</v>
      </c>
      <c r="E6" s="185" t="s">
        <v>515</v>
      </c>
      <c r="F6" s="185" t="s">
        <v>516</v>
      </c>
      <c r="G6" s="185" t="s">
        <v>517</v>
      </c>
      <c r="H6" s="186" t="s">
        <v>518</v>
      </c>
      <c r="I6" s="186" t="s">
        <v>519</v>
      </c>
      <c r="J6" s="427">
        <v>2</v>
      </c>
      <c r="K6" s="117">
        <v>41699</v>
      </c>
      <c r="L6" s="117">
        <v>43190</v>
      </c>
      <c r="M6" s="103" t="s">
        <v>306</v>
      </c>
      <c r="N6" s="452" t="s">
        <v>306</v>
      </c>
      <c r="O6" s="118" t="s">
        <v>43</v>
      </c>
      <c r="P6" s="118" t="s">
        <v>43</v>
      </c>
      <c r="Q6" s="118" t="s">
        <v>398</v>
      </c>
      <c r="R6" s="118" t="s">
        <v>6165</v>
      </c>
      <c r="S6" s="105" t="s">
        <v>89</v>
      </c>
      <c r="T6" s="106">
        <v>2</v>
      </c>
      <c r="U6" s="107">
        <f t="shared" si="0"/>
        <v>1</v>
      </c>
      <c r="V6" s="85" t="s">
        <v>520</v>
      </c>
      <c r="W6" s="85"/>
      <c r="X6" s="85"/>
      <c r="Y6" s="109" t="s">
        <v>521</v>
      </c>
      <c r="Z6" s="109"/>
      <c r="AA6" s="109" t="s">
        <v>522</v>
      </c>
      <c r="AB6" s="109" t="s">
        <v>5794</v>
      </c>
      <c r="AC6" s="109"/>
      <c r="AD6" s="85"/>
      <c r="AE6" s="85"/>
      <c r="AF6" s="86"/>
      <c r="AG6" s="85"/>
      <c r="AH6" s="86"/>
      <c r="AI6" s="85"/>
      <c r="AJ6" s="110" t="s">
        <v>36</v>
      </c>
      <c r="AK6" s="410">
        <f t="shared" si="1"/>
        <v>2</v>
      </c>
      <c r="AL6" s="411">
        <f t="shared" si="2"/>
        <v>0</v>
      </c>
      <c r="AM6" s="89" t="str">
        <f t="shared" si="3"/>
        <v>CUMPLIDA</v>
      </c>
      <c r="AN6" s="89" t="str">
        <f t="shared" si="4"/>
        <v>CUMPLIDA</v>
      </c>
      <c r="AO6" s="105" t="s">
        <v>89</v>
      </c>
      <c r="AP6" s="113"/>
      <c r="AQ6" s="114" t="s">
        <v>523</v>
      </c>
      <c r="AR6" s="91" t="s">
        <v>226</v>
      </c>
      <c r="AS6" s="114" t="s">
        <v>220</v>
      </c>
      <c r="AT6" s="449" t="s">
        <v>108</v>
      </c>
      <c r="AU6" s="427" t="s">
        <v>111</v>
      </c>
      <c r="AV6" s="427" t="s">
        <v>134</v>
      </c>
      <c r="AW6" s="427" t="s">
        <v>213</v>
      </c>
      <c r="AX6" s="427"/>
      <c r="AY6" s="427"/>
      <c r="AZ6" s="427"/>
      <c r="BA6" s="427"/>
      <c r="BB6" s="653"/>
    </row>
    <row r="7" spans="1:54" s="56" customFormat="1" ht="409.6" customHeight="1" x14ac:dyDescent="0.25">
      <c r="A7" s="96">
        <v>178</v>
      </c>
      <c r="B7" s="96">
        <v>269</v>
      </c>
      <c r="C7" s="168" t="s">
        <v>572</v>
      </c>
      <c r="D7" s="166" t="s">
        <v>573</v>
      </c>
      <c r="E7" s="166" t="s">
        <v>574</v>
      </c>
      <c r="F7" s="166" t="s">
        <v>575</v>
      </c>
      <c r="G7" s="166" t="s">
        <v>576</v>
      </c>
      <c r="H7" s="200" t="s">
        <v>577</v>
      </c>
      <c r="I7" s="200" t="s">
        <v>577</v>
      </c>
      <c r="J7" s="201">
        <v>7</v>
      </c>
      <c r="K7" s="202">
        <v>41791</v>
      </c>
      <c r="L7" s="202">
        <v>42916</v>
      </c>
      <c r="M7" s="103" t="s">
        <v>439</v>
      </c>
      <c r="N7" s="452" t="s">
        <v>30</v>
      </c>
      <c r="O7" s="452" t="s">
        <v>29</v>
      </c>
      <c r="P7" s="199" t="s">
        <v>540</v>
      </c>
      <c r="Q7" s="199" t="s">
        <v>531</v>
      </c>
      <c r="R7" s="452" t="s">
        <v>6191</v>
      </c>
      <c r="S7" s="105" t="s">
        <v>440</v>
      </c>
      <c r="T7" s="106">
        <v>7</v>
      </c>
      <c r="U7" s="107">
        <f t="shared" si="0"/>
        <v>1</v>
      </c>
      <c r="V7" s="85" t="s">
        <v>578</v>
      </c>
      <c r="W7" s="85"/>
      <c r="X7" s="85" t="s">
        <v>579</v>
      </c>
      <c r="Y7" s="109" t="s">
        <v>580</v>
      </c>
      <c r="Z7" s="109" t="s">
        <v>581</v>
      </c>
      <c r="AA7" s="109"/>
      <c r="AB7" s="109"/>
      <c r="AC7" s="109"/>
      <c r="AD7" s="85" t="s">
        <v>441</v>
      </c>
      <c r="AE7" s="85" t="s">
        <v>26</v>
      </c>
      <c r="AF7" s="427" t="s">
        <v>582</v>
      </c>
      <c r="AG7" s="85" t="s">
        <v>583</v>
      </c>
      <c r="AH7" s="427" t="s">
        <v>584</v>
      </c>
      <c r="AI7" s="85" t="s">
        <v>445</v>
      </c>
      <c r="AJ7" s="110" t="s">
        <v>40</v>
      </c>
      <c r="AK7" s="410">
        <f t="shared" si="1"/>
        <v>2</v>
      </c>
      <c r="AL7" s="411">
        <f t="shared" si="2"/>
        <v>0</v>
      </c>
      <c r="AM7" s="89" t="str">
        <f t="shared" si="3"/>
        <v>CUMPLIDA</v>
      </c>
      <c r="AN7" s="89" t="str">
        <f t="shared" si="4"/>
        <v>CUMPLIDA</v>
      </c>
      <c r="AO7" s="105" t="s">
        <v>31</v>
      </c>
      <c r="AP7" s="113"/>
      <c r="AQ7" s="114" t="s">
        <v>585</v>
      </c>
      <c r="AR7" s="91" t="s">
        <v>26</v>
      </c>
      <c r="AS7" s="114" t="s">
        <v>221</v>
      </c>
      <c r="AT7" s="449" t="s">
        <v>108</v>
      </c>
      <c r="AU7" s="427" t="s">
        <v>116</v>
      </c>
      <c r="AV7" s="427" t="s">
        <v>586</v>
      </c>
      <c r="AW7" s="427" t="s">
        <v>213</v>
      </c>
      <c r="AX7" s="427"/>
      <c r="AY7" s="427"/>
      <c r="AZ7" s="427"/>
      <c r="BA7" s="427"/>
      <c r="BB7" s="653"/>
    </row>
    <row r="8" spans="1:54" s="56" customFormat="1" ht="273.60000000000002" customHeight="1" x14ac:dyDescent="0.25">
      <c r="A8" s="96">
        <v>183</v>
      </c>
      <c r="B8" s="96">
        <v>274</v>
      </c>
      <c r="C8" s="168" t="s">
        <v>587</v>
      </c>
      <c r="D8" s="166" t="s">
        <v>358</v>
      </c>
      <c r="E8" s="166" t="s">
        <v>358</v>
      </c>
      <c r="F8" s="166" t="s">
        <v>588</v>
      </c>
      <c r="G8" s="166" t="s">
        <v>589</v>
      </c>
      <c r="H8" s="166" t="s">
        <v>590</v>
      </c>
      <c r="I8" s="166" t="s">
        <v>590</v>
      </c>
      <c r="J8" s="203">
        <v>7</v>
      </c>
      <c r="K8" s="451">
        <v>41791</v>
      </c>
      <c r="L8" s="451">
        <v>42916</v>
      </c>
      <c r="M8" s="103" t="s">
        <v>439</v>
      </c>
      <c r="N8" s="452" t="s">
        <v>30</v>
      </c>
      <c r="O8" s="452" t="s">
        <v>29</v>
      </c>
      <c r="P8" s="199" t="s">
        <v>540</v>
      </c>
      <c r="Q8" s="199" t="s">
        <v>531</v>
      </c>
      <c r="R8" s="452" t="s">
        <v>6191</v>
      </c>
      <c r="S8" s="105" t="s">
        <v>440</v>
      </c>
      <c r="T8" s="106">
        <v>7</v>
      </c>
      <c r="U8" s="107">
        <f t="shared" si="0"/>
        <v>1</v>
      </c>
      <c r="V8" s="85" t="s">
        <v>591</v>
      </c>
      <c r="W8" s="85"/>
      <c r="X8" s="85" t="s">
        <v>592</v>
      </c>
      <c r="Y8" s="109" t="s">
        <v>593</v>
      </c>
      <c r="Z8" s="109" t="s">
        <v>594</v>
      </c>
      <c r="AA8" s="109"/>
      <c r="AB8" s="109"/>
      <c r="AC8" s="109"/>
      <c r="AD8" s="85"/>
      <c r="AE8" s="85"/>
      <c r="AF8" s="427" t="s">
        <v>371</v>
      </c>
      <c r="AG8" s="85"/>
      <c r="AH8" s="86"/>
      <c r="AI8" s="85" t="s">
        <v>372</v>
      </c>
      <c r="AJ8" s="110" t="s">
        <v>40</v>
      </c>
      <c r="AK8" s="410">
        <f t="shared" si="1"/>
        <v>2</v>
      </c>
      <c r="AL8" s="411">
        <f t="shared" si="2"/>
        <v>0</v>
      </c>
      <c r="AM8" s="89" t="str">
        <f t="shared" si="3"/>
        <v>CUMPLIDA</v>
      </c>
      <c r="AN8" s="89" t="str">
        <f t="shared" si="4"/>
        <v>CUMPLIDA</v>
      </c>
      <c r="AO8" s="105" t="s">
        <v>31</v>
      </c>
      <c r="AP8" s="113"/>
      <c r="AQ8" s="114" t="s">
        <v>595</v>
      </c>
      <c r="AR8" s="91" t="s">
        <v>226</v>
      </c>
      <c r="AS8" s="114" t="s">
        <v>220</v>
      </c>
      <c r="AT8" s="449" t="s">
        <v>108</v>
      </c>
      <c r="AU8" s="427" t="s">
        <v>116</v>
      </c>
      <c r="AV8" s="427" t="s">
        <v>596</v>
      </c>
      <c r="AW8" s="427" t="s">
        <v>213</v>
      </c>
      <c r="AX8" s="427"/>
      <c r="AY8" s="427"/>
      <c r="AZ8" s="427"/>
      <c r="BA8" s="427"/>
      <c r="BB8" s="653"/>
    </row>
    <row r="9" spans="1:54" s="56" customFormat="1" ht="265.5" customHeight="1" x14ac:dyDescent="0.25">
      <c r="A9" s="96">
        <v>184</v>
      </c>
      <c r="B9" s="96">
        <v>275</v>
      </c>
      <c r="C9" s="204" t="s">
        <v>597</v>
      </c>
      <c r="D9" s="166" t="s">
        <v>598</v>
      </c>
      <c r="E9" s="166" t="s">
        <v>599</v>
      </c>
      <c r="F9" s="205" t="s">
        <v>600</v>
      </c>
      <c r="G9" s="206" t="s">
        <v>576</v>
      </c>
      <c r="H9" s="207" t="s">
        <v>601</v>
      </c>
      <c r="I9" s="207" t="s">
        <v>601</v>
      </c>
      <c r="J9" s="208">
        <v>9</v>
      </c>
      <c r="K9" s="202">
        <v>41640</v>
      </c>
      <c r="L9" s="202">
        <v>42916</v>
      </c>
      <c r="M9" s="103" t="s">
        <v>439</v>
      </c>
      <c r="N9" s="452" t="s">
        <v>30</v>
      </c>
      <c r="O9" s="199" t="s">
        <v>29</v>
      </c>
      <c r="P9" s="199" t="s">
        <v>29</v>
      </c>
      <c r="Q9" s="199" t="s">
        <v>531</v>
      </c>
      <c r="R9" s="452" t="s">
        <v>6191</v>
      </c>
      <c r="S9" s="105" t="s">
        <v>88</v>
      </c>
      <c r="T9" s="106">
        <v>9</v>
      </c>
      <c r="U9" s="107">
        <f t="shared" si="0"/>
        <v>1</v>
      </c>
      <c r="V9" s="85" t="s">
        <v>602</v>
      </c>
      <c r="W9" s="85"/>
      <c r="X9" s="85"/>
      <c r="Y9" s="109" t="s">
        <v>603</v>
      </c>
      <c r="Z9" s="109" t="s">
        <v>604</v>
      </c>
      <c r="AA9" s="109"/>
      <c r="AB9" s="109"/>
      <c r="AC9" s="109"/>
      <c r="AD9" s="85"/>
      <c r="AE9" s="85"/>
      <c r="AF9" s="427" t="s">
        <v>371</v>
      </c>
      <c r="AG9" s="85"/>
      <c r="AH9" s="86"/>
      <c r="AI9" s="85" t="s">
        <v>372</v>
      </c>
      <c r="AJ9" s="110" t="s">
        <v>40</v>
      </c>
      <c r="AK9" s="410">
        <f t="shared" si="1"/>
        <v>2</v>
      </c>
      <c r="AL9" s="411">
        <f t="shared" si="2"/>
        <v>0</v>
      </c>
      <c r="AM9" s="89" t="str">
        <f t="shared" si="3"/>
        <v>CUMPLIDA</v>
      </c>
      <c r="AN9" s="89" t="str">
        <f t="shared" si="4"/>
        <v>CUMPLIDA</v>
      </c>
      <c r="AO9" s="105" t="s">
        <v>88</v>
      </c>
      <c r="AP9" s="113"/>
      <c r="AQ9" s="114" t="s">
        <v>605</v>
      </c>
      <c r="AR9" s="91" t="s">
        <v>26</v>
      </c>
      <c r="AS9" s="114" t="s">
        <v>222</v>
      </c>
      <c r="AT9" s="449" t="s">
        <v>108</v>
      </c>
      <c r="AU9" s="427" t="s">
        <v>116</v>
      </c>
      <c r="AV9" s="427" t="s">
        <v>374</v>
      </c>
      <c r="AW9" s="427" t="s">
        <v>213</v>
      </c>
      <c r="AX9" s="427"/>
      <c r="AY9" s="427"/>
      <c r="AZ9" s="427"/>
      <c r="BA9" s="427"/>
      <c r="BB9" s="653"/>
    </row>
    <row r="10" spans="1:54" s="142" customFormat="1" ht="201" customHeight="1" x14ac:dyDescent="0.25">
      <c r="A10" s="96">
        <v>223</v>
      </c>
      <c r="B10" s="96">
        <v>16</v>
      </c>
      <c r="C10" s="168" t="s">
        <v>632</v>
      </c>
      <c r="D10" s="450" t="s">
        <v>633</v>
      </c>
      <c r="E10" s="450" t="s">
        <v>634</v>
      </c>
      <c r="F10" s="99" t="s">
        <v>635</v>
      </c>
      <c r="G10" s="99" t="s">
        <v>636</v>
      </c>
      <c r="H10" s="100" t="s">
        <v>637</v>
      </c>
      <c r="I10" s="100" t="s">
        <v>638</v>
      </c>
      <c r="J10" s="212">
        <v>4</v>
      </c>
      <c r="K10" s="451">
        <v>41640</v>
      </c>
      <c r="L10" s="451">
        <v>43008</v>
      </c>
      <c r="M10" s="103" t="s">
        <v>303</v>
      </c>
      <c r="N10" s="103" t="s">
        <v>303</v>
      </c>
      <c r="O10" s="118" t="s">
        <v>25</v>
      </c>
      <c r="P10" s="118" t="s">
        <v>25</v>
      </c>
      <c r="Q10" s="452" t="s">
        <v>639</v>
      </c>
      <c r="R10" s="199" t="s">
        <v>6192</v>
      </c>
      <c r="S10" s="105" t="s">
        <v>89</v>
      </c>
      <c r="T10" s="106">
        <v>4</v>
      </c>
      <c r="U10" s="107">
        <f t="shared" si="0"/>
        <v>1</v>
      </c>
      <c r="V10" s="85" t="s">
        <v>631</v>
      </c>
      <c r="W10" s="85"/>
      <c r="X10" s="85"/>
      <c r="Y10" s="109" t="s">
        <v>640</v>
      </c>
      <c r="Z10" s="109" t="s">
        <v>641</v>
      </c>
      <c r="AA10" s="109" t="s">
        <v>642</v>
      </c>
      <c r="AB10" s="109"/>
      <c r="AC10" s="109"/>
      <c r="AD10" s="85"/>
      <c r="AE10" s="85"/>
      <c r="AF10" s="86"/>
      <c r="AG10" s="85"/>
      <c r="AH10" s="86"/>
      <c r="AI10" s="85"/>
      <c r="AJ10" s="110" t="s">
        <v>42</v>
      </c>
      <c r="AK10" s="410">
        <f t="shared" si="1"/>
        <v>2</v>
      </c>
      <c r="AL10" s="411">
        <f t="shared" si="2"/>
        <v>0</v>
      </c>
      <c r="AM10" s="89" t="str">
        <f t="shared" si="3"/>
        <v>CUMPLIDA</v>
      </c>
      <c r="AN10" s="89" t="str">
        <f t="shared" si="4"/>
        <v>CUMPLIDA</v>
      </c>
      <c r="AO10" s="105" t="s">
        <v>89</v>
      </c>
      <c r="AP10" s="113"/>
      <c r="AQ10" s="114" t="s">
        <v>643</v>
      </c>
      <c r="AR10" s="91" t="s">
        <v>226</v>
      </c>
      <c r="AS10" s="114" t="s">
        <v>220</v>
      </c>
      <c r="AT10" s="427" t="s">
        <v>108</v>
      </c>
      <c r="AU10" s="427" t="s">
        <v>111</v>
      </c>
      <c r="AV10" s="427" t="s">
        <v>195</v>
      </c>
      <c r="AW10" s="427" t="s">
        <v>303</v>
      </c>
      <c r="AX10" s="427"/>
      <c r="AY10" s="427"/>
      <c r="AZ10" s="427"/>
      <c r="BA10" s="427"/>
      <c r="BB10" s="653"/>
    </row>
    <row r="11" spans="1:54" s="142" customFormat="1" ht="172.5" customHeight="1" x14ac:dyDescent="0.25">
      <c r="A11" s="96">
        <v>242</v>
      </c>
      <c r="B11" s="96">
        <v>35</v>
      </c>
      <c r="C11" s="215" t="s">
        <v>663</v>
      </c>
      <c r="D11" s="216" t="s">
        <v>664</v>
      </c>
      <c r="E11" s="166" t="s">
        <v>665</v>
      </c>
      <c r="F11" s="99" t="s">
        <v>666</v>
      </c>
      <c r="G11" s="99" t="s">
        <v>667</v>
      </c>
      <c r="H11" s="100" t="s">
        <v>668</v>
      </c>
      <c r="I11" s="100" t="s">
        <v>668</v>
      </c>
      <c r="J11" s="101">
        <v>4</v>
      </c>
      <c r="K11" s="451">
        <v>41671</v>
      </c>
      <c r="L11" s="451">
        <v>42916</v>
      </c>
      <c r="M11" s="103" t="s">
        <v>430</v>
      </c>
      <c r="N11" s="452" t="s">
        <v>28</v>
      </c>
      <c r="O11" s="452" t="s">
        <v>29</v>
      </c>
      <c r="P11" s="199" t="s">
        <v>540</v>
      </c>
      <c r="Q11" s="199" t="s">
        <v>531</v>
      </c>
      <c r="R11" s="452" t="s">
        <v>6191</v>
      </c>
      <c r="S11" s="105" t="s">
        <v>88</v>
      </c>
      <c r="T11" s="106">
        <v>4</v>
      </c>
      <c r="U11" s="107">
        <f t="shared" si="0"/>
        <v>1</v>
      </c>
      <c r="V11" s="85" t="s">
        <v>669</v>
      </c>
      <c r="W11" s="85"/>
      <c r="X11" s="85"/>
      <c r="Y11" s="223" t="s">
        <v>670</v>
      </c>
      <c r="Z11" s="109" t="s">
        <v>671</v>
      </c>
      <c r="AA11" s="109"/>
      <c r="AB11" s="109"/>
      <c r="AC11" s="109"/>
      <c r="AD11" s="85"/>
      <c r="AE11" s="85"/>
      <c r="AF11" s="86"/>
      <c r="AG11" s="85"/>
      <c r="AH11" s="86"/>
      <c r="AI11" s="85"/>
      <c r="AJ11" s="110" t="s">
        <v>42</v>
      </c>
      <c r="AK11" s="410">
        <f t="shared" si="1"/>
        <v>2</v>
      </c>
      <c r="AL11" s="411">
        <f t="shared" si="2"/>
        <v>0</v>
      </c>
      <c r="AM11" s="89" t="str">
        <f t="shared" si="3"/>
        <v>CUMPLIDA</v>
      </c>
      <c r="AN11" s="89" t="str">
        <f t="shared" si="4"/>
        <v>CUMPLIDA</v>
      </c>
      <c r="AO11" s="105" t="s">
        <v>88</v>
      </c>
      <c r="AP11" s="113"/>
      <c r="AQ11" s="114" t="s">
        <v>672</v>
      </c>
      <c r="AR11" s="91" t="s">
        <v>26</v>
      </c>
      <c r="AS11" s="114" t="s">
        <v>222</v>
      </c>
      <c r="AT11" s="449" t="s">
        <v>108</v>
      </c>
      <c r="AU11" s="427" t="s">
        <v>111</v>
      </c>
      <c r="AV11" s="427" t="s">
        <v>142</v>
      </c>
      <c r="AW11" s="427" t="s">
        <v>213</v>
      </c>
      <c r="AX11" s="427"/>
      <c r="AY11" s="427"/>
      <c r="AZ11" s="427"/>
      <c r="BA11" s="427"/>
      <c r="BB11" s="653"/>
    </row>
    <row r="12" spans="1:54" s="142" customFormat="1" ht="178.5" customHeight="1" x14ac:dyDescent="0.25">
      <c r="A12" s="96">
        <v>244</v>
      </c>
      <c r="B12" s="96">
        <v>37</v>
      </c>
      <c r="C12" s="168" t="s">
        <v>673</v>
      </c>
      <c r="D12" s="168" t="s">
        <v>674</v>
      </c>
      <c r="E12" s="168" t="s">
        <v>675</v>
      </c>
      <c r="F12" s="99" t="s">
        <v>676</v>
      </c>
      <c r="G12" s="99" t="s">
        <v>677</v>
      </c>
      <c r="H12" s="100" t="s">
        <v>678</v>
      </c>
      <c r="I12" s="100" t="s">
        <v>678</v>
      </c>
      <c r="J12" s="101">
        <v>4</v>
      </c>
      <c r="K12" s="451">
        <v>41671</v>
      </c>
      <c r="L12" s="451">
        <v>42916</v>
      </c>
      <c r="M12" s="103" t="s">
        <v>430</v>
      </c>
      <c r="N12" s="452" t="s">
        <v>28</v>
      </c>
      <c r="O12" s="452" t="s">
        <v>29</v>
      </c>
      <c r="P12" s="199" t="s">
        <v>540</v>
      </c>
      <c r="Q12" s="199" t="s">
        <v>531</v>
      </c>
      <c r="R12" s="452" t="s">
        <v>6191</v>
      </c>
      <c r="S12" s="105" t="s">
        <v>88</v>
      </c>
      <c r="T12" s="106">
        <v>4</v>
      </c>
      <c r="U12" s="107">
        <f t="shared" si="0"/>
        <v>1</v>
      </c>
      <c r="V12" s="85" t="s">
        <v>679</v>
      </c>
      <c r="W12" s="85"/>
      <c r="X12" s="85"/>
      <c r="Y12" s="223" t="s">
        <v>680</v>
      </c>
      <c r="Z12" s="109" t="s">
        <v>681</v>
      </c>
      <c r="AA12" s="109"/>
      <c r="AB12" s="109"/>
      <c r="AC12" s="109"/>
      <c r="AD12" s="85"/>
      <c r="AE12" s="85"/>
      <c r="AF12" s="86"/>
      <c r="AG12" s="85"/>
      <c r="AH12" s="86"/>
      <c r="AI12" s="85"/>
      <c r="AJ12" s="110" t="s">
        <v>42</v>
      </c>
      <c r="AK12" s="410">
        <f t="shared" si="1"/>
        <v>2</v>
      </c>
      <c r="AL12" s="411">
        <f t="shared" si="2"/>
        <v>0</v>
      </c>
      <c r="AM12" s="89" t="str">
        <f t="shared" si="3"/>
        <v>CUMPLIDA</v>
      </c>
      <c r="AN12" s="89" t="str">
        <f t="shared" si="4"/>
        <v>CUMPLIDA</v>
      </c>
      <c r="AO12" s="105" t="s">
        <v>88</v>
      </c>
      <c r="AP12" s="113"/>
      <c r="AQ12" s="114" t="s">
        <v>682</v>
      </c>
      <c r="AR12" s="91" t="s">
        <v>19</v>
      </c>
      <c r="AS12" s="114" t="s">
        <v>222</v>
      </c>
      <c r="AT12" s="449" t="s">
        <v>108</v>
      </c>
      <c r="AU12" s="427" t="s">
        <v>115</v>
      </c>
      <c r="AV12" s="427" t="s">
        <v>205</v>
      </c>
      <c r="AW12" s="427" t="s">
        <v>213</v>
      </c>
      <c r="AX12" s="427"/>
      <c r="AY12" s="427"/>
      <c r="AZ12" s="427"/>
      <c r="BA12" s="427"/>
      <c r="BB12" s="653"/>
    </row>
    <row r="13" spans="1:54" s="56" customFormat="1" ht="201.6" customHeight="1" x14ac:dyDescent="0.25">
      <c r="A13" s="96">
        <v>254</v>
      </c>
      <c r="B13" s="96">
        <v>47</v>
      </c>
      <c r="C13" s="168" t="s">
        <v>699</v>
      </c>
      <c r="D13" s="450" t="s">
        <v>615</v>
      </c>
      <c r="E13" s="450" t="s">
        <v>700</v>
      </c>
      <c r="F13" s="450" t="s">
        <v>701</v>
      </c>
      <c r="G13" s="450" t="s">
        <v>702</v>
      </c>
      <c r="H13" s="450" t="s">
        <v>703</v>
      </c>
      <c r="I13" s="450" t="s">
        <v>703</v>
      </c>
      <c r="J13" s="449">
        <v>3</v>
      </c>
      <c r="K13" s="117">
        <v>41699</v>
      </c>
      <c r="L13" s="117">
        <v>43281</v>
      </c>
      <c r="M13" s="103" t="s">
        <v>704</v>
      </c>
      <c r="N13" s="452" t="s">
        <v>44</v>
      </c>
      <c r="O13" s="452" t="s">
        <v>29</v>
      </c>
      <c r="P13" s="452" t="s">
        <v>431</v>
      </c>
      <c r="Q13" s="452" t="s">
        <v>531</v>
      </c>
      <c r="R13" s="452" t="s">
        <v>6191</v>
      </c>
      <c r="S13" s="105" t="s">
        <v>88</v>
      </c>
      <c r="T13" s="106">
        <v>3</v>
      </c>
      <c r="U13" s="107">
        <f t="shared" si="0"/>
        <v>1</v>
      </c>
      <c r="V13" s="85" t="s">
        <v>705</v>
      </c>
      <c r="W13" s="85"/>
      <c r="X13" s="85" t="s">
        <v>706</v>
      </c>
      <c r="Y13" s="109" t="s">
        <v>707</v>
      </c>
      <c r="Z13" s="109"/>
      <c r="AA13" s="109"/>
      <c r="AB13" s="109" t="s">
        <v>5923</v>
      </c>
      <c r="AC13" s="109"/>
      <c r="AD13" s="85"/>
      <c r="AE13" s="85"/>
      <c r="AF13" s="86"/>
      <c r="AG13" s="85"/>
      <c r="AH13" s="86"/>
      <c r="AI13" s="85"/>
      <c r="AJ13" s="110" t="s">
        <v>42</v>
      </c>
      <c r="AK13" s="410">
        <f t="shared" si="1"/>
        <v>2</v>
      </c>
      <c r="AL13" s="411">
        <f t="shared" si="2"/>
        <v>0</v>
      </c>
      <c r="AM13" s="89" t="str">
        <f t="shared" si="3"/>
        <v>CUMPLIDA</v>
      </c>
      <c r="AN13" s="89" t="str">
        <f t="shared" si="4"/>
        <v>CUMPLIDA</v>
      </c>
      <c r="AO13" s="105" t="s">
        <v>88</v>
      </c>
      <c r="AP13" s="113"/>
      <c r="AQ13" s="91" t="s">
        <v>26</v>
      </c>
      <c r="AR13" s="91"/>
      <c r="AS13" s="91"/>
      <c r="AT13" s="449" t="s">
        <v>108</v>
      </c>
      <c r="AU13" s="427" t="s">
        <v>111</v>
      </c>
      <c r="AV13" s="427" t="s">
        <v>142</v>
      </c>
      <c r="AW13" s="427" t="s">
        <v>213</v>
      </c>
      <c r="AX13" s="427"/>
      <c r="AY13" s="427"/>
      <c r="AZ13" s="427"/>
      <c r="BA13" s="427"/>
      <c r="BB13" s="653"/>
    </row>
    <row r="14" spans="1:54" s="142" customFormat="1" ht="318" customHeight="1" x14ac:dyDescent="0.25">
      <c r="A14" s="96">
        <v>256</v>
      </c>
      <c r="B14" s="96">
        <v>49</v>
      </c>
      <c r="C14" s="168" t="s">
        <v>708</v>
      </c>
      <c r="D14" s="168" t="s">
        <v>709</v>
      </c>
      <c r="E14" s="168" t="s">
        <v>710</v>
      </c>
      <c r="F14" s="450" t="s">
        <v>711</v>
      </c>
      <c r="G14" s="450" t="s">
        <v>712</v>
      </c>
      <c r="H14" s="450" t="s">
        <v>713</v>
      </c>
      <c r="I14" s="450" t="s">
        <v>714</v>
      </c>
      <c r="J14" s="427">
        <v>10</v>
      </c>
      <c r="K14" s="117">
        <v>41699</v>
      </c>
      <c r="L14" s="217">
        <v>43190</v>
      </c>
      <c r="M14" s="103" t="s">
        <v>704</v>
      </c>
      <c r="N14" s="452" t="s">
        <v>44</v>
      </c>
      <c r="O14" s="199" t="s">
        <v>22</v>
      </c>
      <c r="P14" s="199" t="s">
        <v>22</v>
      </c>
      <c r="Q14" s="118" t="s">
        <v>5681</v>
      </c>
      <c r="R14" s="118" t="s">
        <v>6164</v>
      </c>
      <c r="S14" s="105" t="s">
        <v>88</v>
      </c>
      <c r="T14" s="106">
        <v>10</v>
      </c>
      <c r="U14" s="107">
        <f t="shared" si="0"/>
        <v>1</v>
      </c>
      <c r="V14" s="85" t="s">
        <v>564</v>
      </c>
      <c r="W14" s="85"/>
      <c r="X14" s="85"/>
      <c r="Y14" s="109" t="s">
        <v>715</v>
      </c>
      <c r="Z14" s="109"/>
      <c r="AA14" s="109"/>
      <c r="AB14" s="109" t="s">
        <v>5746</v>
      </c>
      <c r="AC14" s="109"/>
      <c r="AD14" s="85"/>
      <c r="AE14" s="85"/>
      <c r="AF14" s="86"/>
      <c r="AG14" s="85"/>
      <c r="AH14" s="86"/>
      <c r="AI14" s="85"/>
      <c r="AJ14" s="110" t="s">
        <v>42</v>
      </c>
      <c r="AK14" s="410">
        <f t="shared" si="1"/>
        <v>2</v>
      </c>
      <c r="AL14" s="411">
        <f t="shared" si="2"/>
        <v>0</v>
      </c>
      <c r="AM14" s="89" t="str">
        <f t="shared" si="3"/>
        <v>CUMPLIDA</v>
      </c>
      <c r="AN14" s="89" t="str">
        <f t="shared" si="4"/>
        <v>CUMPLIDA</v>
      </c>
      <c r="AO14" s="105" t="s">
        <v>88</v>
      </c>
      <c r="AP14" s="113"/>
      <c r="AQ14" s="91"/>
      <c r="AR14" s="91"/>
      <c r="AS14" s="91"/>
      <c r="AT14" s="449" t="s">
        <v>108</v>
      </c>
      <c r="AU14" s="427" t="s">
        <v>111</v>
      </c>
      <c r="AV14" s="427" t="s">
        <v>168</v>
      </c>
      <c r="AW14" s="427" t="s">
        <v>213</v>
      </c>
      <c r="AX14" s="427"/>
      <c r="AY14" s="427"/>
      <c r="AZ14" s="427"/>
      <c r="BA14" s="427"/>
      <c r="BB14" s="653"/>
    </row>
    <row r="15" spans="1:54" s="142" customFormat="1" ht="409.5" customHeight="1" x14ac:dyDescent="0.25">
      <c r="A15" s="96">
        <v>276</v>
      </c>
      <c r="B15" s="96">
        <v>69</v>
      </c>
      <c r="C15" s="168" t="s">
        <v>743</v>
      </c>
      <c r="D15" s="168" t="s">
        <v>744</v>
      </c>
      <c r="E15" s="168" t="s">
        <v>745</v>
      </c>
      <c r="F15" s="99" t="s">
        <v>746</v>
      </c>
      <c r="G15" s="99" t="s">
        <v>747</v>
      </c>
      <c r="H15" s="119" t="s">
        <v>748</v>
      </c>
      <c r="I15" s="119" t="s">
        <v>748</v>
      </c>
      <c r="J15" s="427">
        <v>9</v>
      </c>
      <c r="K15" s="117">
        <v>41699</v>
      </c>
      <c r="L15" s="117">
        <v>43281</v>
      </c>
      <c r="M15" s="103" t="s">
        <v>369</v>
      </c>
      <c r="N15" s="452" t="s">
        <v>23</v>
      </c>
      <c r="O15" s="452" t="s">
        <v>22</v>
      </c>
      <c r="P15" s="452" t="s">
        <v>370</v>
      </c>
      <c r="Q15" s="118" t="s">
        <v>5681</v>
      </c>
      <c r="R15" s="118" t="s">
        <v>6164</v>
      </c>
      <c r="S15" s="105" t="s">
        <v>89</v>
      </c>
      <c r="T15" s="106">
        <v>9</v>
      </c>
      <c r="U15" s="107">
        <f t="shared" si="0"/>
        <v>1</v>
      </c>
      <c r="V15" s="85" t="s">
        <v>749</v>
      </c>
      <c r="W15" s="85"/>
      <c r="X15" s="85" t="s">
        <v>750</v>
      </c>
      <c r="Y15" s="109" t="s">
        <v>751</v>
      </c>
      <c r="Z15" s="109" t="s">
        <v>752</v>
      </c>
      <c r="AA15" s="109" t="s">
        <v>753</v>
      </c>
      <c r="AB15" s="109" t="s">
        <v>5916</v>
      </c>
      <c r="AC15" s="109"/>
      <c r="AD15" s="85"/>
      <c r="AE15" s="85"/>
      <c r="AF15" s="427" t="s">
        <v>371</v>
      </c>
      <c r="AG15" s="85"/>
      <c r="AH15" s="86"/>
      <c r="AI15" s="85" t="s">
        <v>372</v>
      </c>
      <c r="AJ15" s="110" t="s">
        <v>42</v>
      </c>
      <c r="AK15" s="410">
        <f t="shared" si="1"/>
        <v>2</v>
      </c>
      <c r="AL15" s="411">
        <f t="shared" si="2"/>
        <v>0</v>
      </c>
      <c r="AM15" s="89" t="str">
        <f t="shared" si="3"/>
        <v>CUMPLIDA</v>
      </c>
      <c r="AN15" s="89" t="str">
        <f t="shared" si="4"/>
        <v>CUMPLIDA</v>
      </c>
      <c r="AO15" s="105" t="s">
        <v>89</v>
      </c>
      <c r="AP15" s="113"/>
      <c r="AQ15" s="114" t="s">
        <v>373</v>
      </c>
      <c r="AR15" s="91" t="s">
        <v>19</v>
      </c>
      <c r="AS15" s="114" t="s">
        <v>222</v>
      </c>
      <c r="AT15" s="449" t="s">
        <v>108</v>
      </c>
      <c r="AU15" s="427" t="s">
        <v>115</v>
      </c>
      <c r="AV15" s="427" t="s">
        <v>205</v>
      </c>
      <c r="AW15" s="427" t="s">
        <v>214</v>
      </c>
      <c r="AX15" s="427"/>
      <c r="AY15" s="427" t="s">
        <v>754</v>
      </c>
      <c r="AZ15" s="219"/>
      <c r="BA15" s="220" t="s">
        <v>755</v>
      </c>
      <c r="BB15" s="653" t="s">
        <v>756</v>
      </c>
    </row>
    <row r="16" spans="1:54" s="56" customFormat="1" ht="238.5" customHeight="1" x14ac:dyDescent="0.25">
      <c r="A16" s="96">
        <v>345</v>
      </c>
      <c r="B16" s="96">
        <v>10</v>
      </c>
      <c r="C16" s="168" t="s">
        <v>787</v>
      </c>
      <c r="D16" s="99" t="s">
        <v>788</v>
      </c>
      <c r="E16" s="99" t="s">
        <v>789</v>
      </c>
      <c r="F16" s="100" t="s">
        <v>790</v>
      </c>
      <c r="G16" s="225" t="s">
        <v>791</v>
      </c>
      <c r="H16" s="99" t="s">
        <v>792</v>
      </c>
      <c r="I16" s="99" t="s">
        <v>793</v>
      </c>
      <c r="J16" s="101">
        <v>6</v>
      </c>
      <c r="K16" s="451">
        <v>41699</v>
      </c>
      <c r="L16" s="451">
        <v>42916</v>
      </c>
      <c r="M16" s="103" t="s">
        <v>610</v>
      </c>
      <c r="N16" s="452" t="s">
        <v>41</v>
      </c>
      <c r="O16" s="452" t="s">
        <v>22</v>
      </c>
      <c r="P16" s="118" t="s">
        <v>452</v>
      </c>
      <c r="Q16" s="118" t="s">
        <v>5681</v>
      </c>
      <c r="R16" s="118" t="s">
        <v>6164</v>
      </c>
      <c r="S16" s="105" t="s">
        <v>88</v>
      </c>
      <c r="T16" s="106">
        <v>6</v>
      </c>
      <c r="U16" s="107">
        <f t="shared" si="0"/>
        <v>1</v>
      </c>
      <c r="V16" s="85" t="s">
        <v>794</v>
      </c>
      <c r="W16" s="85"/>
      <c r="X16" s="85"/>
      <c r="Y16" s="109" t="s">
        <v>795</v>
      </c>
      <c r="Z16" s="109" t="s">
        <v>796</v>
      </c>
      <c r="AA16" s="109"/>
      <c r="AB16" s="109"/>
      <c r="AC16" s="109"/>
      <c r="AD16" s="85"/>
      <c r="AE16" s="85"/>
      <c r="AF16" s="86"/>
      <c r="AG16" s="85"/>
      <c r="AH16" s="86"/>
      <c r="AI16" s="85"/>
      <c r="AJ16" s="110" t="s">
        <v>46</v>
      </c>
      <c r="AK16" s="410">
        <f t="shared" si="1"/>
        <v>2</v>
      </c>
      <c r="AL16" s="411">
        <f t="shared" si="2"/>
        <v>0</v>
      </c>
      <c r="AM16" s="89" t="str">
        <f t="shared" si="3"/>
        <v>CUMPLIDA</v>
      </c>
      <c r="AN16" s="89" t="str">
        <f t="shared" si="4"/>
        <v>CUMPLIDA</v>
      </c>
      <c r="AO16" s="105" t="s">
        <v>88</v>
      </c>
      <c r="AP16" s="113"/>
      <c r="AQ16" s="91"/>
      <c r="AR16" s="91"/>
      <c r="AS16" s="91"/>
      <c r="AT16" s="449" t="s">
        <v>108</v>
      </c>
      <c r="AU16" s="427" t="s">
        <v>117</v>
      </c>
      <c r="AV16" s="119" t="s">
        <v>797</v>
      </c>
      <c r="AW16" s="427" t="s">
        <v>213</v>
      </c>
      <c r="AX16" s="427"/>
      <c r="AY16" s="427"/>
      <c r="AZ16" s="427"/>
      <c r="BA16" s="427"/>
      <c r="BB16" s="653"/>
    </row>
    <row r="17" spans="1:54" s="142" customFormat="1" ht="225" customHeight="1" x14ac:dyDescent="0.25">
      <c r="A17" s="96">
        <v>363</v>
      </c>
      <c r="B17" s="96">
        <v>16</v>
      </c>
      <c r="C17" s="168" t="s">
        <v>809</v>
      </c>
      <c r="D17" s="168" t="s">
        <v>810</v>
      </c>
      <c r="E17" s="168" t="s">
        <v>811</v>
      </c>
      <c r="F17" s="99" t="s">
        <v>812</v>
      </c>
      <c r="G17" s="99" t="s">
        <v>813</v>
      </c>
      <c r="H17" s="228" t="s">
        <v>814</v>
      </c>
      <c r="I17" s="228" t="s">
        <v>815</v>
      </c>
      <c r="J17" s="229">
        <v>1</v>
      </c>
      <c r="K17" s="451">
        <v>41640</v>
      </c>
      <c r="L17" s="451">
        <v>42825</v>
      </c>
      <c r="M17" s="103" t="s">
        <v>304</v>
      </c>
      <c r="N17" s="103" t="s">
        <v>304</v>
      </c>
      <c r="O17" s="118" t="s">
        <v>48</v>
      </c>
      <c r="P17" s="118" t="s">
        <v>48</v>
      </c>
      <c r="Q17" s="118" t="s">
        <v>5405</v>
      </c>
      <c r="R17" s="118" t="s">
        <v>6163</v>
      </c>
      <c r="S17" s="105" t="s">
        <v>88</v>
      </c>
      <c r="T17" s="106">
        <v>1</v>
      </c>
      <c r="U17" s="107">
        <f t="shared" si="0"/>
        <v>1</v>
      </c>
      <c r="V17" s="85" t="s">
        <v>816</v>
      </c>
      <c r="W17" s="85"/>
      <c r="X17" s="85"/>
      <c r="Y17" s="109"/>
      <c r="Z17" s="109" t="s">
        <v>817</v>
      </c>
      <c r="AA17" s="109"/>
      <c r="AB17" s="109"/>
      <c r="AC17" s="109"/>
      <c r="AD17" s="85"/>
      <c r="AE17" s="85"/>
      <c r="AF17" s="86"/>
      <c r="AG17" s="85"/>
      <c r="AH17" s="86"/>
      <c r="AI17" s="85"/>
      <c r="AJ17" s="110" t="s">
        <v>47</v>
      </c>
      <c r="AK17" s="410">
        <f t="shared" si="1"/>
        <v>2</v>
      </c>
      <c r="AL17" s="411">
        <f t="shared" si="2"/>
        <v>0</v>
      </c>
      <c r="AM17" s="89" t="str">
        <f t="shared" si="3"/>
        <v>CUMPLIDA</v>
      </c>
      <c r="AN17" s="89" t="str">
        <f t="shared" si="4"/>
        <v>CUMPLIDA</v>
      </c>
      <c r="AO17" s="105" t="s">
        <v>88</v>
      </c>
      <c r="AP17" s="113"/>
      <c r="AQ17" s="91"/>
      <c r="AR17" s="91"/>
      <c r="AS17" s="91"/>
      <c r="AT17" s="449" t="s">
        <v>108</v>
      </c>
      <c r="AU17" s="427" t="s">
        <v>227</v>
      </c>
      <c r="AV17" s="427" t="s">
        <v>227</v>
      </c>
      <c r="AW17" s="427" t="s">
        <v>304</v>
      </c>
      <c r="AX17" s="427"/>
      <c r="AY17" s="427"/>
      <c r="AZ17" s="427"/>
      <c r="BA17" s="427"/>
      <c r="BB17" s="653"/>
    </row>
    <row r="18" spans="1:54" s="56" customFormat="1" ht="337.5" customHeight="1" x14ac:dyDescent="0.25">
      <c r="A18" s="96">
        <v>373</v>
      </c>
      <c r="B18" s="96">
        <v>26</v>
      </c>
      <c r="C18" s="168" t="s">
        <v>843</v>
      </c>
      <c r="D18" s="166" t="s">
        <v>844</v>
      </c>
      <c r="E18" s="166" t="s">
        <v>845</v>
      </c>
      <c r="F18" s="205" t="s">
        <v>846</v>
      </c>
      <c r="G18" s="206" t="s">
        <v>576</v>
      </c>
      <c r="H18" s="206" t="s">
        <v>847</v>
      </c>
      <c r="I18" s="206" t="s">
        <v>848</v>
      </c>
      <c r="J18" s="231">
        <v>10</v>
      </c>
      <c r="K18" s="202">
        <v>41640</v>
      </c>
      <c r="L18" s="202">
        <v>42916</v>
      </c>
      <c r="M18" s="103" t="s">
        <v>439</v>
      </c>
      <c r="N18" s="452" t="s">
        <v>30</v>
      </c>
      <c r="O18" s="199" t="s">
        <v>29</v>
      </c>
      <c r="P18" s="199" t="s">
        <v>29</v>
      </c>
      <c r="Q18" s="199" t="s">
        <v>531</v>
      </c>
      <c r="R18" s="452" t="s">
        <v>6191</v>
      </c>
      <c r="S18" s="105" t="s">
        <v>88</v>
      </c>
      <c r="T18" s="106">
        <v>10</v>
      </c>
      <c r="U18" s="107">
        <f t="shared" si="0"/>
        <v>1</v>
      </c>
      <c r="V18" s="85" t="s">
        <v>849</v>
      </c>
      <c r="W18" s="85"/>
      <c r="X18" s="85" t="s">
        <v>850</v>
      </c>
      <c r="Y18" s="109" t="s">
        <v>851</v>
      </c>
      <c r="Z18" s="109" t="s">
        <v>852</v>
      </c>
      <c r="AA18" s="109"/>
      <c r="AB18" s="109"/>
      <c r="AC18" s="109"/>
      <c r="AD18" s="85"/>
      <c r="AE18" s="85"/>
      <c r="AF18" s="427" t="s">
        <v>371</v>
      </c>
      <c r="AG18" s="85"/>
      <c r="AH18" s="86"/>
      <c r="AI18" s="85" t="s">
        <v>372</v>
      </c>
      <c r="AJ18" s="110" t="s">
        <v>47</v>
      </c>
      <c r="AK18" s="410">
        <f t="shared" si="1"/>
        <v>2</v>
      </c>
      <c r="AL18" s="411">
        <f t="shared" si="2"/>
        <v>0</v>
      </c>
      <c r="AM18" s="89" t="str">
        <f t="shared" si="3"/>
        <v>CUMPLIDA</v>
      </c>
      <c r="AN18" s="89" t="str">
        <f t="shared" si="4"/>
        <v>CUMPLIDA</v>
      </c>
      <c r="AO18" s="105" t="s">
        <v>88</v>
      </c>
      <c r="AP18" s="113"/>
      <c r="AQ18" s="114" t="s">
        <v>853</v>
      </c>
      <c r="AR18" s="91" t="s">
        <v>26</v>
      </c>
      <c r="AS18" s="114" t="s">
        <v>222</v>
      </c>
      <c r="AT18" s="449" t="s">
        <v>108</v>
      </c>
      <c r="AU18" s="427" t="s">
        <v>116</v>
      </c>
      <c r="AV18" s="427" t="s">
        <v>374</v>
      </c>
      <c r="AW18" s="427" t="s">
        <v>213</v>
      </c>
      <c r="AX18" s="427"/>
      <c r="AY18" s="427"/>
      <c r="AZ18" s="427"/>
      <c r="BA18" s="427"/>
      <c r="BB18" s="653"/>
    </row>
    <row r="19" spans="1:54" s="142" customFormat="1" ht="274.5" customHeight="1" x14ac:dyDescent="0.25">
      <c r="A19" s="96">
        <v>374</v>
      </c>
      <c r="B19" s="96">
        <v>27</v>
      </c>
      <c r="C19" s="168" t="s">
        <v>854</v>
      </c>
      <c r="D19" s="168" t="s">
        <v>855</v>
      </c>
      <c r="E19" s="168" t="s">
        <v>856</v>
      </c>
      <c r="F19" s="232" t="s">
        <v>857</v>
      </c>
      <c r="G19" s="97" t="s">
        <v>858</v>
      </c>
      <c r="H19" s="232" t="s">
        <v>859</v>
      </c>
      <c r="I19" s="232" t="s">
        <v>859</v>
      </c>
      <c r="J19" s="229">
        <v>9</v>
      </c>
      <c r="K19" s="451">
        <v>41640</v>
      </c>
      <c r="L19" s="451">
        <v>42916</v>
      </c>
      <c r="M19" s="103" t="s">
        <v>439</v>
      </c>
      <c r="N19" s="452" t="s">
        <v>30</v>
      </c>
      <c r="O19" s="199" t="s">
        <v>29</v>
      </c>
      <c r="P19" s="199" t="s">
        <v>29</v>
      </c>
      <c r="Q19" s="199" t="s">
        <v>531</v>
      </c>
      <c r="R19" s="452" t="s">
        <v>6191</v>
      </c>
      <c r="S19" s="105" t="s">
        <v>88</v>
      </c>
      <c r="T19" s="106">
        <v>9</v>
      </c>
      <c r="U19" s="107">
        <f t="shared" si="0"/>
        <v>1</v>
      </c>
      <c r="V19" s="85" t="s">
        <v>860</v>
      </c>
      <c r="W19" s="85"/>
      <c r="X19" s="85" t="s">
        <v>850</v>
      </c>
      <c r="Y19" s="109" t="s">
        <v>861</v>
      </c>
      <c r="Z19" s="109" t="s">
        <v>862</v>
      </c>
      <c r="AA19" s="109"/>
      <c r="AB19" s="109"/>
      <c r="AC19" s="109"/>
      <c r="AD19" s="85"/>
      <c r="AE19" s="85"/>
      <c r="AF19" s="427" t="s">
        <v>371</v>
      </c>
      <c r="AG19" s="85"/>
      <c r="AH19" s="86"/>
      <c r="AI19" s="85" t="s">
        <v>372</v>
      </c>
      <c r="AJ19" s="110" t="s">
        <v>47</v>
      </c>
      <c r="AK19" s="410">
        <f t="shared" si="1"/>
        <v>2</v>
      </c>
      <c r="AL19" s="411">
        <f t="shared" si="2"/>
        <v>0</v>
      </c>
      <c r="AM19" s="89" t="str">
        <f t="shared" si="3"/>
        <v>CUMPLIDA</v>
      </c>
      <c r="AN19" s="89" t="str">
        <f t="shared" si="4"/>
        <v>CUMPLIDA</v>
      </c>
      <c r="AO19" s="105" t="s">
        <v>88</v>
      </c>
      <c r="AP19" s="113"/>
      <c r="AQ19" s="114" t="s">
        <v>863</v>
      </c>
      <c r="AR19" s="91" t="s">
        <v>26</v>
      </c>
      <c r="AS19" s="114" t="s">
        <v>222</v>
      </c>
      <c r="AT19" s="449" t="s">
        <v>108</v>
      </c>
      <c r="AU19" s="427" t="s">
        <v>116</v>
      </c>
      <c r="AV19" s="427" t="s">
        <v>374</v>
      </c>
      <c r="AW19" s="427" t="s">
        <v>213</v>
      </c>
      <c r="AX19" s="427"/>
      <c r="AY19" s="427"/>
      <c r="AZ19" s="427"/>
      <c r="BA19" s="427"/>
      <c r="BB19" s="653"/>
    </row>
    <row r="20" spans="1:54" s="142" customFormat="1" ht="163.5" customHeight="1" x14ac:dyDescent="0.25">
      <c r="A20" s="96">
        <v>376</v>
      </c>
      <c r="B20" s="96">
        <v>29</v>
      </c>
      <c r="C20" s="168" t="s">
        <v>864</v>
      </c>
      <c r="D20" s="168" t="s">
        <v>865</v>
      </c>
      <c r="E20" s="168" t="s">
        <v>866</v>
      </c>
      <c r="F20" s="99" t="s">
        <v>427</v>
      </c>
      <c r="G20" s="99" t="s">
        <v>428</v>
      </c>
      <c r="H20" s="233" t="s">
        <v>867</v>
      </c>
      <c r="I20" s="233" t="s">
        <v>868</v>
      </c>
      <c r="J20" s="229">
        <v>7</v>
      </c>
      <c r="K20" s="451">
        <v>41671</v>
      </c>
      <c r="L20" s="451">
        <v>42825</v>
      </c>
      <c r="M20" s="103" t="s">
        <v>430</v>
      </c>
      <c r="N20" s="452" t="s">
        <v>28</v>
      </c>
      <c r="O20" s="199" t="s">
        <v>29</v>
      </c>
      <c r="P20" s="199" t="s">
        <v>29</v>
      </c>
      <c r="Q20" s="199" t="s">
        <v>531</v>
      </c>
      <c r="R20" s="452" t="s">
        <v>6191</v>
      </c>
      <c r="S20" s="105" t="s">
        <v>440</v>
      </c>
      <c r="T20" s="106">
        <v>7</v>
      </c>
      <c r="U20" s="107">
        <f t="shared" si="0"/>
        <v>1</v>
      </c>
      <c r="V20" s="85" t="s">
        <v>869</v>
      </c>
      <c r="W20" s="85"/>
      <c r="X20" s="85"/>
      <c r="Y20" s="223" t="s">
        <v>870</v>
      </c>
      <c r="Z20" s="109" t="s">
        <v>871</v>
      </c>
      <c r="AA20" s="109"/>
      <c r="AB20" s="109"/>
      <c r="AC20" s="109"/>
      <c r="AD20" s="85"/>
      <c r="AE20" s="85"/>
      <c r="AF20" s="86"/>
      <c r="AG20" s="85"/>
      <c r="AH20" s="86"/>
      <c r="AI20" s="85"/>
      <c r="AJ20" s="110" t="s">
        <v>47</v>
      </c>
      <c r="AK20" s="410">
        <f t="shared" si="1"/>
        <v>2</v>
      </c>
      <c r="AL20" s="411">
        <f t="shared" si="2"/>
        <v>0</v>
      </c>
      <c r="AM20" s="89" t="str">
        <f t="shared" si="3"/>
        <v>CUMPLIDA</v>
      </c>
      <c r="AN20" s="89" t="str">
        <f t="shared" si="4"/>
        <v>CUMPLIDA</v>
      </c>
      <c r="AO20" s="105" t="s">
        <v>31</v>
      </c>
      <c r="AP20" s="113"/>
      <c r="AQ20" s="114" t="s">
        <v>872</v>
      </c>
      <c r="AR20" s="91" t="s">
        <v>26</v>
      </c>
      <c r="AS20" s="114" t="s">
        <v>222</v>
      </c>
      <c r="AT20" s="449" t="s">
        <v>108</v>
      </c>
      <c r="AU20" s="427" t="s">
        <v>115</v>
      </c>
      <c r="AV20" s="427" t="s">
        <v>218</v>
      </c>
      <c r="AW20" s="427" t="s">
        <v>213</v>
      </c>
      <c r="AX20" s="427"/>
      <c r="AY20" s="427"/>
      <c r="AZ20" s="427"/>
      <c r="BA20" s="427"/>
      <c r="BB20" s="653"/>
    </row>
    <row r="21" spans="1:54" s="142" customFormat="1" ht="310.5" customHeight="1" x14ac:dyDescent="0.25">
      <c r="A21" s="96">
        <v>377</v>
      </c>
      <c r="B21" s="96">
        <v>30</v>
      </c>
      <c r="C21" s="168" t="s">
        <v>873</v>
      </c>
      <c r="D21" s="168" t="s">
        <v>865</v>
      </c>
      <c r="E21" s="168" t="s">
        <v>874</v>
      </c>
      <c r="F21" s="99" t="s">
        <v>427</v>
      </c>
      <c r="G21" s="99" t="s">
        <v>428</v>
      </c>
      <c r="H21" s="233" t="s">
        <v>5351</v>
      </c>
      <c r="I21" s="233" t="s">
        <v>5351</v>
      </c>
      <c r="J21" s="229">
        <v>7</v>
      </c>
      <c r="K21" s="451">
        <v>41671</v>
      </c>
      <c r="L21" s="451">
        <v>43100</v>
      </c>
      <c r="M21" s="103" t="s">
        <v>430</v>
      </c>
      <c r="N21" s="452" t="s">
        <v>28</v>
      </c>
      <c r="O21" s="199" t="s">
        <v>29</v>
      </c>
      <c r="P21" s="199" t="s">
        <v>540</v>
      </c>
      <c r="Q21" s="199" t="s">
        <v>531</v>
      </c>
      <c r="R21" s="452" t="s">
        <v>6191</v>
      </c>
      <c r="S21" s="105" t="s">
        <v>822</v>
      </c>
      <c r="T21" s="106">
        <v>7</v>
      </c>
      <c r="U21" s="107">
        <f t="shared" si="0"/>
        <v>1</v>
      </c>
      <c r="V21" s="85" t="s">
        <v>875</v>
      </c>
      <c r="W21" s="85"/>
      <c r="X21" s="85"/>
      <c r="Y21" s="109" t="s">
        <v>876</v>
      </c>
      <c r="Z21" s="109" t="s">
        <v>877</v>
      </c>
      <c r="AA21" s="109" t="s">
        <v>5396</v>
      </c>
      <c r="AB21" s="109"/>
      <c r="AC21" s="109"/>
      <c r="AD21" s="449" t="s">
        <v>31</v>
      </c>
      <c r="AE21" s="85" t="s">
        <v>26</v>
      </c>
      <c r="AF21" s="427" t="s">
        <v>878</v>
      </c>
      <c r="AG21" s="85" t="s">
        <v>5406</v>
      </c>
      <c r="AH21" s="427" t="s">
        <v>5407</v>
      </c>
      <c r="AI21" s="85" t="s">
        <v>5408</v>
      </c>
      <c r="AJ21" s="110" t="s">
        <v>47</v>
      </c>
      <c r="AK21" s="410">
        <f t="shared" si="1"/>
        <v>2</v>
      </c>
      <c r="AL21" s="411">
        <f t="shared" si="2"/>
        <v>0</v>
      </c>
      <c r="AM21" s="89" t="str">
        <f t="shared" si="3"/>
        <v>CUMPLIDA</v>
      </c>
      <c r="AN21" s="89" t="str">
        <f t="shared" si="4"/>
        <v>CUMPLIDA</v>
      </c>
      <c r="AO21" s="452" t="s">
        <v>27</v>
      </c>
      <c r="AP21" s="113"/>
      <c r="AQ21" s="114" t="s">
        <v>879</v>
      </c>
      <c r="AR21" s="91" t="s">
        <v>26</v>
      </c>
      <c r="AS21" s="114" t="s">
        <v>221</v>
      </c>
      <c r="AT21" s="427" t="s">
        <v>108</v>
      </c>
      <c r="AU21" s="427" t="s">
        <v>115</v>
      </c>
      <c r="AV21" s="427" t="s">
        <v>218</v>
      </c>
      <c r="AW21" s="427" t="s">
        <v>213</v>
      </c>
      <c r="AX21" s="427"/>
      <c r="AY21" s="427"/>
      <c r="AZ21" s="427"/>
      <c r="BA21" s="427"/>
      <c r="BB21" s="653"/>
    </row>
    <row r="22" spans="1:54" s="142" customFormat="1" ht="319.5" customHeight="1" x14ac:dyDescent="0.25">
      <c r="A22" s="96">
        <v>379</v>
      </c>
      <c r="B22" s="96">
        <v>32</v>
      </c>
      <c r="C22" s="168" t="s">
        <v>889</v>
      </c>
      <c r="D22" s="168" t="s">
        <v>881</v>
      </c>
      <c r="E22" s="168" t="s">
        <v>890</v>
      </c>
      <c r="F22" s="168" t="s">
        <v>891</v>
      </c>
      <c r="G22" s="168" t="s">
        <v>892</v>
      </c>
      <c r="H22" s="233" t="s">
        <v>893</v>
      </c>
      <c r="I22" s="233" t="s">
        <v>894</v>
      </c>
      <c r="J22" s="229">
        <v>8</v>
      </c>
      <c r="K22" s="451">
        <v>41671</v>
      </c>
      <c r="L22" s="451">
        <v>43069</v>
      </c>
      <c r="M22" s="103" t="s">
        <v>430</v>
      </c>
      <c r="N22" s="452" t="s">
        <v>28</v>
      </c>
      <c r="O22" s="452" t="s">
        <v>29</v>
      </c>
      <c r="P22" s="452" t="s">
        <v>895</v>
      </c>
      <c r="Q22" s="452" t="s">
        <v>531</v>
      </c>
      <c r="R22" s="452" t="s">
        <v>6191</v>
      </c>
      <c r="S22" s="105" t="s">
        <v>822</v>
      </c>
      <c r="T22" s="106">
        <v>8</v>
      </c>
      <c r="U22" s="107">
        <f t="shared" si="0"/>
        <v>1</v>
      </c>
      <c r="V22" s="85" t="s">
        <v>896</v>
      </c>
      <c r="W22" s="85" t="s">
        <v>897</v>
      </c>
      <c r="X22" s="85" t="s">
        <v>898</v>
      </c>
      <c r="Y22" s="109" t="s">
        <v>899</v>
      </c>
      <c r="Z22" s="109" t="s">
        <v>900</v>
      </c>
      <c r="AA22" s="109" t="s">
        <v>901</v>
      </c>
      <c r="AB22" s="109"/>
      <c r="AC22" s="109"/>
      <c r="AD22" s="85" t="s">
        <v>441</v>
      </c>
      <c r="AE22" s="85" t="s">
        <v>26</v>
      </c>
      <c r="AF22" s="427" t="s">
        <v>902</v>
      </c>
      <c r="AG22" s="85" t="s">
        <v>903</v>
      </c>
      <c r="AH22" s="427" t="s">
        <v>904</v>
      </c>
      <c r="AI22" s="85" t="s">
        <v>445</v>
      </c>
      <c r="AJ22" s="110" t="s">
        <v>47</v>
      </c>
      <c r="AK22" s="410">
        <f t="shared" si="1"/>
        <v>2</v>
      </c>
      <c r="AL22" s="411">
        <f t="shared" si="2"/>
        <v>0</v>
      </c>
      <c r="AM22" s="89" t="str">
        <f t="shared" si="3"/>
        <v>CUMPLIDA</v>
      </c>
      <c r="AN22" s="89" t="str">
        <f t="shared" si="4"/>
        <v>CUMPLIDA</v>
      </c>
      <c r="AO22" s="452" t="s">
        <v>27</v>
      </c>
      <c r="AP22" s="113"/>
      <c r="AQ22" s="114" t="s">
        <v>905</v>
      </c>
      <c r="AR22" s="91" t="s">
        <v>226</v>
      </c>
      <c r="AS22" s="114" t="s">
        <v>220</v>
      </c>
      <c r="AT22" s="427" t="s">
        <v>224</v>
      </c>
      <c r="AU22" s="427" t="s">
        <v>117</v>
      </c>
      <c r="AV22" s="427" t="s">
        <v>133</v>
      </c>
      <c r="AW22" s="427" t="s">
        <v>213</v>
      </c>
      <c r="AX22" s="427"/>
      <c r="AY22" s="427"/>
      <c r="AZ22" s="427"/>
      <c r="BA22" s="427"/>
      <c r="BB22" s="653"/>
    </row>
    <row r="23" spans="1:54" s="142" customFormat="1" ht="270" customHeight="1" x14ac:dyDescent="0.25">
      <c r="A23" s="96">
        <v>382</v>
      </c>
      <c r="B23" s="96">
        <v>35</v>
      </c>
      <c r="C23" s="168" t="s">
        <v>919</v>
      </c>
      <c r="D23" s="168" t="s">
        <v>920</v>
      </c>
      <c r="E23" s="168" t="s">
        <v>921</v>
      </c>
      <c r="F23" s="168" t="s">
        <v>922</v>
      </c>
      <c r="G23" s="168" t="s">
        <v>922</v>
      </c>
      <c r="H23" s="233" t="s">
        <v>923</v>
      </c>
      <c r="I23" s="233" t="s">
        <v>923</v>
      </c>
      <c r="J23" s="449">
        <v>11</v>
      </c>
      <c r="K23" s="117">
        <v>41671</v>
      </c>
      <c r="L23" s="117">
        <v>43069</v>
      </c>
      <c r="M23" s="103" t="s">
        <v>430</v>
      </c>
      <c r="N23" s="452" t="s">
        <v>28</v>
      </c>
      <c r="O23" s="452" t="s">
        <v>29</v>
      </c>
      <c r="P23" s="452" t="s">
        <v>29</v>
      </c>
      <c r="Q23" s="452" t="s">
        <v>531</v>
      </c>
      <c r="R23" s="452" t="s">
        <v>6191</v>
      </c>
      <c r="S23" s="105" t="s">
        <v>403</v>
      </c>
      <c r="T23" s="106">
        <v>11</v>
      </c>
      <c r="U23" s="107">
        <f t="shared" si="0"/>
        <v>1</v>
      </c>
      <c r="V23" s="85" t="s">
        <v>924</v>
      </c>
      <c r="W23" s="85" t="s">
        <v>925</v>
      </c>
      <c r="X23" s="85" t="s">
        <v>926</v>
      </c>
      <c r="Y23" s="109" t="s">
        <v>927</v>
      </c>
      <c r="Z23" s="109" t="s">
        <v>928</v>
      </c>
      <c r="AA23" s="109" t="s">
        <v>929</v>
      </c>
      <c r="AB23" s="109"/>
      <c r="AC23" s="109"/>
      <c r="AD23" s="85"/>
      <c r="AE23" s="85"/>
      <c r="AF23" s="86"/>
      <c r="AG23" s="85"/>
      <c r="AH23" s="86"/>
      <c r="AI23" s="85"/>
      <c r="AJ23" s="110" t="s">
        <v>47</v>
      </c>
      <c r="AK23" s="410">
        <f t="shared" si="1"/>
        <v>2</v>
      </c>
      <c r="AL23" s="411">
        <f t="shared" si="2"/>
        <v>0</v>
      </c>
      <c r="AM23" s="89" t="str">
        <f t="shared" si="3"/>
        <v>CUMPLIDA</v>
      </c>
      <c r="AN23" s="89" t="str">
        <f t="shared" si="4"/>
        <v>CUMPLIDA</v>
      </c>
      <c r="AO23" s="452" t="s">
        <v>27</v>
      </c>
      <c r="AP23" s="113"/>
      <c r="AQ23" s="114" t="s">
        <v>930</v>
      </c>
      <c r="AR23" s="91" t="s">
        <v>26</v>
      </c>
      <c r="AS23" s="114" t="s">
        <v>222</v>
      </c>
      <c r="AT23" s="449" t="s">
        <v>108</v>
      </c>
      <c r="AU23" s="427" t="s">
        <v>115</v>
      </c>
      <c r="AV23" s="427" t="s">
        <v>155</v>
      </c>
      <c r="AW23" s="427" t="s">
        <v>213</v>
      </c>
      <c r="AX23" s="427"/>
      <c r="AY23" s="427"/>
      <c r="AZ23" s="427"/>
      <c r="BA23" s="427"/>
      <c r="BB23" s="653"/>
    </row>
    <row r="24" spans="1:54" s="56" customFormat="1" ht="264.75" customHeight="1" x14ac:dyDescent="0.25">
      <c r="A24" s="96">
        <v>383</v>
      </c>
      <c r="B24" s="96">
        <v>36</v>
      </c>
      <c r="C24" s="168" t="s">
        <v>931</v>
      </c>
      <c r="D24" s="166" t="s">
        <v>932</v>
      </c>
      <c r="E24" s="166" t="s">
        <v>933</v>
      </c>
      <c r="F24" s="166" t="s">
        <v>934</v>
      </c>
      <c r="G24" s="166" t="s">
        <v>935</v>
      </c>
      <c r="H24" s="166" t="s">
        <v>936</v>
      </c>
      <c r="I24" s="166" t="s">
        <v>936</v>
      </c>
      <c r="J24" s="203">
        <v>5</v>
      </c>
      <c r="K24" s="451">
        <v>41671</v>
      </c>
      <c r="L24" s="451">
        <v>42794</v>
      </c>
      <c r="M24" s="103" t="s">
        <v>430</v>
      </c>
      <c r="N24" s="452" t="s">
        <v>28</v>
      </c>
      <c r="O24" s="199" t="s">
        <v>29</v>
      </c>
      <c r="P24" s="199" t="s">
        <v>885</v>
      </c>
      <c r="Q24" s="199" t="s">
        <v>531</v>
      </c>
      <c r="R24" s="452" t="s">
        <v>6191</v>
      </c>
      <c r="S24" s="105" t="s">
        <v>89</v>
      </c>
      <c r="T24" s="106">
        <v>5</v>
      </c>
      <c r="U24" s="107">
        <f t="shared" si="0"/>
        <v>1</v>
      </c>
      <c r="V24" s="85" t="s">
        <v>937</v>
      </c>
      <c r="W24" s="85"/>
      <c r="X24" s="85"/>
      <c r="Y24" s="109" t="s">
        <v>938</v>
      </c>
      <c r="Z24" s="109" t="s">
        <v>939</v>
      </c>
      <c r="AA24" s="109"/>
      <c r="AB24" s="109"/>
      <c r="AC24" s="109"/>
      <c r="AD24" s="85"/>
      <c r="AE24" s="85"/>
      <c r="AF24" s="86"/>
      <c r="AG24" s="85"/>
      <c r="AH24" s="86"/>
      <c r="AI24" s="85"/>
      <c r="AJ24" s="110" t="s">
        <v>47</v>
      </c>
      <c r="AK24" s="410">
        <f t="shared" si="1"/>
        <v>2</v>
      </c>
      <c r="AL24" s="411">
        <f t="shared" si="2"/>
        <v>0</v>
      </c>
      <c r="AM24" s="89" t="str">
        <f t="shared" si="3"/>
        <v>CUMPLIDA</v>
      </c>
      <c r="AN24" s="89" t="str">
        <f t="shared" si="4"/>
        <v>CUMPLIDA</v>
      </c>
      <c r="AO24" s="105" t="s">
        <v>89</v>
      </c>
      <c r="AP24" s="113"/>
      <c r="AQ24" s="114" t="s">
        <v>940</v>
      </c>
      <c r="AR24" s="91" t="s">
        <v>226</v>
      </c>
      <c r="AS24" s="114" t="s">
        <v>220</v>
      </c>
      <c r="AT24" s="449" t="s">
        <v>108</v>
      </c>
      <c r="AU24" s="427" t="s">
        <v>115</v>
      </c>
      <c r="AV24" s="427" t="s">
        <v>218</v>
      </c>
      <c r="AW24" s="427" t="s">
        <v>213</v>
      </c>
      <c r="AX24" s="427"/>
      <c r="AY24" s="427"/>
      <c r="AZ24" s="427"/>
      <c r="BA24" s="427"/>
      <c r="BB24" s="653"/>
    </row>
    <row r="25" spans="1:54" s="56" customFormat="1" ht="334.5" customHeight="1" x14ac:dyDescent="0.25">
      <c r="A25" s="96">
        <v>388</v>
      </c>
      <c r="B25" s="96">
        <v>41</v>
      </c>
      <c r="C25" s="168" t="s">
        <v>957</v>
      </c>
      <c r="D25" s="166" t="s">
        <v>958</v>
      </c>
      <c r="E25" s="166" t="s">
        <v>959</v>
      </c>
      <c r="F25" s="166" t="s">
        <v>960</v>
      </c>
      <c r="G25" s="166" t="s">
        <v>961</v>
      </c>
      <c r="H25" s="119" t="s">
        <v>962</v>
      </c>
      <c r="I25" s="450" t="s">
        <v>963</v>
      </c>
      <c r="J25" s="427">
        <v>9</v>
      </c>
      <c r="K25" s="117">
        <v>41640</v>
      </c>
      <c r="L25" s="217">
        <v>43100</v>
      </c>
      <c r="M25" s="103" t="s">
        <v>947</v>
      </c>
      <c r="N25" s="452" t="s">
        <v>49</v>
      </c>
      <c r="O25" s="118" t="s">
        <v>22</v>
      </c>
      <c r="P25" s="118" t="s">
        <v>22</v>
      </c>
      <c r="Q25" s="118" t="s">
        <v>5681</v>
      </c>
      <c r="R25" s="118" t="s">
        <v>6164</v>
      </c>
      <c r="S25" s="105" t="s">
        <v>403</v>
      </c>
      <c r="T25" s="106">
        <v>9</v>
      </c>
      <c r="U25" s="107">
        <f t="shared" si="0"/>
        <v>1</v>
      </c>
      <c r="V25" s="85" t="s">
        <v>964</v>
      </c>
      <c r="W25" s="85"/>
      <c r="X25" s="298" t="s">
        <v>965</v>
      </c>
      <c r="Y25" s="109" t="s">
        <v>966</v>
      </c>
      <c r="Z25" s="109"/>
      <c r="AA25" s="109" t="s">
        <v>5331</v>
      </c>
      <c r="AB25" s="109"/>
      <c r="AC25" s="109"/>
      <c r="AD25" s="85"/>
      <c r="AE25" s="85"/>
      <c r="AF25" s="86"/>
      <c r="AG25" s="85"/>
      <c r="AH25" s="86"/>
      <c r="AI25" s="85"/>
      <c r="AJ25" s="110" t="s">
        <v>47</v>
      </c>
      <c r="AK25" s="410">
        <f t="shared" si="1"/>
        <v>2</v>
      </c>
      <c r="AL25" s="411">
        <f t="shared" si="2"/>
        <v>0</v>
      </c>
      <c r="AM25" s="89" t="str">
        <f t="shared" si="3"/>
        <v>CUMPLIDA</v>
      </c>
      <c r="AN25" s="89" t="str">
        <f t="shared" si="4"/>
        <v>CUMPLIDA</v>
      </c>
      <c r="AO25" s="452" t="s">
        <v>27</v>
      </c>
      <c r="AP25" s="113"/>
      <c r="AQ25" s="114" t="s">
        <v>967</v>
      </c>
      <c r="AR25" s="91" t="s">
        <v>226</v>
      </c>
      <c r="AS25" s="114" t="s">
        <v>220</v>
      </c>
      <c r="AT25" s="449" t="s">
        <v>108</v>
      </c>
      <c r="AU25" s="427" t="s">
        <v>115</v>
      </c>
      <c r="AV25" s="427" t="s">
        <v>154</v>
      </c>
      <c r="AW25" s="427" t="s">
        <v>213</v>
      </c>
      <c r="AX25" s="427"/>
      <c r="AY25" s="427"/>
      <c r="AZ25" s="427"/>
      <c r="BA25" s="427"/>
      <c r="BB25" s="653"/>
    </row>
    <row r="26" spans="1:54" s="56" customFormat="1" ht="180.75" customHeight="1" x14ac:dyDescent="0.25">
      <c r="A26" s="96">
        <v>390</v>
      </c>
      <c r="B26" s="96">
        <v>43</v>
      </c>
      <c r="C26" s="168" t="s">
        <v>973</v>
      </c>
      <c r="D26" s="166" t="s">
        <v>974</v>
      </c>
      <c r="E26" s="166" t="s">
        <v>943</v>
      </c>
      <c r="F26" s="166" t="s">
        <v>975</v>
      </c>
      <c r="G26" s="166" t="s">
        <v>976</v>
      </c>
      <c r="H26" s="450" t="s">
        <v>977</v>
      </c>
      <c r="I26" s="450" t="s">
        <v>978</v>
      </c>
      <c r="J26" s="427">
        <v>4</v>
      </c>
      <c r="K26" s="117">
        <v>41640</v>
      </c>
      <c r="L26" s="217">
        <v>43100</v>
      </c>
      <c r="M26" s="103" t="s">
        <v>947</v>
      </c>
      <c r="N26" s="452" t="s">
        <v>49</v>
      </c>
      <c r="O26" s="118" t="s">
        <v>22</v>
      </c>
      <c r="P26" s="199" t="s">
        <v>979</v>
      </c>
      <c r="Q26" s="118" t="s">
        <v>5681</v>
      </c>
      <c r="R26" s="118" t="s">
        <v>6164</v>
      </c>
      <c r="S26" s="105" t="s">
        <v>822</v>
      </c>
      <c r="T26" s="106">
        <v>4</v>
      </c>
      <c r="U26" s="107">
        <f t="shared" si="0"/>
        <v>1</v>
      </c>
      <c r="V26" s="85" t="s">
        <v>980</v>
      </c>
      <c r="W26" s="85"/>
      <c r="X26" s="85"/>
      <c r="Y26" s="109" t="s">
        <v>981</v>
      </c>
      <c r="Z26" s="109" t="s">
        <v>982</v>
      </c>
      <c r="AA26" s="109" t="s">
        <v>5350</v>
      </c>
      <c r="AB26" s="109"/>
      <c r="AC26" s="109"/>
      <c r="AD26" s="449" t="s">
        <v>31</v>
      </c>
      <c r="AE26" s="85" t="s">
        <v>26</v>
      </c>
      <c r="AF26" s="427" t="s">
        <v>5409</v>
      </c>
      <c r="AG26" s="85" t="s">
        <v>983</v>
      </c>
      <c r="AH26" s="427" t="s">
        <v>5410</v>
      </c>
      <c r="AI26" s="85" t="s">
        <v>445</v>
      </c>
      <c r="AJ26" s="110" t="s">
        <v>47</v>
      </c>
      <c r="AK26" s="410">
        <f t="shared" si="1"/>
        <v>2</v>
      </c>
      <c r="AL26" s="411">
        <f t="shared" si="2"/>
        <v>0</v>
      </c>
      <c r="AM26" s="89" t="str">
        <f t="shared" si="3"/>
        <v>CUMPLIDA</v>
      </c>
      <c r="AN26" s="89" t="str">
        <f t="shared" si="4"/>
        <v>CUMPLIDA</v>
      </c>
      <c r="AO26" s="452" t="s">
        <v>27</v>
      </c>
      <c r="AP26" s="113"/>
      <c r="AQ26" s="114" t="s">
        <v>984</v>
      </c>
      <c r="AR26" s="91" t="s">
        <v>226</v>
      </c>
      <c r="AS26" s="114" t="s">
        <v>220</v>
      </c>
      <c r="AT26" s="449" t="s">
        <v>108</v>
      </c>
      <c r="AU26" s="427" t="s">
        <v>116</v>
      </c>
      <c r="AV26" s="427" t="s">
        <v>374</v>
      </c>
      <c r="AW26" s="427" t="s">
        <v>213</v>
      </c>
      <c r="AX26" s="427"/>
      <c r="AY26" s="427"/>
      <c r="AZ26" s="427"/>
      <c r="BA26" s="427"/>
      <c r="BB26" s="653"/>
    </row>
    <row r="27" spans="1:54" s="56" customFormat="1" ht="187.15" customHeight="1" x14ac:dyDescent="0.25">
      <c r="A27" s="96">
        <v>412</v>
      </c>
      <c r="B27" s="96">
        <v>65</v>
      </c>
      <c r="C27" s="168" t="s">
        <v>1049</v>
      </c>
      <c r="D27" s="168" t="s">
        <v>1050</v>
      </c>
      <c r="E27" s="168" t="s">
        <v>1051</v>
      </c>
      <c r="F27" s="99" t="s">
        <v>1052</v>
      </c>
      <c r="G27" s="450" t="s">
        <v>1053</v>
      </c>
      <c r="H27" s="100" t="s">
        <v>1054</v>
      </c>
      <c r="I27" s="100" t="s">
        <v>1055</v>
      </c>
      <c r="J27" s="427">
        <v>10</v>
      </c>
      <c r="K27" s="451">
        <v>41699</v>
      </c>
      <c r="L27" s="451">
        <v>42916</v>
      </c>
      <c r="M27" s="103" t="s">
        <v>1037</v>
      </c>
      <c r="N27" s="452" t="s">
        <v>50</v>
      </c>
      <c r="O27" s="118" t="s">
        <v>22</v>
      </c>
      <c r="P27" s="118" t="s">
        <v>22</v>
      </c>
      <c r="Q27" s="118" t="s">
        <v>5681</v>
      </c>
      <c r="R27" s="118" t="s">
        <v>6164</v>
      </c>
      <c r="S27" s="105" t="s">
        <v>89</v>
      </c>
      <c r="T27" s="106">
        <v>10</v>
      </c>
      <c r="U27" s="107">
        <f t="shared" si="0"/>
        <v>1</v>
      </c>
      <c r="V27" s="85" t="s">
        <v>1056</v>
      </c>
      <c r="W27" s="85"/>
      <c r="X27" s="85"/>
      <c r="Y27" s="109" t="s">
        <v>1057</v>
      </c>
      <c r="Z27" s="109" t="s">
        <v>1058</v>
      </c>
      <c r="AA27" s="109"/>
      <c r="AB27" s="109"/>
      <c r="AC27" s="109"/>
      <c r="AD27" s="85"/>
      <c r="AE27" s="85"/>
      <c r="AF27" s="86"/>
      <c r="AG27" s="85"/>
      <c r="AH27" s="86"/>
      <c r="AI27" s="85"/>
      <c r="AJ27" s="110" t="s">
        <v>47</v>
      </c>
      <c r="AK27" s="410">
        <f t="shared" si="1"/>
        <v>2</v>
      </c>
      <c r="AL27" s="411">
        <f t="shared" si="2"/>
        <v>0</v>
      </c>
      <c r="AM27" s="89" t="str">
        <f t="shared" si="3"/>
        <v>CUMPLIDA</v>
      </c>
      <c r="AN27" s="89" t="str">
        <f t="shared" si="4"/>
        <v>CUMPLIDA</v>
      </c>
      <c r="AO27" s="105" t="s">
        <v>89</v>
      </c>
      <c r="AP27" s="113"/>
      <c r="AQ27" s="91"/>
      <c r="AR27" s="91"/>
      <c r="AS27" s="91"/>
      <c r="AT27" s="449" t="s">
        <v>108</v>
      </c>
      <c r="AU27" s="427" t="s">
        <v>118</v>
      </c>
      <c r="AV27" s="427" t="s">
        <v>204</v>
      </c>
      <c r="AW27" s="427" t="s">
        <v>213</v>
      </c>
      <c r="AX27" s="427"/>
      <c r="AY27" s="427"/>
      <c r="AZ27" s="427"/>
      <c r="BA27" s="427"/>
      <c r="BB27" s="653"/>
    </row>
    <row r="28" spans="1:54" s="142" customFormat="1" ht="234" customHeight="1" x14ac:dyDescent="0.25">
      <c r="A28" s="96">
        <v>425</v>
      </c>
      <c r="B28" s="96">
        <v>1</v>
      </c>
      <c r="C28" s="168" t="s">
        <v>1075</v>
      </c>
      <c r="D28" s="236" t="s">
        <v>1076</v>
      </c>
      <c r="E28" s="236" t="s">
        <v>1077</v>
      </c>
      <c r="F28" s="99" t="s">
        <v>427</v>
      </c>
      <c r="G28" s="99" t="s">
        <v>428</v>
      </c>
      <c r="H28" s="450" t="s">
        <v>1078</v>
      </c>
      <c r="I28" s="450" t="s">
        <v>1078</v>
      </c>
      <c r="J28" s="427">
        <v>13</v>
      </c>
      <c r="K28" s="451">
        <v>41791</v>
      </c>
      <c r="L28" s="451">
        <v>42794</v>
      </c>
      <c r="M28" s="103" t="s">
        <v>728</v>
      </c>
      <c r="N28" s="452" t="s">
        <v>45</v>
      </c>
      <c r="O28" s="199" t="s">
        <v>22</v>
      </c>
      <c r="P28" s="452" t="s">
        <v>370</v>
      </c>
      <c r="Q28" s="118" t="s">
        <v>5681</v>
      </c>
      <c r="R28" s="118" t="s">
        <v>6164</v>
      </c>
      <c r="S28" s="105" t="s">
        <v>440</v>
      </c>
      <c r="T28" s="237">
        <v>13</v>
      </c>
      <c r="U28" s="107">
        <f t="shared" si="0"/>
        <v>1</v>
      </c>
      <c r="V28" s="85" t="s">
        <v>1079</v>
      </c>
      <c r="W28" s="85"/>
      <c r="X28" s="85"/>
      <c r="Y28" s="109" t="s">
        <v>1080</v>
      </c>
      <c r="Z28" s="109" t="s">
        <v>1081</v>
      </c>
      <c r="AA28" s="109"/>
      <c r="AB28" s="109"/>
      <c r="AC28" s="109"/>
      <c r="AD28" s="85" t="s">
        <v>729</v>
      </c>
      <c r="AE28" s="85"/>
      <c r="AF28" s="427" t="s">
        <v>1082</v>
      </c>
      <c r="AG28" s="85"/>
      <c r="AH28" s="450"/>
      <c r="AI28" s="85"/>
      <c r="AJ28" s="110" t="s">
        <v>51</v>
      </c>
      <c r="AK28" s="410">
        <f t="shared" si="1"/>
        <v>2</v>
      </c>
      <c r="AL28" s="411">
        <f t="shared" si="2"/>
        <v>0</v>
      </c>
      <c r="AM28" s="89" t="str">
        <f t="shared" si="3"/>
        <v>CUMPLIDA</v>
      </c>
      <c r="AN28" s="89" t="str">
        <f t="shared" si="4"/>
        <v>CUMPLIDA</v>
      </c>
      <c r="AO28" s="105" t="s">
        <v>31</v>
      </c>
      <c r="AP28" s="113"/>
      <c r="AQ28" s="114" t="s">
        <v>1083</v>
      </c>
      <c r="AR28" s="91"/>
      <c r="AS28" s="114" t="s">
        <v>221</v>
      </c>
      <c r="AT28" s="449" t="s">
        <v>108</v>
      </c>
      <c r="AU28" s="427" t="s">
        <v>116</v>
      </c>
      <c r="AV28" s="427" t="s">
        <v>596</v>
      </c>
      <c r="AW28" s="427" t="s">
        <v>213</v>
      </c>
      <c r="AX28" s="427"/>
      <c r="AY28" s="427"/>
      <c r="AZ28" s="427"/>
      <c r="BA28" s="427"/>
      <c r="BB28" s="653"/>
    </row>
    <row r="29" spans="1:54" s="142" customFormat="1" ht="279.75" customHeight="1" x14ac:dyDescent="0.25">
      <c r="A29" s="96">
        <v>426</v>
      </c>
      <c r="B29" s="96">
        <v>2</v>
      </c>
      <c r="C29" s="168" t="s">
        <v>1084</v>
      </c>
      <c r="D29" s="236" t="s">
        <v>1085</v>
      </c>
      <c r="E29" s="236" t="s">
        <v>1086</v>
      </c>
      <c r="F29" s="168" t="s">
        <v>1087</v>
      </c>
      <c r="G29" s="168" t="s">
        <v>1088</v>
      </c>
      <c r="H29" s="450" t="s">
        <v>1089</v>
      </c>
      <c r="I29" s="450" t="s">
        <v>1090</v>
      </c>
      <c r="J29" s="449">
        <v>14</v>
      </c>
      <c r="K29" s="117">
        <v>41730</v>
      </c>
      <c r="L29" s="117">
        <v>43190</v>
      </c>
      <c r="M29" s="103" t="s">
        <v>728</v>
      </c>
      <c r="N29" s="452" t="s">
        <v>45</v>
      </c>
      <c r="O29" s="199" t="s">
        <v>22</v>
      </c>
      <c r="P29" s="452" t="s">
        <v>370</v>
      </c>
      <c r="Q29" s="118" t="s">
        <v>5681</v>
      </c>
      <c r="R29" s="118" t="s">
        <v>6164</v>
      </c>
      <c r="S29" s="105" t="s">
        <v>440</v>
      </c>
      <c r="T29" s="106">
        <v>14</v>
      </c>
      <c r="U29" s="107">
        <f t="shared" si="0"/>
        <v>1</v>
      </c>
      <c r="V29" s="85" t="s">
        <v>1091</v>
      </c>
      <c r="W29" s="85"/>
      <c r="X29" s="85"/>
      <c r="Y29" s="109" t="s">
        <v>1092</v>
      </c>
      <c r="Z29" s="109"/>
      <c r="AA29" s="109" t="s">
        <v>5343</v>
      </c>
      <c r="AB29" s="109" t="s">
        <v>5745</v>
      </c>
      <c r="AC29" s="109"/>
      <c r="AD29" s="85" t="s">
        <v>729</v>
      </c>
      <c r="AE29" s="85"/>
      <c r="AF29" s="450" t="s">
        <v>1093</v>
      </c>
      <c r="AG29" s="85"/>
      <c r="AH29" s="450"/>
      <c r="AI29" s="85"/>
      <c r="AJ29" s="110" t="s">
        <v>51</v>
      </c>
      <c r="AK29" s="410">
        <f t="shared" si="1"/>
        <v>2</v>
      </c>
      <c r="AL29" s="411">
        <f t="shared" si="2"/>
        <v>0</v>
      </c>
      <c r="AM29" s="89" t="str">
        <f t="shared" si="3"/>
        <v>CUMPLIDA</v>
      </c>
      <c r="AN29" s="89" t="str">
        <f t="shared" si="4"/>
        <v>CUMPLIDA</v>
      </c>
      <c r="AO29" s="105" t="s">
        <v>31</v>
      </c>
      <c r="AP29" s="113"/>
      <c r="AQ29" s="91"/>
      <c r="AR29" s="91"/>
      <c r="AS29" s="91"/>
      <c r="AT29" s="449" t="s">
        <v>108</v>
      </c>
      <c r="AU29" s="427" t="s">
        <v>115</v>
      </c>
      <c r="AV29" s="427" t="s">
        <v>174</v>
      </c>
      <c r="AW29" s="427" t="s">
        <v>213</v>
      </c>
      <c r="AX29" s="427"/>
      <c r="AY29" s="427"/>
      <c r="AZ29" s="427"/>
      <c r="BA29" s="427"/>
      <c r="BB29" s="653"/>
    </row>
    <row r="30" spans="1:54" s="56" customFormat="1" ht="322.5" hidden="1" customHeight="1" x14ac:dyDescent="0.25">
      <c r="A30" s="96">
        <v>440</v>
      </c>
      <c r="B30" s="96">
        <v>16</v>
      </c>
      <c r="C30" s="168" t="s">
        <v>1117</v>
      </c>
      <c r="D30" s="168" t="s">
        <v>1118</v>
      </c>
      <c r="E30" s="168" t="s">
        <v>1119</v>
      </c>
      <c r="F30" s="236" t="s">
        <v>1120</v>
      </c>
      <c r="G30" s="168" t="s">
        <v>1121</v>
      </c>
      <c r="H30" s="119" t="s">
        <v>1122</v>
      </c>
      <c r="I30" s="119" t="s">
        <v>1122</v>
      </c>
      <c r="J30" s="427">
        <v>11</v>
      </c>
      <c r="K30" s="451">
        <v>41699</v>
      </c>
      <c r="L30" s="451">
        <v>43830</v>
      </c>
      <c r="M30" s="103" t="s">
        <v>1123</v>
      </c>
      <c r="N30" s="452" t="s">
        <v>53</v>
      </c>
      <c r="O30" s="199" t="s">
        <v>22</v>
      </c>
      <c r="P30" s="452" t="s">
        <v>370</v>
      </c>
      <c r="Q30" s="118" t="s">
        <v>5681</v>
      </c>
      <c r="R30" s="118" t="s">
        <v>6164</v>
      </c>
      <c r="S30" s="105" t="s">
        <v>440</v>
      </c>
      <c r="T30" s="106">
        <v>9</v>
      </c>
      <c r="U30" s="107">
        <f t="shared" si="0"/>
        <v>0.81818181818181823</v>
      </c>
      <c r="V30" s="85" t="s">
        <v>1124</v>
      </c>
      <c r="W30" s="85"/>
      <c r="X30" s="85" t="s">
        <v>1125</v>
      </c>
      <c r="Y30" s="298" t="s">
        <v>1126</v>
      </c>
      <c r="Z30" s="109" t="s">
        <v>1127</v>
      </c>
      <c r="AA30" s="109" t="s">
        <v>1128</v>
      </c>
      <c r="AB30" s="109"/>
      <c r="AC30" s="109" t="s">
        <v>6185</v>
      </c>
      <c r="AD30" s="85" t="s">
        <v>2463</v>
      </c>
      <c r="AE30" s="85" t="s">
        <v>26</v>
      </c>
      <c r="AF30" s="427" t="s">
        <v>5946</v>
      </c>
      <c r="AG30" s="85" t="s">
        <v>5945</v>
      </c>
      <c r="AH30" s="427" t="s">
        <v>5948</v>
      </c>
      <c r="AI30" s="85" t="s">
        <v>5947</v>
      </c>
      <c r="AJ30" s="110" t="s">
        <v>51</v>
      </c>
      <c r="AK30" s="410">
        <f t="shared" si="1"/>
        <v>0</v>
      </c>
      <c r="AL30" s="411">
        <f t="shared" si="2"/>
        <v>1</v>
      </c>
      <c r="AM30" s="89" t="str">
        <f t="shared" si="3"/>
        <v>EN TERMINO</v>
      </c>
      <c r="AN30" s="89" t="str">
        <f t="shared" si="4"/>
        <v>EN TERMINO</v>
      </c>
      <c r="AO30" s="105" t="s">
        <v>31</v>
      </c>
      <c r="AP30" s="113"/>
      <c r="AQ30" s="114" t="s">
        <v>1129</v>
      </c>
      <c r="AR30" s="91" t="s">
        <v>26</v>
      </c>
      <c r="AS30" s="114" t="s">
        <v>222</v>
      </c>
      <c r="AT30" s="449" t="s">
        <v>108</v>
      </c>
      <c r="AU30" s="427" t="s">
        <v>116</v>
      </c>
      <c r="AV30" s="427" t="s">
        <v>1130</v>
      </c>
      <c r="AW30" s="427" t="s">
        <v>213</v>
      </c>
      <c r="AX30" s="427"/>
      <c r="AY30" s="427"/>
      <c r="AZ30" s="427"/>
      <c r="BA30" s="427"/>
      <c r="BB30" s="653"/>
    </row>
    <row r="31" spans="1:54" s="56" customFormat="1" ht="187.15" customHeight="1" x14ac:dyDescent="0.25">
      <c r="A31" s="96">
        <v>469</v>
      </c>
      <c r="B31" s="96">
        <v>45</v>
      </c>
      <c r="C31" s="168" t="s">
        <v>1205</v>
      </c>
      <c r="D31" s="168" t="s">
        <v>1206</v>
      </c>
      <c r="E31" s="168" t="s">
        <v>1207</v>
      </c>
      <c r="F31" s="250" t="s">
        <v>1208</v>
      </c>
      <c r="G31" s="250" t="s">
        <v>1209</v>
      </c>
      <c r="H31" s="200" t="s">
        <v>1210</v>
      </c>
      <c r="I31" s="200" t="s">
        <v>1211</v>
      </c>
      <c r="J31" s="251">
        <v>6</v>
      </c>
      <c r="K31" s="451">
        <v>41671</v>
      </c>
      <c r="L31" s="451">
        <v>42794</v>
      </c>
      <c r="M31" s="103" t="s">
        <v>1181</v>
      </c>
      <c r="N31" s="181" t="s">
        <v>106</v>
      </c>
      <c r="O31" s="118" t="s">
        <v>29</v>
      </c>
      <c r="P31" s="118" t="s">
        <v>29</v>
      </c>
      <c r="Q31" s="118" t="s">
        <v>531</v>
      </c>
      <c r="R31" s="452" t="s">
        <v>6191</v>
      </c>
      <c r="S31" s="105" t="s">
        <v>89</v>
      </c>
      <c r="T31" s="106">
        <v>6</v>
      </c>
      <c r="U31" s="107">
        <f t="shared" si="0"/>
        <v>1</v>
      </c>
      <c r="V31" s="85" t="s">
        <v>1212</v>
      </c>
      <c r="W31" s="85"/>
      <c r="X31" s="85"/>
      <c r="Y31" s="109" t="s">
        <v>1213</v>
      </c>
      <c r="Z31" s="109" t="s">
        <v>1214</v>
      </c>
      <c r="AA31" s="109"/>
      <c r="AB31" s="109"/>
      <c r="AC31" s="109"/>
      <c r="AD31" s="85" t="s">
        <v>441</v>
      </c>
      <c r="AE31" s="85" t="s">
        <v>19</v>
      </c>
      <c r="AF31" s="427" t="s">
        <v>1215</v>
      </c>
      <c r="AG31" s="85"/>
      <c r="AH31" s="86"/>
      <c r="AI31" s="85"/>
      <c r="AJ31" s="110" t="s">
        <v>51</v>
      </c>
      <c r="AK31" s="410">
        <f t="shared" si="1"/>
        <v>2</v>
      </c>
      <c r="AL31" s="411">
        <f t="shared" si="2"/>
        <v>0</v>
      </c>
      <c r="AM31" s="89" t="str">
        <f t="shared" si="3"/>
        <v>CUMPLIDA</v>
      </c>
      <c r="AN31" s="89" t="str">
        <f t="shared" si="4"/>
        <v>CUMPLIDA</v>
      </c>
      <c r="AO31" s="105" t="s">
        <v>89</v>
      </c>
      <c r="AP31" s="113"/>
      <c r="AQ31" s="91"/>
      <c r="AR31" s="91"/>
      <c r="AS31" s="91"/>
      <c r="AT31" s="449" t="s">
        <v>108</v>
      </c>
      <c r="AU31" s="427" t="s">
        <v>111</v>
      </c>
      <c r="AV31" s="427" t="s">
        <v>142</v>
      </c>
      <c r="AW31" s="427" t="s">
        <v>213</v>
      </c>
      <c r="AX31" s="427"/>
      <c r="AY31" s="427"/>
      <c r="AZ31" s="427"/>
      <c r="BA31" s="427"/>
      <c r="BB31" s="653"/>
    </row>
    <row r="32" spans="1:54" s="56" customFormat="1" ht="400.5" customHeight="1" x14ac:dyDescent="0.25">
      <c r="A32" s="96">
        <v>474</v>
      </c>
      <c r="B32" s="96">
        <v>50</v>
      </c>
      <c r="C32" s="168" t="s">
        <v>1226</v>
      </c>
      <c r="D32" s="168" t="s">
        <v>1227</v>
      </c>
      <c r="E32" s="168" t="s">
        <v>1228</v>
      </c>
      <c r="F32" s="168" t="s">
        <v>1229</v>
      </c>
      <c r="G32" s="255" t="s">
        <v>1230</v>
      </c>
      <c r="H32" s="256" t="s">
        <v>1231</v>
      </c>
      <c r="I32" s="256" t="s">
        <v>1232</v>
      </c>
      <c r="J32" s="427">
        <v>8</v>
      </c>
      <c r="K32" s="451">
        <v>41699</v>
      </c>
      <c r="L32" s="451">
        <v>42978</v>
      </c>
      <c r="M32" s="103" t="s">
        <v>1181</v>
      </c>
      <c r="N32" s="181" t="s">
        <v>106</v>
      </c>
      <c r="O32" s="199" t="s">
        <v>29</v>
      </c>
      <c r="P32" s="118" t="s">
        <v>885</v>
      </c>
      <c r="Q32" s="118" t="s">
        <v>531</v>
      </c>
      <c r="R32" s="452" t="s">
        <v>6191</v>
      </c>
      <c r="S32" s="105" t="s">
        <v>403</v>
      </c>
      <c r="T32" s="106">
        <v>8</v>
      </c>
      <c r="U32" s="107">
        <f t="shared" si="0"/>
        <v>1</v>
      </c>
      <c r="V32" s="85" t="s">
        <v>1233</v>
      </c>
      <c r="W32" s="85"/>
      <c r="X32" s="85"/>
      <c r="Y32" s="109" t="s">
        <v>1234</v>
      </c>
      <c r="Z32" s="109" t="s">
        <v>1235</v>
      </c>
      <c r="AA32" s="109" t="s">
        <v>1236</v>
      </c>
      <c r="AB32" s="109"/>
      <c r="AC32" s="109"/>
      <c r="AD32" s="85"/>
      <c r="AE32" s="85"/>
      <c r="AF32" s="86"/>
      <c r="AG32" s="85"/>
      <c r="AH32" s="86"/>
      <c r="AI32" s="85"/>
      <c r="AJ32" s="110" t="s">
        <v>51</v>
      </c>
      <c r="AK32" s="410">
        <f t="shared" si="1"/>
        <v>2</v>
      </c>
      <c r="AL32" s="411">
        <f t="shared" si="2"/>
        <v>0</v>
      </c>
      <c r="AM32" s="89" t="str">
        <f t="shared" si="3"/>
        <v>CUMPLIDA</v>
      </c>
      <c r="AN32" s="89" t="str">
        <f t="shared" si="4"/>
        <v>CUMPLIDA</v>
      </c>
      <c r="AO32" s="452" t="s">
        <v>27</v>
      </c>
      <c r="AP32" s="113"/>
      <c r="AQ32" s="91" t="s">
        <v>1237</v>
      </c>
      <c r="AR32" s="91"/>
      <c r="AS32" s="91"/>
      <c r="AT32" s="449" t="s">
        <v>108</v>
      </c>
      <c r="AU32" s="427" t="s">
        <v>117</v>
      </c>
      <c r="AV32" s="427" t="s">
        <v>125</v>
      </c>
      <c r="AW32" s="427" t="s">
        <v>213</v>
      </c>
      <c r="AX32" s="427"/>
      <c r="AY32" s="427"/>
      <c r="AZ32" s="427"/>
      <c r="BA32" s="427"/>
      <c r="BB32" s="653"/>
    </row>
    <row r="33" spans="1:54" s="56" customFormat="1" ht="409.5" customHeight="1" x14ac:dyDescent="0.25">
      <c r="A33" s="96">
        <v>487</v>
      </c>
      <c r="B33" s="96">
        <v>63</v>
      </c>
      <c r="C33" s="168" t="s">
        <v>1270</v>
      </c>
      <c r="D33" s="168" t="s">
        <v>1271</v>
      </c>
      <c r="E33" s="168" t="s">
        <v>1272</v>
      </c>
      <c r="F33" s="147" t="s">
        <v>1273</v>
      </c>
      <c r="G33" s="262" t="s">
        <v>1274</v>
      </c>
      <c r="H33" s="263" t="s">
        <v>1275</v>
      </c>
      <c r="I33" s="263" t="s">
        <v>1276</v>
      </c>
      <c r="J33" s="264">
        <v>5</v>
      </c>
      <c r="K33" s="451">
        <v>41640</v>
      </c>
      <c r="L33" s="451">
        <v>43312</v>
      </c>
      <c r="M33" s="103" t="s">
        <v>1269</v>
      </c>
      <c r="N33" s="452" t="s">
        <v>54</v>
      </c>
      <c r="O33" s="199" t="s">
        <v>22</v>
      </c>
      <c r="P33" s="452" t="s">
        <v>370</v>
      </c>
      <c r="Q33" s="118" t="s">
        <v>5681</v>
      </c>
      <c r="R33" s="118" t="s">
        <v>6164</v>
      </c>
      <c r="S33" s="105" t="s">
        <v>440</v>
      </c>
      <c r="T33" s="106">
        <v>5</v>
      </c>
      <c r="U33" s="107">
        <f t="shared" si="0"/>
        <v>1</v>
      </c>
      <c r="V33" s="85" t="s">
        <v>1277</v>
      </c>
      <c r="W33" s="85"/>
      <c r="X33" s="85"/>
      <c r="Y33" s="109" t="s">
        <v>1278</v>
      </c>
      <c r="Z33" s="109" t="s">
        <v>1279</v>
      </c>
      <c r="AA33" s="359" t="s">
        <v>5339</v>
      </c>
      <c r="AB33" s="109" t="s">
        <v>5901</v>
      </c>
      <c r="AC33" s="109" t="s">
        <v>6201</v>
      </c>
      <c r="AD33" s="85"/>
      <c r="AE33" s="85"/>
      <c r="AF33" s="86"/>
      <c r="AG33" s="85"/>
      <c r="AH33" s="86"/>
      <c r="AI33" s="85"/>
      <c r="AJ33" s="110" t="s">
        <v>51</v>
      </c>
      <c r="AK33" s="410">
        <f t="shared" si="1"/>
        <v>2</v>
      </c>
      <c r="AL33" s="411">
        <f t="shared" si="2"/>
        <v>0</v>
      </c>
      <c r="AM33" s="89" t="str">
        <f t="shared" si="3"/>
        <v>CUMPLIDA</v>
      </c>
      <c r="AN33" s="89" t="str">
        <f t="shared" si="4"/>
        <v>CUMPLIDA</v>
      </c>
      <c r="AO33" s="105" t="s">
        <v>31</v>
      </c>
      <c r="AP33" s="113"/>
      <c r="AQ33" s="114" t="s">
        <v>1280</v>
      </c>
      <c r="AR33" s="91" t="s">
        <v>26</v>
      </c>
      <c r="AS33" s="114" t="s">
        <v>220</v>
      </c>
      <c r="AT33" s="449" t="s">
        <v>108</v>
      </c>
      <c r="AU33" s="427" t="s">
        <v>113</v>
      </c>
      <c r="AV33" s="427" t="s">
        <v>113</v>
      </c>
      <c r="AW33" s="427" t="s">
        <v>213</v>
      </c>
      <c r="AX33" s="427"/>
      <c r="AY33" s="427"/>
      <c r="AZ33" s="427"/>
      <c r="BA33" s="427"/>
      <c r="BB33" s="653"/>
    </row>
    <row r="34" spans="1:54" s="142" customFormat="1" ht="253.5" customHeight="1" x14ac:dyDescent="0.25">
      <c r="A34" s="96">
        <v>498</v>
      </c>
      <c r="B34" s="96">
        <v>74</v>
      </c>
      <c r="C34" s="168" t="s">
        <v>1303</v>
      </c>
      <c r="D34" s="236" t="s">
        <v>1304</v>
      </c>
      <c r="E34" s="236" t="s">
        <v>1305</v>
      </c>
      <c r="F34" s="147" t="s">
        <v>1266</v>
      </c>
      <c r="G34" s="262" t="s">
        <v>1306</v>
      </c>
      <c r="H34" s="263" t="s">
        <v>1307</v>
      </c>
      <c r="I34" s="263" t="s">
        <v>1308</v>
      </c>
      <c r="J34" s="427">
        <v>7</v>
      </c>
      <c r="K34" s="117">
        <v>41640</v>
      </c>
      <c r="L34" s="217">
        <v>42735</v>
      </c>
      <c r="M34" s="103" t="s">
        <v>1269</v>
      </c>
      <c r="N34" s="452" t="s">
        <v>54</v>
      </c>
      <c r="O34" s="199" t="s">
        <v>22</v>
      </c>
      <c r="P34" s="452" t="s">
        <v>370</v>
      </c>
      <c r="Q34" s="118" t="s">
        <v>5681</v>
      </c>
      <c r="R34" s="118" t="s">
        <v>6164</v>
      </c>
      <c r="S34" s="105" t="s">
        <v>88</v>
      </c>
      <c r="T34" s="106">
        <v>7</v>
      </c>
      <c r="U34" s="107">
        <f t="shared" si="0"/>
        <v>1</v>
      </c>
      <c r="V34" s="85" t="s">
        <v>1309</v>
      </c>
      <c r="W34" s="85"/>
      <c r="X34" s="85"/>
      <c r="Y34" s="109" t="s">
        <v>1310</v>
      </c>
      <c r="Z34" s="109"/>
      <c r="AA34" s="109"/>
      <c r="AB34" s="109"/>
      <c r="AC34" s="109"/>
      <c r="AD34" s="85"/>
      <c r="AE34" s="85"/>
      <c r="AF34" s="86"/>
      <c r="AG34" s="85"/>
      <c r="AH34" s="86"/>
      <c r="AI34" s="85"/>
      <c r="AJ34" s="110" t="s">
        <v>51</v>
      </c>
      <c r="AK34" s="410">
        <f t="shared" si="1"/>
        <v>2</v>
      </c>
      <c r="AL34" s="411">
        <f t="shared" si="2"/>
        <v>0</v>
      </c>
      <c r="AM34" s="89" t="str">
        <f t="shared" si="3"/>
        <v>CUMPLIDA</v>
      </c>
      <c r="AN34" s="89" t="str">
        <f t="shared" si="4"/>
        <v>CUMPLIDA</v>
      </c>
      <c r="AO34" s="105" t="s">
        <v>88</v>
      </c>
      <c r="AP34" s="113"/>
      <c r="AQ34" s="91"/>
      <c r="AR34" s="91"/>
      <c r="AS34" s="91"/>
      <c r="AT34" s="449" t="s">
        <v>108</v>
      </c>
      <c r="AU34" s="427" t="s">
        <v>113</v>
      </c>
      <c r="AV34" s="427" t="s">
        <v>113</v>
      </c>
      <c r="AW34" s="427" t="s">
        <v>213</v>
      </c>
      <c r="AX34" s="427"/>
      <c r="AY34" s="427"/>
      <c r="AZ34" s="427"/>
      <c r="BA34" s="427"/>
      <c r="BB34" s="653"/>
    </row>
    <row r="35" spans="1:54" s="142" customFormat="1" ht="283.5" customHeight="1" x14ac:dyDescent="0.25">
      <c r="A35" s="96">
        <v>517</v>
      </c>
      <c r="B35" s="96">
        <v>93</v>
      </c>
      <c r="C35" s="168" t="s">
        <v>1359</v>
      </c>
      <c r="D35" s="168" t="s">
        <v>1360</v>
      </c>
      <c r="E35" s="168" t="s">
        <v>1361</v>
      </c>
      <c r="F35" s="185" t="s">
        <v>1362</v>
      </c>
      <c r="G35" s="185" t="s">
        <v>780</v>
      </c>
      <c r="H35" s="450" t="s">
        <v>1363</v>
      </c>
      <c r="I35" s="450" t="s">
        <v>1364</v>
      </c>
      <c r="J35" s="427">
        <v>7</v>
      </c>
      <c r="K35" s="117">
        <v>41640</v>
      </c>
      <c r="L35" s="217">
        <v>43100</v>
      </c>
      <c r="M35" s="103" t="s">
        <v>563</v>
      </c>
      <c r="N35" s="452" t="s">
        <v>55</v>
      </c>
      <c r="O35" s="452" t="s">
        <v>22</v>
      </c>
      <c r="P35" s="452" t="s">
        <v>22</v>
      </c>
      <c r="Q35" s="118" t="s">
        <v>5681</v>
      </c>
      <c r="R35" s="118" t="s">
        <v>6164</v>
      </c>
      <c r="S35" s="105" t="s">
        <v>88</v>
      </c>
      <c r="T35" s="106">
        <v>7</v>
      </c>
      <c r="U35" s="107">
        <f t="shared" si="0"/>
        <v>1</v>
      </c>
      <c r="V35" s="85" t="s">
        <v>1365</v>
      </c>
      <c r="W35" s="85" t="s">
        <v>1366</v>
      </c>
      <c r="X35" s="85"/>
      <c r="Y35" s="109" t="s">
        <v>1367</v>
      </c>
      <c r="Z35" s="109"/>
      <c r="AA35" s="109" t="s">
        <v>1368</v>
      </c>
      <c r="AB35" s="109"/>
      <c r="AC35" s="109"/>
      <c r="AD35" s="85"/>
      <c r="AE35" s="85"/>
      <c r="AF35" s="86"/>
      <c r="AG35" s="85"/>
      <c r="AH35" s="86"/>
      <c r="AI35" s="85"/>
      <c r="AJ35" s="110" t="s">
        <v>52</v>
      </c>
      <c r="AK35" s="410">
        <f t="shared" si="1"/>
        <v>2</v>
      </c>
      <c r="AL35" s="411">
        <f t="shared" si="2"/>
        <v>0</v>
      </c>
      <c r="AM35" s="89" t="str">
        <f t="shared" si="3"/>
        <v>CUMPLIDA</v>
      </c>
      <c r="AN35" s="89" t="str">
        <f t="shared" si="4"/>
        <v>CUMPLIDA</v>
      </c>
      <c r="AO35" s="105" t="s">
        <v>88</v>
      </c>
      <c r="AP35" s="113"/>
      <c r="AQ35" s="114" t="s">
        <v>1369</v>
      </c>
      <c r="AR35" s="91" t="s">
        <v>26</v>
      </c>
      <c r="AS35" s="114" t="s">
        <v>222</v>
      </c>
      <c r="AT35" s="449" t="s">
        <v>108</v>
      </c>
      <c r="AU35" s="427" t="s">
        <v>111</v>
      </c>
      <c r="AV35" s="427" t="s">
        <v>168</v>
      </c>
      <c r="AW35" s="427" t="s">
        <v>213</v>
      </c>
      <c r="AX35" s="427"/>
      <c r="AY35" s="427"/>
      <c r="AZ35" s="427"/>
      <c r="BA35" s="427"/>
      <c r="BB35" s="653"/>
    </row>
    <row r="36" spans="1:54" s="142" customFormat="1" ht="409.6" customHeight="1" x14ac:dyDescent="0.25">
      <c r="A36" s="96">
        <v>529</v>
      </c>
      <c r="B36" s="96">
        <v>105</v>
      </c>
      <c r="C36" s="168" t="s">
        <v>1440</v>
      </c>
      <c r="D36" s="236" t="s">
        <v>1441</v>
      </c>
      <c r="E36" s="236" t="s">
        <v>1382</v>
      </c>
      <c r="F36" s="100" t="s">
        <v>1442</v>
      </c>
      <c r="G36" s="97" t="s">
        <v>1443</v>
      </c>
      <c r="H36" s="266" t="s">
        <v>1444</v>
      </c>
      <c r="I36" s="266" t="s">
        <v>1445</v>
      </c>
      <c r="J36" s="427">
        <v>9</v>
      </c>
      <c r="K36" s="117">
        <v>41791</v>
      </c>
      <c r="L36" s="217">
        <v>42735</v>
      </c>
      <c r="M36" s="103" t="s">
        <v>530</v>
      </c>
      <c r="N36" s="452" t="s">
        <v>38</v>
      </c>
      <c r="O36" s="118" t="s">
        <v>22</v>
      </c>
      <c r="P36" s="199" t="s">
        <v>979</v>
      </c>
      <c r="Q36" s="118" t="s">
        <v>5681</v>
      </c>
      <c r="R36" s="118" t="s">
        <v>6164</v>
      </c>
      <c r="S36" s="105" t="s">
        <v>440</v>
      </c>
      <c r="T36" s="106">
        <v>9</v>
      </c>
      <c r="U36" s="107">
        <f t="shared" si="0"/>
        <v>1</v>
      </c>
      <c r="V36" s="85" t="s">
        <v>1376</v>
      </c>
      <c r="W36" s="85"/>
      <c r="X36" s="85"/>
      <c r="Y36" s="109" t="s">
        <v>1446</v>
      </c>
      <c r="Z36" s="109"/>
      <c r="AA36" s="109" t="s">
        <v>1447</v>
      </c>
      <c r="AB36" s="109"/>
      <c r="AC36" s="109"/>
      <c r="AD36" s="85" t="s">
        <v>441</v>
      </c>
      <c r="AE36" s="85" t="s">
        <v>26</v>
      </c>
      <c r="AF36" s="427" t="s">
        <v>1415</v>
      </c>
      <c r="AG36" s="85" t="s">
        <v>1395</v>
      </c>
      <c r="AH36" s="427" t="s">
        <v>1448</v>
      </c>
      <c r="AI36" s="85" t="s">
        <v>445</v>
      </c>
      <c r="AJ36" s="110" t="s">
        <v>51</v>
      </c>
      <c r="AK36" s="410">
        <f t="shared" si="1"/>
        <v>2</v>
      </c>
      <c r="AL36" s="411">
        <f t="shared" si="2"/>
        <v>0</v>
      </c>
      <c r="AM36" s="89" t="str">
        <f t="shared" si="3"/>
        <v>CUMPLIDA</v>
      </c>
      <c r="AN36" s="89" t="str">
        <f t="shared" si="4"/>
        <v>CUMPLIDA</v>
      </c>
      <c r="AO36" s="105" t="s">
        <v>31</v>
      </c>
      <c r="AP36" s="113"/>
      <c r="AQ36" s="114" t="s">
        <v>1449</v>
      </c>
      <c r="AR36" s="91" t="s">
        <v>226</v>
      </c>
      <c r="AS36" s="114" t="s">
        <v>220</v>
      </c>
      <c r="AT36" s="449" t="s">
        <v>108</v>
      </c>
      <c r="AU36" s="427" t="s">
        <v>116</v>
      </c>
      <c r="AV36" s="427" t="s">
        <v>1130</v>
      </c>
      <c r="AW36" s="427" t="s">
        <v>213</v>
      </c>
      <c r="AX36" s="427"/>
      <c r="AY36" s="427"/>
      <c r="AZ36" s="427"/>
      <c r="BA36" s="427"/>
      <c r="BB36" s="653"/>
    </row>
    <row r="37" spans="1:54" s="142" customFormat="1" ht="174" customHeight="1" x14ac:dyDescent="0.25">
      <c r="A37" s="96">
        <v>533</v>
      </c>
      <c r="B37" s="96">
        <v>109</v>
      </c>
      <c r="C37" s="168" t="s">
        <v>1463</v>
      </c>
      <c r="D37" s="236" t="s">
        <v>1464</v>
      </c>
      <c r="E37" s="236" t="s">
        <v>1465</v>
      </c>
      <c r="F37" s="236" t="s">
        <v>1466</v>
      </c>
      <c r="G37" s="236" t="s">
        <v>1467</v>
      </c>
      <c r="H37" s="266" t="s">
        <v>1468</v>
      </c>
      <c r="I37" s="266" t="s">
        <v>1469</v>
      </c>
      <c r="J37" s="449">
        <v>6</v>
      </c>
      <c r="K37" s="451">
        <v>41791</v>
      </c>
      <c r="L37" s="451">
        <v>42916</v>
      </c>
      <c r="M37" s="103" t="s">
        <v>530</v>
      </c>
      <c r="N37" s="452" t="s">
        <v>38</v>
      </c>
      <c r="O37" s="452" t="s">
        <v>25</v>
      </c>
      <c r="P37" s="452" t="s">
        <v>1470</v>
      </c>
      <c r="Q37" s="452" t="s">
        <v>639</v>
      </c>
      <c r="R37" s="199" t="s">
        <v>6192</v>
      </c>
      <c r="S37" s="105" t="s">
        <v>89</v>
      </c>
      <c r="T37" s="106">
        <v>6</v>
      </c>
      <c r="U37" s="107">
        <f t="shared" si="0"/>
        <v>1</v>
      </c>
      <c r="V37" s="85" t="s">
        <v>1414</v>
      </c>
      <c r="W37" s="85" t="s">
        <v>1471</v>
      </c>
      <c r="X37" s="85"/>
      <c r="Y37" s="109" t="s">
        <v>1472</v>
      </c>
      <c r="Z37" s="109" t="s">
        <v>1473</v>
      </c>
      <c r="AA37" s="109" t="s">
        <v>1447</v>
      </c>
      <c r="AB37" s="109"/>
      <c r="AC37" s="109"/>
      <c r="AD37" s="85"/>
      <c r="AE37" s="85"/>
      <c r="AF37" s="427" t="s">
        <v>371</v>
      </c>
      <c r="AG37" s="85"/>
      <c r="AH37" s="86"/>
      <c r="AI37" s="85" t="s">
        <v>372</v>
      </c>
      <c r="AJ37" s="110" t="s">
        <v>51</v>
      </c>
      <c r="AK37" s="410">
        <f t="shared" si="1"/>
        <v>2</v>
      </c>
      <c r="AL37" s="411">
        <f t="shared" si="2"/>
        <v>0</v>
      </c>
      <c r="AM37" s="89" t="str">
        <f t="shared" si="3"/>
        <v>CUMPLIDA</v>
      </c>
      <c r="AN37" s="89" t="str">
        <f t="shared" si="4"/>
        <v>CUMPLIDA</v>
      </c>
      <c r="AO37" s="105" t="s">
        <v>89</v>
      </c>
      <c r="AP37" s="113"/>
      <c r="AQ37" s="114" t="s">
        <v>1474</v>
      </c>
      <c r="AR37" s="91" t="s">
        <v>26</v>
      </c>
      <c r="AS37" s="114" t="s">
        <v>222</v>
      </c>
      <c r="AT37" s="449" t="s">
        <v>108</v>
      </c>
      <c r="AU37" s="427" t="s">
        <v>116</v>
      </c>
      <c r="AV37" s="427" t="s">
        <v>374</v>
      </c>
      <c r="AW37" s="427" t="s">
        <v>213</v>
      </c>
      <c r="AX37" s="427"/>
      <c r="AY37" s="427"/>
      <c r="AZ37" s="427"/>
      <c r="BA37" s="427"/>
      <c r="BB37" s="653"/>
    </row>
    <row r="38" spans="1:54" s="56" customFormat="1" ht="409.6" hidden="1" customHeight="1" x14ac:dyDescent="0.25">
      <c r="A38" s="96">
        <v>559</v>
      </c>
      <c r="B38" s="96">
        <v>135</v>
      </c>
      <c r="C38" s="168" t="s">
        <v>1492</v>
      </c>
      <c r="D38" s="166" t="s">
        <v>1493</v>
      </c>
      <c r="E38" s="166" t="s">
        <v>1494</v>
      </c>
      <c r="F38" s="166" t="s">
        <v>1495</v>
      </c>
      <c r="G38" s="166" t="s">
        <v>1496</v>
      </c>
      <c r="H38" s="268" t="s">
        <v>5588</v>
      </c>
      <c r="I38" s="268" t="s">
        <v>5589</v>
      </c>
      <c r="J38" s="269">
        <v>7</v>
      </c>
      <c r="K38" s="202">
        <v>41810</v>
      </c>
      <c r="L38" s="202">
        <v>43404</v>
      </c>
      <c r="M38" s="103" t="s">
        <v>530</v>
      </c>
      <c r="N38" s="452" t="s">
        <v>38</v>
      </c>
      <c r="O38" s="118" t="s">
        <v>22</v>
      </c>
      <c r="P38" s="118" t="s">
        <v>5590</v>
      </c>
      <c r="Q38" s="118" t="s">
        <v>5681</v>
      </c>
      <c r="R38" s="118" t="s">
        <v>6164</v>
      </c>
      <c r="S38" s="105" t="s">
        <v>89</v>
      </c>
      <c r="T38" s="106">
        <v>5</v>
      </c>
      <c r="U38" s="107">
        <f t="shared" si="0"/>
        <v>0.7142857142857143</v>
      </c>
      <c r="V38" s="85" t="s">
        <v>1497</v>
      </c>
      <c r="W38" s="85"/>
      <c r="X38" s="85"/>
      <c r="Y38" s="109" t="s">
        <v>1498</v>
      </c>
      <c r="Z38" s="109" t="s">
        <v>1499</v>
      </c>
      <c r="AA38" s="109" t="s">
        <v>5368</v>
      </c>
      <c r="AB38" s="109" t="s">
        <v>5952</v>
      </c>
      <c r="AC38" s="109" t="s">
        <v>6186</v>
      </c>
      <c r="AD38" s="85" t="s">
        <v>441</v>
      </c>
      <c r="AE38" s="85" t="s">
        <v>26</v>
      </c>
      <c r="AF38" s="427" t="s">
        <v>1500</v>
      </c>
      <c r="AG38" s="85" t="s">
        <v>1395</v>
      </c>
      <c r="AH38" s="427" t="s">
        <v>1501</v>
      </c>
      <c r="AI38" s="85" t="s">
        <v>445</v>
      </c>
      <c r="AJ38" s="110" t="s">
        <v>51</v>
      </c>
      <c r="AK38" s="410">
        <f t="shared" si="1"/>
        <v>0</v>
      </c>
      <c r="AL38" s="411">
        <f t="shared" si="2"/>
        <v>1</v>
      </c>
      <c r="AM38" s="89" t="str">
        <f t="shared" si="3"/>
        <v>EN TERMINO</v>
      </c>
      <c r="AN38" s="89" t="str">
        <f t="shared" si="4"/>
        <v>EN TERMINO</v>
      </c>
      <c r="AO38" s="105" t="s">
        <v>89</v>
      </c>
      <c r="AP38" s="113"/>
      <c r="AQ38" s="114" t="s">
        <v>1502</v>
      </c>
      <c r="AR38" s="91" t="s">
        <v>19</v>
      </c>
      <c r="AS38" s="114" t="s">
        <v>221</v>
      </c>
      <c r="AT38" s="449" t="s">
        <v>108</v>
      </c>
      <c r="AU38" s="427" t="s">
        <v>118</v>
      </c>
      <c r="AV38" s="427" t="s">
        <v>169</v>
      </c>
      <c r="AW38" s="427" t="s">
        <v>213</v>
      </c>
      <c r="AX38" s="427"/>
      <c r="AY38" s="427"/>
      <c r="AZ38" s="427"/>
      <c r="BA38" s="427"/>
      <c r="BB38" s="653"/>
    </row>
    <row r="39" spans="1:54" s="56" customFormat="1" ht="318.75" hidden="1" customHeight="1" x14ac:dyDescent="0.25">
      <c r="A39" s="96">
        <v>560</v>
      </c>
      <c r="B39" s="96">
        <v>136</v>
      </c>
      <c r="C39" s="168" t="s">
        <v>1503</v>
      </c>
      <c r="D39" s="166" t="s">
        <v>1493</v>
      </c>
      <c r="E39" s="166" t="s">
        <v>1504</v>
      </c>
      <c r="F39" s="166" t="s">
        <v>1505</v>
      </c>
      <c r="G39" s="166" t="s">
        <v>1506</v>
      </c>
      <c r="H39" s="268" t="s">
        <v>5591</v>
      </c>
      <c r="I39" s="268" t="s">
        <v>5589</v>
      </c>
      <c r="J39" s="269">
        <v>7</v>
      </c>
      <c r="K39" s="202">
        <v>43100</v>
      </c>
      <c r="L39" s="202">
        <v>43404</v>
      </c>
      <c r="M39" s="103" t="s">
        <v>530</v>
      </c>
      <c r="N39" s="452" t="s">
        <v>38</v>
      </c>
      <c r="O39" s="118" t="s">
        <v>22</v>
      </c>
      <c r="P39" s="118" t="s">
        <v>5590</v>
      </c>
      <c r="Q39" s="118" t="s">
        <v>5681</v>
      </c>
      <c r="R39" s="118" t="s">
        <v>6164</v>
      </c>
      <c r="S39" s="105" t="s">
        <v>89</v>
      </c>
      <c r="T39" s="106">
        <v>5</v>
      </c>
      <c r="U39" s="107">
        <f t="shared" si="0"/>
        <v>0.7142857142857143</v>
      </c>
      <c r="V39" s="85" t="s">
        <v>1507</v>
      </c>
      <c r="W39" s="85"/>
      <c r="X39" s="85"/>
      <c r="Y39" s="109" t="s">
        <v>1508</v>
      </c>
      <c r="Z39" s="109" t="s">
        <v>1499</v>
      </c>
      <c r="AA39" s="109" t="s">
        <v>5359</v>
      </c>
      <c r="AB39" s="109" t="s">
        <v>5800</v>
      </c>
      <c r="AC39" s="109" t="s">
        <v>6187</v>
      </c>
      <c r="AD39" s="85" t="s">
        <v>441</v>
      </c>
      <c r="AE39" s="85" t="s">
        <v>26</v>
      </c>
      <c r="AF39" s="427" t="s">
        <v>1509</v>
      </c>
      <c r="AG39" s="85" t="s">
        <v>1395</v>
      </c>
      <c r="AH39" s="427" t="s">
        <v>1510</v>
      </c>
      <c r="AI39" s="85" t="s">
        <v>445</v>
      </c>
      <c r="AJ39" s="110" t="s">
        <v>51</v>
      </c>
      <c r="AK39" s="410">
        <f t="shared" si="1"/>
        <v>0</v>
      </c>
      <c r="AL39" s="411">
        <f t="shared" si="2"/>
        <v>1</v>
      </c>
      <c r="AM39" s="89" t="str">
        <f t="shared" si="3"/>
        <v>EN TERMINO</v>
      </c>
      <c r="AN39" s="89" t="str">
        <f t="shared" si="4"/>
        <v>EN TERMINO</v>
      </c>
      <c r="AO39" s="105" t="s">
        <v>89</v>
      </c>
      <c r="AP39" s="113"/>
      <c r="AQ39" s="114" t="s">
        <v>1511</v>
      </c>
      <c r="AR39" s="91" t="s">
        <v>19</v>
      </c>
      <c r="AS39" s="114" t="s">
        <v>221</v>
      </c>
      <c r="AT39" s="449" t="s">
        <v>108</v>
      </c>
      <c r="AU39" s="427" t="s">
        <v>111</v>
      </c>
      <c r="AV39" s="427" t="s">
        <v>1512</v>
      </c>
      <c r="AW39" s="427" t="s">
        <v>213</v>
      </c>
      <c r="AX39" s="427"/>
      <c r="AY39" s="427"/>
      <c r="AZ39" s="427"/>
      <c r="BA39" s="427"/>
      <c r="BB39" s="653"/>
    </row>
    <row r="40" spans="1:54" s="142" customFormat="1" ht="219" customHeight="1" x14ac:dyDescent="0.25">
      <c r="A40" s="96">
        <v>568</v>
      </c>
      <c r="B40" s="96">
        <v>144</v>
      </c>
      <c r="C40" s="272" t="s">
        <v>1537</v>
      </c>
      <c r="D40" s="168" t="s">
        <v>1538</v>
      </c>
      <c r="E40" s="168" t="s">
        <v>1539</v>
      </c>
      <c r="F40" s="100" t="s">
        <v>1478</v>
      </c>
      <c r="G40" s="97" t="s">
        <v>1479</v>
      </c>
      <c r="H40" s="266" t="s">
        <v>1540</v>
      </c>
      <c r="I40" s="266" t="s">
        <v>1540</v>
      </c>
      <c r="J40" s="212">
        <v>9</v>
      </c>
      <c r="K40" s="451">
        <v>41791</v>
      </c>
      <c r="L40" s="451">
        <v>42916</v>
      </c>
      <c r="M40" s="103" t="s">
        <v>530</v>
      </c>
      <c r="N40" s="452" t="s">
        <v>38</v>
      </c>
      <c r="O40" s="452" t="s">
        <v>25</v>
      </c>
      <c r="P40" s="452" t="s">
        <v>25</v>
      </c>
      <c r="Q40" s="452" t="s">
        <v>639</v>
      </c>
      <c r="R40" s="199" t="s">
        <v>6192</v>
      </c>
      <c r="S40" s="105" t="s">
        <v>88</v>
      </c>
      <c r="T40" s="106">
        <v>9</v>
      </c>
      <c r="U40" s="107">
        <f t="shared" si="0"/>
        <v>1</v>
      </c>
      <c r="V40" s="85" t="s">
        <v>1414</v>
      </c>
      <c r="W40" s="85" t="s">
        <v>1541</v>
      </c>
      <c r="X40" s="85"/>
      <c r="Y40" s="109" t="s">
        <v>1542</v>
      </c>
      <c r="Z40" s="109" t="s">
        <v>1543</v>
      </c>
      <c r="AA40" s="109" t="s">
        <v>1447</v>
      </c>
      <c r="AB40" s="109"/>
      <c r="AC40" s="109"/>
      <c r="AD40" s="85"/>
      <c r="AE40" s="85"/>
      <c r="AF40" s="427" t="s">
        <v>371</v>
      </c>
      <c r="AG40" s="85"/>
      <c r="AH40" s="86"/>
      <c r="AI40" s="85" t="s">
        <v>372</v>
      </c>
      <c r="AJ40" s="110" t="s">
        <v>51</v>
      </c>
      <c r="AK40" s="410">
        <f t="shared" si="1"/>
        <v>2</v>
      </c>
      <c r="AL40" s="411">
        <f t="shared" si="2"/>
        <v>0</v>
      </c>
      <c r="AM40" s="89" t="str">
        <f t="shared" si="3"/>
        <v>CUMPLIDA</v>
      </c>
      <c r="AN40" s="89" t="str">
        <f t="shared" si="4"/>
        <v>CUMPLIDA</v>
      </c>
      <c r="AO40" s="105" t="s">
        <v>88</v>
      </c>
      <c r="AP40" s="113"/>
      <c r="AQ40" s="114" t="s">
        <v>1544</v>
      </c>
      <c r="AR40" s="91" t="s">
        <v>26</v>
      </c>
      <c r="AS40" s="114" t="s">
        <v>222</v>
      </c>
      <c r="AT40" s="449" t="s">
        <v>108</v>
      </c>
      <c r="AU40" s="427" t="s">
        <v>116</v>
      </c>
      <c r="AV40" s="427" t="s">
        <v>374</v>
      </c>
      <c r="AW40" s="427" t="s">
        <v>213</v>
      </c>
      <c r="AX40" s="427"/>
      <c r="AY40" s="427"/>
      <c r="AZ40" s="427"/>
      <c r="BA40" s="427"/>
      <c r="BB40" s="653"/>
    </row>
    <row r="41" spans="1:54" s="142" customFormat="1" ht="175.5" customHeight="1" x14ac:dyDescent="0.25">
      <c r="A41" s="96">
        <v>573</v>
      </c>
      <c r="B41" s="96">
        <v>149</v>
      </c>
      <c r="C41" s="272" t="s">
        <v>1553</v>
      </c>
      <c r="D41" s="168" t="s">
        <v>1554</v>
      </c>
      <c r="E41" s="168" t="s">
        <v>1555</v>
      </c>
      <c r="F41" s="100" t="s">
        <v>1556</v>
      </c>
      <c r="G41" s="97" t="s">
        <v>1557</v>
      </c>
      <c r="H41" s="266" t="s">
        <v>1558</v>
      </c>
      <c r="I41" s="266" t="s">
        <v>1559</v>
      </c>
      <c r="J41" s="101">
        <v>6</v>
      </c>
      <c r="K41" s="451">
        <v>41791</v>
      </c>
      <c r="L41" s="451">
        <v>42916</v>
      </c>
      <c r="M41" s="103" t="s">
        <v>530</v>
      </c>
      <c r="N41" s="452" t="s">
        <v>38</v>
      </c>
      <c r="O41" s="452" t="s">
        <v>25</v>
      </c>
      <c r="P41" s="452" t="s">
        <v>25</v>
      </c>
      <c r="Q41" s="452" t="s">
        <v>639</v>
      </c>
      <c r="R41" s="199" t="s">
        <v>6192</v>
      </c>
      <c r="S41" s="105" t="s">
        <v>89</v>
      </c>
      <c r="T41" s="106">
        <v>6</v>
      </c>
      <c r="U41" s="107">
        <f t="shared" si="0"/>
        <v>1</v>
      </c>
      <c r="V41" s="85" t="s">
        <v>1414</v>
      </c>
      <c r="W41" s="85" t="s">
        <v>1560</v>
      </c>
      <c r="X41" s="85"/>
      <c r="Y41" s="109" t="s">
        <v>1561</v>
      </c>
      <c r="Z41" s="109" t="s">
        <v>1562</v>
      </c>
      <c r="AA41" s="109" t="s">
        <v>1447</v>
      </c>
      <c r="AB41" s="109"/>
      <c r="AC41" s="109"/>
      <c r="AD41" s="85"/>
      <c r="AE41" s="85"/>
      <c r="AF41" s="427" t="s">
        <v>371</v>
      </c>
      <c r="AG41" s="85"/>
      <c r="AH41" s="86"/>
      <c r="AI41" s="85" t="s">
        <v>372</v>
      </c>
      <c r="AJ41" s="110" t="s">
        <v>51</v>
      </c>
      <c r="AK41" s="410">
        <f t="shared" si="1"/>
        <v>2</v>
      </c>
      <c r="AL41" s="411">
        <f t="shared" si="2"/>
        <v>0</v>
      </c>
      <c r="AM41" s="89" t="str">
        <f t="shared" si="3"/>
        <v>CUMPLIDA</v>
      </c>
      <c r="AN41" s="89" t="str">
        <f t="shared" si="4"/>
        <v>CUMPLIDA</v>
      </c>
      <c r="AO41" s="105" t="s">
        <v>89</v>
      </c>
      <c r="AP41" s="113"/>
      <c r="AQ41" s="114" t="s">
        <v>1563</v>
      </c>
      <c r="AR41" s="91" t="s">
        <v>26</v>
      </c>
      <c r="AS41" s="114" t="s">
        <v>222</v>
      </c>
      <c r="AT41" s="449" t="s">
        <v>108</v>
      </c>
      <c r="AU41" s="427" t="s">
        <v>116</v>
      </c>
      <c r="AV41" s="427" t="s">
        <v>374</v>
      </c>
      <c r="AW41" s="427" t="s">
        <v>213</v>
      </c>
      <c r="AX41" s="427"/>
      <c r="AY41" s="427"/>
      <c r="AZ41" s="427"/>
      <c r="BA41" s="427"/>
      <c r="BB41" s="653"/>
    </row>
    <row r="42" spans="1:54" s="142" customFormat="1" ht="409.6" customHeight="1" x14ac:dyDescent="0.25">
      <c r="A42" s="96">
        <v>576</v>
      </c>
      <c r="B42" s="96">
        <v>152</v>
      </c>
      <c r="C42" s="168" t="s">
        <v>1577</v>
      </c>
      <c r="D42" s="168" t="s">
        <v>1578</v>
      </c>
      <c r="E42" s="168" t="s">
        <v>1579</v>
      </c>
      <c r="F42" s="236" t="s">
        <v>1580</v>
      </c>
      <c r="G42" s="236" t="s">
        <v>1581</v>
      </c>
      <c r="H42" s="266" t="s">
        <v>1582</v>
      </c>
      <c r="I42" s="266" t="s">
        <v>1582</v>
      </c>
      <c r="J42" s="427">
        <v>6</v>
      </c>
      <c r="K42" s="451">
        <v>41791</v>
      </c>
      <c r="L42" s="451">
        <v>42916</v>
      </c>
      <c r="M42" s="103" t="s">
        <v>530</v>
      </c>
      <c r="N42" s="452" t="s">
        <v>38</v>
      </c>
      <c r="O42" s="452" t="s">
        <v>25</v>
      </c>
      <c r="P42" s="452" t="s">
        <v>25</v>
      </c>
      <c r="Q42" s="452" t="s">
        <v>639</v>
      </c>
      <c r="R42" s="199" t="s">
        <v>6192</v>
      </c>
      <c r="S42" s="105" t="s">
        <v>89</v>
      </c>
      <c r="T42" s="106">
        <v>6</v>
      </c>
      <c r="U42" s="107">
        <f t="shared" si="0"/>
        <v>1</v>
      </c>
      <c r="V42" s="85" t="s">
        <v>1583</v>
      </c>
      <c r="W42" s="85" t="s">
        <v>1584</v>
      </c>
      <c r="X42" s="85"/>
      <c r="Y42" s="109" t="s">
        <v>1585</v>
      </c>
      <c r="Z42" s="109" t="s">
        <v>1586</v>
      </c>
      <c r="AA42" s="109" t="s">
        <v>1447</v>
      </c>
      <c r="AB42" s="109"/>
      <c r="AC42" s="109"/>
      <c r="AD42" s="85" t="s">
        <v>441</v>
      </c>
      <c r="AE42" s="85" t="s">
        <v>26</v>
      </c>
      <c r="AF42" s="427" t="s">
        <v>1587</v>
      </c>
      <c r="AG42" s="85" t="s">
        <v>1588</v>
      </c>
      <c r="AH42" s="427" t="s">
        <v>1589</v>
      </c>
      <c r="AI42" s="85" t="s">
        <v>445</v>
      </c>
      <c r="AJ42" s="110" t="s">
        <v>51</v>
      </c>
      <c r="AK42" s="410">
        <f t="shared" si="1"/>
        <v>2</v>
      </c>
      <c r="AL42" s="411">
        <f t="shared" si="2"/>
        <v>0</v>
      </c>
      <c r="AM42" s="89" t="str">
        <f t="shared" si="3"/>
        <v>CUMPLIDA</v>
      </c>
      <c r="AN42" s="89" t="str">
        <f t="shared" si="4"/>
        <v>CUMPLIDA</v>
      </c>
      <c r="AO42" s="105" t="s">
        <v>89</v>
      </c>
      <c r="AP42" s="113"/>
      <c r="AQ42" s="114" t="s">
        <v>1590</v>
      </c>
      <c r="AR42" s="91" t="s">
        <v>26</v>
      </c>
      <c r="AS42" s="114" t="s">
        <v>222</v>
      </c>
      <c r="AT42" s="449" t="s">
        <v>108</v>
      </c>
      <c r="AU42" s="427" t="s">
        <v>116</v>
      </c>
      <c r="AV42" s="427" t="s">
        <v>1130</v>
      </c>
      <c r="AW42" s="427" t="s">
        <v>213</v>
      </c>
      <c r="AX42" s="427"/>
      <c r="AY42" s="427"/>
      <c r="AZ42" s="427"/>
      <c r="BA42" s="427"/>
      <c r="BB42" s="653"/>
    </row>
    <row r="43" spans="1:54" s="56" customFormat="1" ht="329.25" customHeight="1" x14ac:dyDescent="0.25">
      <c r="A43" s="96">
        <v>579</v>
      </c>
      <c r="B43" s="96">
        <v>155</v>
      </c>
      <c r="C43" s="450" t="s">
        <v>1605</v>
      </c>
      <c r="D43" s="168" t="s">
        <v>1606</v>
      </c>
      <c r="E43" s="168" t="s">
        <v>1607</v>
      </c>
      <c r="F43" s="236" t="s">
        <v>1608</v>
      </c>
      <c r="G43" s="277" t="s">
        <v>1609</v>
      </c>
      <c r="H43" s="99" t="s">
        <v>1610</v>
      </c>
      <c r="I43" s="186" t="s">
        <v>1611</v>
      </c>
      <c r="J43" s="427">
        <v>5</v>
      </c>
      <c r="K43" s="117">
        <v>41640</v>
      </c>
      <c r="L43" s="117">
        <v>43281</v>
      </c>
      <c r="M43" s="103" t="s">
        <v>530</v>
      </c>
      <c r="N43" s="452" t="s">
        <v>38</v>
      </c>
      <c r="O43" s="452" t="s">
        <v>43</v>
      </c>
      <c r="P43" s="452" t="s">
        <v>43</v>
      </c>
      <c r="Q43" s="118" t="s">
        <v>398</v>
      </c>
      <c r="R43" s="118" t="s">
        <v>6165</v>
      </c>
      <c r="S43" s="105" t="s">
        <v>88</v>
      </c>
      <c r="T43" s="106">
        <v>5</v>
      </c>
      <c r="U43" s="107">
        <f t="shared" si="0"/>
        <v>1</v>
      </c>
      <c r="V43" s="85" t="s">
        <v>1612</v>
      </c>
      <c r="W43" s="85"/>
      <c r="X43" s="85"/>
      <c r="Y43" s="109" t="s">
        <v>1613</v>
      </c>
      <c r="Z43" s="109"/>
      <c r="AA43" s="109" t="s">
        <v>1614</v>
      </c>
      <c r="AB43" s="109" t="s">
        <v>5893</v>
      </c>
      <c r="AC43" s="109"/>
      <c r="AD43" s="85"/>
      <c r="AE43" s="85"/>
      <c r="AF43" s="86"/>
      <c r="AG43" s="85"/>
      <c r="AH43" s="86"/>
      <c r="AI43" s="85"/>
      <c r="AJ43" s="110" t="s">
        <v>51</v>
      </c>
      <c r="AK43" s="410">
        <f t="shared" si="1"/>
        <v>2</v>
      </c>
      <c r="AL43" s="411">
        <f t="shared" si="2"/>
        <v>0</v>
      </c>
      <c r="AM43" s="89" t="str">
        <f t="shared" si="3"/>
        <v>CUMPLIDA</v>
      </c>
      <c r="AN43" s="89" t="str">
        <f t="shared" si="4"/>
        <v>CUMPLIDA</v>
      </c>
      <c r="AO43" s="105" t="s">
        <v>88</v>
      </c>
      <c r="AP43" s="113"/>
      <c r="AQ43" s="91"/>
      <c r="AR43" s="91"/>
      <c r="AS43" s="91"/>
      <c r="AT43" s="449" t="s">
        <v>108</v>
      </c>
      <c r="AU43" s="427" t="s">
        <v>117</v>
      </c>
      <c r="AV43" s="427" t="s">
        <v>135</v>
      </c>
      <c r="AW43" s="427" t="s">
        <v>213</v>
      </c>
      <c r="AX43" s="427"/>
      <c r="AY43" s="427"/>
      <c r="AZ43" s="427"/>
      <c r="BA43" s="427"/>
      <c r="BB43" s="653"/>
    </row>
    <row r="44" spans="1:54" s="142" customFormat="1" ht="273.60000000000002" customHeight="1" x14ac:dyDescent="0.25">
      <c r="A44" s="96">
        <v>583</v>
      </c>
      <c r="B44" s="96">
        <v>159</v>
      </c>
      <c r="C44" s="168" t="s">
        <v>1633</v>
      </c>
      <c r="D44" s="236" t="s">
        <v>1634</v>
      </c>
      <c r="E44" s="168" t="s">
        <v>1635</v>
      </c>
      <c r="F44" s="168" t="s">
        <v>1636</v>
      </c>
      <c r="G44" s="168" t="s">
        <v>677</v>
      </c>
      <c r="H44" s="119" t="s">
        <v>1637</v>
      </c>
      <c r="I44" s="119" t="s">
        <v>1638</v>
      </c>
      <c r="J44" s="427">
        <v>5</v>
      </c>
      <c r="K44" s="451">
        <v>41456</v>
      </c>
      <c r="L44" s="451">
        <v>42916</v>
      </c>
      <c r="M44" s="103" t="s">
        <v>1639</v>
      </c>
      <c r="N44" s="278" t="s">
        <v>56</v>
      </c>
      <c r="O44" s="199" t="s">
        <v>29</v>
      </c>
      <c r="P44" s="452" t="s">
        <v>431</v>
      </c>
      <c r="Q44" s="452" t="s">
        <v>531</v>
      </c>
      <c r="R44" s="452" t="s">
        <v>6191</v>
      </c>
      <c r="S44" s="105" t="s">
        <v>31</v>
      </c>
      <c r="T44" s="106">
        <v>5</v>
      </c>
      <c r="U44" s="107">
        <f t="shared" si="0"/>
        <v>1</v>
      </c>
      <c r="V44" s="85" t="s">
        <v>1640</v>
      </c>
      <c r="W44" s="85"/>
      <c r="X44" s="85"/>
      <c r="Y44" s="109" t="s">
        <v>1641</v>
      </c>
      <c r="Z44" s="109" t="s">
        <v>1642</v>
      </c>
      <c r="AA44" s="109"/>
      <c r="AB44" s="109"/>
      <c r="AC44" s="109"/>
      <c r="AD44" s="85" t="s">
        <v>441</v>
      </c>
      <c r="AE44" s="85"/>
      <c r="AF44" s="427" t="s">
        <v>1643</v>
      </c>
      <c r="AG44" s="85"/>
      <c r="AH44" s="427"/>
      <c r="AI44" s="85"/>
      <c r="AJ44" s="110" t="s">
        <v>51</v>
      </c>
      <c r="AK44" s="410">
        <f t="shared" si="1"/>
        <v>2</v>
      </c>
      <c r="AL44" s="411">
        <f t="shared" si="2"/>
        <v>0</v>
      </c>
      <c r="AM44" s="89" t="str">
        <f t="shared" si="3"/>
        <v>CUMPLIDA</v>
      </c>
      <c r="AN44" s="89" t="str">
        <f t="shared" si="4"/>
        <v>CUMPLIDA</v>
      </c>
      <c r="AO44" s="105" t="s">
        <v>31</v>
      </c>
      <c r="AP44" s="113"/>
      <c r="AQ44" s="114" t="s">
        <v>1644</v>
      </c>
      <c r="AR44" s="91" t="s">
        <v>26</v>
      </c>
      <c r="AS44" s="114" t="s">
        <v>222</v>
      </c>
      <c r="AT44" s="449" t="s">
        <v>108</v>
      </c>
      <c r="AU44" s="427" t="s">
        <v>113</v>
      </c>
      <c r="AV44" s="427" t="s">
        <v>113</v>
      </c>
      <c r="AW44" s="427" t="s">
        <v>213</v>
      </c>
      <c r="AX44" s="427"/>
      <c r="AY44" s="427"/>
      <c r="AZ44" s="427"/>
      <c r="BA44" s="427"/>
      <c r="BB44" s="653"/>
    </row>
    <row r="45" spans="1:54" s="142" customFormat="1" ht="223.5" customHeight="1" x14ac:dyDescent="0.25">
      <c r="A45" s="96">
        <v>586</v>
      </c>
      <c r="B45" s="96">
        <v>162</v>
      </c>
      <c r="C45" s="168" t="s">
        <v>1645</v>
      </c>
      <c r="D45" s="236" t="s">
        <v>1646</v>
      </c>
      <c r="E45" s="236" t="s">
        <v>1647</v>
      </c>
      <c r="F45" s="99" t="s">
        <v>1648</v>
      </c>
      <c r="G45" s="99" t="s">
        <v>1649</v>
      </c>
      <c r="H45" s="99" t="s">
        <v>1650</v>
      </c>
      <c r="I45" s="99" t="s">
        <v>1651</v>
      </c>
      <c r="J45" s="449">
        <v>8</v>
      </c>
      <c r="K45" s="117">
        <v>41640</v>
      </c>
      <c r="L45" s="451">
        <v>43281</v>
      </c>
      <c r="M45" s="103" t="s">
        <v>1639</v>
      </c>
      <c r="N45" s="278" t="s">
        <v>56</v>
      </c>
      <c r="O45" s="199" t="s">
        <v>29</v>
      </c>
      <c r="P45" s="452" t="s">
        <v>431</v>
      </c>
      <c r="Q45" s="452" t="s">
        <v>531</v>
      </c>
      <c r="R45" s="452" t="s">
        <v>6191</v>
      </c>
      <c r="S45" s="105" t="s">
        <v>89</v>
      </c>
      <c r="T45" s="106">
        <v>8</v>
      </c>
      <c r="U45" s="107">
        <f t="shared" si="0"/>
        <v>1</v>
      </c>
      <c r="V45" s="85" t="s">
        <v>1652</v>
      </c>
      <c r="W45" s="85"/>
      <c r="X45" s="85"/>
      <c r="Y45" s="109" t="s">
        <v>1653</v>
      </c>
      <c r="Z45" s="109"/>
      <c r="AA45" s="109"/>
      <c r="AB45" s="109" t="s">
        <v>5929</v>
      </c>
      <c r="AC45" s="109"/>
      <c r="AD45" s="85"/>
      <c r="AE45" s="85"/>
      <c r="AF45" s="86"/>
      <c r="AG45" s="85"/>
      <c r="AH45" s="86"/>
      <c r="AI45" s="85"/>
      <c r="AJ45" s="110" t="s">
        <v>51</v>
      </c>
      <c r="AK45" s="410">
        <f t="shared" si="1"/>
        <v>2</v>
      </c>
      <c r="AL45" s="411">
        <f t="shared" si="2"/>
        <v>0</v>
      </c>
      <c r="AM45" s="89" t="str">
        <f t="shared" si="3"/>
        <v>CUMPLIDA</v>
      </c>
      <c r="AN45" s="89" t="str">
        <f t="shared" si="4"/>
        <v>CUMPLIDA</v>
      </c>
      <c r="AO45" s="105" t="s">
        <v>89</v>
      </c>
      <c r="AP45" s="113"/>
      <c r="AQ45" s="114" t="s">
        <v>1654</v>
      </c>
      <c r="AR45" s="91" t="s">
        <v>26</v>
      </c>
      <c r="AS45" s="114" t="s">
        <v>222</v>
      </c>
      <c r="AT45" s="449" t="s">
        <v>108</v>
      </c>
      <c r="AU45" s="427" t="s">
        <v>115</v>
      </c>
      <c r="AV45" s="427" t="s">
        <v>155</v>
      </c>
      <c r="AW45" s="427" t="s">
        <v>213</v>
      </c>
      <c r="AX45" s="427"/>
      <c r="AY45" s="427"/>
      <c r="AZ45" s="427"/>
      <c r="BA45" s="427"/>
      <c r="BB45" s="653"/>
    </row>
    <row r="46" spans="1:54" s="142" customFormat="1" ht="187.15" customHeight="1" x14ac:dyDescent="0.25">
      <c r="A46" s="96">
        <v>587</v>
      </c>
      <c r="B46" s="96">
        <v>163</v>
      </c>
      <c r="C46" s="168" t="s">
        <v>1655</v>
      </c>
      <c r="D46" s="236" t="s">
        <v>1656</v>
      </c>
      <c r="E46" s="236" t="s">
        <v>1657</v>
      </c>
      <c r="F46" s="236" t="s">
        <v>1658</v>
      </c>
      <c r="G46" s="99" t="s">
        <v>1088</v>
      </c>
      <c r="H46" s="119" t="s">
        <v>1659</v>
      </c>
      <c r="I46" s="119" t="s">
        <v>1659</v>
      </c>
      <c r="J46" s="449">
        <v>9</v>
      </c>
      <c r="K46" s="117">
        <v>41699</v>
      </c>
      <c r="L46" s="117">
        <v>43190</v>
      </c>
      <c r="M46" s="103" t="s">
        <v>1639</v>
      </c>
      <c r="N46" s="278" t="s">
        <v>56</v>
      </c>
      <c r="O46" s="199" t="s">
        <v>29</v>
      </c>
      <c r="P46" s="199" t="s">
        <v>29</v>
      </c>
      <c r="Q46" s="199" t="s">
        <v>531</v>
      </c>
      <c r="R46" s="452" t="s">
        <v>6191</v>
      </c>
      <c r="S46" s="105" t="s">
        <v>88</v>
      </c>
      <c r="T46" s="106">
        <v>9</v>
      </c>
      <c r="U46" s="107">
        <f t="shared" si="0"/>
        <v>1</v>
      </c>
      <c r="V46" s="85" t="s">
        <v>1660</v>
      </c>
      <c r="W46" s="85"/>
      <c r="X46" s="85"/>
      <c r="Y46" s="109" t="s">
        <v>1661</v>
      </c>
      <c r="Z46" s="109"/>
      <c r="AA46" s="109"/>
      <c r="AB46" s="109" t="s">
        <v>5749</v>
      </c>
      <c r="AC46" s="109"/>
      <c r="AD46" s="85"/>
      <c r="AE46" s="85"/>
      <c r="AF46" s="86"/>
      <c r="AG46" s="85"/>
      <c r="AH46" s="86"/>
      <c r="AI46" s="85"/>
      <c r="AJ46" s="110" t="s">
        <v>51</v>
      </c>
      <c r="AK46" s="410">
        <f t="shared" si="1"/>
        <v>2</v>
      </c>
      <c r="AL46" s="411">
        <f t="shared" si="2"/>
        <v>0</v>
      </c>
      <c r="AM46" s="89" t="str">
        <f t="shared" si="3"/>
        <v>CUMPLIDA</v>
      </c>
      <c r="AN46" s="89" t="str">
        <f t="shared" si="4"/>
        <v>CUMPLIDA</v>
      </c>
      <c r="AO46" s="105" t="s">
        <v>88</v>
      </c>
      <c r="AP46" s="113"/>
      <c r="AQ46" s="114" t="s">
        <v>1662</v>
      </c>
      <c r="AR46" s="91" t="s">
        <v>26</v>
      </c>
      <c r="AS46" s="114" t="s">
        <v>222</v>
      </c>
      <c r="AT46" s="449" t="s">
        <v>108</v>
      </c>
      <c r="AU46" s="427" t="s">
        <v>115</v>
      </c>
      <c r="AV46" s="427" t="s">
        <v>155</v>
      </c>
      <c r="AW46" s="427" t="s">
        <v>213</v>
      </c>
      <c r="AX46" s="427"/>
      <c r="AY46" s="427"/>
      <c r="AZ46" s="427"/>
      <c r="BA46" s="427"/>
      <c r="BB46" s="653"/>
    </row>
    <row r="47" spans="1:54" s="142" customFormat="1" ht="409.5" hidden="1" customHeight="1" x14ac:dyDescent="0.25">
      <c r="A47" s="96">
        <v>589</v>
      </c>
      <c r="B47" s="96">
        <v>165</v>
      </c>
      <c r="C47" s="272" t="s">
        <v>1663</v>
      </c>
      <c r="D47" s="168" t="s">
        <v>1664</v>
      </c>
      <c r="E47" s="168" t="s">
        <v>1665</v>
      </c>
      <c r="F47" s="99" t="s">
        <v>427</v>
      </c>
      <c r="G47" s="99" t="s">
        <v>428</v>
      </c>
      <c r="H47" s="279" t="s">
        <v>1666</v>
      </c>
      <c r="I47" s="279" t="s">
        <v>1666</v>
      </c>
      <c r="J47" s="427">
        <v>6</v>
      </c>
      <c r="K47" s="451">
        <v>41640</v>
      </c>
      <c r="L47" s="451">
        <v>43616</v>
      </c>
      <c r="M47" s="103" t="s">
        <v>1639</v>
      </c>
      <c r="N47" s="278" t="s">
        <v>56</v>
      </c>
      <c r="O47" s="199" t="s">
        <v>29</v>
      </c>
      <c r="P47" s="452" t="s">
        <v>431</v>
      </c>
      <c r="Q47" s="452" t="s">
        <v>531</v>
      </c>
      <c r="R47" s="452" t="s">
        <v>6191</v>
      </c>
      <c r="S47" s="105" t="s">
        <v>822</v>
      </c>
      <c r="T47" s="106">
        <v>5</v>
      </c>
      <c r="U47" s="107">
        <f t="shared" si="0"/>
        <v>0.83333333333333337</v>
      </c>
      <c r="V47" s="85" t="s">
        <v>1667</v>
      </c>
      <c r="W47" s="85"/>
      <c r="X47" s="85"/>
      <c r="Y47" s="109" t="s">
        <v>1668</v>
      </c>
      <c r="Z47" s="109" t="s">
        <v>1669</v>
      </c>
      <c r="AA47" s="109" t="s">
        <v>1670</v>
      </c>
      <c r="AB47" s="109" t="s">
        <v>5888</v>
      </c>
      <c r="AC47" s="109"/>
      <c r="AD47" s="85" t="s">
        <v>441</v>
      </c>
      <c r="AE47" s="85"/>
      <c r="AF47" s="427" t="s">
        <v>1671</v>
      </c>
      <c r="AG47" s="85"/>
      <c r="AH47" s="427"/>
      <c r="AI47" s="85"/>
      <c r="AJ47" s="110" t="s">
        <v>51</v>
      </c>
      <c r="AK47" s="410">
        <f t="shared" si="1"/>
        <v>0</v>
      </c>
      <c r="AL47" s="411">
        <f t="shared" si="2"/>
        <v>1</v>
      </c>
      <c r="AM47" s="89" t="str">
        <f t="shared" si="3"/>
        <v>EN TERMINO</v>
      </c>
      <c r="AN47" s="89" t="str">
        <f t="shared" si="4"/>
        <v>EN TERMINO</v>
      </c>
      <c r="AO47" s="452" t="s">
        <v>27</v>
      </c>
      <c r="AP47" s="113"/>
      <c r="AQ47" s="114" t="s">
        <v>1672</v>
      </c>
      <c r="AR47" s="91" t="s">
        <v>26</v>
      </c>
      <c r="AS47" s="114" t="s">
        <v>221</v>
      </c>
      <c r="AT47" s="427" t="s">
        <v>108</v>
      </c>
      <c r="AU47" s="427" t="s">
        <v>115</v>
      </c>
      <c r="AV47" s="427" t="s">
        <v>596</v>
      </c>
      <c r="AW47" s="427" t="s">
        <v>213</v>
      </c>
      <c r="AX47" s="427"/>
      <c r="AY47" s="427"/>
      <c r="AZ47" s="427"/>
      <c r="BA47" s="427"/>
      <c r="BB47" s="653"/>
    </row>
    <row r="48" spans="1:54" s="56" customFormat="1" ht="331.15" customHeight="1" x14ac:dyDescent="0.25">
      <c r="A48" s="96">
        <v>590</v>
      </c>
      <c r="B48" s="96">
        <v>166</v>
      </c>
      <c r="C48" s="168" t="s">
        <v>1673</v>
      </c>
      <c r="D48" s="168" t="s">
        <v>1674</v>
      </c>
      <c r="E48" s="168" t="s">
        <v>1675</v>
      </c>
      <c r="F48" s="168" t="s">
        <v>1676</v>
      </c>
      <c r="G48" s="168" t="s">
        <v>1677</v>
      </c>
      <c r="H48" s="450" t="s">
        <v>1678</v>
      </c>
      <c r="I48" s="450" t="s">
        <v>1678</v>
      </c>
      <c r="J48" s="427">
        <v>10</v>
      </c>
      <c r="K48" s="117">
        <v>41671</v>
      </c>
      <c r="L48" s="217">
        <v>43069</v>
      </c>
      <c r="M48" s="103" t="s">
        <v>570</v>
      </c>
      <c r="N48" s="452" t="s">
        <v>39</v>
      </c>
      <c r="O48" s="199" t="s">
        <v>22</v>
      </c>
      <c r="P48" s="452" t="s">
        <v>370</v>
      </c>
      <c r="Q48" s="118" t="s">
        <v>5681</v>
      </c>
      <c r="R48" s="118" t="s">
        <v>6164</v>
      </c>
      <c r="S48" s="105" t="s">
        <v>440</v>
      </c>
      <c r="T48" s="106">
        <v>10</v>
      </c>
      <c r="U48" s="107">
        <f t="shared" si="0"/>
        <v>1</v>
      </c>
      <c r="V48" s="85" t="s">
        <v>1679</v>
      </c>
      <c r="W48" s="85"/>
      <c r="X48" s="85"/>
      <c r="Y48" s="109" t="s">
        <v>1680</v>
      </c>
      <c r="Z48" s="109" t="s">
        <v>1681</v>
      </c>
      <c r="AA48" s="109" t="s">
        <v>1682</v>
      </c>
      <c r="AB48" s="109"/>
      <c r="AC48" s="109"/>
      <c r="AD48" s="85" t="s">
        <v>1683</v>
      </c>
      <c r="AE48" s="85" t="s">
        <v>26</v>
      </c>
      <c r="AF48" s="427" t="s">
        <v>1684</v>
      </c>
      <c r="AG48" s="85" t="s">
        <v>1685</v>
      </c>
      <c r="AH48" s="427" t="s">
        <v>1686</v>
      </c>
      <c r="AI48" s="85" t="s">
        <v>445</v>
      </c>
      <c r="AJ48" s="110" t="s">
        <v>51</v>
      </c>
      <c r="AK48" s="410">
        <f t="shared" si="1"/>
        <v>2</v>
      </c>
      <c r="AL48" s="411">
        <f t="shared" si="2"/>
        <v>0</v>
      </c>
      <c r="AM48" s="89" t="str">
        <f t="shared" si="3"/>
        <v>CUMPLIDA</v>
      </c>
      <c r="AN48" s="89" t="str">
        <f t="shared" si="4"/>
        <v>CUMPLIDA</v>
      </c>
      <c r="AO48" s="105" t="s">
        <v>31</v>
      </c>
      <c r="AP48" s="113"/>
      <c r="AQ48" s="114" t="s">
        <v>1687</v>
      </c>
      <c r="AR48" s="91" t="s">
        <v>26</v>
      </c>
      <c r="AS48" s="114" t="s">
        <v>221</v>
      </c>
      <c r="AT48" s="449" t="s">
        <v>108</v>
      </c>
      <c r="AU48" s="427" t="s">
        <v>116</v>
      </c>
      <c r="AV48" s="427" t="s">
        <v>374</v>
      </c>
      <c r="AW48" s="427" t="s">
        <v>213</v>
      </c>
      <c r="AX48" s="427"/>
      <c r="AY48" s="427"/>
      <c r="AZ48" s="427"/>
      <c r="BA48" s="427"/>
      <c r="BB48" s="653"/>
    </row>
    <row r="49" spans="1:54" s="56" customFormat="1" ht="238.5" customHeight="1" x14ac:dyDescent="0.25">
      <c r="A49" s="96">
        <v>605</v>
      </c>
      <c r="B49" s="96">
        <v>181</v>
      </c>
      <c r="C49" s="168" t="s">
        <v>1731</v>
      </c>
      <c r="D49" s="168" t="s">
        <v>1732</v>
      </c>
      <c r="E49" s="168" t="s">
        <v>1733</v>
      </c>
      <c r="F49" s="168" t="s">
        <v>1734</v>
      </c>
      <c r="G49" s="168" t="s">
        <v>1735</v>
      </c>
      <c r="H49" s="119" t="s">
        <v>1736</v>
      </c>
      <c r="I49" s="119" t="s">
        <v>1737</v>
      </c>
      <c r="J49" s="427">
        <v>7</v>
      </c>
      <c r="K49" s="451">
        <v>41671</v>
      </c>
      <c r="L49" s="451">
        <v>42916</v>
      </c>
      <c r="M49" s="103" t="s">
        <v>570</v>
      </c>
      <c r="N49" s="452" t="s">
        <v>39</v>
      </c>
      <c r="O49" s="199" t="s">
        <v>22</v>
      </c>
      <c r="P49" s="199" t="s">
        <v>452</v>
      </c>
      <c r="Q49" s="118" t="s">
        <v>5681</v>
      </c>
      <c r="R49" s="118" t="s">
        <v>6164</v>
      </c>
      <c r="S49" s="105" t="s">
        <v>89</v>
      </c>
      <c r="T49" s="106">
        <v>7</v>
      </c>
      <c r="U49" s="107">
        <f t="shared" si="0"/>
        <v>1</v>
      </c>
      <c r="V49" s="85" t="s">
        <v>1738</v>
      </c>
      <c r="W49" s="85"/>
      <c r="X49" s="85"/>
      <c r="Y49" s="109" t="s">
        <v>1739</v>
      </c>
      <c r="Z49" s="109" t="s">
        <v>1740</v>
      </c>
      <c r="AA49" s="109"/>
      <c r="AB49" s="109"/>
      <c r="AC49" s="109"/>
      <c r="AD49" s="85"/>
      <c r="AE49" s="85"/>
      <c r="AF49" s="86"/>
      <c r="AG49" s="85"/>
      <c r="AH49" s="86"/>
      <c r="AI49" s="85"/>
      <c r="AJ49" s="110" t="s">
        <v>51</v>
      </c>
      <c r="AK49" s="410">
        <f t="shared" si="1"/>
        <v>2</v>
      </c>
      <c r="AL49" s="411">
        <f t="shared" si="2"/>
        <v>0</v>
      </c>
      <c r="AM49" s="89" t="str">
        <f t="shared" si="3"/>
        <v>CUMPLIDA</v>
      </c>
      <c r="AN49" s="89" t="str">
        <f t="shared" si="4"/>
        <v>CUMPLIDA</v>
      </c>
      <c r="AO49" s="105" t="s">
        <v>89</v>
      </c>
      <c r="AP49" s="113"/>
      <c r="AQ49" s="91"/>
      <c r="AR49" s="91"/>
      <c r="AS49" s="91"/>
      <c r="AT49" s="449" t="s">
        <v>108</v>
      </c>
      <c r="AU49" s="427" t="s">
        <v>111</v>
      </c>
      <c r="AV49" s="427" t="s">
        <v>134</v>
      </c>
      <c r="AW49" s="427" t="s">
        <v>213</v>
      </c>
      <c r="AX49" s="427"/>
      <c r="AY49" s="427"/>
      <c r="AZ49" s="427"/>
      <c r="BA49" s="427"/>
      <c r="BB49" s="653"/>
    </row>
    <row r="50" spans="1:54" s="56" customFormat="1" ht="216" customHeight="1" x14ac:dyDescent="0.25">
      <c r="A50" s="96">
        <v>612</v>
      </c>
      <c r="B50" s="96">
        <v>188</v>
      </c>
      <c r="C50" s="168" t="s">
        <v>1747</v>
      </c>
      <c r="D50" s="168" t="s">
        <v>1748</v>
      </c>
      <c r="E50" s="168" t="s">
        <v>1749</v>
      </c>
      <c r="F50" s="119" t="s">
        <v>1750</v>
      </c>
      <c r="G50" s="168" t="s">
        <v>1751</v>
      </c>
      <c r="H50" s="119" t="s">
        <v>1752</v>
      </c>
      <c r="I50" s="119" t="s">
        <v>1752</v>
      </c>
      <c r="J50" s="427">
        <v>10</v>
      </c>
      <c r="K50" s="117">
        <v>41671</v>
      </c>
      <c r="L50" s="217">
        <v>43069</v>
      </c>
      <c r="M50" s="103" t="s">
        <v>570</v>
      </c>
      <c r="N50" s="452" t="s">
        <v>39</v>
      </c>
      <c r="O50" s="199" t="s">
        <v>22</v>
      </c>
      <c r="P50" s="452" t="s">
        <v>370</v>
      </c>
      <c r="Q50" s="118" t="s">
        <v>5681</v>
      </c>
      <c r="R50" s="118" t="s">
        <v>6164</v>
      </c>
      <c r="S50" s="105" t="s">
        <v>89</v>
      </c>
      <c r="T50" s="106">
        <v>10</v>
      </c>
      <c r="U50" s="107">
        <f t="shared" si="0"/>
        <v>1</v>
      </c>
      <c r="V50" s="85" t="s">
        <v>1753</v>
      </c>
      <c r="W50" s="85"/>
      <c r="X50" s="85"/>
      <c r="Y50" s="109" t="s">
        <v>1754</v>
      </c>
      <c r="Z50" s="109"/>
      <c r="AA50" s="109" t="s">
        <v>1755</v>
      </c>
      <c r="AB50" s="109"/>
      <c r="AC50" s="109"/>
      <c r="AD50" s="85"/>
      <c r="AE50" s="85"/>
      <c r="AF50" s="86"/>
      <c r="AG50" s="85"/>
      <c r="AH50" s="86"/>
      <c r="AI50" s="85"/>
      <c r="AJ50" s="110" t="s">
        <v>51</v>
      </c>
      <c r="AK50" s="410">
        <f t="shared" si="1"/>
        <v>2</v>
      </c>
      <c r="AL50" s="411">
        <f t="shared" si="2"/>
        <v>0</v>
      </c>
      <c r="AM50" s="89" t="str">
        <f t="shared" si="3"/>
        <v>CUMPLIDA</v>
      </c>
      <c r="AN50" s="89" t="str">
        <f t="shared" si="4"/>
        <v>CUMPLIDA</v>
      </c>
      <c r="AO50" s="105" t="s">
        <v>89</v>
      </c>
      <c r="AP50" s="113"/>
      <c r="AQ50" s="91"/>
      <c r="AR50" s="91"/>
      <c r="AS50" s="91"/>
      <c r="AT50" s="449" t="s">
        <v>108</v>
      </c>
      <c r="AU50" s="427" t="s">
        <v>115</v>
      </c>
      <c r="AV50" s="427" t="s">
        <v>205</v>
      </c>
      <c r="AW50" s="427" t="s">
        <v>213</v>
      </c>
      <c r="AX50" s="427"/>
      <c r="AY50" s="427"/>
      <c r="AZ50" s="427"/>
      <c r="BA50" s="427"/>
      <c r="BB50" s="653"/>
    </row>
    <row r="51" spans="1:54" s="56" customFormat="1" ht="257.25" customHeight="1" x14ac:dyDescent="0.25">
      <c r="A51" s="96">
        <v>621</v>
      </c>
      <c r="B51" s="96">
        <v>197</v>
      </c>
      <c r="C51" s="168" t="s">
        <v>1773</v>
      </c>
      <c r="D51" s="168" t="s">
        <v>1774</v>
      </c>
      <c r="E51" s="168" t="s">
        <v>1775</v>
      </c>
      <c r="F51" s="168" t="s">
        <v>1776</v>
      </c>
      <c r="G51" s="119" t="s">
        <v>1777</v>
      </c>
      <c r="H51" s="119" t="s">
        <v>1778</v>
      </c>
      <c r="I51" s="119" t="s">
        <v>1778</v>
      </c>
      <c r="J51" s="427">
        <v>7</v>
      </c>
      <c r="K51" s="117">
        <v>41426</v>
      </c>
      <c r="L51" s="217">
        <v>43069</v>
      </c>
      <c r="M51" s="103" t="s">
        <v>570</v>
      </c>
      <c r="N51" s="452" t="s">
        <v>39</v>
      </c>
      <c r="O51" s="199" t="s">
        <v>22</v>
      </c>
      <c r="P51" s="199" t="s">
        <v>22</v>
      </c>
      <c r="Q51" s="118" t="s">
        <v>5681</v>
      </c>
      <c r="R51" s="118" t="s">
        <v>6164</v>
      </c>
      <c r="S51" s="105" t="s">
        <v>89</v>
      </c>
      <c r="T51" s="106">
        <v>7</v>
      </c>
      <c r="U51" s="107">
        <f t="shared" si="0"/>
        <v>1</v>
      </c>
      <c r="V51" s="85" t="s">
        <v>564</v>
      </c>
      <c r="W51" s="85" t="s">
        <v>1779</v>
      </c>
      <c r="X51" s="85"/>
      <c r="Y51" s="109" t="s">
        <v>1780</v>
      </c>
      <c r="Z51" s="109"/>
      <c r="AA51" s="109" t="s">
        <v>1781</v>
      </c>
      <c r="AB51" s="109"/>
      <c r="AC51" s="109"/>
      <c r="AD51" s="85"/>
      <c r="AE51" s="85"/>
      <c r="AF51" s="86"/>
      <c r="AG51" s="85"/>
      <c r="AH51" s="86"/>
      <c r="AI51" s="85"/>
      <c r="AJ51" s="110" t="s">
        <v>51</v>
      </c>
      <c r="AK51" s="410">
        <f t="shared" si="1"/>
        <v>2</v>
      </c>
      <c r="AL51" s="411">
        <f t="shared" si="2"/>
        <v>0</v>
      </c>
      <c r="AM51" s="89" t="str">
        <f t="shared" si="3"/>
        <v>CUMPLIDA</v>
      </c>
      <c r="AN51" s="89" t="str">
        <f t="shared" si="4"/>
        <v>CUMPLIDA</v>
      </c>
      <c r="AO51" s="105" t="s">
        <v>89</v>
      </c>
      <c r="AP51" s="113"/>
      <c r="AQ51" s="91"/>
      <c r="AR51" s="91"/>
      <c r="AS51" s="91"/>
      <c r="AT51" s="449" t="s">
        <v>108</v>
      </c>
      <c r="AU51" s="427" t="s">
        <v>111</v>
      </c>
      <c r="AV51" s="427" t="s">
        <v>1512</v>
      </c>
      <c r="AW51" s="427" t="s">
        <v>213</v>
      </c>
      <c r="AX51" s="427"/>
      <c r="AY51" s="427"/>
      <c r="AZ51" s="427"/>
      <c r="BA51" s="427"/>
      <c r="BB51" s="653"/>
    </row>
    <row r="52" spans="1:54" s="142" customFormat="1" ht="409.6" customHeight="1" x14ac:dyDescent="0.25">
      <c r="A52" s="96">
        <v>627</v>
      </c>
      <c r="B52" s="96">
        <v>203</v>
      </c>
      <c r="C52" s="168" t="s">
        <v>1802</v>
      </c>
      <c r="D52" s="236" t="s">
        <v>1803</v>
      </c>
      <c r="E52" s="168" t="s">
        <v>1804</v>
      </c>
      <c r="F52" s="282" t="s">
        <v>1805</v>
      </c>
      <c r="G52" s="147" t="s">
        <v>1806</v>
      </c>
      <c r="H52" s="283" t="s">
        <v>1807</v>
      </c>
      <c r="I52" s="283" t="s">
        <v>1807</v>
      </c>
      <c r="J52" s="264">
        <v>10</v>
      </c>
      <c r="K52" s="451">
        <v>41640</v>
      </c>
      <c r="L52" s="451">
        <v>42978</v>
      </c>
      <c r="M52" s="103" t="s">
        <v>303</v>
      </c>
      <c r="N52" s="103" t="s">
        <v>303</v>
      </c>
      <c r="O52" s="452" t="s">
        <v>57</v>
      </c>
      <c r="P52" s="452" t="s">
        <v>57</v>
      </c>
      <c r="Q52" s="452" t="s">
        <v>5682</v>
      </c>
      <c r="R52" s="452" t="s">
        <v>37</v>
      </c>
      <c r="S52" s="105" t="s">
        <v>440</v>
      </c>
      <c r="T52" s="106">
        <v>10</v>
      </c>
      <c r="U52" s="107">
        <f t="shared" si="0"/>
        <v>1</v>
      </c>
      <c r="V52" s="85" t="s">
        <v>1808</v>
      </c>
      <c r="W52" s="85"/>
      <c r="X52" s="85" t="s">
        <v>1809</v>
      </c>
      <c r="Y52" s="109" t="s">
        <v>1810</v>
      </c>
      <c r="Z52" s="109" t="s">
        <v>1811</v>
      </c>
      <c r="AA52" s="109" t="s">
        <v>1812</v>
      </c>
      <c r="AB52" s="109"/>
      <c r="AC52" s="109"/>
      <c r="AD52" s="85" t="s">
        <v>31</v>
      </c>
      <c r="AE52" s="85" t="s">
        <v>26</v>
      </c>
      <c r="AF52" s="427" t="s">
        <v>1813</v>
      </c>
      <c r="AG52" s="85" t="s">
        <v>1814</v>
      </c>
      <c r="AH52" s="427" t="s">
        <v>1815</v>
      </c>
      <c r="AI52" s="85" t="s">
        <v>1816</v>
      </c>
      <c r="AJ52" s="110" t="s">
        <v>51</v>
      </c>
      <c r="AK52" s="410">
        <f t="shared" si="1"/>
        <v>2</v>
      </c>
      <c r="AL52" s="411">
        <f t="shared" si="2"/>
        <v>0</v>
      </c>
      <c r="AM52" s="89" t="str">
        <f t="shared" si="3"/>
        <v>CUMPLIDA</v>
      </c>
      <c r="AN52" s="89" t="str">
        <f t="shared" si="4"/>
        <v>CUMPLIDA</v>
      </c>
      <c r="AO52" s="105" t="s">
        <v>31</v>
      </c>
      <c r="AP52" s="113"/>
      <c r="AQ52" s="114" t="s">
        <v>1817</v>
      </c>
      <c r="AR52" s="91" t="s">
        <v>26</v>
      </c>
      <c r="AS52" s="114" t="s">
        <v>221</v>
      </c>
      <c r="AT52" s="449" t="s">
        <v>108</v>
      </c>
      <c r="AU52" s="427" t="s">
        <v>120</v>
      </c>
      <c r="AV52" s="427" t="s">
        <v>120</v>
      </c>
      <c r="AW52" s="427" t="s">
        <v>213</v>
      </c>
      <c r="AX52" s="427"/>
      <c r="AY52" s="427"/>
      <c r="AZ52" s="427"/>
      <c r="BA52" s="427"/>
      <c r="BB52" s="653"/>
    </row>
    <row r="53" spans="1:54" s="142" customFormat="1" ht="302.45" customHeight="1" x14ac:dyDescent="0.25">
      <c r="A53" s="96">
        <v>650</v>
      </c>
      <c r="B53" s="96">
        <v>226</v>
      </c>
      <c r="C53" s="168" t="s">
        <v>1914</v>
      </c>
      <c r="D53" s="284" t="s">
        <v>1915</v>
      </c>
      <c r="E53" s="168" t="s">
        <v>1916</v>
      </c>
      <c r="F53" s="168" t="s">
        <v>1917</v>
      </c>
      <c r="G53" s="168" t="s">
        <v>1918</v>
      </c>
      <c r="H53" s="119" t="s">
        <v>1919</v>
      </c>
      <c r="I53" s="119" t="s">
        <v>1920</v>
      </c>
      <c r="J53" s="101">
        <v>8</v>
      </c>
      <c r="K53" s="451">
        <v>41671</v>
      </c>
      <c r="L53" s="451">
        <v>43281</v>
      </c>
      <c r="M53" s="103" t="s">
        <v>362</v>
      </c>
      <c r="N53" s="452" t="s">
        <v>20</v>
      </c>
      <c r="O53" s="101" t="s">
        <v>22</v>
      </c>
      <c r="P53" s="101" t="s">
        <v>22</v>
      </c>
      <c r="Q53" s="118" t="s">
        <v>5681</v>
      </c>
      <c r="R53" s="118" t="s">
        <v>6164</v>
      </c>
      <c r="S53" s="105" t="s">
        <v>88</v>
      </c>
      <c r="T53" s="106">
        <v>8</v>
      </c>
      <c r="U53" s="107">
        <f t="shared" si="0"/>
        <v>1</v>
      </c>
      <c r="V53" s="298" t="s">
        <v>1921</v>
      </c>
      <c r="W53" s="285" t="s">
        <v>1922</v>
      </c>
      <c r="X53" s="298" t="s">
        <v>1923</v>
      </c>
      <c r="Y53" s="109" t="s">
        <v>1924</v>
      </c>
      <c r="Z53" s="109" t="s">
        <v>1925</v>
      </c>
      <c r="AA53" s="109" t="s">
        <v>1926</v>
      </c>
      <c r="AB53" s="109" t="s">
        <v>5924</v>
      </c>
      <c r="AC53" s="109"/>
      <c r="AD53" s="85" t="s">
        <v>441</v>
      </c>
      <c r="AE53" s="85"/>
      <c r="AF53" s="427" t="s">
        <v>1927</v>
      </c>
      <c r="AG53" s="285"/>
      <c r="AH53" s="427"/>
      <c r="AI53" s="285"/>
      <c r="AJ53" s="110" t="s">
        <v>51</v>
      </c>
      <c r="AK53" s="410">
        <f t="shared" si="1"/>
        <v>2</v>
      </c>
      <c r="AL53" s="411">
        <f t="shared" si="2"/>
        <v>0</v>
      </c>
      <c r="AM53" s="89" t="str">
        <f t="shared" si="3"/>
        <v>CUMPLIDA</v>
      </c>
      <c r="AN53" s="89" t="str">
        <f t="shared" si="4"/>
        <v>CUMPLIDA</v>
      </c>
      <c r="AO53" s="105" t="s">
        <v>88</v>
      </c>
      <c r="AP53" s="113"/>
      <c r="AQ53" s="114" t="s">
        <v>1928</v>
      </c>
      <c r="AR53" s="91" t="s">
        <v>26</v>
      </c>
      <c r="AS53" s="114" t="s">
        <v>222</v>
      </c>
      <c r="AT53" s="427" t="s">
        <v>224</v>
      </c>
      <c r="AU53" s="427" t="s">
        <v>116</v>
      </c>
      <c r="AV53" s="427" t="s">
        <v>1185</v>
      </c>
      <c r="AW53" s="427" t="s">
        <v>213</v>
      </c>
      <c r="AX53" s="427"/>
      <c r="AY53" s="427"/>
      <c r="AZ53" s="427"/>
      <c r="BA53" s="427"/>
      <c r="BB53" s="653"/>
    </row>
    <row r="54" spans="1:54" s="56" customFormat="1" ht="287.25" customHeight="1" x14ac:dyDescent="0.25">
      <c r="A54" s="96">
        <v>651</v>
      </c>
      <c r="B54" s="96">
        <v>227</v>
      </c>
      <c r="C54" s="168" t="s">
        <v>1929</v>
      </c>
      <c r="D54" s="168" t="s">
        <v>1930</v>
      </c>
      <c r="E54" s="168" t="s">
        <v>1931</v>
      </c>
      <c r="F54" s="168" t="s">
        <v>1932</v>
      </c>
      <c r="G54" s="168" t="s">
        <v>1918</v>
      </c>
      <c r="H54" s="119" t="s">
        <v>1933</v>
      </c>
      <c r="I54" s="119" t="s">
        <v>1933</v>
      </c>
      <c r="J54" s="427">
        <v>9</v>
      </c>
      <c r="K54" s="451">
        <v>41671</v>
      </c>
      <c r="L54" s="451">
        <v>43281</v>
      </c>
      <c r="M54" s="103" t="s">
        <v>362</v>
      </c>
      <c r="N54" s="452" t="s">
        <v>20</v>
      </c>
      <c r="O54" s="118" t="s">
        <v>22</v>
      </c>
      <c r="P54" s="118" t="s">
        <v>1934</v>
      </c>
      <c r="Q54" s="118" t="s">
        <v>5681</v>
      </c>
      <c r="R54" s="118" t="s">
        <v>6164</v>
      </c>
      <c r="S54" s="105" t="s">
        <v>440</v>
      </c>
      <c r="T54" s="106">
        <v>9</v>
      </c>
      <c r="U54" s="107">
        <f t="shared" si="0"/>
        <v>1</v>
      </c>
      <c r="V54" s="85" t="s">
        <v>1935</v>
      </c>
      <c r="W54" s="85"/>
      <c r="X54" s="85"/>
      <c r="Y54" s="109" t="s">
        <v>1936</v>
      </c>
      <c r="Z54" s="109" t="s">
        <v>1937</v>
      </c>
      <c r="AA54" s="109" t="s">
        <v>1938</v>
      </c>
      <c r="AB54" s="109" t="s">
        <v>5925</v>
      </c>
      <c r="AC54" s="109"/>
      <c r="AD54" s="85" t="s">
        <v>441</v>
      </c>
      <c r="AE54" s="85"/>
      <c r="AF54" s="427" t="s">
        <v>1927</v>
      </c>
      <c r="AG54" s="85"/>
      <c r="AH54" s="86"/>
      <c r="AI54" s="85"/>
      <c r="AJ54" s="110" t="s">
        <v>51</v>
      </c>
      <c r="AK54" s="410">
        <f t="shared" si="1"/>
        <v>2</v>
      </c>
      <c r="AL54" s="411">
        <f t="shared" si="2"/>
        <v>0</v>
      </c>
      <c r="AM54" s="89" t="str">
        <f t="shared" si="3"/>
        <v>CUMPLIDA</v>
      </c>
      <c r="AN54" s="89" t="str">
        <f t="shared" si="4"/>
        <v>CUMPLIDA</v>
      </c>
      <c r="AO54" s="105" t="s">
        <v>31</v>
      </c>
      <c r="AP54" s="113"/>
      <c r="AQ54" s="114" t="s">
        <v>1939</v>
      </c>
      <c r="AR54" s="91" t="s">
        <v>26</v>
      </c>
      <c r="AS54" s="114" t="s">
        <v>222</v>
      </c>
      <c r="AT54" s="449" t="s">
        <v>108</v>
      </c>
      <c r="AU54" s="427" t="s">
        <v>116</v>
      </c>
      <c r="AV54" s="427" t="s">
        <v>596</v>
      </c>
      <c r="AW54" s="427" t="s">
        <v>213</v>
      </c>
      <c r="AX54" s="427"/>
      <c r="AY54" s="427"/>
      <c r="AZ54" s="427"/>
      <c r="BA54" s="427"/>
      <c r="BB54" s="653"/>
    </row>
    <row r="55" spans="1:54" s="56" customFormat="1" ht="409.5" customHeight="1" x14ac:dyDescent="0.25">
      <c r="A55" s="96">
        <v>656</v>
      </c>
      <c r="B55" s="96">
        <v>232</v>
      </c>
      <c r="C55" s="272" t="s">
        <v>1950</v>
      </c>
      <c r="D55" s="168" t="s">
        <v>1951</v>
      </c>
      <c r="E55" s="168" t="s">
        <v>1952</v>
      </c>
      <c r="F55" s="168" t="s">
        <v>1953</v>
      </c>
      <c r="G55" s="168" t="s">
        <v>1954</v>
      </c>
      <c r="H55" s="119" t="s">
        <v>1955</v>
      </c>
      <c r="I55" s="119" t="s">
        <v>1955</v>
      </c>
      <c r="J55" s="427">
        <v>9</v>
      </c>
      <c r="K55" s="451">
        <v>41671</v>
      </c>
      <c r="L55" s="451">
        <v>42825</v>
      </c>
      <c r="M55" s="103" t="s">
        <v>362</v>
      </c>
      <c r="N55" s="452" t="s">
        <v>20</v>
      </c>
      <c r="O55" s="118" t="s">
        <v>22</v>
      </c>
      <c r="P55" s="118" t="s">
        <v>1934</v>
      </c>
      <c r="Q55" s="118" t="s">
        <v>5681</v>
      </c>
      <c r="R55" s="118" t="s">
        <v>6164</v>
      </c>
      <c r="S55" s="105" t="s">
        <v>1956</v>
      </c>
      <c r="T55" s="106">
        <v>9</v>
      </c>
      <c r="U55" s="107">
        <f t="shared" si="0"/>
        <v>1</v>
      </c>
      <c r="V55" s="85" t="s">
        <v>1957</v>
      </c>
      <c r="W55" s="85"/>
      <c r="X55" s="85" t="s">
        <v>1958</v>
      </c>
      <c r="Y55" s="463" t="s">
        <v>1959</v>
      </c>
      <c r="Z55" s="109" t="s">
        <v>1960</v>
      </c>
      <c r="AA55" s="109"/>
      <c r="AB55" s="109"/>
      <c r="AC55" s="109"/>
      <c r="AD55" s="85" t="s">
        <v>441</v>
      </c>
      <c r="AE55" s="85" t="s">
        <v>26</v>
      </c>
      <c r="AF55" s="427" t="s">
        <v>1961</v>
      </c>
      <c r="AG55" s="85" t="s">
        <v>5843</v>
      </c>
      <c r="AH55" s="427" t="s">
        <v>5844</v>
      </c>
      <c r="AI55" s="85"/>
      <c r="AJ55" s="110" t="s">
        <v>51</v>
      </c>
      <c r="AK55" s="410">
        <f t="shared" si="1"/>
        <v>2</v>
      </c>
      <c r="AL55" s="411">
        <f t="shared" si="2"/>
        <v>0</v>
      </c>
      <c r="AM55" s="89" t="str">
        <f t="shared" si="3"/>
        <v>CUMPLIDA</v>
      </c>
      <c r="AN55" s="89" t="str">
        <f t="shared" si="4"/>
        <v>CUMPLIDA</v>
      </c>
      <c r="AO55" s="452" t="s">
        <v>27</v>
      </c>
      <c r="AP55" s="113"/>
      <c r="AQ55" s="114" t="s">
        <v>1962</v>
      </c>
      <c r="AR55" s="91" t="s">
        <v>26</v>
      </c>
      <c r="AS55" s="114" t="s">
        <v>222</v>
      </c>
      <c r="AT55" s="449" t="s">
        <v>108</v>
      </c>
      <c r="AU55" s="427" t="s">
        <v>115</v>
      </c>
      <c r="AV55" s="427" t="s">
        <v>596</v>
      </c>
      <c r="AW55" s="427" t="s">
        <v>213</v>
      </c>
      <c r="AX55" s="427"/>
      <c r="AY55" s="427"/>
      <c r="AZ55" s="427"/>
      <c r="BA55" s="427"/>
      <c r="BB55" s="653"/>
    </row>
    <row r="56" spans="1:54" s="56" customFormat="1" ht="399" customHeight="1" x14ac:dyDescent="0.25">
      <c r="A56" s="96">
        <v>673</v>
      </c>
      <c r="B56" s="96">
        <v>249</v>
      </c>
      <c r="C56" s="168" t="s">
        <v>2039</v>
      </c>
      <c r="D56" s="168" t="s">
        <v>2040</v>
      </c>
      <c r="E56" s="168" t="s">
        <v>2041</v>
      </c>
      <c r="F56" s="168" t="s">
        <v>2042</v>
      </c>
      <c r="G56" s="168" t="s">
        <v>2043</v>
      </c>
      <c r="H56" s="119" t="s">
        <v>2044</v>
      </c>
      <c r="I56" s="119" t="s">
        <v>2045</v>
      </c>
      <c r="J56" s="427">
        <v>7</v>
      </c>
      <c r="K56" s="451">
        <v>41671</v>
      </c>
      <c r="L56" s="451">
        <v>43281</v>
      </c>
      <c r="M56" s="103" t="s">
        <v>362</v>
      </c>
      <c r="N56" s="452" t="s">
        <v>20</v>
      </c>
      <c r="O56" s="118" t="s">
        <v>22</v>
      </c>
      <c r="P56" s="118" t="s">
        <v>22</v>
      </c>
      <c r="Q56" s="118" t="s">
        <v>5681</v>
      </c>
      <c r="R56" s="118" t="s">
        <v>6164</v>
      </c>
      <c r="S56" s="105" t="s">
        <v>89</v>
      </c>
      <c r="T56" s="106">
        <v>7</v>
      </c>
      <c r="U56" s="107">
        <f t="shared" si="0"/>
        <v>1</v>
      </c>
      <c r="V56" s="85" t="s">
        <v>2046</v>
      </c>
      <c r="W56" s="85"/>
      <c r="X56" s="85"/>
      <c r="Y56" s="109" t="s">
        <v>2047</v>
      </c>
      <c r="Z56" s="109" t="s">
        <v>2048</v>
      </c>
      <c r="AA56" s="109" t="s">
        <v>2049</v>
      </c>
      <c r="AB56" s="109" t="s">
        <v>5926</v>
      </c>
      <c r="AC56" s="109"/>
      <c r="AD56" s="85"/>
      <c r="AE56" s="85"/>
      <c r="AF56" s="427" t="s">
        <v>371</v>
      </c>
      <c r="AG56" s="85"/>
      <c r="AH56" s="86"/>
      <c r="AI56" s="85" t="s">
        <v>372</v>
      </c>
      <c r="AJ56" s="110" t="s">
        <v>51</v>
      </c>
      <c r="AK56" s="410">
        <f t="shared" si="1"/>
        <v>2</v>
      </c>
      <c r="AL56" s="411">
        <f t="shared" si="2"/>
        <v>0</v>
      </c>
      <c r="AM56" s="89" t="str">
        <f t="shared" si="3"/>
        <v>CUMPLIDA</v>
      </c>
      <c r="AN56" s="89" t="str">
        <f t="shared" si="4"/>
        <v>CUMPLIDA</v>
      </c>
      <c r="AO56" s="105" t="s">
        <v>89</v>
      </c>
      <c r="AP56" s="113"/>
      <c r="AQ56" s="114" t="s">
        <v>2050</v>
      </c>
      <c r="AR56" s="91" t="s">
        <v>26</v>
      </c>
      <c r="AS56" s="114" t="s">
        <v>222</v>
      </c>
      <c r="AT56" s="449" t="s">
        <v>108</v>
      </c>
      <c r="AU56" s="427" t="s">
        <v>116</v>
      </c>
      <c r="AV56" s="427" t="s">
        <v>374</v>
      </c>
      <c r="AW56" s="427" t="s">
        <v>213</v>
      </c>
      <c r="AX56" s="427"/>
      <c r="AY56" s="427"/>
      <c r="AZ56" s="427"/>
      <c r="BA56" s="427"/>
      <c r="BB56" s="653"/>
    </row>
    <row r="57" spans="1:54" s="142" customFormat="1" ht="301.5" customHeight="1" x14ac:dyDescent="0.25">
      <c r="A57" s="96">
        <v>679</v>
      </c>
      <c r="B57" s="96">
        <v>255</v>
      </c>
      <c r="C57" s="168" t="s">
        <v>2079</v>
      </c>
      <c r="D57" s="236" t="s">
        <v>2075</v>
      </c>
      <c r="E57" s="236" t="s">
        <v>2080</v>
      </c>
      <c r="F57" s="168" t="s">
        <v>2081</v>
      </c>
      <c r="G57" s="119" t="s">
        <v>2082</v>
      </c>
      <c r="H57" s="119" t="s">
        <v>2083</v>
      </c>
      <c r="I57" s="119" t="s">
        <v>2083</v>
      </c>
      <c r="J57" s="427">
        <v>11</v>
      </c>
      <c r="K57" s="117">
        <v>41640</v>
      </c>
      <c r="L57" s="217">
        <v>43100</v>
      </c>
      <c r="M57" s="103" t="s">
        <v>2069</v>
      </c>
      <c r="N57" s="278" t="s">
        <v>58</v>
      </c>
      <c r="O57" s="118" t="s">
        <v>22</v>
      </c>
      <c r="P57" s="452" t="s">
        <v>512</v>
      </c>
      <c r="Q57" s="118" t="s">
        <v>5681</v>
      </c>
      <c r="R57" s="118" t="s">
        <v>6164</v>
      </c>
      <c r="S57" s="105" t="s">
        <v>89</v>
      </c>
      <c r="T57" s="106">
        <v>11</v>
      </c>
      <c r="U57" s="107">
        <f t="shared" si="0"/>
        <v>1</v>
      </c>
      <c r="V57" s="85" t="s">
        <v>2084</v>
      </c>
      <c r="W57" s="85" t="s">
        <v>2085</v>
      </c>
      <c r="X57" s="85"/>
      <c r="Y57" s="109" t="s">
        <v>2086</v>
      </c>
      <c r="Z57" s="109"/>
      <c r="AA57" s="109" t="s">
        <v>5381</v>
      </c>
      <c r="AB57" s="109"/>
      <c r="AC57" s="109"/>
      <c r="AD57" s="85" t="s">
        <v>729</v>
      </c>
      <c r="AE57" s="85" t="s">
        <v>26</v>
      </c>
      <c r="AF57" s="85" t="s">
        <v>2087</v>
      </c>
      <c r="AG57" s="85" t="s">
        <v>2088</v>
      </c>
      <c r="AH57" s="427" t="s">
        <v>2089</v>
      </c>
      <c r="AI57" s="85" t="s">
        <v>445</v>
      </c>
      <c r="AJ57" s="110" t="s">
        <v>51</v>
      </c>
      <c r="AK57" s="410">
        <f t="shared" si="1"/>
        <v>2</v>
      </c>
      <c r="AL57" s="411">
        <f t="shared" si="2"/>
        <v>0</v>
      </c>
      <c r="AM57" s="89" t="str">
        <f t="shared" si="3"/>
        <v>CUMPLIDA</v>
      </c>
      <c r="AN57" s="89" t="str">
        <f t="shared" si="4"/>
        <v>CUMPLIDA</v>
      </c>
      <c r="AO57" s="105" t="s">
        <v>89</v>
      </c>
      <c r="AP57" s="113"/>
      <c r="AQ57" s="91"/>
      <c r="AR57" s="91"/>
      <c r="AS57" s="91"/>
      <c r="AT57" s="449" t="s">
        <v>108</v>
      </c>
      <c r="AU57" s="427" t="s">
        <v>115</v>
      </c>
      <c r="AV57" s="427" t="s">
        <v>218</v>
      </c>
      <c r="AW57" s="427" t="s">
        <v>213</v>
      </c>
      <c r="AX57" s="427"/>
      <c r="AY57" s="427"/>
      <c r="AZ57" s="427"/>
      <c r="BA57" s="427"/>
      <c r="BB57" s="653"/>
    </row>
    <row r="58" spans="1:54" s="142" customFormat="1" ht="254.25" customHeight="1" x14ac:dyDescent="0.25">
      <c r="A58" s="96">
        <v>680</v>
      </c>
      <c r="B58" s="96">
        <v>256</v>
      </c>
      <c r="C58" s="168" t="s">
        <v>2090</v>
      </c>
      <c r="D58" s="236" t="s">
        <v>2091</v>
      </c>
      <c r="E58" s="236" t="s">
        <v>2092</v>
      </c>
      <c r="F58" s="282" t="s">
        <v>2093</v>
      </c>
      <c r="G58" s="282" t="s">
        <v>2094</v>
      </c>
      <c r="H58" s="119" t="s">
        <v>2095</v>
      </c>
      <c r="I58" s="119" t="s">
        <v>2095</v>
      </c>
      <c r="J58" s="427">
        <v>8</v>
      </c>
      <c r="K58" s="117">
        <v>41640</v>
      </c>
      <c r="L58" s="217">
        <v>43100</v>
      </c>
      <c r="M58" s="103" t="s">
        <v>2069</v>
      </c>
      <c r="N58" s="278" t="s">
        <v>58</v>
      </c>
      <c r="O58" s="118" t="s">
        <v>22</v>
      </c>
      <c r="P58" s="118" t="s">
        <v>1934</v>
      </c>
      <c r="Q58" s="118" t="s">
        <v>5681</v>
      </c>
      <c r="R58" s="118" t="s">
        <v>6164</v>
      </c>
      <c r="S58" s="105" t="s">
        <v>403</v>
      </c>
      <c r="T58" s="106">
        <v>8</v>
      </c>
      <c r="U58" s="107">
        <f t="shared" si="0"/>
        <v>1</v>
      </c>
      <c r="V58" s="85" t="s">
        <v>2096</v>
      </c>
      <c r="W58" s="85"/>
      <c r="X58" s="85"/>
      <c r="Y58" s="109" t="s">
        <v>2097</v>
      </c>
      <c r="Z58" s="109" t="s">
        <v>2098</v>
      </c>
      <c r="AA58" s="109" t="s">
        <v>5382</v>
      </c>
      <c r="AB58" s="109"/>
      <c r="AC58" s="109"/>
      <c r="AD58" s="85" t="s">
        <v>729</v>
      </c>
      <c r="AE58" s="85" t="s">
        <v>26</v>
      </c>
      <c r="AF58" s="85" t="s">
        <v>2087</v>
      </c>
      <c r="AG58" s="85" t="s">
        <v>2088</v>
      </c>
      <c r="AH58" s="427" t="s">
        <v>2089</v>
      </c>
      <c r="AI58" s="85" t="s">
        <v>445</v>
      </c>
      <c r="AJ58" s="110" t="s">
        <v>51</v>
      </c>
      <c r="AK58" s="410">
        <f t="shared" si="1"/>
        <v>2</v>
      </c>
      <c r="AL58" s="411">
        <f t="shared" si="2"/>
        <v>0</v>
      </c>
      <c r="AM58" s="89" t="str">
        <f t="shared" si="3"/>
        <v>CUMPLIDA</v>
      </c>
      <c r="AN58" s="89" t="str">
        <f t="shared" si="4"/>
        <v>CUMPLIDA</v>
      </c>
      <c r="AO58" s="452" t="s">
        <v>27</v>
      </c>
      <c r="AP58" s="113"/>
      <c r="AQ58" s="114" t="s">
        <v>2099</v>
      </c>
      <c r="AR58" s="91" t="s">
        <v>26</v>
      </c>
      <c r="AS58" s="114" t="s">
        <v>222</v>
      </c>
      <c r="AT58" s="449" t="s">
        <v>108</v>
      </c>
      <c r="AU58" s="427" t="s">
        <v>115</v>
      </c>
      <c r="AV58" s="427" t="s">
        <v>154</v>
      </c>
      <c r="AW58" s="427" t="s">
        <v>213</v>
      </c>
      <c r="AX58" s="427"/>
      <c r="AY58" s="427"/>
      <c r="AZ58" s="427"/>
      <c r="BA58" s="427"/>
      <c r="BB58" s="653"/>
    </row>
    <row r="59" spans="1:54" s="56" customFormat="1" ht="214.5" customHeight="1" x14ac:dyDescent="0.25">
      <c r="A59" s="96">
        <v>690</v>
      </c>
      <c r="B59" s="96">
        <v>8</v>
      </c>
      <c r="C59" s="168" t="s">
        <v>2105</v>
      </c>
      <c r="D59" s="236" t="s">
        <v>2106</v>
      </c>
      <c r="E59" s="290" t="s">
        <v>2107</v>
      </c>
      <c r="F59" s="291" t="s">
        <v>2108</v>
      </c>
      <c r="G59" s="291" t="s">
        <v>2109</v>
      </c>
      <c r="H59" s="186" t="s">
        <v>2110</v>
      </c>
      <c r="I59" s="186" t="s">
        <v>2110</v>
      </c>
      <c r="J59" s="292">
        <v>10</v>
      </c>
      <c r="K59" s="451">
        <v>41791</v>
      </c>
      <c r="L59" s="451">
        <v>42825</v>
      </c>
      <c r="M59" s="103" t="s">
        <v>309</v>
      </c>
      <c r="N59" s="103" t="s">
        <v>309</v>
      </c>
      <c r="O59" s="118" t="s">
        <v>22</v>
      </c>
      <c r="P59" s="452" t="s">
        <v>2111</v>
      </c>
      <c r="Q59" s="118" t="s">
        <v>5681</v>
      </c>
      <c r="R59" s="118" t="s">
        <v>6164</v>
      </c>
      <c r="S59" s="105" t="s">
        <v>88</v>
      </c>
      <c r="T59" s="106">
        <v>10</v>
      </c>
      <c r="U59" s="107">
        <f t="shared" si="0"/>
        <v>1</v>
      </c>
      <c r="V59" s="85" t="s">
        <v>2112</v>
      </c>
      <c r="W59" s="85"/>
      <c r="X59" s="85" t="s">
        <v>2113</v>
      </c>
      <c r="Y59" s="109" t="s">
        <v>2114</v>
      </c>
      <c r="Z59" s="109" t="s">
        <v>2115</v>
      </c>
      <c r="AA59" s="109"/>
      <c r="AB59" s="109"/>
      <c r="AC59" s="109"/>
      <c r="AD59" s="85"/>
      <c r="AE59" s="85"/>
      <c r="AF59" s="86"/>
      <c r="AG59" s="85"/>
      <c r="AH59" s="86"/>
      <c r="AI59" s="85"/>
      <c r="AJ59" s="110" t="s">
        <v>52</v>
      </c>
      <c r="AK59" s="410">
        <f t="shared" si="1"/>
        <v>2</v>
      </c>
      <c r="AL59" s="411">
        <f t="shared" si="2"/>
        <v>0</v>
      </c>
      <c r="AM59" s="89" t="str">
        <f t="shared" si="3"/>
        <v>CUMPLIDA</v>
      </c>
      <c r="AN59" s="89" t="str">
        <f t="shared" si="4"/>
        <v>CUMPLIDA</v>
      </c>
      <c r="AO59" s="105" t="s">
        <v>88</v>
      </c>
      <c r="AP59" s="113"/>
      <c r="AQ59" s="91"/>
      <c r="AR59" s="91"/>
      <c r="AS59" s="91"/>
      <c r="AT59" s="449" t="s">
        <v>108</v>
      </c>
      <c r="AU59" s="427" t="s">
        <v>115</v>
      </c>
      <c r="AV59" s="427" t="s">
        <v>170</v>
      </c>
      <c r="AW59" s="427" t="s">
        <v>215</v>
      </c>
      <c r="AX59" s="427"/>
      <c r="AY59" s="427"/>
      <c r="AZ59" s="427"/>
      <c r="BA59" s="427"/>
      <c r="BB59" s="653"/>
    </row>
    <row r="60" spans="1:54" s="142" customFormat="1" ht="316.89999999999998" customHeight="1" x14ac:dyDescent="0.25">
      <c r="A60" s="96">
        <v>728</v>
      </c>
      <c r="B60" s="96">
        <v>46</v>
      </c>
      <c r="C60" s="168" t="s">
        <v>2195</v>
      </c>
      <c r="D60" s="168" t="s">
        <v>2196</v>
      </c>
      <c r="E60" s="168" t="s">
        <v>2197</v>
      </c>
      <c r="F60" s="99" t="s">
        <v>2198</v>
      </c>
      <c r="G60" s="99" t="s">
        <v>2199</v>
      </c>
      <c r="H60" s="99" t="s">
        <v>2200</v>
      </c>
      <c r="I60" s="99" t="s">
        <v>2200</v>
      </c>
      <c r="J60" s="449">
        <v>6</v>
      </c>
      <c r="K60" s="117">
        <v>41820</v>
      </c>
      <c r="L60" s="117">
        <v>43281</v>
      </c>
      <c r="M60" s="103" t="s">
        <v>72</v>
      </c>
      <c r="N60" s="452" t="s">
        <v>72</v>
      </c>
      <c r="O60" s="118" t="s">
        <v>59</v>
      </c>
      <c r="P60" s="118" t="s">
        <v>59</v>
      </c>
      <c r="Q60" s="118" t="s">
        <v>2201</v>
      </c>
      <c r="R60" s="118" t="s">
        <v>59</v>
      </c>
      <c r="S60" s="105" t="s">
        <v>88</v>
      </c>
      <c r="T60" s="237">
        <v>6</v>
      </c>
      <c r="U60" s="107">
        <f t="shared" si="0"/>
        <v>1</v>
      </c>
      <c r="V60" s="85" t="s">
        <v>2202</v>
      </c>
      <c r="W60" s="85"/>
      <c r="X60" s="85"/>
      <c r="Y60" s="109" t="s">
        <v>2203</v>
      </c>
      <c r="Z60" s="109"/>
      <c r="AA60" s="109" t="s">
        <v>5404</v>
      </c>
      <c r="AB60" s="109" t="s">
        <v>5899</v>
      </c>
      <c r="AC60" s="109"/>
      <c r="AD60" s="85"/>
      <c r="AE60" s="85"/>
      <c r="AF60" s="86"/>
      <c r="AG60" s="85"/>
      <c r="AH60" s="86"/>
      <c r="AI60" s="85"/>
      <c r="AJ60" s="110" t="s">
        <v>52</v>
      </c>
      <c r="AK60" s="410">
        <f t="shared" si="1"/>
        <v>2</v>
      </c>
      <c r="AL60" s="411">
        <f t="shared" si="2"/>
        <v>0</v>
      </c>
      <c r="AM60" s="89" t="str">
        <f t="shared" si="3"/>
        <v>CUMPLIDA</v>
      </c>
      <c r="AN60" s="89" t="str">
        <f t="shared" si="4"/>
        <v>CUMPLIDA</v>
      </c>
      <c r="AO60" s="105" t="s">
        <v>88</v>
      </c>
      <c r="AP60" s="113"/>
      <c r="AQ60" s="91"/>
      <c r="AR60" s="91"/>
      <c r="AS60" s="91"/>
      <c r="AT60" s="449" t="s">
        <v>108</v>
      </c>
      <c r="AU60" s="427" t="s">
        <v>111</v>
      </c>
      <c r="AV60" s="427" t="s">
        <v>172</v>
      </c>
      <c r="AW60" s="427" t="s">
        <v>310</v>
      </c>
      <c r="AX60" s="427"/>
      <c r="AY60" s="427"/>
      <c r="AZ60" s="427"/>
      <c r="BA60" s="427"/>
      <c r="BB60" s="653"/>
    </row>
    <row r="61" spans="1:54" s="56" customFormat="1" ht="271.5" hidden="1" customHeight="1" x14ac:dyDescent="0.25">
      <c r="A61" s="96">
        <v>748</v>
      </c>
      <c r="B61" s="96">
        <v>1</v>
      </c>
      <c r="C61" s="272" t="s">
        <v>2290</v>
      </c>
      <c r="D61" s="236" t="s">
        <v>2291</v>
      </c>
      <c r="E61" s="236" t="s">
        <v>2292</v>
      </c>
      <c r="F61" s="277" t="s">
        <v>2293</v>
      </c>
      <c r="G61" s="185" t="s">
        <v>2294</v>
      </c>
      <c r="H61" s="185" t="s">
        <v>2295</v>
      </c>
      <c r="I61" s="256" t="s">
        <v>2296</v>
      </c>
      <c r="J61" s="299">
        <v>3</v>
      </c>
      <c r="K61" s="117">
        <v>41671</v>
      </c>
      <c r="L61" s="117">
        <v>43465</v>
      </c>
      <c r="M61" s="103" t="s">
        <v>1181</v>
      </c>
      <c r="N61" s="181" t="s">
        <v>106</v>
      </c>
      <c r="O61" s="199" t="s">
        <v>29</v>
      </c>
      <c r="P61" s="118" t="s">
        <v>1909</v>
      </c>
      <c r="Q61" s="118" t="s">
        <v>531</v>
      </c>
      <c r="R61" s="452" t="s">
        <v>6191</v>
      </c>
      <c r="S61" s="105" t="s">
        <v>88</v>
      </c>
      <c r="T61" s="237">
        <v>0</v>
      </c>
      <c r="U61" s="107">
        <f t="shared" si="0"/>
        <v>0</v>
      </c>
      <c r="V61" s="85" t="s">
        <v>2297</v>
      </c>
      <c r="W61" s="85"/>
      <c r="X61" s="85"/>
      <c r="Y61" s="109" t="s">
        <v>2298</v>
      </c>
      <c r="Z61" s="109"/>
      <c r="AA61" s="109"/>
      <c r="AB61" s="109" t="s">
        <v>5702</v>
      </c>
      <c r="AC61" s="109"/>
      <c r="AD61" s="85"/>
      <c r="AE61" s="85"/>
      <c r="AF61" s="86"/>
      <c r="AG61" s="85"/>
      <c r="AH61" s="86"/>
      <c r="AI61" s="85"/>
      <c r="AJ61" s="110" t="s">
        <v>60</v>
      </c>
      <c r="AK61" s="410">
        <f t="shared" si="1"/>
        <v>0</v>
      </c>
      <c r="AL61" s="411">
        <f t="shared" si="2"/>
        <v>1</v>
      </c>
      <c r="AM61" s="89" t="str">
        <f t="shared" si="3"/>
        <v>EN TERMINO</v>
      </c>
      <c r="AN61" s="89" t="str">
        <f t="shared" si="4"/>
        <v>EN TERMINO</v>
      </c>
      <c r="AO61" s="105" t="s">
        <v>88</v>
      </c>
      <c r="AP61" s="113"/>
      <c r="AQ61" s="91"/>
      <c r="AR61" s="91"/>
      <c r="AS61" s="91"/>
      <c r="AT61" s="449" t="s">
        <v>108</v>
      </c>
      <c r="AU61" s="427" t="s">
        <v>117</v>
      </c>
      <c r="AV61" s="427" t="s">
        <v>147</v>
      </c>
      <c r="AW61" s="427" t="s">
        <v>213</v>
      </c>
      <c r="AX61" s="427" t="s">
        <v>6234</v>
      </c>
      <c r="AY61" s="427"/>
      <c r="AZ61" s="427"/>
      <c r="BA61" s="427"/>
      <c r="BB61" s="653"/>
    </row>
    <row r="62" spans="1:54" s="56" customFormat="1" ht="172.9" customHeight="1" x14ac:dyDescent="0.25">
      <c r="A62" s="96">
        <v>754</v>
      </c>
      <c r="B62" s="96">
        <v>7</v>
      </c>
      <c r="C62" s="168" t="s">
        <v>2329</v>
      </c>
      <c r="D62" s="236" t="s">
        <v>2330</v>
      </c>
      <c r="E62" s="236" t="s">
        <v>2331</v>
      </c>
      <c r="F62" s="99" t="s">
        <v>2332</v>
      </c>
      <c r="G62" s="303" t="s">
        <v>2316</v>
      </c>
      <c r="H62" s="256" t="s">
        <v>2333</v>
      </c>
      <c r="I62" s="256" t="s">
        <v>2334</v>
      </c>
      <c r="J62" s="427">
        <v>7</v>
      </c>
      <c r="K62" s="451">
        <v>41599</v>
      </c>
      <c r="L62" s="451">
        <v>42916</v>
      </c>
      <c r="M62" s="103" t="s">
        <v>1181</v>
      </c>
      <c r="N62" s="181" t="s">
        <v>106</v>
      </c>
      <c r="O62" s="199" t="s">
        <v>29</v>
      </c>
      <c r="P62" s="118" t="s">
        <v>1909</v>
      </c>
      <c r="Q62" s="118" t="s">
        <v>531</v>
      </c>
      <c r="R62" s="452" t="s">
        <v>6191</v>
      </c>
      <c r="S62" s="105" t="s">
        <v>88</v>
      </c>
      <c r="T62" s="237">
        <v>7</v>
      </c>
      <c r="U62" s="107">
        <f t="shared" si="0"/>
        <v>1</v>
      </c>
      <c r="V62" s="85" t="s">
        <v>2335</v>
      </c>
      <c r="W62" s="85"/>
      <c r="X62" s="85"/>
      <c r="Y62" s="109" t="s">
        <v>2336</v>
      </c>
      <c r="Z62" s="109" t="s">
        <v>2337</v>
      </c>
      <c r="AA62" s="109"/>
      <c r="AB62" s="109"/>
      <c r="AC62" s="109"/>
      <c r="AD62" s="85"/>
      <c r="AE62" s="85"/>
      <c r="AF62" s="86"/>
      <c r="AG62" s="85"/>
      <c r="AH62" s="86"/>
      <c r="AI62" s="85"/>
      <c r="AJ62" s="110" t="s">
        <v>60</v>
      </c>
      <c r="AK62" s="410">
        <f t="shared" si="1"/>
        <v>2</v>
      </c>
      <c r="AL62" s="411">
        <f t="shared" si="2"/>
        <v>0</v>
      </c>
      <c r="AM62" s="89" t="str">
        <f t="shared" si="3"/>
        <v>CUMPLIDA</v>
      </c>
      <c r="AN62" s="89" t="str">
        <f t="shared" si="4"/>
        <v>CUMPLIDA</v>
      </c>
      <c r="AO62" s="105" t="s">
        <v>88</v>
      </c>
      <c r="AP62" s="113"/>
      <c r="AQ62" s="91"/>
      <c r="AR62" s="91"/>
      <c r="AS62" s="91"/>
      <c r="AT62" s="449" t="s">
        <v>108</v>
      </c>
      <c r="AU62" s="427" t="s">
        <v>117</v>
      </c>
      <c r="AV62" s="427" t="s">
        <v>127</v>
      </c>
      <c r="AW62" s="427" t="s">
        <v>213</v>
      </c>
      <c r="AX62" s="427"/>
      <c r="AY62" s="427"/>
      <c r="AZ62" s="427"/>
      <c r="BA62" s="427"/>
      <c r="BB62" s="653"/>
    </row>
    <row r="63" spans="1:54" s="56" customFormat="1" ht="325.5" customHeight="1" x14ac:dyDescent="0.25">
      <c r="A63" s="96">
        <v>755</v>
      </c>
      <c r="B63" s="96">
        <v>8</v>
      </c>
      <c r="C63" s="272" t="s">
        <v>2338</v>
      </c>
      <c r="D63" s="284" t="s">
        <v>2339</v>
      </c>
      <c r="E63" s="284" t="s">
        <v>2340</v>
      </c>
      <c r="F63" s="99" t="s">
        <v>2341</v>
      </c>
      <c r="G63" s="450" t="s">
        <v>2342</v>
      </c>
      <c r="H63" s="266" t="s">
        <v>2343</v>
      </c>
      <c r="I63" s="266" t="s">
        <v>2344</v>
      </c>
      <c r="J63" s="427">
        <v>8</v>
      </c>
      <c r="K63" s="117">
        <v>41660</v>
      </c>
      <c r="L63" s="217">
        <v>43100</v>
      </c>
      <c r="M63" s="103" t="s">
        <v>1181</v>
      </c>
      <c r="N63" s="181" t="s">
        <v>106</v>
      </c>
      <c r="O63" s="199" t="s">
        <v>29</v>
      </c>
      <c r="P63" s="118" t="s">
        <v>2345</v>
      </c>
      <c r="Q63" s="101" t="s">
        <v>531</v>
      </c>
      <c r="R63" s="452" t="s">
        <v>6191</v>
      </c>
      <c r="S63" s="105" t="s">
        <v>31</v>
      </c>
      <c r="T63" s="237">
        <v>8</v>
      </c>
      <c r="U63" s="107">
        <f t="shared" si="0"/>
        <v>1</v>
      </c>
      <c r="V63" s="85" t="s">
        <v>2346</v>
      </c>
      <c r="W63" s="85"/>
      <c r="X63" s="85" t="s">
        <v>2347</v>
      </c>
      <c r="Y63" s="109" t="s">
        <v>2348</v>
      </c>
      <c r="Z63" s="109"/>
      <c r="AA63" s="109" t="s">
        <v>2349</v>
      </c>
      <c r="AB63" s="109"/>
      <c r="AC63" s="109"/>
      <c r="AD63" s="85" t="s">
        <v>441</v>
      </c>
      <c r="AE63" s="85" t="s">
        <v>26</v>
      </c>
      <c r="AF63" s="427" t="s">
        <v>2350</v>
      </c>
      <c r="AG63" s="85" t="s">
        <v>2351</v>
      </c>
      <c r="AH63" s="427" t="s">
        <v>2352</v>
      </c>
      <c r="AI63" s="85"/>
      <c r="AJ63" s="110" t="s">
        <v>60</v>
      </c>
      <c r="AK63" s="410">
        <f t="shared" si="1"/>
        <v>2</v>
      </c>
      <c r="AL63" s="411">
        <f t="shared" si="2"/>
        <v>0</v>
      </c>
      <c r="AM63" s="89" t="str">
        <f t="shared" si="3"/>
        <v>CUMPLIDA</v>
      </c>
      <c r="AN63" s="89" t="str">
        <f t="shared" si="4"/>
        <v>CUMPLIDA</v>
      </c>
      <c r="AO63" s="105" t="s">
        <v>31</v>
      </c>
      <c r="AP63" s="113"/>
      <c r="AQ63" s="114" t="s">
        <v>2353</v>
      </c>
      <c r="AR63" s="91" t="s">
        <v>26</v>
      </c>
      <c r="AS63" s="114" t="s">
        <v>222</v>
      </c>
      <c r="AT63" s="449" t="s">
        <v>108</v>
      </c>
      <c r="AU63" s="427" t="s">
        <v>117</v>
      </c>
      <c r="AV63" s="427" t="s">
        <v>127</v>
      </c>
      <c r="AW63" s="427" t="s">
        <v>213</v>
      </c>
      <c r="AX63" s="427"/>
      <c r="AY63" s="427"/>
      <c r="AZ63" s="427"/>
      <c r="BA63" s="427"/>
      <c r="BB63" s="653"/>
    </row>
    <row r="64" spans="1:54" s="56" customFormat="1" ht="409.6" customHeight="1" x14ac:dyDescent="0.25">
      <c r="A64" s="96">
        <v>756</v>
      </c>
      <c r="B64" s="96">
        <v>1</v>
      </c>
      <c r="C64" s="168" t="s">
        <v>2354</v>
      </c>
      <c r="D64" s="168" t="s">
        <v>2355</v>
      </c>
      <c r="E64" s="236" t="s">
        <v>2356</v>
      </c>
      <c r="F64" s="304" t="s">
        <v>2357</v>
      </c>
      <c r="G64" s="233" t="s">
        <v>2358</v>
      </c>
      <c r="H64" s="305" t="s">
        <v>2359</v>
      </c>
      <c r="I64" s="305" t="s">
        <v>2359</v>
      </c>
      <c r="J64" s="306">
        <v>11</v>
      </c>
      <c r="K64" s="451">
        <v>41538</v>
      </c>
      <c r="L64" s="451">
        <v>42825</v>
      </c>
      <c r="M64" s="103" t="s">
        <v>2360</v>
      </c>
      <c r="N64" s="452" t="s">
        <v>61</v>
      </c>
      <c r="O64" s="452" t="s">
        <v>22</v>
      </c>
      <c r="P64" s="118" t="s">
        <v>1934</v>
      </c>
      <c r="Q64" s="118" t="s">
        <v>5681</v>
      </c>
      <c r="R64" s="118" t="s">
        <v>6164</v>
      </c>
      <c r="S64" s="105" t="s">
        <v>440</v>
      </c>
      <c r="T64" s="237">
        <v>11</v>
      </c>
      <c r="U64" s="107">
        <f t="shared" si="0"/>
        <v>1</v>
      </c>
      <c r="V64" s="85" t="s">
        <v>2361</v>
      </c>
      <c r="W64" s="85"/>
      <c r="X64" s="85"/>
      <c r="Y64" s="109" t="s">
        <v>2362</v>
      </c>
      <c r="Z64" s="109" t="s">
        <v>2363</v>
      </c>
      <c r="AA64" s="109"/>
      <c r="AB64" s="109"/>
      <c r="AC64" s="109"/>
      <c r="AD64" s="85" t="s">
        <v>6219</v>
      </c>
      <c r="AE64" s="85" t="s">
        <v>6221</v>
      </c>
      <c r="AF64" s="427" t="s">
        <v>6218</v>
      </c>
      <c r="AG64" s="85" t="s">
        <v>6220</v>
      </c>
      <c r="AH64" s="427" t="s">
        <v>6222</v>
      </c>
      <c r="AI64" s="85" t="s">
        <v>6223</v>
      </c>
      <c r="AJ64" s="110" t="s">
        <v>60</v>
      </c>
      <c r="AK64" s="410">
        <f t="shared" si="1"/>
        <v>2</v>
      </c>
      <c r="AL64" s="411">
        <f t="shared" si="2"/>
        <v>0</v>
      </c>
      <c r="AM64" s="89" t="str">
        <f t="shared" si="3"/>
        <v>CUMPLIDA</v>
      </c>
      <c r="AN64" s="89" t="str">
        <f t="shared" si="4"/>
        <v>CUMPLIDA</v>
      </c>
      <c r="AO64" s="105" t="s">
        <v>31</v>
      </c>
      <c r="AP64" s="113"/>
      <c r="AQ64" s="91" t="s">
        <v>1237</v>
      </c>
      <c r="AR64" s="91"/>
      <c r="AS64" s="91"/>
      <c r="AT64" s="449" t="s">
        <v>108</v>
      </c>
      <c r="AU64" s="427" t="s">
        <v>115</v>
      </c>
      <c r="AV64" s="427" t="s">
        <v>124</v>
      </c>
      <c r="AW64" s="427" t="s">
        <v>215</v>
      </c>
      <c r="AX64" s="427"/>
      <c r="AY64" s="427"/>
      <c r="AZ64" s="427"/>
      <c r="BA64" s="427"/>
      <c r="BB64" s="653"/>
    </row>
    <row r="65" spans="1:54" s="56" customFormat="1" ht="317.25" customHeight="1" x14ac:dyDescent="0.25">
      <c r="A65" s="96">
        <v>758</v>
      </c>
      <c r="B65" s="96">
        <v>3</v>
      </c>
      <c r="C65" s="168" t="s">
        <v>2371</v>
      </c>
      <c r="D65" s="168" t="s">
        <v>2372</v>
      </c>
      <c r="E65" s="168" t="s">
        <v>2373</v>
      </c>
      <c r="F65" s="99" t="s">
        <v>2374</v>
      </c>
      <c r="G65" s="233" t="s">
        <v>2375</v>
      </c>
      <c r="H65" s="99" t="s">
        <v>2376</v>
      </c>
      <c r="I65" s="99" t="s">
        <v>2377</v>
      </c>
      <c r="J65" s="310">
        <v>12</v>
      </c>
      <c r="K65" s="117">
        <v>41599</v>
      </c>
      <c r="L65" s="311">
        <v>43100</v>
      </c>
      <c r="M65" s="103" t="s">
        <v>2360</v>
      </c>
      <c r="N65" s="452" t="s">
        <v>61</v>
      </c>
      <c r="O65" s="452" t="s">
        <v>22</v>
      </c>
      <c r="P65" s="118" t="s">
        <v>1934</v>
      </c>
      <c r="Q65" s="118" t="s">
        <v>5681</v>
      </c>
      <c r="R65" s="118" t="s">
        <v>6164</v>
      </c>
      <c r="S65" s="105" t="s">
        <v>89</v>
      </c>
      <c r="T65" s="237">
        <v>12</v>
      </c>
      <c r="U65" s="107">
        <f t="shared" si="0"/>
        <v>1</v>
      </c>
      <c r="V65" s="85" t="s">
        <v>399</v>
      </c>
      <c r="W65" s="85"/>
      <c r="X65" s="85" t="s">
        <v>2378</v>
      </c>
      <c r="Y65" s="109" t="s">
        <v>2379</v>
      </c>
      <c r="Z65" s="109"/>
      <c r="AA65" s="109" t="s">
        <v>2380</v>
      </c>
      <c r="AB65" s="109"/>
      <c r="AC65" s="109"/>
      <c r="AD65" s="85"/>
      <c r="AE65" s="85"/>
      <c r="AF65" s="86"/>
      <c r="AG65" s="85"/>
      <c r="AH65" s="86"/>
      <c r="AI65" s="85"/>
      <c r="AJ65" s="110" t="s">
        <v>60</v>
      </c>
      <c r="AK65" s="410">
        <f t="shared" si="1"/>
        <v>2</v>
      </c>
      <c r="AL65" s="411">
        <f t="shared" si="2"/>
        <v>0</v>
      </c>
      <c r="AM65" s="89" t="str">
        <f t="shared" si="3"/>
        <v>CUMPLIDA</v>
      </c>
      <c r="AN65" s="89" t="str">
        <f t="shared" si="4"/>
        <v>CUMPLIDA</v>
      </c>
      <c r="AO65" s="105" t="s">
        <v>89</v>
      </c>
      <c r="AP65" s="113"/>
      <c r="AQ65" s="91"/>
      <c r="AR65" s="91"/>
      <c r="AS65" s="91"/>
      <c r="AT65" s="449" t="s">
        <v>108</v>
      </c>
      <c r="AU65" s="427" t="s">
        <v>115</v>
      </c>
      <c r="AV65" s="427" t="s">
        <v>171</v>
      </c>
      <c r="AW65" s="427" t="s">
        <v>215</v>
      </c>
      <c r="AX65" s="427"/>
      <c r="AY65" s="427"/>
      <c r="AZ65" s="427"/>
      <c r="BA65" s="427"/>
      <c r="BB65" s="653"/>
    </row>
    <row r="66" spans="1:54" s="142" customFormat="1" ht="230.45" customHeight="1" x14ac:dyDescent="0.25">
      <c r="A66" s="96">
        <v>761</v>
      </c>
      <c r="B66" s="96">
        <v>6</v>
      </c>
      <c r="C66" s="168" t="s">
        <v>2393</v>
      </c>
      <c r="D66" s="168" t="s">
        <v>2394</v>
      </c>
      <c r="E66" s="168" t="s">
        <v>2395</v>
      </c>
      <c r="F66" s="99" t="s">
        <v>2396</v>
      </c>
      <c r="G66" s="233" t="s">
        <v>2385</v>
      </c>
      <c r="H66" s="305" t="s">
        <v>2397</v>
      </c>
      <c r="I66" s="305" t="s">
        <v>2397</v>
      </c>
      <c r="J66" s="306">
        <v>4</v>
      </c>
      <c r="K66" s="451">
        <v>41538</v>
      </c>
      <c r="L66" s="451">
        <v>43039</v>
      </c>
      <c r="M66" s="103" t="s">
        <v>2360</v>
      </c>
      <c r="N66" s="452" t="s">
        <v>61</v>
      </c>
      <c r="O66" s="118" t="s">
        <v>22</v>
      </c>
      <c r="P66" s="118" t="s">
        <v>22</v>
      </c>
      <c r="Q66" s="118" t="s">
        <v>5681</v>
      </c>
      <c r="R66" s="118" t="s">
        <v>6164</v>
      </c>
      <c r="S66" s="105" t="s">
        <v>89</v>
      </c>
      <c r="T66" s="237">
        <v>4</v>
      </c>
      <c r="U66" s="107">
        <f t="shared" si="0"/>
        <v>1</v>
      </c>
      <c r="V66" s="85" t="s">
        <v>2398</v>
      </c>
      <c r="W66" s="85"/>
      <c r="X66" s="85" t="s">
        <v>2399</v>
      </c>
      <c r="Y66" s="109" t="s">
        <v>2400</v>
      </c>
      <c r="Z66" s="109" t="s">
        <v>2401</v>
      </c>
      <c r="AA66" s="109" t="s">
        <v>2402</v>
      </c>
      <c r="AB66" s="109"/>
      <c r="AC66" s="109"/>
      <c r="AD66" s="86"/>
      <c r="AE66" s="85"/>
      <c r="AF66" s="86"/>
      <c r="AG66" s="85"/>
      <c r="AH66" s="86"/>
      <c r="AI66" s="85"/>
      <c r="AJ66" s="110" t="s">
        <v>60</v>
      </c>
      <c r="AK66" s="410">
        <f t="shared" si="1"/>
        <v>2</v>
      </c>
      <c r="AL66" s="411">
        <f t="shared" si="2"/>
        <v>0</v>
      </c>
      <c r="AM66" s="89" t="str">
        <f t="shared" si="3"/>
        <v>CUMPLIDA</v>
      </c>
      <c r="AN66" s="89" t="str">
        <f t="shared" si="4"/>
        <v>CUMPLIDA</v>
      </c>
      <c r="AO66" s="105" t="s">
        <v>89</v>
      </c>
      <c r="AP66" s="113"/>
      <c r="AQ66" s="91"/>
      <c r="AR66" s="91"/>
      <c r="AS66" s="91"/>
      <c r="AT66" s="449" t="s">
        <v>108</v>
      </c>
      <c r="AU66" s="427" t="s">
        <v>118</v>
      </c>
      <c r="AV66" s="427" t="s">
        <v>201</v>
      </c>
      <c r="AW66" s="427" t="s">
        <v>215</v>
      </c>
      <c r="AX66" s="427"/>
      <c r="AY66" s="427"/>
      <c r="AZ66" s="427"/>
      <c r="BA66" s="427"/>
      <c r="BB66" s="653"/>
    </row>
    <row r="67" spans="1:54" s="56" customFormat="1" ht="331.5" customHeight="1" x14ac:dyDescent="0.25">
      <c r="A67" s="96">
        <v>763</v>
      </c>
      <c r="B67" s="96">
        <v>2</v>
      </c>
      <c r="C67" s="284" t="s">
        <v>2410</v>
      </c>
      <c r="D67" s="284" t="s">
        <v>2411</v>
      </c>
      <c r="E67" s="236" t="s">
        <v>2412</v>
      </c>
      <c r="F67" s="99" t="s">
        <v>2413</v>
      </c>
      <c r="G67" s="233" t="s">
        <v>2375</v>
      </c>
      <c r="H67" s="99" t="s">
        <v>2414</v>
      </c>
      <c r="I67" s="99" t="s">
        <v>2415</v>
      </c>
      <c r="J67" s="310">
        <v>13</v>
      </c>
      <c r="K67" s="117">
        <v>41599</v>
      </c>
      <c r="L67" s="316">
        <v>43100</v>
      </c>
      <c r="M67" s="103" t="s">
        <v>2409</v>
      </c>
      <c r="N67" s="452" t="s">
        <v>62</v>
      </c>
      <c r="O67" s="452" t="s">
        <v>22</v>
      </c>
      <c r="P67" s="118" t="s">
        <v>1934</v>
      </c>
      <c r="Q67" s="118" t="s">
        <v>5681</v>
      </c>
      <c r="R67" s="118" t="s">
        <v>6164</v>
      </c>
      <c r="S67" s="105" t="s">
        <v>89</v>
      </c>
      <c r="T67" s="237">
        <v>13</v>
      </c>
      <c r="U67" s="107">
        <f t="shared" ref="U67:U130" si="5">+T67/J67</f>
        <v>1</v>
      </c>
      <c r="V67" s="85" t="s">
        <v>2416</v>
      </c>
      <c r="W67" s="85"/>
      <c r="X67" s="85" t="s">
        <v>2417</v>
      </c>
      <c r="Y67" s="109" t="s">
        <v>2418</v>
      </c>
      <c r="Z67" s="109"/>
      <c r="AA67" s="109" t="s">
        <v>2419</v>
      </c>
      <c r="AB67" s="109"/>
      <c r="AC67" s="109"/>
      <c r="AD67" s="86"/>
      <c r="AE67" s="85"/>
      <c r="AF67" s="86"/>
      <c r="AG67" s="85"/>
      <c r="AH67" s="86"/>
      <c r="AI67" s="85"/>
      <c r="AJ67" s="110" t="s">
        <v>60</v>
      </c>
      <c r="AK67" s="410">
        <f t="shared" ref="AK67:AK130" si="6">IF(U67=100%,2,0)</f>
        <v>2</v>
      </c>
      <c r="AL67" s="411">
        <f t="shared" ref="AL67:AL130" si="7">IF(L67&lt;$AM$1,0,1)</f>
        <v>0</v>
      </c>
      <c r="AM67" s="89" t="str">
        <f t="shared" ref="AM67:AM130" si="8">IF(AK67+AL67&gt;1,"CUMPLIDA",IF(AL67=1,"EN TERMINO","VENCIDA"))</f>
        <v>CUMPLIDA</v>
      </c>
      <c r="AN67" s="89" t="str">
        <f t="shared" ref="AN67:AN130" si="9">IF(AM67="CUMPLIDA","CUMPLIDA",IF(AM67="EN TERMINO","EN TERMINO","VENCIDA"))</f>
        <v>CUMPLIDA</v>
      </c>
      <c r="AO67" s="105" t="s">
        <v>89</v>
      </c>
      <c r="AP67" s="113"/>
      <c r="AQ67" s="91"/>
      <c r="AR67" s="91"/>
      <c r="AS67" s="91"/>
      <c r="AT67" s="449" t="s">
        <v>108</v>
      </c>
      <c r="AU67" s="427" t="s">
        <v>115</v>
      </c>
      <c r="AV67" s="427" t="s">
        <v>171</v>
      </c>
      <c r="AW67" s="427" t="s">
        <v>215</v>
      </c>
      <c r="AX67" s="427"/>
      <c r="AY67" s="427"/>
      <c r="AZ67" s="427"/>
      <c r="BA67" s="427"/>
      <c r="BB67" s="653"/>
    </row>
    <row r="68" spans="1:54" s="56" customFormat="1" ht="408.75" hidden="1" customHeight="1" x14ac:dyDescent="0.25">
      <c r="A68" s="96">
        <v>773</v>
      </c>
      <c r="B68" s="96">
        <v>3</v>
      </c>
      <c r="C68" s="168" t="s">
        <v>2445</v>
      </c>
      <c r="D68" s="168" t="s">
        <v>5889</v>
      </c>
      <c r="E68" s="98" t="s">
        <v>358</v>
      </c>
      <c r="F68" s="99" t="s">
        <v>5890</v>
      </c>
      <c r="G68" s="322" t="s">
        <v>2446</v>
      </c>
      <c r="H68" s="233" t="s">
        <v>2447</v>
      </c>
      <c r="I68" s="233" t="s">
        <v>2448</v>
      </c>
      <c r="J68" s="101">
        <v>7</v>
      </c>
      <c r="K68" s="117">
        <v>41456</v>
      </c>
      <c r="L68" s="117">
        <v>43434</v>
      </c>
      <c r="M68" s="103" t="s">
        <v>306</v>
      </c>
      <c r="N68" s="452" t="s">
        <v>306</v>
      </c>
      <c r="O68" s="199" t="s">
        <v>43</v>
      </c>
      <c r="P68" s="199" t="s">
        <v>43</v>
      </c>
      <c r="Q68" s="118" t="s">
        <v>398</v>
      </c>
      <c r="R68" s="118" t="s">
        <v>6165</v>
      </c>
      <c r="S68" s="105" t="s">
        <v>88</v>
      </c>
      <c r="T68" s="237">
        <v>4</v>
      </c>
      <c r="U68" s="107">
        <f t="shared" si="5"/>
        <v>0.5714285714285714</v>
      </c>
      <c r="V68" s="84" t="s">
        <v>2449</v>
      </c>
      <c r="W68" s="84"/>
      <c r="X68" s="84"/>
      <c r="Y68" s="108" t="s">
        <v>2450</v>
      </c>
      <c r="Z68" s="109" t="s">
        <v>2451</v>
      </c>
      <c r="AA68" s="109" t="s">
        <v>522</v>
      </c>
      <c r="AB68" s="109" t="s">
        <v>5891</v>
      </c>
      <c r="AC68" s="109"/>
      <c r="AD68" s="85"/>
      <c r="AE68" s="85"/>
      <c r="AF68" s="86"/>
      <c r="AG68" s="85"/>
      <c r="AH68" s="86"/>
      <c r="AI68" s="85"/>
      <c r="AJ68" s="110" t="s">
        <v>21</v>
      </c>
      <c r="AK68" s="111">
        <f t="shared" si="6"/>
        <v>0</v>
      </c>
      <c r="AL68" s="112">
        <f t="shared" si="7"/>
        <v>1</v>
      </c>
      <c r="AM68" s="89" t="str">
        <f t="shared" si="8"/>
        <v>EN TERMINO</v>
      </c>
      <c r="AN68" s="89" t="str">
        <f t="shared" si="9"/>
        <v>EN TERMINO</v>
      </c>
      <c r="AO68" s="105" t="s">
        <v>88</v>
      </c>
      <c r="AP68" s="113"/>
      <c r="AQ68" s="91"/>
      <c r="AR68" s="91"/>
      <c r="AS68" s="91"/>
      <c r="AT68" s="449" t="s">
        <v>108</v>
      </c>
      <c r="AU68" s="427" t="s">
        <v>117</v>
      </c>
      <c r="AV68" s="427" t="s">
        <v>125</v>
      </c>
      <c r="AW68" s="427" t="s">
        <v>213</v>
      </c>
      <c r="AX68" s="427" t="s">
        <v>6234</v>
      </c>
      <c r="AY68" s="427"/>
      <c r="AZ68" s="427"/>
      <c r="BA68" s="427"/>
      <c r="BB68" s="653" t="s">
        <v>5424</v>
      </c>
    </row>
    <row r="69" spans="1:54" s="56" customFormat="1" ht="408.75" hidden="1" customHeight="1" x14ac:dyDescent="0.25">
      <c r="A69" s="96">
        <v>777</v>
      </c>
      <c r="B69" s="96">
        <v>7</v>
      </c>
      <c r="C69" s="168" t="s">
        <v>2452</v>
      </c>
      <c r="D69" s="166" t="s">
        <v>2453</v>
      </c>
      <c r="E69" s="166" t="s">
        <v>358</v>
      </c>
      <c r="F69" s="166" t="s">
        <v>2454</v>
      </c>
      <c r="G69" s="166" t="s">
        <v>2455</v>
      </c>
      <c r="H69" s="166" t="s">
        <v>2456</v>
      </c>
      <c r="I69" s="166" t="s">
        <v>2457</v>
      </c>
      <c r="J69" s="203">
        <v>8</v>
      </c>
      <c r="K69" s="451">
        <v>41518</v>
      </c>
      <c r="L69" s="451">
        <v>43585</v>
      </c>
      <c r="M69" s="103" t="s">
        <v>459</v>
      </c>
      <c r="N69" s="452" t="s">
        <v>33</v>
      </c>
      <c r="O69" s="452" t="s">
        <v>29</v>
      </c>
      <c r="P69" s="452" t="s">
        <v>2458</v>
      </c>
      <c r="Q69" s="452" t="s">
        <v>531</v>
      </c>
      <c r="R69" s="452" t="s">
        <v>6191</v>
      </c>
      <c r="S69" s="105" t="s">
        <v>440</v>
      </c>
      <c r="T69" s="237">
        <v>6</v>
      </c>
      <c r="U69" s="107">
        <f t="shared" si="5"/>
        <v>0.75</v>
      </c>
      <c r="V69" s="85" t="s">
        <v>2459</v>
      </c>
      <c r="W69" s="85"/>
      <c r="X69" s="85"/>
      <c r="Y69" s="109" t="s">
        <v>2460</v>
      </c>
      <c r="Z69" s="109" t="s">
        <v>2461</v>
      </c>
      <c r="AA69" s="109" t="s">
        <v>2462</v>
      </c>
      <c r="AB69" s="109" t="s">
        <v>5943</v>
      </c>
      <c r="AC69" s="109" t="s">
        <v>6166</v>
      </c>
      <c r="AD69" s="85" t="s">
        <v>2463</v>
      </c>
      <c r="AE69" s="85" t="s">
        <v>26</v>
      </c>
      <c r="AF69" s="427" t="s">
        <v>5847</v>
      </c>
      <c r="AG69" s="85" t="s">
        <v>5845</v>
      </c>
      <c r="AH69" s="427" t="s">
        <v>5848</v>
      </c>
      <c r="AI69" s="85" t="s">
        <v>5846</v>
      </c>
      <c r="AJ69" s="110" t="s">
        <v>21</v>
      </c>
      <c r="AK69" s="410">
        <f t="shared" si="6"/>
        <v>0</v>
      </c>
      <c r="AL69" s="411">
        <f t="shared" si="7"/>
        <v>1</v>
      </c>
      <c r="AM69" s="89" t="str">
        <f t="shared" si="8"/>
        <v>EN TERMINO</v>
      </c>
      <c r="AN69" s="89" t="str">
        <f t="shared" si="9"/>
        <v>EN TERMINO</v>
      </c>
      <c r="AO69" s="105" t="s">
        <v>31</v>
      </c>
      <c r="AP69" s="113"/>
      <c r="AQ69" s="114" t="s">
        <v>2464</v>
      </c>
      <c r="AR69" s="91" t="s">
        <v>26</v>
      </c>
      <c r="AS69" s="114">
        <v>0</v>
      </c>
      <c r="AT69" s="449" t="s">
        <v>108</v>
      </c>
      <c r="AU69" s="427" t="s">
        <v>116</v>
      </c>
      <c r="AV69" s="427" t="s">
        <v>1185</v>
      </c>
      <c r="AW69" s="427" t="s">
        <v>213</v>
      </c>
      <c r="AX69" s="427"/>
      <c r="AY69" s="427"/>
      <c r="AZ69" s="427"/>
      <c r="BA69" s="427"/>
      <c r="BB69" s="653"/>
    </row>
    <row r="70" spans="1:54" s="56" customFormat="1" ht="408.75" customHeight="1" x14ac:dyDescent="0.25">
      <c r="A70" s="96">
        <v>778</v>
      </c>
      <c r="B70" s="96">
        <v>8</v>
      </c>
      <c r="C70" s="168" t="s">
        <v>2465</v>
      </c>
      <c r="D70" s="166" t="s">
        <v>2466</v>
      </c>
      <c r="E70" s="166" t="s">
        <v>358</v>
      </c>
      <c r="F70" s="166" t="s">
        <v>2454</v>
      </c>
      <c r="G70" s="166" t="s">
        <v>2455</v>
      </c>
      <c r="H70" s="266" t="s">
        <v>2467</v>
      </c>
      <c r="I70" s="266" t="s">
        <v>2468</v>
      </c>
      <c r="J70" s="203">
        <v>8</v>
      </c>
      <c r="K70" s="451">
        <v>41456</v>
      </c>
      <c r="L70" s="451">
        <v>43069</v>
      </c>
      <c r="M70" s="103" t="s">
        <v>459</v>
      </c>
      <c r="N70" s="452" t="s">
        <v>33</v>
      </c>
      <c r="O70" s="452" t="s">
        <v>29</v>
      </c>
      <c r="P70" s="452" t="s">
        <v>2458</v>
      </c>
      <c r="Q70" s="452" t="s">
        <v>531</v>
      </c>
      <c r="R70" s="452" t="s">
        <v>6191</v>
      </c>
      <c r="S70" s="105" t="s">
        <v>440</v>
      </c>
      <c r="T70" s="237">
        <v>8</v>
      </c>
      <c r="U70" s="107">
        <f t="shared" si="5"/>
        <v>1</v>
      </c>
      <c r="V70" s="85" t="s">
        <v>2469</v>
      </c>
      <c r="W70" s="85"/>
      <c r="X70" s="85"/>
      <c r="Y70" s="109" t="s">
        <v>2470</v>
      </c>
      <c r="Z70" s="109" t="s">
        <v>2471</v>
      </c>
      <c r="AA70" s="109" t="s">
        <v>2472</v>
      </c>
      <c r="AB70" s="109"/>
      <c r="AC70" s="109"/>
      <c r="AD70" s="85"/>
      <c r="AE70" s="85"/>
      <c r="AF70" s="427" t="s">
        <v>371</v>
      </c>
      <c r="AG70" s="85"/>
      <c r="AH70" s="86"/>
      <c r="AI70" s="85" t="s">
        <v>372</v>
      </c>
      <c r="AJ70" s="110" t="s">
        <v>21</v>
      </c>
      <c r="AK70" s="410">
        <f t="shared" si="6"/>
        <v>2</v>
      </c>
      <c r="AL70" s="411">
        <f t="shared" si="7"/>
        <v>0</v>
      </c>
      <c r="AM70" s="89" t="str">
        <f t="shared" si="8"/>
        <v>CUMPLIDA</v>
      </c>
      <c r="AN70" s="89" t="str">
        <f t="shared" si="9"/>
        <v>CUMPLIDA</v>
      </c>
      <c r="AO70" s="105" t="s">
        <v>31</v>
      </c>
      <c r="AP70" s="113"/>
      <c r="AQ70" s="114" t="s">
        <v>2473</v>
      </c>
      <c r="AR70" s="91" t="s">
        <v>226</v>
      </c>
      <c r="AS70" s="114" t="s">
        <v>221</v>
      </c>
      <c r="AT70" s="449" t="s">
        <v>108</v>
      </c>
      <c r="AU70" s="427" t="s">
        <v>116</v>
      </c>
      <c r="AV70" s="427" t="s">
        <v>1185</v>
      </c>
      <c r="AW70" s="427" t="s">
        <v>213</v>
      </c>
      <c r="AX70" s="427"/>
      <c r="AY70" s="427"/>
      <c r="AZ70" s="427"/>
      <c r="BA70" s="427"/>
      <c r="BB70" s="653"/>
    </row>
    <row r="71" spans="1:54" s="56" customFormat="1" ht="158.44999999999999" hidden="1" customHeight="1" x14ac:dyDescent="0.25">
      <c r="A71" s="96">
        <v>779</v>
      </c>
      <c r="B71" s="96">
        <v>9</v>
      </c>
      <c r="C71" s="168" t="s">
        <v>2474</v>
      </c>
      <c r="D71" s="166" t="s">
        <v>2475</v>
      </c>
      <c r="E71" s="166" t="s">
        <v>358</v>
      </c>
      <c r="F71" s="166" t="s">
        <v>2476</v>
      </c>
      <c r="G71" s="166" t="s">
        <v>2455</v>
      </c>
      <c r="H71" s="266" t="s">
        <v>2477</v>
      </c>
      <c r="I71" s="266" t="s">
        <v>2478</v>
      </c>
      <c r="J71" s="203">
        <v>10</v>
      </c>
      <c r="K71" s="451">
        <v>41548</v>
      </c>
      <c r="L71" s="451">
        <v>43434</v>
      </c>
      <c r="M71" s="103" t="s">
        <v>459</v>
      </c>
      <c r="N71" s="452" t="s">
        <v>33</v>
      </c>
      <c r="O71" s="452" t="s">
        <v>29</v>
      </c>
      <c r="P71" s="452" t="s">
        <v>2458</v>
      </c>
      <c r="Q71" s="452" t="s">
        <v>531</v>
      </c>
      <c r="R71" s="452" t="s">
        <v>6191</v>
      </c>
      <c r="S71" s="105" t="s">
        <v>88</v>
      </c>
      <c r="T71" s="237">
        <v>9</v>
      </c>
      <c r="U71" s="107">
        <f t="shared" si="5"/>
        <v>0.9</v>
      </c>
      <c r="V71" s="85" t="s">
        <v>2469</v>
      </c>
      <c r="W71" s="85"/>
      <c r="X71" s="85"/>
      <c r="Y71" s="109" t="s">
        <v>2479</v>
      </c>
      <c r="Z71" s="109" t="s">
        <v>2480</v>
      </c>
      <c r="AA71" s="109" t="s">
        <v>2481</v>
      </c>
      <c r="AB71" s="109" t="s">
        <v>5722</v>
      </c>
      <c r="AC71" s="109"/>
      <c r="AD71" s="85" t="s">
        <v>2463</v>
      </c>
      <c r="AE71" s="85" t="s">
        <v>19</v>
      </c>
      <c r="AF71" s="427" t="s">
        <v>2482</v>
      </c>
      <c r="AG71" s="85"/>
      <c r="AH71" s="86"/>
      <c r="AI71" s="85"/>
      <c r="AJ71" s="110" t="s">
        <v>21</v>
      </c>
      <c r="AK71" s="410">
        <f t="shared" si="6"/>
        <v>0</v>
      </c>
      <c r="AL71" s="411">
        <f t="shared" si="7"/>
        <v>1</v>
      </c>
      <c r="AM71" s="89" t="str">
        <f t="shared" si="8"/>
        <v>EN TERMINO</v>
      </c>
      <c r="AN71" s="89" t="str">
        <f t="shared" si="9"/>
        <v>EN TERMINO</v>
      </c>
      <c r="AO71" s="105" t="s">
        <v>88</v>
      </c>
      <c r="AP71" s="113"/>
      <c r="AQ71" s="114" t="s">
        <v>2483</v>
      </c>
      <c r="AR71" s="91" t="s">
        <v>26</v>
      </c>
      <c r="AS71" s="114" t="s">
        <v>221</v>
      </c>
      <c r="AT71" s="449" t="s">
        <v>108</v>
      </c>
      <c r="AU71" s="427" t="s">
        <v>116</v>
      </c>
      <c r="AV71" s="427" t="s">
        <v>1185</v>
      </c>
      <c r="AW71" s="427" t="s">
        <v>213</v>
      </c>
      <c r="AX71" s="427"/>
      <c r="AY71" s="427"/>
      <c r="AZ71" s="427"/>
      <c r="BA71" s="427"/>
      <c r="BB71" s="653"/>
    </row>
    <row r="72" spans="1:54" s="56" customFormat="1" ht="246" hidden="1" customHeight="1" x14ac:dyDescent="0.25">
      <c r="A72" s="96">
        <v>783</v>
      </c>
      <c r="B72" s="96">
        <v>13</v>
      </c>
      <c r="C72" s="168" t="s">
        <v>2501</v>
      </c>
      <c r="D72" s="166" t="s">
        <v>2502</v>
      </c>
      <c r="E72" s="166" t="s">
        <v>358</v>
      </c>
      <c r="F72" s="166" t="s">
        <v>2503</v>
      </c>
      <c r="G72" s="166" t="s">
        <v>2504</v>
      </c>
      <c r="H72" s="266" t="s">
        <v>2505</v>
      </c>
      <c r="I72" s="266" t="s">
        <v>2505</v>
      </c>
      <c r="J72" s="203">
        <v>3</v>
      </c>
      <c r="K72" s="451">
        <v>41640</v>
      </c>
      <c r="L72" s="451">
        <v>43465</v>
      </c>
      <c r="M72" s="103" t="s">
        <v>459</v>
      </c>
      <c r="N72" s="452" t="s">
        <v>33</v>
      </c>
      <c r="O72" s="199" t="s">
        <v>29</v>
      </c>
      <c r="P72" s="199" t="s">
        <v>29</v>
      </c>
      <c r="Q72" s="199" t="s">
        <v>531</v>
      </c>
      <c r="R72" s="452" t="s">
        <v>6191</v>
      </c>
      <c r="S72" s="105" t="s">
        <v>89</v>
      </c>
      <c r="T72" s="237">
        <v>1</v>
      </c>
      <c r="U72" s="107">
        <f t="shared" si="5"/>
        <v>0.33333333333333331</v>
      </c>
      <c r="V72" s="85" t="s">
        <v>2506</v>
      </c>
      <c r="W72" s="85"/>
      <c r="X72" s="85"/>
      <c r="Y72" s="109" t="s">
        <v>2507</v>
      </c>
      <c r="Z72" s="109" t="s">
        <v>2508</v>
      </c>
      <c r="AA72" s="323" t="s">
        <v>2509</v>
      </c>
      <c r="AB72" s="323"/>
      <c r="AC72" s="323" t="s">
        <v>6167</v>
      </c>
      <c r="AD72" s="85"/>
      <c r="AE72" s="85"/>
      <c r="AF72" s="86"/>
      <c r="AG72" s="85"/>
      <c r="AH72" s="86"/>
      <c r="AI72" s="85"/>
      <c r="AJ72" s="110" t="s">
        <v>21</v>
      </c>
      <c r="AK72" s="410">
        <f t="shared" si="6"/>
        <v>0</v>
      </c>
      <c r="AL72" s="411">
        <f t="shared" si="7"/>
        <v>1</v>
      </c>
      <c r="AM72" s="89" t="str">
        <f t="shared" si="8"/>
        <v>EN TERMINO</v>
      </c>
      <c r="AN72" s="89" t="str">
        <f t="shared" si="9"/>
        <v>EN TERMINO</v>
      </c>
      <c r="AO72" s="105" t="s">
        <v>89</v>
      </c>
      <c r="AP72" s="113"/>
      <c r="AQ72" s="114" t="s">
        <v>2510</v>
      </c>
      <c r="AR72" s="91" t="s">
        <v>26</v>
      </c>
      <c r="AS72" s="114" t="s">
        <v>222</v>
      </c>
      <c r="AT72" s="449" t="s">
        <v>108</v>
      </c>
      <c r="AU72" s="427" t="s">
        <v>115</v>
      </c>
      <c r="AV72" s="427" t="s">
        <v>205</v>
      </c>
      <c r="AW72" s="427" t="s">
        <v>213</v>
      </c>
      <c r="AX72" s="427"/>
      <c r="AY72" s="427"/>
      <c r="AZ72" s="427"/>
      <c r="BA72" s="427"/>
      <c r="BB72" s="653"/>
    </row>
    <row r="73" spans="1:54" s="56" customFormat="1" ht="248.25" customHeight="1" x14ac:dyDescent="0.25">
      <c r="A73" s="96">
        <v>789</v>
      </c>
      <c r="B73" s="96">
        <v>19</v>
      </c>
      <c r="C73" s="168" t="s">
        <v>2532</v>
      </c>
      <c r="D73" s="166" t="s">
        <v>358</v>
      </c>
      <c r="E73" s="166" t="s">
        <v>358</v>
      </c>
      <c r="F73" s="166" t="s">
        <v>2533</v>
      </c>
      <c r="G73" s="166" t="s">
        <v>2534</v>
      </c>
      <c r="H73" s="166" t="s">
        <v>2535</v>
      </c>
      <c r="I73" s="166" t="s">
        <v>2536</v>
      </c>
      <c r="J73" s="449">
        <v>8</v>
      </c>
      <c r="K73" s="117">
        <v>41640</v>
      </c>
      <c r="L73" s="117">
        <v>43190</v>
      </c>
      <c r="M73" s="103" t="s">
        <v>2537</v>
      </c>
      <c r="N73" s="452" t="s">
        <v>63</v>
      </c>
      <c r="O73" s="199" t="s">
        <v>29</v>
      </c>
      <c r="P73" s="199" t="s">
        <v>29</v>
      </c>
      <c r="Q73" s="199" t="s">
        <v>531</v>
      </c>
      <c r="R73" s="452" t="s">
        <v>6191</v>
      </c>
      <c r="S73" s="105" t="s">
        <v>89</v>
      </c>
      <c r="T73" s="237">
        <v>8</v>
      </c>
      <c r="U73" s="107">
        <f t="shared" si="5"/>
        <v>1</v>
      </c>
      <c r="V73" s="85" t="s">
        <v>2538</v>
      </c>
      <c r="W73" s="85"/>
      <c r="X73" s="85"/>
      <c r="Y73" s="109" t="s">
        <v>2539</v>
      </c>
      <c r="Z73" s="109"/>
      <c r="AA73" s="109" t="s">
        <v>2540</v>
      </c>
      <c r="AB73" s="109" t="s">
        <v>5747</v>
      </c>
      <c r="AC73" s="109"/>
      <c r="AD73" s="85"/>
      <c r="AE73" s="85"/>
      <c r="AF73" s="86"/>
      <c r="AG73" s="85"/>
      <c r="AH73" s="86"/>
      <c r="AI73" s="85"/>
      <c r="AJ73" s="110" t="s">
        <v>21</v>
      </c>
      <c r="AK73" s="410">
        <f t="shared" si="6"/>
        <v>2</v>
      </c>
      <c r="AL73" s="411">
        <f t="shared" si="7"/>
        <v>0</v>
      </c>
      <c r="AM73" s="89" t="str">
        <f t="shared" si="8"/>
        <v>CUMPLIDA</v>
      </c>
      <c r="AN73" s="89" t="str">
        <f t="shared" si="9"/>
        <v>CUMPLIDA</v>
      </c>
      <c r="AO73" s="105" t="s">
        <v>89</v>
      </c>
      <c r="AP73" s="113"/>
      <c r="AQ73" s="114" t="s">
        <v>2541</v>
      </c>
      <c r="AR73" s="91" t="s">
        <v>19</v>
      </c>
      <c r="AS73" s="91" t="s">
        <v>222</v>
      </c>
      <c r="AT73" s="449" t="s">
        <v>108</v>
      </c>
      <c r="AU73" s="427" t="s">
        <v>113</v>
      </c>
      <c r="AV73" s="427" t="s">
        <v>113</v>
      </c>
      <c r="AW73" s="427" t="s">
        <v>213</v>
      </c>
      <c r="AX73" s="427"/>
      <c r="AY73" s="427"/>
      <c r="AZ73" s="427"/>
      <c r="BA73" s="427"/>
      <c r="BB73" s="653"/>
    </row>
    <row r="74" spans="1:54" s="142" customFormat="1" ht="273.75" customHeight="1" x14ac:dyDescent="0.25">
      <c r="A74" s="96">
        <v>792</v>
      </c>
      <c r="B74" s="96">
        <v>22</v>
      </c>
      <c r="C74" s="168" t="s">
        <v>2548</v>
      </c>
      <c r="D74" s="168" t="s">
        <v>2549</v>
      </c>
      <c r="E74" s="98" t="s">
        <v>358</v>
      </c>
      <c r="F74" s="99" t="s">
        <v>2550</v>
      </c>
      <c r="G74" s="99" t="s">
        <v>2551</v>
      </c>
      <c r="H74" s="99" t="s">
        <v>2552</v>
      </c>
      <c r="I74" s="99" t="s">
        <v>2553</v>
      </c>
      <c r="J74" s="449">
        <v>10</v>
      </c>
      <c r="K74" s="117">
        <v>41487</v>
      </c>
      <c r="L74" s="117">
        <v>43281</v>
      </c>
      <c r="M74" s="103" t="s">
        <v>2554</v>
      </c>
      <c r="N74" s="452" t="s">
        <v>64</v>
      </c>
      <c r="O74" s="199" t="s">
        <v>29</v>
      </c>
      <c r="P74" s="199" t="s">
        <v>29</v>
      </c>
      <c r="Q74" s="199" t="s">
        <v>531</v>
      </c>
      <c r="R74" s="452" t="s">
        <v>6191</v>
      </c>
      <c r="S74" s="105" t="s">
        <v>440</v>
      </c>
      <c r="T74" s="237">
        <v>10</v>
      </c>
      <c r="U74" s="107">
        <f t="shared" si="5"/>
        <v>1</v>
      </c>
      <c r="V74" s="85" t="s">
        <v>2555</v>
      </c>
      <c r="W74" s="85"/>
      <c r="X74" s="85"/>
      <c r="Y74" s="85"/>
      <c r="Z74" s="109"/>
      <c r="AA74" s="109"/>
      <c r="AB74" s="109" t="s">
        <v>5892</v>
      </c>
      <c r="AC74" s="109" t="s">
        <v>6232</v>
      </c>
      <c r="AD74" s="85" t="s">
        <v>31</v>
      </c>
      <c r="AE74" s="85" t="s">
        <v>26</v>
      </c>
      <c r="AF74" s="427" t="s">
        <v>6229</v>
      </c>
      <c r="AG74" s="85" t="s">
        <v>6230</v>
      </c>
      <c r="AH74" s="427" t="s">
        <v>6231</v>
      </c>
      <c r="AI74" s="85" t="s">
        <v>5408</v>
      </c>
      <c r="AJ74" s="110" t="s">
        <v>21</v>
      </c>
      <c r="AK74" s="410">
        <f t="shared" si="6"/>
        <v>2</v>
      </c>
      <c r="AL74" s="411">
        <f t="shared" si="7"/>
        <v>0</v>
      </c>
      <c r="AM74" s="89" t="str">
        <f t="shared" si="8"/>
        <v>CUMPLIDA</v>
      </c>
      <c r="AN74" s="89" t="str">
        <f t="shared" si="9"/>
        <v>CUMPLIDA</v>
      </c>
      <c r="AO74" s="105" t="s">
        <v>31</v>
      </c>
      <c r="AP74" s="113"/>
      <c r="AQ74" s="114" t="s">
        <v>2556</v>
      </c>
      <c r="AR74" s="91" t="s">
        <v>26</v>
      </c>
      <c r="AS74" s="114" t="s">
        <v>222</v>
      </c>
      <c r="AT74" s="449" t="s">
        <v>108</v>
      </c>
      <c r="AU74" s="427" t="s">
        <v>111</v>
      </c>
      <c r="AV74" s="427" t="s">
        <v>1512</v>
      </c>
      <c r="AW74" s="427" t="s">
        <v>213</v>
      </c>
      <c r="AX74" s="427"/>
      <c r="AY74" s="427"/>
      <c r="AZ74" s="427"/>
      <c r="BA74" s="427"/>
      <c r="BB74" s="653"/>
    </row>
    <row r="75" spans="1:54" s="56" customFormat="1" ht="297.75" hidden="1" customHeight="1" x14ac:dyDescent="0.25">
      <c r="A75" s="96">
        <v>795</v>
      </c>
      <c r="B75" s="96">
        <v>25</v>
      </c>
      <c r="C75" s="168" t="s">
        <v>2573</v>
      </c>
      <c r="D75" s="168" t="s">
        <v>2574</v>
      </c>
      <c r="E75" s="98" t="s">
        <v>358</v>
      </c>
      <c r="F75" s="450" t="s">
        <v>2575</v>
      </c>
      <c r="G75" s="450" t="s">
        <v>2576</v>
      </c>
      <c r="H75" s="119" t="s">
        <v>2577</v>
      </c>
      <c r="I75" s="119" t="s">
        <v>2577</v>
      </c>
      <c r="J75" s="427">
        <v>4</v>
      </c>
      <c r="K75" s="117">
        <v>41548</v>
      </c>
      <c r="L75" s="217">
        <v>43465</v>
      </c>
      <c r="M75" s="103" t="s">
        <v>459</v>
      </c>
      <c r="N75" s="452" t="s">
        <v>33</v>
      </c>
      <c r="O75" s="452" t="s">
        <v>29</v>
      </c>
      <c r="P75" s="199" t="s">
        <v>801</v>
      </c>
      <c r="Q75" s="199" t="s">
        <v>531</v>
      </c>
      <c r="R75" s="452" t="s">
        <v>6191</v>
      </c>
      <c r="S75" s="105" t="s">
        <v>88</v>
      </c>
      <c r="T75" s="237">
        <v>0</v>
      </c>
      <c r="U75" s="107">
        <f t="shared" si="5"/>
        <v>0</v>
      </c>
      <c r="V75" s="85" t="s">
        <v>2578</v>
      </c>
      <c r="W75" s="85"/>
      <c r="X75" s="85"/>
      <c r="Y75" s="109" t="s">
        <v>2579</v>
      </c>
      <c r="Z75" s="109"/>
      <c r="AA75" s="109"/>
      <c r="AB75" s="109"/>
      <c r="AC75" s="109"/>
      <c r="AD75" s="85"/>
      <c r="AE75" s="85"/>
      <c r="AF75" s="86"/>
      <c r="AG75" s="85"/>
      <c r="AH75" s="86"/>
      <c r="AI75" s="85"/>
      <c r="AJ75" s="110" t="s">
        <v>21</v>
      </c>
      <c r="AK75" s="410">
        <f t="shared" si="6"/>
        <v>0</v>
      </c>
      <c r="AL75" s="411">
        <f t="shared" si="7"/>
        <v>1</v>
      </c>
      <c r="AM75" s="89" t="str">
        <f t="shared" si="8"/>
        <v>EN TERMINO</v>
      </c>
      <c r="AN75" s="89" t="str">
        <f t="shared" si="9"/>
        <v>EN TERMINO</v>
      </c>
      <c r="AO75" s="105" t="s">
        <v>88</v>
      </c>
      <c r="AP75" s="113"/>
      <c r="AQ75" s="114" t="s">
        <v>2580</v>
      </c>
      <c r="AR75" s="91" t="s">
        <v>19</v>
      </c>
      <c r="AS75" s="114" t="s">
        <v>222</v>
      </c>
      <c r="AT75" s="449" t="s">
        <v>108</v>
      </c>
      <c r="AU75" s="427" t="s">
        <v>117</v>
      </c>
      <c r="AV75" s="427" t="s">
        <v>127</v>
      </c>
      <c r="AW75" s="427" t="s">
        <v>213</v>
      </c>
      <c r="AX75" s="427" t="s">
        <v>6234</v>
      </c>
      <c r="AY75" s="427"/>
      <c r="AZ75" s="427"/>
      <c r="BA75" s="427"/>
      <c r="BB75" s="653"/>
    </row>
    <row r="76" spans="1:54" s="56" customFormat="1" ht="261" customHeight="1" x14ac:dyDescent="0.25">
      <c r="A76" s="96">
        <v>796</v>
      </c>
      <c r="B76" s="96">
        <v>26</v>
      </c>
      <c r="C76" s="168" t="s">
        <v>2581</v>
      </c>
      <c r="D76" s="168" t="s">
        <v>5907</v>
      </c>
      <c r="E76" s="98" t="s">
        <v>358</v>
      </c>
      <c r="F76" s="452" t="s">
        <v>5909</v>
      </c>
      <c r="G76" s="99" t="s">
        <v>5911</v>
      </c>
      <c r="H76" s="100" t="s">
        <v>2583</v>
      </c>
      <c r="I76" s="100" t="s">
        <v>2583</v>
      </c>
      <c r="J76" s="427">
        <v>8</v>
      </c>
      <c r="K76" s="117">
        <v>41456</v>
      </c>
      <c r="L76" s="217">
        <v>43343</v>
      </c>
      <c r="M76" s="103" t="s">
        <v>309</v>
      </c>
      <c r="N76" s="452" t="s">
        <v>309</v>
      </c>
      <c r="O76" s="101" t="s">
        <v>22</v>
      </c>
      <c r="P76" s="101" t="s">
        <v>2584</v>
      </c>
      <c r="Q76" s="101" t="s">
        <v>5681</v>
      </c>
      <c r="R76" s="118" t="s">
        <v>6164</v>
      </c>
      <c r="S76" s="105" t="s">
        <v>89</v>
      </c>
      <c r="T76" s="237">
        <v>8</v>
      </c>
      <c r="U76" s="107">
        <f t="shared" si="5"/>
        <v>1</v>
      </c>
      <c r="V76" s="84" t="s">
        <v>2585</v>
      </c>
      <c r="W76" s="84"/>
      <c r="X76" s="84" t="s">
        <v>2586</v>
      </c>
      <c r="Y76" s="108" t="s">
        <v>2587</v>
      </c>
      <c r="Z76" s="109" t="s">
        <v>2588</v>
      </c>
      <c r="AA76" s="109" t="s">
        <v>5939</v>
      </c>
      <c r="AB76" s="109"/>
      <c r="AC76" s="109" t="s">
        <v>6239</v>
      </c>
      <c r="AD76" s="85" t="s">
        <v>441</v>
      </c>
      <c r="AE76" s="85" t="s">
        <v>26</v>
      </c>
      <c r="AF76" s="427" t="s">
        <v>2589</v>
      </c>
      <c r="AG76" s="85" t="s">
        <v>2590</v>
      </c>
      <c r="AH76" s="427"/>
      <c r="AI76" s="85"/>
      <c r="AJ76" s="110" t="s">
        <v>21</v>
      </c>
      <c r="AK76" s="111">
        <f t="shared" si="6"/>
        <v>2</v>
      </c>
      <c r="AL76" s="112">
        <f t="shared" si="7"/>
        <v>0</v>
      </c>
      <c r="AM76" s="89" t="str">
        <f t="shared" si="8"/>
        <v>CUMPLIDA</v>
      </c>
      <c r="AN76" s="89" t="str">
        <f t="shared" si="9"/>
        <v>CUMPLIDA</v>
      </c>
      <c r="AO76" s="105" t="s">
        <v>89</v>
      </c>
      <c r="AP76" s="113"/>
      <c r="AQ76" s="91"/>
      <c r="AR76" s="91"/>
      <c r="AS76" s="91"/>
      <c r="AT76" s="449" t="s">
        <v>108</v>
      </c>
      <c r="AU76" s="427" t="s">
        <v>115</v>
      </c>
      <c r="AV76" s="427" t="s">
        <v>190</v>
      </c>
      <c r="AW76" s="427" t="s">
        <v>311</v>
      </c>
      <c r="AX76" s="427"/>
      <c r="AY76" s="427"/>
      <c r="AZ76" s="427"/>
      <c r="BA76" s="427"/>
      <c r="BB76" s="653" t="s">
        <v>5424</v>
      </c>
    </row>
    <row r="77" spans="1:54" s="142" customFormat="1" ht="144" customHeight="1" x14ac:dyDescent="0.25">
      <c r="A77" s="96">
        <v>800</v>
      </c>
      <c r="B77" s="96">
        <v>30</v>
      </c>
      <c r="C77" s="168" t="s">
        <v>2616</v>
      </c>
      <c r="D77" s="168" t="s">
        <v>2617</v>
      </c>
      <c r="E77" s="98" t="s">
        <v>358</v>
      </c>
      <c r="F77" s="99" t="s">
        <v>2611</v>
      </c>
      <c r="G77" s="99"/>
      <c r="H77" s="327" t="s">
        <v>2618</v>
      </c>
      <c r="I77" s="100" t="s">
        <v>2619</v>
      </c>
      <c r="J77" s="101">
        <v>9</v>
      </c>
      <c r="K77" s="451">
        <v>41673</v>
      </c>
      <c r="L77" s="451">
        <v>42916</v>
      </c>
      <c r="M77" s="103" t="s">
        <v>1181</v>
      </c>
      <c r="N77" s="452" t="s">
        <v>106</v>
      </c>
      <c r="O77" s="199" t="s">
        <v>29</v>
      </c>
      <c r="P77" s="118" t="s">
        <v>1909</v>
      </c>
      <c r="Q77" s="118" t="s">
        <v>531</v>
      </c>
      <c r="R77" s="452" t="s">
        <v>6191</v>
      </c>
      <c r="S77" s="105" t="s">
        <v>88</v>
      </c>
      <c r="T77" s="237">
        <v>9</v>
      </c>
      <c r="U77" s="107">
        <f t="shared" si="5"/>
        <v>1</v>
      </c>
      <c r="V77" s="85" t="s">
        <v>2620</v>
      </c>
      <c r="W77" s="85"/>
      <c r="X77" s="85" t="s">
        <v>2621</v>
      </c>
      <c r="Y77" s="109" t="s">
        <v>2622</v>
      </c>
      <c r="Z77" s="109" t="s">
        <v>2623</v>
      </c>
      <c r="AA77" s="109"/>
      <c r="AB77" s="109"/>
      <c r="AC77" s="109"/>
      <c r="AD77" s="85" t="s">
        <v>441</v>
      </c>
      <c r="AE77" s="85" t="s">
        <v>26</v>
      </c>
      <c r="AF77" s="119" t="s">
        <v>2624</v>
      </c>
      <c r="AG77" s="85" t="s">
        <v>1255</v>
      </c>
      <c r="AH77" s="427" t="s">
        <v>2625</v>
      </c>
      <c r="AI77" s="427" t="s">
        <v>445</v>
      </c>
      <c r="AJ77" s="110" t="s">
        <v>21</v>
      </c>
      <c r="AK77" s="410">
        <f t="shared" si="6"/>
        <v>2</v>
      </c>
      <c r="AL77" s="411">
        <f t="shared" si="7"/>
        <v>0</v>
      </c>
      <c r="AM77" s="89" t="str">
        <f t="shared" si="8"/>
        <v>CUMPLIDA</v>
      </c>
      <c r="AN77" s="89" t="str">
        <f t="shared" si="9"/>
        <v>CUMPLIDA</v>
      </c>
      <c r="AO77" s="105" t="s">
        <v>88</v>
      </c>
      <c r="AP77" s="113"/>
      <c r="AQ77" s="114" t="s">
        <v>2626</v>
      </c>
      <c r="AR77" s="91" t="s">
        <v>19</v>
      </c>
      <c r="AS77" s="114" t="s">
        <v>222</v>
      </c>
      <c r="AT77" s="449" t="s">
        <v>108</v>
      </c>
      <c r="AU77" s="427" t="s">
        <v>119</v>
      </c>
      <c r="AV77" s="427" t="s">
        <v>152</v>
      </c>
      <c r="AW77" s="427" t="s">
        <v>213</v>
      </c>
      <c r="AX77" s="427"/>
      <c r="AY77" s="427"/>
      <c r="AZ77" s="427"/>
      <c r="BA77" s="427"/>
      <c r="BB77" s="653"/>
    </row>
    <row r="78" spans="1:54" s="142" customFormat="1" ht="201.6" customHeight="1" x14ac:dyDescent="0.25">
      <c r="A78" s="96">
        <v>803</v>
      </c>
      <c r="B78" s="96">
        <v>33</v>
      </c>
      <c r="C78" s="450" t="s">
        <v>2634</v>
      </c>
      <c r="D78" s="166" t="s">
        <v>2635</v>
      </c>
      <c r="E78" s="166" t="s">
        <v>358</v>
      </c>
      <c r="F78" s="205" t="s">
        <v>2636</v>
      </c>
      <c r="G78" s="166" t="s">
        <v>576</v>
      </c>
      <c r="H78" s="327" t="s">
        <v>2637</v>
      </c>
      <c r="I78" s="327" t="s">
        <v>2638</v>
      </c>
      <c r="J78" s="269">
        <v>11</v>
      </c>
      <c r="K78" s="202">
        <v>41640</v>
      </c>
      <c r="L78" s="451">
        <v>43190</v>
      </c>
      <c r="M78" s="103" t="s">
        <v>439</v>
      </c>
      <c r="N78" s="452" t="s">
        <v>30</v>
      </c>
      <c r="O78" s="199" t="s">
        <v>29</v>
      </c>
      <c r="P78" s="199" t="s">
        <v>29</v>
      </c>
      <c r="Q78" s="199" t="s">
        <v>531</v>
      </c>
      <c r="R78" s="452" t="s">
        <v>6191</v>
      </c>
      <c r="S78" s="105" t="s">
        <v>89</v>
      </c>
      <c r="T78" s="237">
        <v>11</v>
      </c>
      <c r="U78" s="107">
        <f t="shared" si="5"/>
        <v>1</v>
      </c>
      <c r="V78" s="85" t="s">
        <v>2639</v>
      </c>
      <c r="W78" s="85"/>
      <c r="X78" s="85"/>
      <c r="Y78" s="109" t="s">
        <v>2640</v>
      </c>
      <c r="Z78" s="109" t="s">
        <v>2641</v>
      </c>
      <c r="AA78" s="109" t="s">
        <v>2642</v>
      </c>
      <c r="AB78" s="109" t="s">
        <v>5823</v>
      </c>
      <c r="AC78" s="109"/>
      <c r="AD78" s="85"/>
      <c r="AE78" s="85"/>
      <c r="AF78" s="427" t="s">
        <v>371</v>
      </c>
      <c r="AG78" s="85"/>
      <c r="AH78" s="86"/>
      <c r="AI78" s="85" t="s">
        <v>372</v>
      </c>
      <c r="AJ78" s="110" t="s">
        <v>21</v>
      </c>
      <c r="AK78" s="410">
        <f t="shared" si="6"/>
        <v>2</v>
      </c>
      <c r="AL78" s="411">
        <f t="shared" si="7"/>
        <v>0</v>
      </c>
      <c r="AM78" s="89" t="str">
        <f t="shared" si="8"/>
        <v>CUMPLIDA</v>
      </c>
      <c r="AN78" s="89" t="str">
        <f t="shared" si="9"/>
        <v>CUMPLIDA</v>
      </c>
      <c r="AO78" s="105" t="s">
        <v>89</v>
      </c>
      <c r="AP78" s="113"/>
      <c r="AQ78" s="114" t="s">
        <v>2643</v>
      </c>
      <c r="AR78" s="91" t="s">
        <v>26</v>
      </c>
      <c r="AS78" s="114" t="s">
        <v>222</v>
      </c>
      <c r="AT78" s="449" t="s">
        <v>108</v>
      </c>
      <c r="AU78" s="427" t="s">
        <v>116</v>
      </c>
      <c r="AV78" s="427" t="s">
        <v>374</v>
      </c>
      <c r="AW78" s="427" t="s">
        <v>213</v>
      </c>
      <c r="AX78" s="427"/>
      <c r="AY78" s="427"/>
      <c r="AZ78" s="427"/>
      <c r="BA78" s="427"/>
      <c r="BB78" s="653"/>
    </row>
    <row r="79" spans="1:54" s="142" customFormat="1" ht="272.25" customHeight="1" x14ac:dyDescent="0.25">
      <c r="A79" s="96">
        <v>804</v>
      </c>
      <c r="B79" s="96">
        <v>34</v>
      </c>
      <c r="C79" s="168" t="s">
        <v>2644</v>
      </c>
      <c r="D79" s="168" t="s">
        <v>2645</v>
      </c>
      <c r="E79" s="98" t="s">
        <v>358</v>
      </c>
      <c r="F79" s="232" t="s">
        <v>2646</v>
      </c>
      <c r="G79" s="232" t="s">
        <v>2647</v>
      </c>
      <c r="H79" s="100" t="s">
        <v>2648</v>
      </c>
      <c r="I79" s="100" t="s">
        <v>2649</v>
      </c>
      <c r="J79" s="101">
        <v>8</v>
      </c>
      <c r="K79" s="451">
        <v>41640</v>
      </c>
      <c r="L79" s="451">
        <v>42916</v>
      </c>
      <c r="M79" s="103" t="s">
        <v>439</v>
      </c>
      <c r="N79" s="452" t="s">
        <v>30</v>
      </c>
      <c r="O79" s="199" t="s">
        <v>29</v>
      </c>
      <c r="P79" s="199" t="s">
        <v>29</v>
      </c>
      <c r="Q79" s="199" t="s">
        <v>531</v>
      </c>
      <c r="R79" s="452" t="s">
        <v>6191</v>
      </c>
      <c r="S79" s="105" t="s">
        <v>89</v>
      </c>
      <c r="T79" s="237">
        <v>8</v>
      </c>
      <c r="U79" s="107">
        <f t="shared" si="5"/>
        <v>1</v>
      </c>
      <c r="V79" s="85" t="s">
        <v>2650</v>
      </c>
      <c r="W79" s="85"/>
      <c r="X79" s="85"/>
      <c r="Y79" s="109" t="s">
        <v>2651</v>
      </c>
      <c r="Z79" s="109" t="s">
        <v>2652</v>
      </c>
      <c r="AA79" s="109"/>
      <c r="AB79" s="109"/>
      <c r="AC79" s="109"/>
      <c r="AD79" s="85" t="s">
        <v>441</v>
      </c>
      <c r="AE79" s="89" t="s">
        <v>26</v>
      </c>
      <c r="AF79" s="427" t="s">
        <v>442</v>
      </c>
      <c r="AG79" s="427" t="s">
        <v>443</v>
      </c>
      <c r="AH79" s="414" t="s">
        <v>5592</v>
      </c>
      <c r="AI79" s="85" t="s">
        <v>445</v>
      </c>
      <c r="AJ79" s="110" t="s">
        <v>21</v>
      </c>
      <c r="AK79" s="410">
        <f t="shared" si="6"/>
        <v>2</v>
      </c>
      <c r="AL79" s="411">
        <f t="shared" si="7"/>
        <v>0</v>
      </c>
      <c r="AM79" s="89" t="str">
        <f t="shared" si="8"/>
        <v>CUMPLIDA</v>
      </c>
      <c r="AN79" s="89" t="str">
        <f t="shared" si="9"/>
        <v>CUMPLIDA</v>
      </c>
      <c r="AO79" s="105" t="s">
        <v>89</v>
      </c>
      <c r="AP79" s="113"/>
      <c r="AQ79" s="114" t="s">
        <v>2653</v>
      </c>
      <c r="AR79" s="91" t="s">
        <v>26</v>
      </c>
      <c r="AS79" s="114" t="s">
        <v>222</v>
      </c>
      <c r="AT79" s="449" t="s">
        <v>108</v>
      </c>
      <c r="AU79" s="427" t="s">
        <v>115</v>
      </c>
      <c r="AV79" s="427" t="s">
        <v>205</v>
      </c>
      <c r="AW79" s="427" t="s">
        <v>213</v>
      </c>
      <c r="AX79" s="427"/>
      <c r="AY79" s="427"/>
      <c r="AZ79" s="427"/>
      <c r="BA79" s="427"/>
      <c r="BB79" s="653"/>
    </row>
    <row r="80" spans="1:54" s="142" customFormat="1" ht="241.5" hidden="1" customHeight="1" x14ac:dyDescent="0.25">
      <c r="A80" s="96">
        <v>806</v>
      </c>
      <c r="B80" s="96">
        <v>36</v>
      </c>
      <c r="C80" s="450" t="s">
        <v>2654</v>
      </c>
      <c r="D80" s="168" t="s">
        <v>2655</v>
      </c>
      <c r="E80" s="98" t="s">
        <v>358</v>
      </c>
      <c r="F80" s="99" t="s">
        <v>2656</v>
      </c>
      <c r="G80" s="99" t="s">
        <v>2657</v>
      </c>
      <c r="H80" s="100" t="s">
        <v>2658</v>
      </c>
      <c r="I80" s="100" t="s">
        <v>2659</v>
      </c>
      <c r="J80" s="101">
        <v>9</v>
      </c>
      <c r="K80" s="451">
        <v>41640</v>
      </c>
      <c r="L80" s="451">
        <v>43677</v>
      </c>
      <c r="M80" s="103" t="s">
        <v>439</v>
      </c>
      <c r="N80" s="452" t="s">
        <v>30</v>
      </c>
      <c r="O80" s="452" t="s">
        <v>57</v>
      </c>
      <c r="P80" s="101" t="s">
        <v>57</v>
      </c>
      <c r="Q80" s="101" t="s">
        <v>5682</v>
      </c>
      <c r="R80" s="452" t="s">
        <v>37</v>
      </c>
      <c r="S80" s="105" t="s">
        <v>89</v>
      </c>
      <c r="T80" s="237">
        <v>4</v>
      </c>
      <c r="U80" s="107">
        <f t="shared" si="5"/>
        <v>0.44444444444444442</v>
      </c>
      <c r="V80" s="85" t="s">
        <v>2660</v>
      </c>
      <c r="W80" s="85" t="s">
        <v>2661</v>
      </c>
      <c r="X80" s="85"/>
      <c r="Y80" s="109" t="s">
        <v>2662</v>
      </c>
      <c r="Z80" s="109" t="s">
        <v>2663</v>
      </c>
      <c r="AA80" s="109" t="s">
        <v>2664</v>
      </c>
      <c r="AB80" s="109"/>
      <c r="AC80" s="109" t="s">
        <v>6196</v>
      </c>
      <c r="AD80" s="85" t="s">
        <v>441</v>
      </c>
      <c r="AE80" s="89" t="s">
        <v>26</v>
      </c>
      <c r="AF80" s="427" t="s">
        <v>442</v>
      </c>
      <c r="AG80" s="427" t="s">
        <v>443</v>
      </c>
      <c r="AH80" s="414" t="s">
        <v>5592</v>
      </c>
      <c r="AI80" s="85" t="s">
        <v>445</v>
      </c>
      <c r="AJ80" s="110" t="s">
        <v>21</v>
      </c>
      <c r="AK80" s="410">
        <f t="shared" si="6"/>
        <v>0</v>
      </c>
      <c r="AL80" s="411">
        <f t="shared" si="7"/>
        <v>1</v>
      </c>
      <c r="AM80" s="89" t="str">
        <f t="shared" si="8"/>
        <v>EN TERMINO</v>
      </c>
      <c r="AN80" s="89" t="str">
        <f t="shared" si="9"/>
        <v>EN TERMINO</v>
      </c>
      <c r="AO80" s="105" t="s">
        <v>89</v>
      </c>
      <c r="AP80" s="113"/>
      <c r="AQ80" s="114" t="s">
        <v>2665</v>
      </c>
      <c r="AR80" s="91" t="s">
        <v>26</v>
      </c>
      <c r="AS80" s="114" t="s">
        <v>222</v>
      </c>
      <c r="AT80" s="427" t="s">
        <v>224</v>
      </c>
      <c r="AU80" s="427" t="s">
        <v>115</v>
      </c>
      <c r="AV80" s="427" t="s">
        <v>202</v>
      </c>
      <c r="AW80" s="427" t="s">
        <v>213</v>
      </c>
      <c r="AX80" s="427"/>
      <c r="AY80" s="427"/>
      <c r="AZ80" s="427"/>
      <c r="BA80" s="427"/>
      <c r="BB80" s="653"/>
    </row>
    <row r="81" spans="1:54" s="142" customFormat="1" ht="187.15" customHeight="1" x14ac:dyDescent="0.25">
      <c r="A81" s="96">
        <v>808</v>
      </c>
      <c r="B81" s="96">
        <v>38</v>
      </c>
      <c r="C81" s="168" t="s">
        <v>2666</v>
      </c>
      <c r="D81" s="168" t="s">
        <v>2667</v>
      </c>
      <c r="E81" s="98" t="s">
        <v>358</v>
      </c>
      <c r="F81" s="329" t="s">
        <v>2668</v>
      </c>
      <c r="G81" s="232" t="s">
        <v>2647</v>
      </c>
      <c r="H81" s="329" t="s">
        <v>2669</v>
      </c>
      <c r="I81" s="329" t="s">
        <v>2669</v>
      </c>
      <c r="J81" s="330">
        <v>10</v>
      </c>
      <c r="K81" s="451">
        <v>41640</v>
      </c>
      <c r="L81" s="451">
        <v>42916</v>
      </c>
      <c r="M81" s="103" t="s">
        <v>439</v>
      </c>
      <c r="N81" s="452" t="s">
        <v>30</v>
      </c>
      <c r="O81" s="199" t="s">
        <v>29</v>
      </c>
      <c r="P81" s="199" t="s">
        <v>29</v>
      </c>
      <c r="Q81" s="199" t="s">
        <v>531</v>
      </c>
      <c r="R81" s="452" t="s">
        <v>6191</v>
      </c>
      <c r="S81" s="105" t="s">
        <v>89</v>
      </c>
      <c r="T81" s="237">
        <v>10</v>
      </c>
      <c r="U81" s="107">
        <f t="shared" si="5"/>
        <v>1</v>
      </c>
      <c r="V81" s="85" t="s">
        <v>2670</v>
      </c>
      <c r="W81" s="85"/>
      <c r="X81" s="85"/>
      <c r="Y81" s="109" t="s">
        <v>2671</v>
      </c>
      <c r="Z81" s="109" t="s">
        <v>2672</v>
      </c>
      <c r="AA81" s="109"/>
      <c r="AB81" s="109"/>
      <c r="AC81" s="109"/>
      <c r="AD81" s="85"/>
      <c r="AE81" s="85"/>
      <c r="AF81" s="86"/>
      <c r="AG81" s="85"/>
      <c r="AH81" s="86"/>
      <c r="AI81" s="85"/>
      <c r="AJ81" s="110" t="s">
        <v>21</v>
      </c>
      <c r="AK81" s="410">
        <f t="shared" si="6"/>
        <v>2</v>
      </c>
      <c r="AL81" s="411">
        <f t="shared" si="7"/>
        <v>0</v>
      </c>
      <c r="AM81" s="89" t="str">
        <f t="shared" si="8"/>
        <v>CUMPLIDA</v>
      </c>
      <c r="AN81" s="89" t="str">
        <f t="shared" si="9"/>
        <v>CUMPLIDA</v>
      </c>
      <c r="AO81" s="105" t="s">
        <v>89</v>
      </c>
      <c r="AP81" s="113"/>
      <c r="AQ81" s="114" t="s">
        <v>2673</v>
      </c>
      <c r="AR81" s="91" t="s">
        <v>26</v>
      </c>
      <c r="AS81" s="114" t="s">
        <v>222</v>
      </c>
      <c r="AT81" s="449" t="s">
        <v>108</v>
      </c>
      <c r="AU81" s="427" t="s">
        <v>111</v>
      </c>
      <c r="AV81" s="427" t="s">
        <v>1512</v>
      </c>
      <c r="AW81" s="427" t="s">
        <v>213</v>
      </c>
      <c r="AX81" s="427"/>
      <c r="AY81" s="427"/>
      <c r="AZ81" s="427"/>
      <c r="BA81" s="427"/>
      <c r="BB81" s="653"/>
    </row>
    <row r="82" spans="1:54" s="142" customFormat="1" ht="327" customHeight="1" x14ac:dyDescent="0.25">
      <c r="A82" s="96">
        <v>809</v>
      </c>
      <c r="B82" s="96">
        <v>39</v>
      </c>
      <c r="C82" s="168" t="s">
        <v>2674</v>
      </c>
      <c r="D82" s="168" t="s">
        <v>2675</v>
      </c>
      <c r="E82" s="98" t="s">
        <v>358</v>
      </c>
      <c r="F82" s="329" t="s">
        <v>2668</v>
      </c>
      <c r="G82" s="232" t="s">
        <v>2647</v>
      </c>
      <c r="H82" s="232" t="s">
        <v>2676</v>
      </c>
      <c r="I82" s="232" t="s">
        <v>2677</v>
      </c>
      <c r="J82" s="101">
        <v>7</v>
      </c>
      <c r="K82" s="451">
        <v>41640</v>
      </c>
      <c r="L82" s="451">
        <v>43190</v>
      </c>
      <c r="M82" s="103" t="s">
        <v>439</v>
      </c>
      <c r="N82" s="452" t="s">
        <v>30</v>
      </c>
      <c r="O82" s="199" t="s">
        <v>29</v>
      </c>
      <c r="P82" s="199" t="s">
        <v>29</v>
      </c>
      <c r="Q82" s="199" t="s">
        <v>531</v>
      </c>
      <c r="R82" s="452" t="s">
        <v>6191</v>
      </c>
      <c r="S82" s="105" t="s">
        <v>88</v>
      </c>
      <c r="T82" s="237">
        <v>7</v>
      </c>
      <c r="U82" s="107">
        <f t="shared" si="5"/>
        <v>1</v>
      </c>
      <c r="V82" s="85" t="s">
        <v>2678</v>
      </c>
      <c r="W82" s="85"/>
      <c r="X82" s="85"/>
      <c r="Y82" s="109" t="s">
        <v>2679</v>
      </c>
      <c r="Z82" s="109" t="s">
        <v>2680</v>
      </c>
      <c r="AA82" s="109" t="s">
        <v>2681</v>
      </c>
      <c r="AB82" s="109" t="s">
        <v>5824</v>
      </c>
      <c r="AC82" s="109"/>
      <c r="AD82" s="85"/>
      <c r="AE82" s="85"/>
      <c r="AF82" s="86"/>
      <c r="AG82" s="85"/>
      <c r="AH82" s="86"/>
      <c r="AI82" s="85"/>
      <c r="AJ82" s="110" t="s">
        <v>21</v>
      </c>
      <c r="AK82" s="410">
        <f t="shared" si="6"/>
        <v>2</v>
      </c>
      <c r="AL82" s="411">
        <f t="shared" si="7"/>
        <v>0</v>
      </c>
      <c r="AM82" s="89" t="str">
        <f t="shared" si="8"/>
        <v>CUMPLIDA</v>
      </c>
      <c r="AN82" s="89" t="str">
        <f t="shared" si="9"/>
        <v>CUMPLIDA</v>
      </c>
      <c r="AO82" s="105" t="s">
        <v>88</v>
      </c>
      <c r="AP82" s="113"/>
      <c r="AQ82" s="114" t="s">
        <v>2682</v>
      </c>
      <c r="AR82" s="91" t="s">
        <v>26</v>
      </c>
      <c r="AS82" s="114" t="s">
        <v>222</v>
      </c>
      <c r="AT82" s="449" t="s">
        <v>108</v>
      </c>
      <c r="AU82" s="427" t="s">
        <v>111</v>
      </c>
      <c r="AV82" s="427" t="s">
        <v>1512</v>
      </c>
      <c r="AW82" s="427" t="s">
        <v>213</v>
      </c>
      <c r="AX82" s="427"/>
      <c r="AY82" s="427"/>
      <c r="AZ82" s="427"/>
      <c r="BA82" s="427"/>
      <c r="BB82" s="653"/>
    </row>
    <row r="83" spans="1:54" s="56" customFormat="1" ht="366" customHeight="1" x14ac:dyDescent="0.25">
      <c r="A83" s="96">
        <v>810</v>
      </c>
      <c r="B83" s="96">
        <v>40</v>
      </c>
      <c r="C83" s="168" t="s">
        <v>2683</v>
      </c>
      <c r="D83" s="168" t="s">
        <v>2684</v>
      </c>
      <c r="E83" s="98" t="s">
        <v>358</v>
      </c>
      <c r="F83" s="329" t="s">
        <v>2668</v>
      </c>
      <c r="G83" s="232" t="s">
        <v>2647</v>
      </c>
      <c r="H83" s="329" t="s">
        <v>2685</v>
      </c>
      <c r="I83" s="329" t="s">
        <v>2685</v>
      </c>
      <c r="J83" s="101">
        <v>7</v>
      </c>
      <c r="K83" s="451">
        <v>41640</v>
      </c>
      <c r="L83" s="451">
        <v>42916</v>
      </c>
      <c r="M83" s="103" t="s">
        <v>439</v>
      </c>
      <c r="N83" s="452" t="s">
        <v>30</v>
      </c>
      <c r="O83" s="199" t="s">
        <v>29</v>
      </c>
      <c r="P83" s="199" t="s">
        <v>29</v>
      </c>
      <c r="Q83" s="199" t="s">
        <v>531</v>
      </c>
      <c r="R83" s="452" t="s">
        <v>6191</v>
      </c>
      <c r="S83" s="105" t="s">
        <v>88</v>
      </c>
      <c r="T83" s="237">
        <v>7</v>
      </c>
      <c r="U83" s="107">
        <f t="shared" si="5"/>
        <v>1</v>
      </c>
      <c r="V83" s="85" t="s">
        <v>2686</v>
      </c>
      <c r="W83" s="85"/>
      <c r="X83" s="85"/>
      <c r="Y83" s="109" t="s">
        <v>2687</v>
      </c>
      <c r="Z83" s="109" t="s">
        <v>2688</v>
      </c>
      <c r="AA83" s="109"/>
      <c r="AB83" s="109"/>
      <c r="AC83" s="109"/>
      <c r="AD83" s="85"/>
      <c r="AE83" s="85"/>
      <c r="AF83" s="86"/>
      <c r="AG83" s="85"/>
      <c r="AH83" s="86"/>
      <c r="AI83" s="85"/>
      <c r="AJ83" s="110" t="s">
        <v>21</v>
      </c>
      <c r="AK83" s="410">
        <f t="shared" si="6"/>
        <v>2</v>
      </c>
      <c r="AL83" s="411">
        <f t="shared" si="7"/>
        <v>0</v>
      </c>
      <c r="AM83" s="89" t="str">
        <f t="shared" si="8"/>
        <v>CUMPLIDA</v>
      </c>
      <c r="AN83" s="89" t="str">
        <f t="shared" si="9"/>
        <v>CUMPLIDA</v>
      </c>
      <c r="AO83" s="105" t="s">
        <v>88</v>
      </c>
      <c r="AP83" s="113"/>
      <c r="AQ83" s="114" t="s">
        <v>2689</v>
      </c>
      <c r="AR83" s="91" t="s">
        <v>26</v>
      </c>
      <c r="AS83" s="114" t="s">
        <v>222</v>
      </c>
      <c r="AT83" s="449" t="s">
        <v>108</v>
      </c>
      <c r="AU83" s="427" t="s">
        <v>111</v>
      </c>
      <c r="AV83" s="427" t="s">
        <v>1512</v>
      </c>
      <c r="AW83" s="427" t="s">
        <v>213</v>
      </c>
      <c r="AX83" s="427"/>
      <c r="AY83" s="427"/>
      <c r="AZ83" s="427"/>
      <c r="BA83" s="427"/>
      <c r="BB83" s="653"/>
    </row>
    <row r="84" spans="1:54" s="56" customFormat="1" ht="403.15" customHeight="1" x14ac:dyDescent="0.25">
      <c r="A84" s="96">
        <v>812</v>
      </c>
      <c r="B84" s="96">
        <v>42</v>
      </c>
      <c r="C84" s="168" t="s">
        <v>2690</v>
      </c>
      <c r="D84" s="168" t="s">
        <v>2635</v>
      </c>
      <c r="E84" s="98" t="s">
        <v>358</v>
      </c>
      <c r="F84" s="99" t="s">
        <v>2691</v>
      </c>
      <c r="G84" s="99"/>
      <c r="H84" s="99" t="s">
        <v>2692</v>
      </c>
      <c r="I84" s="99" t="s">
        <v>2692</v>
      </c>
      <c r="J84" s="101">
        <v>9</v>
      </c>
      <c r="K84" s="451">
        <v>41640</v>
      </c>
      <c r="L84" s="451">
        <v>42916</v>
      </c>
      <c r="M84" s="103" t="s">
        <v>439</v>
      </c>
      <c r="N84" s="452" t="s">
        <v>30</v>
      </c>
      <c r="O84" s="452" t="s">
        <v>29</v>
      </c>
      <c r="P84" s="199" t="s">
        <v>801</v>
      </c>
      <c r="Q84" s="199" t="s">
        <v>531</v>
      </c>
      <c r="R84" s="452" t="s">
        <v>6191</v>
      </c>
      <c r="S84" s="105" t="s">
        <v>89</v>
      </c>
      <c r="T84" s="237">
        <v>9</v>
      </c>
      <c r="U84" s="107">
        <f t="shared" si="5"/>
        <v>1</v>
      </c>
      <c r="V84" s="85" t="s">
        <v>2693</v>
      </c>
      <c r="W84" s="85"/>
      <c r="X84" s="85" t="s">
        <v>2694</v>
      </c>
      <c r="Y84" s="109" t="s">
        <v>2695</v>
      </c>
      <c r="Z84" s="109" t="s">
        <v>2696</v>
      </c>
      <c r="AA84" s="109"/>
      <c r="AB84" s="109"/>
      <c r="AC84" s="109"/>
      <c r="AD84" s="85"/>
      <c r="AE84" s="85"/>
      <c r="AF84" s="427"/>
      <c r="AG84" s="85"/>
      <c r="AH84" s="427"/>
      <c r="AI84" s="85"/>
      <c r="AJ84" s="110" t="s">
        <v>21</v>
      </c>
      <c r="AK84" s="410">
        <f t="shared" si="6"/>
        <v>2</v>
      </c>
      <c r="AL84" s="411">
        <f t="shared" si="7"/>
        <v>0</v>
      </c>
      <c r="AM84" s="89" t="str">
        <f t="shared" si="8"/>
        <v>CUMPLIDA</v>
      </c>
      <c r="AN84" s="89" t="str">
        <f t="shared" si="9"/>
        <v>CUMPLIDA</v>
      </c>
      <c r="AO84" s="105" t="s">
        <v>89</v>
      </c>
      <c r="AP84" s="113"/>
      <c r="AQ84" s="114" t="s">
        <v>2697</v>
      </c>
      <c r="AR84" s="91" t="s">
        <v>226</v>
      </c>
      <c r="AS84" s="114" t="s">
        <v>220</v>
      </c>
      <c r="AT84" s="449" t="s">
        <v>108</v>
      </c>
      <c r="AU84" s="427" t="s">
        <v>112</v>
      </c>
      <c r="AV84" s="427" t="s">
        <v>148</v>
      </c>
      <c r="AW84" s="427" t="s">
        <v>213</v>
      </c>
      <c r="AX84" s="427"/>
      <c r="AY84" s="427"/>
      <c r="AZ84" s="427"/>
      <c r="BA84" s="427"/>
      <c r="BB84" s="653"/>
    </row>
    <row r="85" spans="1:54" s="142" customFormat="1" ht="241.5" customHeight="1" x14ac:dyDescent="0.25">
      <c r="A85" s="96">
        <v>823</v>
      </c>
      <c r="B85" s="96">
        <v>10</v>
      </c>
      <c r="C85" s="272" t="s">
        <v>2739</v>
      </c>
      <c r="D85" s="168" t="s">
        <v>2740</v>
      </c>
      <c r="E85" s="98" t="s">
        <v>358</v>
      </c>
      <c r="F85" s="99" t="s">
        <v>2396</v>
      </c>
      <c r="G85" s="233" t="s">
        <v>2385</v>
      </c>
      <c r="H85" s="305" t="s">
        <v>2397</v>
      </c>
      <c r="I85" s="305" t="s">
        <v>2397</v>
      </c>
      <c r="J85" s="306">
        <v>4</v>
      </c>
      <c r="K85" s="451">
        <v>41532</v>
      </c>
      <c r="L85" s="451">
        <v>43039</v>
      </c>
      <c r="M85" s="103" t="s">
        <v>2711</v>
      </c>
      <c r="N85" s="452" t="s">
        <v>65</v>
      </c>
      <c r="O85" s="118" t="s">
        <v>22</v>
      </c>
      <c r="P85" s="118" t="s">
        <v>22</v>
      </c>
      <c r="Q85" s="118" t="s">
        <v>5681</v>
      </c>
      <c r="R85" s="118" t="s">
        <v>6164</v>
      </c>
      <c r="S85" s="105" t="s">
        <v>89</v>
      </c>
      <c r="T85" s="237">
        <v>4</v>
      </c>
      <c r="U85" s="107">
        <f t="shared" si="5"/>
        <v>1</v>
      </c>
      <c r="V85" s="85" t="s">
        <v>2741</v>
      </c>
      <c r="W85" s="85"/>
      <c r="X85" s="85" t="s">
        <v>2742</v>
      </c>
      <c r="Y85" s="109" t="s">
        <v>2743</v>
      </c>
      <c r="Z85" s="109" t="s">
        <v>2744</v>
      </c>
      <c r="AA85" s="109" t="s">
        <v>2745</v>
      </c>
      <c r="AB85" s="109"/>
      <c r="AC85" s="109"/>
      <c r="AD85" s="85"/>
      <c r="AE85" s="85"/>
      <c r="AF85" s="86"/>
      <c r="AG85" s="85"/>
      <c r="AH85" s="86"/>
      <c r="AI85" s="85"/>
      <c r="AJ85" s="110" t="s">
        <v>60</v>
      </c>
      <c r="AK85" s="410">
        <f t="shared" si="6"/>
        <v>2</v>
      </c>
      <c r="AL85" s="411">
        <f t="shared" si="7"/>
        <v>0</v>
      </c>
      <c r="AM85" s="89" t="str">
        <f t="shared" si="8"/>
        <v>CUMPLIDA</v>
      </c>
      <c r="AN85" s="89" t="str">
        <f t="shared" si="9"/>
        <v>CUMPLIDA</v>
      </c>
      <c r="AO85" s="105" t="s">
        <v>89</v>
      </c>
      <c r="AP85" s="113"/>
      <c r="AQ85" s="91"/>
      <c r="AR85" s="91"/>
      <c r="AS85" s="91"/>
      <c r="AT85" s="449" t="s">
        <v>108</v>
      </c>
      <c r="AU85" s="427" t="s">
        <v>111</v>
      </c>
      <c r="AV85" s="427" t="s">
        <v>172</v>
      </c>
      <c r="AW85" s="427" t="s">
        <v>215</v>
      </c>
      <c r="AX85" s="427"/>
      <c r="AY85" s="427"/>
      <c r="AZ85" s="427"/>
      <c r="BA85" s="427"/>
      <c r="BB85" s="653"/>
    </row>
    <row r="86" spans="1:54" s="142" customFormat="1" ht="247.5" customHeight="1" x14ac:dyDescent="0.25">
      <c r="A86" s="96">
        <v>828</v>
      </c>
      <c r="B86" s="96">
        <v>2</v>
      </c>
      <c r="C86" s="168" t="s">
        <v>2765</v>
      </c>
      <c r="D86" s="168" t="s">
        <v>358</v>
      </c>
      <c r="E86" s="98" t="s">
        <v>358</v>
      </c>
      <c r="F86" s="99" t="s">
        <v>2766</v>
      </c>
      <c r="G86" s="99" t="s">
        <v>2767</v>
      </c>
      <c r="H86" s="450" t="s">
        <v>2768</v>
      </c>
      <c r="I86" s="450" t="s">
        <v>2768</v>
      </c>
      <c r="J86" s="427">
        <v>15</v>
      </c>
      <c r="K86" s="117">
        <v>41640</v>
      </c>
      <c r="L86" s="117">
        <v>43190</v>
      </c>
      <c r="M86" s="103" t="s">
        <v>2763</v>
      </c>
      <c r="N86" s="452" t="s">
        <v>66</v>
      </c>
      <c r="O86" s="101" t="s">
        <v>22</v>
      </c>
      <c r="P86" s="118" t="s">
        <v>2769</v>
      </c>
      <c r="Q86" s="118" t="s">
        <v>5681</v>
      </c>
      <c r="R86" s="118" t="s">
        <v>6164</v>
      </c>
      <c r="S86" s="105" t="s">
        <v>440</v>
      </c>
      <c r="T86" s="237">
        <v>15</v>
      </c>
      <c r="U86" s="107">
        <f t="shared" si="5"/>
        <v>1</v>
      </c>
      <c r="V86" s="85" t="s">
        <v>2770</v>
      </c>
      <c r="W86" s="85"/>
      <c r="X86" s="85" t="s">
        <v>2771</v>
      </c>
      <c r="Y86" s="109" t="s">
        <v>2772</v>
      </c>
      <c r="Z86" s="109"/>
      <c r="AA86" s="109"/>
      <c r="AB86" s="109" t="s">
        <v>5789</v>
      </c>
      <c r="AC86" s="109"/>
      <c r="AD86" s="85"/>
      <c r="AE86" s="85"/>
      <c r="AF86" s="427"/>
      <c r="AG86" s="85"/>
      <c r="AH86" s="427"/>
      <c r="AI86" s="85"/>
      <c r="AJ86" s="110" t="s">
        <v>60</v>
      </c>
      <c r="AK86" s="410">
        <f t="shared" si="6"/>
        <v>2</v>
      </c>
      <c r="AL86" s="411">
        <f t="shared" si="7"/>
        <v>0</v>
      </c>
      <c r="AM86" s="89" t="str">
        <f t="shared" si="8"/>
        <v>CUMPLIDA</v>
      </c>
      <c r="AN86" s="89" t="str">
        <f t="shared" si="9"/>
        <v>CUMPLIDA</v>
      </c>
      <c r="AO86" s="105" t="s">
        <v>31</v>
      </c>
      <c r="AP86" s="113"/>
      <c r="AQ86" s="91" t="s">
        <v>1237</v>
      </c>
      <c r="AR86" s="91"/>
      <c r="AS86" s="91"/>
      <c r="AT86" s="449" t="s">
        <v>108</v>
      </c>
      <c r="AU86" s="427" t="s">
        <v>115</v>
      </c>
      <c r="AV86" s="427" t="s">
        <v>128</v>
      </c>
      <c r="AW86" s="427" t="s">
        <v>215</v>
      </c>
      <c r="AX86" s="427"/>
      <c r="AY86" s="427"/>
      <c r="AZ86" s="427"/>
      <c r="BA86" s="427"/>
      <c r="BB86" s="653"/>
    </row>
    <row r="87" spans="1:54" s="56" customFormat="1" ht="180.75" customHeight="1" x14ac:dyDescent="0.25">
      <c r="A87" s="96">
        <v>829</v>
      </c>
      <c r="B87" s="96">
        <v>3</v>
      </c>
      <c r="C87" s="168" t="s">
        <v>2773</v>
      </c>
      <c r="D87" s="168" t="s">
        <v>358</v>
      </c>
      <c r="E87" s="98" t="s">
        <v>358</v>
      </c>
      <c r="F87" s="233" t="s">
        <v>2774</v>
      </c>
      <c r="G87" s="233" t="s">
        <v>2775</v>
      </c>
      <c r="H87" s="233" t="s">
        <v>2776</v>
      </c>
      <c r="I87" s="233" t="s">
        <v>2776</v>
      </c>
      <c r="J87" s="229">
        <v>7</v>
      </c>
      <c r="K87" s="451">
        <v>41654</v>
      </c>
      <c r="L87" s="451">
        <v>42825</v>
      </c>
      <c r="M87" s="103" t="s">
        <v>2763</v>
      </c>
      <c r="N87" s="452" t="s">
        <v>66</v>
      </c>
      <c r="O87" s="101" t="s">
        <v>22</v>
      </c>
      <c r="P87" s="118" t="s">
        <v>2769</v>
      </c>
      <c r="Q87" s="118" t="s">
        <v>5681</v>
      </c>
      <c r="R87" s="118" t="s">
        <v>6164</v>
      </c>
      <c r="S87" s="105" t="s">
        <v>31</v>
      </c>
      <c r="T87" s="237">
        <v>7</v>
      </c>
      <c r="U87" s="107">
        <f t="shared" si="5"/>
        <v>1</v>
      </c>
      <c r="V87" s="85" t="s">
        <v>2777</v>
      </c>
      <c r="W87" s="85"/>
      <c r="X87" s="85"/>
      <c r="Y87" s="109" t="s">
        <v>2778</v>
      </c>
      <c r="Z87" s="109" t="s">
        <v>2779</v>
      </c>
      <c r="AA87" s="109"/>
      <c r="AB87" s="109"/>
      <c r="AC87" s="109"/>
      <c r="AD87" s="85" t="s">
        <v>441</v>
      </c>
      <c r="AE87" s="85"/>
      <c r="AF87" s="427" t="s">
        <v>2780</v>
      </c>
      <c r="AG87" s="85"/>
      <c r="AH87" s="427"/>
      <c r="AI87" s="85"/>
      <c r="AJ87" s="110" t="s">
        <v>60</v>
      </c>
      <c r="AK87" s="410">
        <f t="shared" si="6"/>
        <v>2</v>
      </c>
      <c r="AL87" s="411">
        <f t="shared" si="7"/>
        <v>0</v>
      </c>
      <c r="AM87" s="89" t="str">
        <f t="shared" si="8"/>
        <v>CUMPLIDA</v>
      </c>
      <c r="AN87" s="89" t="str">
        <f t="shared" si="9"/>
        <v>CUMPLIDA</v>
      </c>
      <c r="AO87" s="105" t="s">
        <v>31</v>
      </c>
      <c r="AP87" s="113"/>
      <c r="AQ87" s="91"/>
      <c r="AR87" s="91"/>
      <c r="AS87" s="91"/>
      <c r="AT87" s="449" t="s">
        <v>108</v>
      </c>
      <c r="AU87" s="427" t="s">
        <v>115</v>
      </c>
      <c r="AV87" s="427" t="s">
        <v>205</v>
      </c>
      <c r="AW87" s="427" t="s">
        <v>215</v>
      </c>
      <c r="AX87" s="427"/>
      <c r="AY87" s="427"/>
      <c r="AZ87" s="427"/>
      <c r="BA87" s="427"/>
      <c r="BB87" s="653"/>
    </row>
    <row r="88" spans="1:54" s="56" customFormat="1" ht="265.5" customHeight="1" x14ac:dyDescent="0.25">
      <c r="A88" s="96">
        <v>830</v>
      </c>
      <c r="B88" s="96">
        <v>4</v>
      </c>
      <c r="C88" s="168" t="s">
        <v>2781</v>
      </c>
      <c r="D88" s="168" t="s">
        <v>358</v>
      </c>
      <c r="E88" s="98" t="s">
        <v>358</v>
      </c>
      <c r="F88" s="99" t="s">
        <v>2782</v>
      </c>
      <c r="G88" s="99" t="s">
        <v>2783</v>
      </c>
      <c r="H88" s="119" t="s">
        <v>2784</v>
      </c>
      <c r="I88" s="99" t="s">
        <v>2785</v>
      </c>
      <c r="J88" s="310">
        <v>10</v>
      </c>
      <c r="K88" s="117">
        <v>41562</v>
      </c>
      <c r="L88" s="117">
        <v>43100</v>
      </c>
      <c r="M88" s="103" t="s">
        <v>2763</v>
      </c>
      <c r="N88" s="452" t="s">
        <v>66</v>
      </c>
      <c r="O88" s="101" t="s">
        <v>22</v>
      </c>
      <c r="P88" s="118" t="s">
        <v>2769</v>
      </c>
      <c r="Q88" s="118" t="s">
        <v>5681</v>
      </c>
      <c r="R88" s="118" t="s">
        <v>6164</v>
      </c>
      <c r="S88" s="105" t="s">
        <v>440</v>
      </c>
      <c r="T88" s="237">
        <v>10</v>
      </c>
      <c r="U88" s="107">
        <f t="shared" si="5"/>
        <v>1</v>
      </c>
      <c r="V88" s="85" t="s">
        <v>2786</v>
      </c>
      <c r="W88" s="85"/>
      <c r="X88" s="85"/>
      <c r="Y88" s="109" t="s">
        <v>2787</v>
      </c>
      <c r="Z88" s="109"/>
      <c r="AA88" s="298" t="s">
        <v>5352</v>
      </c>
      <c r="AB88" s="298"/>
      <c r="AC88" s="298"/>
      <c r="AD88" s="85" t="s">
        <v>441</v>
      </c>
      <c r="AE88" s="85" t="s">
        <v>26</v>
      </c>
      <c r="AF88" s="427" t="s">
        <v>5819</v>
      </c>
      <c r="AG88" s="85" t="s">
        <v>5820</v>
      </c>
      <c r="AH88" s="427" t="s">
        <v>5821</v>
      </c>
      <c r="AI88" s="85" t="s">
        <v>5408</v>
      </c>
      <c r="AJ88" s="110" t="s">
        <v>60</v>
      </c>
      <c r="AK88" s="410">
        <f t="shared" si="6"/>
        <v>2</v>
      </c>
      <c r="AL88" s="411">
        <f t="shared" si="7"/>
        <v>0</v>
      </c>
      <c r="AM88" s="89" t="str">
        <f t="shared" si="8"/>
        <v>CUMPLIDA</v>
      </c>
      <c r="AN88" s="89" t="str">
        <f t="shared" si="9"/>
        <v>CUMPLIDA</v>
      </c>
      <c r="AO88" s="105" t="s">
        <v>31</v>
      </c>
      <c r="AP88" s="113"/>
      <c r="AQ88" s="91"/>
      <c r="AR88" s="91"/>
      <c r="AS88" s="91"/>
      <c r="AT88" s="449" t="s">
        <v>108</v>
      </c>
      <c r="AU88" s="427" t="s">
        <v>115</v>
      </c>
      <c r="AV88" s="427" t="s">
        <v>128</v>
      </c>
      <c r="AW88" s="427" t="s">
        <v>215</v>
      </c>
      <c r="AX88" s="427"/>
      <c r="AY88" s="427"/>
      <c r="AZ88" s="427"/>
      <c r="BA88" s="427"/>
      <c r="BB88" s="653"/>
    </row>
    <row r="89" spans="1:54" s="142" customFormat="1" ht="204" customHeight="1" x14ac:dyDescent="0.25">
      <c r="A89" s="96">
        <v>843</v>
      </c>
      <c r="B89" s="96">
        <v>1</v>
      </c>
      <c r="C89" s="168" t="s">
        <v>2830</v>
      </c>
      <c r="D89" s="168" t="s">
        <v>358</v>
      </c>
      <c r="E89" s="98" t="s">
        <v>358</v>
      </c>
      <c r="F89" s="99" t="s">
        <v>2831</v>
      </c>
      <c r="G89" s="99" t="s">
        <v>2832</v>
      </c>
      <c r="H89" s="100" t="s">
        <v>2833</v>
      </c>
      <c r="I89" s="100" t="s">
        <v>2834</v>
      </c>
      <c r="J89" s="101">
        <v>9</v>
      </c>
      <c r="K89" s="451">
        <v>41579</v>
      </c>
      <c r="L89" s="451">
        <v>42916</v>
      </c>
      <c r="M89" s="103" t="s">
        <v>2835</v>
      </c>
      <c r="N89" s="452" t="s">
        <v>67</v>
      </c>
      <c r="O89" s="118" t="s">
        <v>22</v>
      </c>
      <c r="P89" s="118" t="s">
        <v>22</v>
      </c>
      <c r="Q89" s="118" t="s">
        <v>5681</v>
      </c>
      <c r="R89" s="118" t="s">
        <v>6164</v>
      </c>
      <c r="S89" s="105" t="s">
        <v>31</v>
      </c>
      <c r="T89" s="237">
        <v>9</v>
      </c>
      <c r="U89" s="107">
        <f t="shared" si="5"/>
        <v>1</v>
      </c>
      <c r="V89" s="85" t="s">
        <v>2836</v>
      </c>
      <c r="W89" s="85"/>
      <c r="X89" s="85" t="s">
        <v>2837</v>
      </c>
      <c r="Y89" s="109" t="s">
        <v>2838</v>
      </c>
      <c r="Z89" s="109" t="s">
        <v>2839</v>
      </c>
      <c r="AA89" s="109"/>
      <c r="AB89" s="109"/>
      <c r="AC89" s="109"/>
      <c r="AD89" s="85"/>
      <c r="AE89" s="85"/>
      <c r="AF89" s="86"/>
      <c r="AG89" s="85"/>
      <c r="AH89" s="86"/>
      <c r="AI89" s="85"/>
      <c r="AJ89" s="110" t="s">
        <v>60</v>
      </c>
      <c r="AK89" s="410">
        <f t="shared" si="6"/>
        <v>2</v>
      </c>
      <c r="AL89" s="411">
        <f t="shared" si="7"/>
        <v>0</v>
      </c>
      <c r="AM89" s="89" t="str">
        <f t="shared" si="8"/>
        <v>CUMPLIDA</v>
      </c>
      <c r="AN89" s="89" t="str">
        <f t="shared" si="9"/>
        <v>CUMPLIDA</v>
      </c>
      <c r="AO89" s="105" t="s">
        <v>31</v>
      </c>
      <c r="AP89" s="113"/>
      <c r="AQ89" s="91" t="s">
        <v>1237</v>
      </c>
      <c r="AR89" s="91"/>
      <c r="AS89" s="91"/>
      <c r="AT89" s="449" t="s">
        <v>108</v>
      </c>
      <c r="AU89" s="427" t="s">
        <v>115</v>
      </c>
      <c r="AV89" s="427" t="s">
        <v>128</v>
      </c>
      <c r="AW89" s="427" t="s">
        <v>215</v>
      </c>
      <c r="AX89" s="427"/>
      <c r="AY89" s="427"/>
      <c r="AZ89" s="427"/>
      <c r="BA89" s="427"/>
      <c r="BB89" s="653"/>
    </row>
    <row r="90" spans="1:54" s="56" customFormat="1" ht="177" customHeight="1" x14ac:dyDescent="0.25">
      <c r="A90" s="96">
        <v>844</v>
      </c>
      <c r="B90" s="96">
        <v>2</v>
      </c>
      <c r="C90" s="168" t="s">
        <v>2840</v>
      </c>
      <c r="D90" s="168" t="s">
        <v>358</v>
      </c>
      <c r="E90" s="98" t="s">
        <v>358</v>
      </c>
      <c r="F90" s="100" t="s">
        <v>2841</v>
      </c>
      <c r="G90" s="99" t="s">
        <v>2709</v>
      </c>
      <c r="H90" s="119" t="s">
        <v>2842</v>
      </c>
      <c r="I90" s="99" t="s">
        <v>2843</v>
      </c>
      <c r="J90" s="310">
        <v>9</v>
      </c>
      <c r="K90" s="117">
        <v>41579</v>
      </c>
      <c r="L90" s="117">
        <v>43100</v>
      </c>
      <c r="M90" s="103" t="s">
        <v>2835</v>
      </c>
      <c r="N90" s="452" t="s">
        <v>67</v>
      </c>
      <c r="O90" s="101" t="s">
        <v>22</v>
      </c>
      <c r="P90" s="101" t="s">
        <v>2844</v>
      </c>
      <c r="Q90" s="118" t="s">
        <v>5681</v>
      </c>
      <c r="R90" s="118" t="s">
        <v>6164</v>
      </c>
      <c r="S90" s="105" t="s">
        <v>89</v>
      </c>
      <c r="T90" s="237">
        <v>9</v>
      </c>
      <c r="U90" s="107">
        <f t="shared" si="5"/>
        <v>1</v>
      </c>
      <c r="V90" s="85" t="s">
        <v>2845</v>
      </c>
      <c r="W90" s="85" t="s">
        <v>2846</v>
      </c>
      <c r="X90" s="85" t="s">
        <v>2847</v>
      </c>
      <c r="Y90" s="109" t="s">
        <v>2848</v>
      </c>
      <c r="Z90" s="109"/>
      <c r="AA90" s="109" t="s">
        <v>5353</v>
      </c>
      <c r="AB90" s="109"/>
      <c r="AC90" s="109"/>
      <c r="AD90" s="85" t="s">
        <v>729</v>
      </c>
      <c r="AE90" s="85" t="s">
        <v>657</v>
      </c>
      <c r="AF90" s="427" t="s">
        <v>2849</v>
      </c>
      <c r="AG90" s="85"/>
      <c r="AH90" s="86"/>
      <c r="AI90" s="85"/>
      <c r="AJ90" s="110" t="s">
        <v>60</v>
      </c>
      <c r="AK90" s="410">
        <f t="shared" si="6"/>
        <v>2</v>
      </c>
      <c r="AL90" s="411">
        <f t="shared" si="7"/>
        <v>0</v>
      </c>
      <c r="AM90" s="89" t="str">
        <f t="shared" si="8"/>
        <v>CUMPLIDA</v>
      </c>
      <c r="AN90" s="89" t="str">
        <f t="shared" si="9"/>
        <v>CUMPLIDA</v>
      </c>
      <c r="AO90" s="105" t="s">
        <v>89</v>
      </c>
      <c r="AP90" s="113"/>
      <c r="AQ90" s="91"/>
      <c r="AR90" s="91"/>
      <c r="AS90" s="91"/>
      <c r="AT90" s="449" t="s">
        <v>108</v>
      </c>
      <c r="AU90" s="427" t="s">
        <v>115</v>
      </c>
      <c r="AV90" s="427" t="s">
        <v>170</v>
      </c>
      <c r="AW90" s="427" t="s">
        <v>215</v>
      </c>
      <c r="AX90" s="427"/>
      <c r="AY90" s="427"/>
      <c r="AZ90" s="427"/>
      <c r="BA90" s="427"/>
      <c r="BB90" s="653"/>
    </row>
    <row r="91" spans="1:54" s="56" customFormat="1" ht="177" customHeight="1" x14ac:dyDescent="0.25">
      <c r="A91" s="96">
        <v>846</v>
      </c>
      <c r="B91" s="96">
        <v>4</v>
      </c>
      <c r="C91" s="168" t="s">
        <v>2854</v>
      </c>
      <c r="D91" s="168" t="s">
        <v>358</v>
      </c>
      <c r="E91" s="98" t="s">
        <v>358</v>
      </c>
      <c r="F91" s="99" t="s">
        <v>2851</v>
      </c>
      <c r="G91" s="99" t="s">
        <v>2852</v>
      </c>
      <c r="H91" s="119" t="s">
        <v>2855</v>
      </c>
      <c r="I91" s="99" t="s">
        <v>2856</v>
      </c>
      <c r="J91" s="310">
        <v>7</v>
      </c>
      <c r="K91" s="117">
        <v>41579</v>
      </c>
      <c r="L91" s="117">
        <v>43100</v>
      </c>
      <c r="M91" s="103" t="s">
        <v>2835</v>
      </c>
      <c r="N91" s="452" t="s">
        <v>67</v>
      </c>
      <c r="O91" s="118" t="s">
        <v>22</v>
      </c>
      <c r="P91" s="118" t="s">
        <v>22</v>
      </c>
      <c r="Q91" s="118" t="s">
        <v>5681</v>
      </c>
      <c r="R91" s="118" t="s">
        <v>6164</v>
      </c>
      <c r="S91" s="105" t="s">
        <v>89</v>
      </c>
      <c r="T91" s="237">
        <v>7</v>
      </c>
      <c r="U91" s="107">
        <f t="shared" si="5"/>
        <v>1</v>
      </c>
      <c r="V91" s="85" t="s">
        <v>2857</v>
      </c>
      <c r="W91" s="85"/>
      <c r="X91" s="85"/>
      <c r="Y91" s="109" t="s">
        <v>2858</v>
      </c>
      <c r="Z91" s="109"/>
      <c r="AA91" s="109" t="s">
        <v>5378</v>
      </c>
      <c r="AB91" s="109"/>
      <c r="AC91" s="109"/>
      <c r="AD91" s="85" t="s">
        <v>729</v>
      </c>
      <c r="AE91" s="85" t="s">
        <v>657</v>
      </c>
      <c r="AF91" s="427" t="s">
        <v>2859</v>
      </c>
      <c r="AG91" s="85"/>
      <c r="AH91" s="86"/>
      <c r="AI91" s="85"/>
      <c r="AJ91" s="110" t="s">
        <v>60</v>
      </c>
      <c r="AK91" s="410">
        <f t="shared" si="6"/>
        <v>2</v>
      </c>
      <c r="AL91" s="411">
        <f t="shared" si="7"/>
        <v>0</v>
      </c>
      <c r="AM91" s="89" t="str">
        <f t="shared" si="8"/>
        <v>CUMPLIDA</v>
      </c>
      <c r="AN91" s="89" t="str">
        <f t="shared" si="9"/>
        <v>CUMPLIDA</v>
      </c>
      <c r="AO91" s="105" t="s">
        <v>89</v>
      </c>
      <c r="AP91" s="113"/>
      <c r="AQ91" s="91"/>
      <c r="AR91" s="91"/>
      <c r="AS91" s="91"/>
      <c r="AT91" s="449" t="s">
        <v>108</v>
      </c>
      <c r="AU91" s="427" t="s">
        <v>115</v>
      </c>
      <c r="AV91" s="427" t="s">
        <v>128</v>
      </c>
      <c r="AW91" s="427" t="s">
        <v>215</v>
      </c>
      <c r="AX91" s="427"/>
      <c r="AY91" s="427"/>
      <c r="AZ91" s="427"/>
      <c r="BA91" s="427"/>
      <c r="BB91" s="653"/>
    </row>
    <row r="92" spans="1:54" s="56" customFormat="1" ht="126.75" customHeight="1" x14ac:dyDescent="0.25">
      <c r="A92" s="96">
        <v>849</v>
      </c>
      <c r="B92" s="96">
        <v>7</v>
      </c>
      <c r="C92" s="168" t="s">
        <v>2870</v>
      </c>
      <c r="D92" s="236" t="s">
        <v>358</v>
      </c>
      <c r="E92" s="236" t="s">
        <v>358</v>
      </c>
      <c r="F92" s="99" t="s">
        <v>2871</v>
      </c>
      <c r="G92" s="99" t="s">
        <v>2872</v>
      </c>
      <c r="H92" s="100" t="s">
        <v>2873</v>
      </c>
      <c r="I92" s="100" t="s">
        <v>2874</v>
      </c>
      <c r="J92" s="101">
        <v>6</v>
      </c>
      <c r="K92" s="451">
        <v>41609</v>
      </c>
      <c r="L92" s="451">
        <v>42916</v>
      </c>
      <c r="M92" s="103" t="s">
        <v>2835</v>
      </c>
      <c r="N92" s="452" t="s">
        <v>67</v>
      </c>
      <c r="O92" s="118" t="s">
        <v>22</v>
      </c>
      <c r="P92" s="118" t="s">
        <v>22</v>
      </c>
      <c r="Q92" s="118" t="s">
        <v>5681</v>
      </c>
      <c r="R92" s="118" t="s">
        <v>6164</v>
      </c>
      <c r="S92" s="105" t="s">
        <v>88</v>
      </c>
      <c r="T92" s="237">
        <v>6</v>
      </c>
      <c r="U92" s="107">
        <f t="shared" si="5"/>
        <v>1</v>
      </c>
      <c r="V92" s="85" t="s">
        <v>2875</v>
      </c>
      <c r="W92" s="85"/>
      <c r="X92" s="85"/>
      <c r="Y92" s="109" t="s">
        <v>2876</v>
      </c>
      <c r="Z92" s="109" t="s">
        <v>2877</v>
      </c>
      <c r="AA92" s="109"/>
      <c r="AB92" s="109"/>
      <c r="AC92" s="109"/>
      <c r="AD92" s="85"/>
      <c r="AE92" s="85"/>
      <c r="AF92" s="86"/>
      <c r="AG92" s="85"/>
      <c r="AH92" s="86"/>
      <c r="AI92" s="85"/>
      <c r="AJ92" s="110" t="s">
        <v>60</v>
      </c>
      <c r="AK92" s="410">
        <f t="shared" si="6"/>
        <v>2</v>
      </c>
      <c r="AL92" s="411">
        <f t="shared" si="7"/>
        <v>0</v>
      </c>
      <c r="AM92" s="89" t="str">
        <f t="shared" si="8"/>
        <v>CUMPLIDA</v>
      </c>
      <c r="AN92" s="89" t="str">
        <f t="shared" si="9"/>
        <v>CUMPLIDA</v>
      </c>
      <c r="AO92" s="105" t="s">
        <v>88</v>
      </c>
      <c r="AP92" s="113"/>
      <c r="AQ92" s="91"/>
      <c r="AR92" s="91"/>
      <c r="AS92" s="91"/>
      <c r="AT92" s="449" t="s">
        <v>108</v>
      </c>
      <c r="AU92" s="427" t="s">
        <v>111</v>
      </c>
      <c r="AV92" s="427" t="s">
        <v>144</v>
      </c>
      <c r="AW92" s="427" t="s">
        <v>215</v>
      </c>
      <c r="AX92" s="427"/>
      <c r="AY92" s="427"/>
      <c r="AZ92" s="427"/>
      <c r="BA92" s="427"/>
      <c r="BB92" s="653"/>
    </row>
    <row r="93" spans="1:54" s="56" customFormat="1" ht="219.75" customHeight="1" x14ac:dyDescent="0.25">
      <c r="A93" s="96">
        <v>851</v>
      </c>
      <c r="B93" s="96">
        <v>9</v>
      </c>
      <c r="C93" s="168" t="s">
        <v>2878</v>
      </c>
      <c r="D93" s="236" t="s">
        <v>358</v>
      </c>
      <c r="E93" s="236" t="s">
        <v>358</v>
      </c>
      <c r="F93" s="99" t="s">
        <v>2879</v>
      </c>
      <c r="G93" s="99"/>
      <c r="H93" s="100" t="s">
        <v>2880</v>
      </c>
      <c r="I93" s="100" t="s">
        <v>2880</v>
      </c>
      <c r="J93" s="101">
        <v>7</v>
      </c>
      <c r="K93" s="451">
        <v>41640</v>
      </c>
      <c r="L93" s="451">
        <v>42916</v>
      </c>
      <c r="M93" s="103" t="s">
        <v>2835</v>
      </c>
      <c r="N93" s="452" t="s">
        <v>67</v>
      </c>
      <c r="O93" s="118" t="s">
        <v>22</v>
      </c>
      <c r="P93" s="118" t="s">
        <v>22</v>
      </c>
      <c r="Q93" s="118" t="s">
        <v>5681</v>
      </c>
      <c r="R93" s="118" t="s">
        <v>6164</v>
      </c>
      <c r="S93" s="105" t="s">
        <v>89</v>
      </c>
      <c r="T93" s="237">
        <v>7</v>
      </c>
      <c r="U93" s="107">
        <f t="shared" si="5"/>
        <v>1</v>
      </c>
      <c r="V93" s="85" t="s">
        <v>2881</v>
      </c>
      <c r="W93" s="85"/>
      <c r="X93" s="85"/>
      <c r="Y93" s="109" t="s">
        <v>2882</v>
      </c>
      <c r="Z93" s="109" t="s">
        <v>2883</v>
      </c>
      <c r="AA93" s="109"/>
      <c r="AB93" s="109"/>
      <c r="AC93" s="109"/>
      <c r="AD93" s="85" t="s">
        <v>729</v>
      </c>
      <c r="AE93" s="85" t="s">
        <v>657</v>
      </c>
      <c r="AF93" s="427" t="s">
        <v>2884</v>
      </c>
      <c r="AG93" s="85"/>
      <c r="AH93" s="86"/>
      <c r="AI93" s="85"/>
      <c r="AJ93" s="110" t="s">
        <v>60</v>
      </c>
      <c r="AK93" s="410">
        <f t="shared" si="6"/>
        <v>2</v>
      </c>
      <c r="AL93" s="411">
        <f t="shared" si="7"/>
        <v>0</v>
      </c>
      <c r="AM93" s="89" t="str">
        <f t="shared" si="8"/>
        <v>CUMPLIDA</v>
      </c>
      <c r="AN93" s="89" t="str">
        <f t="shared" si="9"/>
        <v>CUMPLIDA</v>
      </c>
      <c r="AO93" s="105" t="s">
        <v>89</v>
      </c>
      <c r="AP93" s="113"/>
      <c r="AQ93" s="91"/>
      <c r="AR93" s="91"/>
      <c r="AS93" s="91"/>
      <c r="AT93" s="449" t="s">
        <v>108</v>
      </c>
      <c r="AU93" s="427" t="s">
        <v>115</v>
      </c>
      <c r="AV93" s="427" t="s">
        <v>205</v>
      </c>
      <c r="AW93" s="427" t="s">
        <v>215</v>
      </c>
      <c r="AX93" s="427"/>
      <c r="AY93" s="427"/>
      <c r="AZ93" s="427"/>
      <c r="BA93" s="427"/>
      <c r="BB93" s="653"/>
    </row>
    <row r="94" spans="1:54" s="142" customFormat="1" ht="259.14999999999998" customHeight="1" x14ac:dyDescent="0.25">
      <c r="A94" s="96">
        <v>852</v>
      </c>
      <c r="B94" s="96">
        <v>10</v>
      </c>
      <c r="C94" s="272" t="s">
        <v>2885</v>
      </c>
      <c r="D94" s="236" t="s">
        <v>358</v>
      </c>
      <c r="E94" s="236" t="s">
        <v>358</v>
      </c>
      <c r="F94" s="99" t="s">
        <v>2879</v>
      </c>
      <c r="G94" s="99" t="s">
        <v>2886</v>
      </c>
      <c r="H94" s="100" t="s">
        <v>2887</v>
      </c>
      <c r="I94" s="100" t="s">
        <v>2887</v>
      </c>
      <c r="J94" s="101">
        <v>5</v>
      </c>
      <c r="K94" s="451">
        <v>41609</v>
      </c>
      <c r="L94" s="451">
        <v>42916</v>
      </c>
      <c r="M94" s="103" t="s">
        <v>2835</v>
      </c>
      <c r="N94" s="452" t="s">
        <v>67</v>
      </c>
      <c r="O94" s="118" t="s">
        <v>22</v>
      </c>
      <c r="P94" s="118" t="s">
        <v>22</v>
      </c>
      <c r="Q94" s="118" t="s">
        <v>5681</v>
      </c>
      <c r="R94" s="118" t="s">
        <v>6164</v>
      </c>
      <c r="S94" s="105" t="s">
        <v>88</v>
      </c>
      <c r="T94" s="237">
        <v>5</v>
      </c>
      <c r="U94" s="107">
        <f t="shared" si="5"/>
        <v>1</v>
      </c>
      <c r="V94" s="85" t="s">
        <v>2888</v>
      </c>
      <c r="W94" s="85"/>
      <c r="X94" s="85"/>
      <c r="Y94" s="109" t="s">
        <v>2889</v>
      </c>
      <c r="Z94" s="109" t="s">
        <v>2890</v>
      </c>
      <c r="AA94" s="109"/>
      <c r="AB94" s="109"/>
      <c r="AC94" s="109"/>
      <c r="AD94" s="85"/>
      <c r="AE94" s="85"/>
      <c r="AF94" s="86"/>
      <c r="AG94" s="85"/>
      <c r="AH94" s="86"/>
      <c r="AI94" s="85"/>
      <c r="AJ94" s="110" t="s">
        <v>60</v>
      </c>
      <c r="AK94" s="410">
        <f t="shared" si="6"/>
        <v>2</v>
      </c>
      <c r="AL94" s="411">
        <f t="shared" si="7"/>
        <v>0</v>
      </c>
      <c r="AM94" s="89" t="str">
        <f t="shared" si="8"/>
        <v>CUMPLIDA</v>
      </c>
      <c r="AN94" s="89" t="str">
        <f t="shared" si="9"/>
        <v>CUMPLIDA</v>
      </c>
      <c r="AO94" s="105" t="s">
        <v>88</v>
      </c>
      <c r="AP94" s="113"/>
      <c r="AQ94" s="91"/>
      <c r="AR94" s="91"/>
      <c r="AS94" s="91"/>
      <c r="AT94" s="449" t="s">
        <v>108</v>
      </c>
      <c r="AU94" s="427" t="s">
        <v>115</v>
      </c>
      <c r="AV94" s="427" t="s">
        <v>205</v>
      </c>
      <c r="AW94" s="427" t="s">
        <v>215</v>
      </c>
      <c r="AX94" s="427"/>
      <c r="AY94" s="427"/>
      <c r="AZ94" s="427"/>
      <c r="BA94" s="427"/>
      <c r="BB94" s="653"/>
    </row>
    <row r="95" spans="1:54" s="56" customFormat="1" ht="230.25" customHeight="1" x14ac:dyDescent="0.25">
      <c r="A95" s="96">
        <v>856</v>
      </c>
      <c r="B95" s="96">
        <v>14</v>
      </c>
      <c r="C95" s="168" t="s">
        <v>2900</v>
      </c>
      <c r="D95" s="236" t="s">
        <v>358</v>
      </c>
      <c r="E95" s="236" t="s">
        <v>358</v>
      </c>
      <c r="F95" s="99" t="s">
        <v>2396</v>
      </c>
      <c r="G95" s="233" t="s">
        <v>2385</v>
      </c>
      <c r="H95" s="305" t="s">
        <v>2397</v>
      </c>
      <c r="I95" s="305" t="s">
        <v>2397</v>
      </c>
      <c r="J95" s="306">
        <v>4</v>
      </c>
      <c r="K95" s="451">
        <v>41609</v>
      </c>
      <c r="L95" s="451">
        <v>43039</v>
      </c>
      <c r="M95" s="103" t="s">
        <v>2835</v>
      </c>
      <c r="N95" s="452" t="s">
        <v>67</v>
      </c>
      <c r="O95" s="118" t="s">
        <v>22</v>
      </c>
      <c r="P95" s="118" t="s">
        <v>22</v>
      </c>
      <c r="Q95" s="118" t="s">
        <v>5681</v>
      </c>
      <c r="R95" s="118" t="s">
        <v>6164</v>
      </c>
      <c r="S95" s="105" t="s">
        <v>89</v>
      </c>
      <c r="T95" s="237">
        <v>4</v>
      </c>
      <c r="U95" s="107">
        <f t="shared" si="5"/>
        <v>1</v>
      </c>
      <c r="V95" s="85" t="s">
        <v>2901</v>
      </c>
      <c r="W95" s="85"/>
      <c r="X95" s="85" t="s">
        <v>2902</v>
      </c>
      <c r="Y95" s="109" t="s">
        <v>2903</v>
      </c>
      <c r="Z95" s="109" t="s">
        <v>2904</v>
      </c>
      <c r="AA95" s="109" t="s">
        <v>2905</v>
      </c>
      <c r="AB95" s="109"/>
      <c r="AC95" s="109"/>
      <c r="AD95" s="85" t="s">
        <v>729</v>
      </c>
      <c r="AE95" s="85" t="s">
        <v>26</v>
      </c>
      <c r="AF95" s="427" t="s">
        <v>2906</v>
      </c>
      <c r="AG95" s="85" t="s">
        <v>2868</v>
      </c>
      <c r="AH95" s="427" t="s">
        <v>2907</v>
      </c>
      <c r="AI95" s="85" t="s">
        <v>445</v>
      </c>
      <c r="AJ95" s="110" t="s">
        <v>60</v>
      </c>
      <c r="AK95" s="410">
        <f t="shared" si="6"/>
        <v>2</v>
      </c>
      <c r="AL95" s="411">
        <f t="shared" si="7"/>
        <v>0</v>
      </c>
      <c r="AM95" s="89" t="str">
        <f t="shared" si="8"/>
        <v>CUMPLIDA</v>
      </c>
      <c r="AN95" s="89" t="str">
        <f t="shared" si="9"/>
        <v>CUMPLIDA</v>
      </c>
      <c r="AO95" s="105" t="s">
        <v>89</v>
      </c>
      <c r="AP95" s="113"/>
      <c r="AQ95" s="91"/>
      <c r="AR95" s="91"/>
      <c r="AS95" s="91"/>
      <c r="AT95" s="449" t="s">
        <v>108</v>
      </c>
      <c r="AU95" s="427" t="s">
        <v>111</v>
      </c>
      <c r="AV95" s="427" t="s">
        <v>172</v>
      </c>
      <c r="AW95" s="427" t="s">
        <v>215</v>
      </c>
      <c r="AX95" s="427"/>
      <c r="AY95" s="427"/>
      <c r="AZ95" s="427"/>
      <c r="BA95" s="427"/>
      <c r="BB95" s="653"/>
    </row>
    <row r="96" spans="1:54" s="56" customFormat="1" ht="323.25" customHeight="1" x14ac:dyDescent="0.25">
      <c r="A96" s="96">
        <v>859</v>
      </c>
      <c r="B96" s="96">
        <v>1</v>
      </c>
      <c r="C96" s="168" t="s">
        <v>2917</v>
      </c>
      <c r="D96" s="236" t="s">
        <v>358</v>
      </c>
      <c r="E96" s="236" t="s">
        <v>358</v>
      </c>
      <c r="F96" s="99" t="s">
        <v>2918</v>
      </c>
      <c r="G96" s="99" t="s">
        <v>2919</v>
      </c>
      <c r="H96" s="100" t="s">
        <v>2920</v>
      </c>
      <c r="I96" s="100" t="s">
        <v>2920</v>
      </c>
      <c r="J96" s="101">
        <v>9</v>
      </c>
      <c r="K96" s="451">
        <v>41640</v>
      </c>
      <c r="L96" s="451">
        <v>43100</v>
      </c>
      <c r="M96" s="103" t="s">
        <v>2921</v>
      </c>
      <c r="N96" s="452" t="s">
        <v>68</v>
      </c>
      <c r="O96" s="118" t="s">
        <v>22</v>
      </c>
      <c r="P96" s="118" t="s">
        <v>22</v>
      </c>
      <c r="Q96" s="118" t="s">
        <v>5681</v>
      </c>
      <c r="R96" s="118" t="s">
        <v>6164</v>
      </c>
      <c r="S96" s="105" t="s">
        <v>440</v>
      </c>
      <c r="T96" s="237">
        <v>9</v>
      </c>
      <c r="U96" s="107">
        <f t="shared" si="5"/>
        <v>1</v>
      </c>
      <c r="V96" s="298" t="s">
        <v>2922</v>
      </c>
      <c r="W96" s="298" t="s">
        <v>2923</v>
      </c>
      <c r="X96" s="298"/>
      <c r="Y96" s="109" t="s">
        <v>2924</v>
      </c>
      <c r="Z96" s="109" t="s">
        <v>2925</v>
      </c>
      <c r="AA96" s="109" t="s">
        <v>5399</v>
      </c>
      <c r="AB96" s="109"/>
      <c r="AC96" s="109" t="s">
        <v>6228</v>
      </c>
      <c r="AD96" s="85" t="s">
        <v>2463</v>
      </c>
      <c r="AE96" s="85" t="s">
        <v>26</v>
      </c>
      <c r="AF96" s="427" t="s">
        <v>6225</v>
      </c>
      <c r="AG96" s="85" t="s">
        <v>6226</v>
      </c>
      <c r="AH96" s="427" t="s">
        <v>6227</v>
      </c>
      <c r="AI96" s="85" t="s">
        <v>445</v>
      </c>
      <c r="AJ96" s="110" t="s">
        <v>60</v>
      </c>
      <c r="AK96" s="410">
        <f t="shared" si="6"/>
        <v>2</v>
      </c>
      <c r="AL96" s="411">
        <f t="shared" si="7"/>
        <v>0</v>
      </c>
      <c r="AM96" s="89" t="str">
        <f t="shared" si="8"/>
        <v>CUMPLIDA</v>
      </c>
      <c r="AN96" s="89" t="str">
        <f t="shared" si="9"/>
        <v>CUMPLIDA</v>
      </c>
      <c r="AO96" s="105" t="s">
        <v>31</v>
      </c>
      <c r="AP96" s="113"/>
      <c r="AQ96" s="91" t="s">
        <v>1237</v>
      </c>
      <c r="AR96" s="91"/>
      <c r="AS96" s="91"/>
      <c r="AT96" s="427" t="s">
        <v>224</v>
      </c>
      <c r="AU96" s="427" t="s">
        <v>118</v>
      </c>
      <c r="AV96" s="427" t="s">
        <v>129</v>
      </c>
      <c r="AW96" s="427" t="s">
        <v>215</v>
      </c>
      <c r="AX96" s="427"/>
      <c r="AY96" s="427"/>
      <c r="AZ96" s="427"/>
      <c r="BA96" s="427"/>
      <c r="BB96" s="653"/>
    </row>
    <row r="97" spans="1:54" s="56" customFormat="1" ht="123" customHeight="1" x14ac:dyDescent="0.25">
      <c r="A97" s="96">
        <v>862</v>
      </c>
      <c r="B97" s="96">
        <v>4</v>
      </c>
      <c r="C97" s="168" t="s">
        <v>2931</v>
      </c>
      <c r="D97" s="236" t="s">
        <v>358</v>
      </c>
      <c r="E97" s="236" t="s">
        <v>358</v>
      </c>
      <c r="F97" s="99" t="s">
        <v>2879</v>
      </c>
      <c r="G97" s="99" t="s">
        <v>2932</v>
      </c>
      <c r="H97" s="233" t="s">
        <v>2933</v>
      </c>
      <c r="I97" s="233" t="s">
        <v>2933</v>
      </c>
      <c r="J97" s="229">
        <v>6</v>
      </c>
      <c r="K97" s="451">
        <v>41671</v>
      </c>
      <c r="L97" s="451">
        <v>42916</v>
      </c>
      <c r="M97" s="103" t="s">
        <v>2921</v>
      </c>
      <c r="N97" s="452" t="s">
        <v>68</v>
      </c>
      <c r="O97" s="199" t="s">
        <v>22</v>
      </c>
      <c r="P97" s="199" t="s">
        <v>22</v>
      </c>
      <c r="Q97" s="118" t="s">
        <v>5681</v>
      </c>
      <c r="R97" s="118" t="s">
        <v>6164</v>
      </c>
      <c r="S97" s="105" t="s">
        <v>89</v>
      </c>
      <c r="T97" s="237">
        <v>6</v>
      </c>
      <c r="U97" s="107">
        <f t="shared" si="5"/>
        <v>1</v>
      </c>
      <c r="V97" s="85" t="s">
        <v>2930</v>
      </c>
      <c r="W97" s="85"/>
      <c r="X97" s="85"/>
      <c r="Y97" s="109" t="s">
        <v>2934</v>
      </c>
      <c r="Z97" s="109" t="s">
        <v>2935</v>
      </c>
      <c r="AA97" s="109"/>
      <c r="AB97" s="109"/>
      <c r="AC97" s="109"/>
      <c r="AD97" s="85"/>
      <c r="AE97" s="85"/>
      <c r="AF97" s="86"/>
      <c r="AG97" s="85"/>
      <c r="AH97" s="86"/>
      <c r="AI97" s="85"/>
      <c r="AJ97" s="110" t="s">
        <v>60</v>
      </c>
      <c r="AK97" s="410">
        <f t="shared" si="6"/>
        <v>2</v>
      </c>
      <c r="AL97" s="411">
        <f t="shared" si="7"/>
        <v>0</v>
      </c>
      <c r="AM97" s="89" t="str">
        <f t="shared" si="8"/>
        <v>CUMPLIDA</v>
      </c>
      <c r="AN97" s="89" t="str">
        <f t="shared" si="9"/>
        <v>CUMPLIDA</v>
      </c>
      <c r="AO97" s="105" t="s">
        <v>89</v>
      </c>
      <c r="AP97" s="113"/>
      <c r="AQ97" s="91"/>
      <c r="AR97" s="91"/>
      <c r="AS97" s="91"/>
      <c r="AT97" s="449" t="s">
        <v>108</v>
      </c>
      <c r="AU97" s="427" t="s">
        <v>111</v>
      </c>
      <c r="AV97" s="427" t="s">
        <v>172</v>
      </c>
      <c r="AW97" s="427" t="s">
        <v>215</v>
      </c>
      <c r="AX97" s="427"/>
      <c r="AY97" s="427"/>
      <c r="AZ97" s="427"/>
      <c r="BA97" s="427"/>
      <c r="BB97" s="653"/>
    </row>
    <row r="98" spans="1:54" s="56" customFormat="1" ht="158.44999999999999" customHeight="1" x14ac:dyDescent="0.25">
      <c r="A98" s="96">
        <v>864</v>
      </c>
      <c r="B98" s="96">
        <v>6</v>
      </c>
      <c r="C98" s="168" t="s">
        <v>2940</v>
      </c>
      <c r="D98" s="236" t="s">
        <v>358</v>
      </c>
      <c r="E98" s="236" t="s">
        <v>358</v>
      </c>
      <c r="F98" s="99" t="s">
        <v>2941</v>
      </c>
      <c r="G98" s="99" t="s">
        <v>2942</v>
      </c>
      <c r="H98" s="100" t="s">
        <v>2943</v>
      </c>
      <c r="I98" s="100" t="s">
        <v>2943</v>
      </c>
      <c r="J98" s="101">
        <v>9</v>
      </c>
      <c r="K98" s="451">
        <v>41579</v>
      </c>
      <c r="L98" s="451">
        <v>42978</v>
      </c>
      <c r="M98" s="103" t="s">
        <v>2921</v>
      </c>
      <c r="N98" s="452" t="s">
        <v>68</v>
      </c>
      <c r="O98" s="101" t="s">
        <v>22</v>
      </c>
      <c r="P98" s="118" t="s">
        <v>2769</v>
      </c>
      <c r="Q98" s="118" t="s">
        <v>5681</v>
      </c>
      <c r="R98" s="118" t="s">
        <v>6164</v>
      </c>
      <c r="S98" s="105" t="s">
        <v>89</v>
      </c>
      <c r="T98" s="237">
        <v>9</v>
      </c>
      <c r="U98" s="107">
        <f t="shared" si="5"/>
        <v>1</v>
      </c>
      <c r="V98" s="85" t="s">
        <v>2944</v>
      </c>
      <c r="W98" s="85"/>
      <c r="X98" s="85" t="s">
        <v>2945</v>
      </c>
      <c r="Y98" s="109" t="s">
        <v>2838</v>
      </c>
      <c r="Z98" s="109" t="s">
        <v>2946</v>
      </c>
      <c r="AA98" s="109" t="s">
        <v>2947</v>
      </c>
      <c r="AB98" s="109"/>
      <c r="AC98" s="109"/>
      <c r="AD98" s="85"/>
      <c r="AE98" s="85"/>
      <c r="AF98" s="86"/>
      <c r="AG98" s="85"/>
      <c r="AH98" s="86"/>
      <c r="AI98" s="85"/>
      <c r="AJ98" s="110" t="s">
        <v>60</v>
      </c>
      <c r="AK98" s="410">
        <f t="shared" si="6"/>
        <v>2</v>
      </c>
      <c r="AL98" s="411">
        <f t="shared" si="7"/>
        <v>0</v>
      </c>
      <c r="AM98" s="89" t="str">
        <f t="shared" si="8"/>
        <v>CUMPLIDA</v>
      </c>
      <c r="AN98" s="89" t="str">
        <f t="shared" si="9"/>
        <v>CUMPLIDA</v>
      </c>
      <c r="AO98" s="105" t="s">
        <v>89</v>
      </c>
      <c r="AP98" s="113"/>
      <c r="AQ98" s="91"/>
      <c r="AR98" s="91"/>
      <c r="AS98" s="91"/>
      <c r="AT98" s="449" t="s">
        <v>108</v>
      </c>
      <c r="AU98" s="427" t="s">
        <v>115</v>
      </c>
      <c r="AV98" s="427" t="s">
        <v>159</v>
      </c>
      <c r="AW98" s="427" t="s">
        <v>215</v>
      </c>
      <c r="AX98" s="427"/>
      <c r="AY98" s="427"/>
      <c r="AZ98" s="427"/>
      <c r="BA98" s="427"/>
      <c r="BB98" s="653"/>
    </row>
    <row r="99" spans="1:54" s="56" customFormat="1" ht="115.15" customHeight="1" x14ac:dyDescent="0.25">
      <c r="A99" s="96">
        <v>865</v>
      </c>
      <c r="B99" s="96">
        <v>7</v>
      </c>
      <c r="C99" s="168" t="s">
        <v>2948</v>
      </c>
      <c r="D99" s="236" t="s">
        <v>358</v>
      </c>
      <c r="E99" s="236" t="s">
        <v>358</v>
      </c>
      <c r="F99" s="427" t="s">
        <v>2949</v>
      </c>
      <c r="G99" s="99" t="s">
        <v>2950</v>
      </c>
      <c r="H99" s="100" t="s">
        <v>2951</v>
      </c>
      <c r="I99" s="100" t="s">
        <v>2951</v>
      </c>
      <c r="J99" s="101">
        <v>6</v>
      </c>
      <c r="K99" s="451">
        <v>41518</v>
      </c>
      <c r="L99" s="451">
        <v>42916</v>
      </c>
      <c r="M99" s="103" t="s">
        <v>2921</v>
      </c>
      <c r="N99" s="452" t="s">
        <v>68</v>
      </c>
      <c r="O99" s="118" t="s">
        <v>22</v>
      </c>
      <c r="P99" s="118" t="s">
        <v>22</v>
      </c>
      <c r="Q99" s="118" t="s">
        <v>5681</v>
      </c>
      <c r="R99" s="118" t="s">
        <v>6164</v>
      </c>
      <c r="S99" s="105" t="s">
        <v>89</v>
      </c>
      <c r="T99" s="237">
        <v>6</v>
      </c>
      <c r="U99" s="107">
        <f t="shared" si="5"/>
        <v>1</v>
      </c>
      <c r="V99" s="85" t="s">
        <v>2952</v>
      </c>
      <c r="W99" s="85"/>
      <c r="X99" s="85"/>
      <c r="Y99" s="109" t="s">
        <v>2876</v>
      </c>
      <c r="Z99" s="109" t="s">
        <v>2953</v>
      </c>
      <c r="AA99" s="109"/>
      <c r="AB99" s="109"/>
      <c r="AC99" s="109"/>
      <c r="AD99" s="85"/>
      <c r="AE99" s="85"/>
      <c r="AF99" s="86"/>
      <c r="AG99" s="85"/>
      <c r="AH99" s="86"/>
      <c r="AI99" s="85"/>
      <c r="AJ99" s="110" t="s">
        <v>60</v>
      </c>
      <c r="AK99" s="410">
        <f t="shared" si="6"/>
        <v>2</v>
      </c>
      <c r="AL99" s="411">
        <f t="shared" si="7"/>
        <v>0</v>
      </c>
      <c r="AM99" s="89" t="str">
        <f t="shared" si="8"/>
        <v>CUMPLIDA</v>
      </c>
      <c r="AN99" s="89" t="str">
        <f t="shared" si="9"/>
        <v>CUMPLIDA</v>
      </c>
      <c r="AO99" s="105" t="s">
        <v>89</v>
      </c>
      <c r="AP99" s="113"/>
      <c r="AQ99" s="91"/>
      <c r="AR99" s="91"/>
      <c r="AS99" s="91"/>
      <c r="AT99" s="449" t="s">
        <v>108</v>
      </c>
      <c r="AU99" s="427" t="s">
        <v>115</v>
      </c>
      <c r="AV99" s="427" t="s">
        <v>205</v>
      </c>
      <c r="AW99" s="427" t="s">
        <v>215</v>
      </c>
      <c r="AX99" s="427"/>
      <c r="AY99" s="427"/>
      <c r="AZ99" s="427"/>
      <c r="BA99" s="427"/>
      <c r="BB99" s="653"/>
    </row>
    <row r="100" spans="1:54" s="56" customFormat="1" ht="129.6" customHeight="1" x14ac:dyDescent="0.25">
      <c r="A100" s="96">
        <v>866</v>
      </c>
      <c r="B100" s="96">
        <v>8</v>
      </c>
      <c r="C100" s="168" t="s">
        <v>2954</v>
      </c>
      <c r="D100" s="236" t="s">
        <v>358</v>
      </c>
      <c r="E100" s="236" t="s">
        <v>358</v>
      </c>
      <c r="F100" s="427" t="s">
        <v>2955</v>
      </c>
      <c r="G100" s="99" t="s">
        <v>2956</v>
      </c>
      <c r="H100" s="100" t="s">
        <v>2957</v>
      </c>
      <c r="I100" s="100" t="s">
        <v>2958</v>
      </c>
      <c r="J100" s="101">
        <v>6</v>
      </c>
      <c r="K100" s="451">
        <v>41579</v>
      </c>
      <c r="L100" s="451">
        <v>42916</v>
      </c>
      <c r="M100" s="103" t="s">
        <v>2921</v>
      </c>
      <c r="N100" s="452" t="s">
        <v>68</v>
      </c>
      <c r="O100" s="118" t="s">
        <v>22</v>
      </c>
      <c r="P100" s="118" t="s">
        <v>22</v>
      </c>
      <c r="Q100" s="118" t="s">
        <v>5681</v>
      </c>
      <c r="R100" s="118" t="s">
        <v>6164</v>
      </c>
      <c r="S100" s="105" t="s">
        <v>89</v>
      </c>
      <c r="T100" s="237">
        <v>6</v>
      </c>
      <c r="U100" s="107">
        <f t="shared" si="5"/>
        <v>1</v>
      </c>
      <c r="V100" s="85" t="s">
        <v>2959</v>
      </c>
      <c r="W100" s="85"/>
      <c r="X100" s="85" t="s">
        <v>2960</v>
      </c>
      <c r="Y100" s="109" t="s">
        <v>2961</v>
      </c>
      <c r="Z100" s="109" t="s">
        <v>2962</v>
      </c>
      <c r="AA100" s="109"/>
      <c r="AB100" s="109"/>
      <c r="AC100" s="109"/>
      <c r="AD100" s="85"/>
      <c r="AE100" s="85"/>
      <c r="AF100" s="86"/>
      <c r="AG100" s="85"/>
      <c r="AH100" s="86"/>
      <c r="AI100" s="85"/>
      <c r="AJ100" s="110" t="s">
        <v>60</v>
      </c>
      <c r="AK100" s="410">
        <f t="shared" si="6"/>
        <v>2</v>
      </c>
      <c r="AL100" s="411">
        <f t="shared" si="7"/>
        <v>0</v>
      </c>
      <c r="AM100" s="89" t="str">
        <f t="shared" si="8"/>
        <v>CUMPLIDA</v>
      </c>
      <c r="AN100" s="89" t="str">
        <f t="shared" si="9"/>
        <v>CUMPLIDA</v>
      </c>
      <c r="AO100" s="105" t="s">
        <v>89</v>
      </c>
      <c r="AP100" s="113"/>
      <c r="AQ100" s="91"/>
      <c r="AR100" s="91"/>
      <c r="AS100" s="91"/>
      <c r="AT100" s="449" t="s">
        <v>108</v>
      </c>
      <c r="AU100" s="427" t="s">
        <v>115</v>
      </c>
      <c r="AV100" s="427" t="s">
        <v>205</v>
      </c>
      <c r="AW100" s="427" t="s">
        <v>215</v>
      </c>
      <c r="AX100" s="427"/>
      <c r="AY100" s="427"/>
      <c r="AZ100" s="427"/>
      <c r="BA100" s="427"/>
      <c r="BB100" s="653"/>
    </row>
    <row r="101" spans="1:54" s="142" customFormat="1" ht="294.75" customHeight="1" x14ac:dyDescent="0.25">
      <c r="A101" s="96">
        <v>871</v>
      </c>
      <c r="B101" s="96">
        <v>13</v>
      </c>
      <c r="C101" s="168" t="s">
        <v>2982</v>
      </c>
      <c r="D101" s="236" t="s">
        <v>358</v>
      </c>
      <c r="E101" s="236" t="s">
        <v>358</v>
      </c>
      <c r="F101" s="427" t="s">
        <v>2983</v>
      </c>
      <c r="G101" s="99" t="s">
        <v>2984</v>
      </c>
      <c r="H101" s="100" t="s">
        <v>2985</v>
      </c>
      <c r="I101" s="100" t="s">
        <v>2986</v>
      </c>
      <c r="J101" s="101">
        <v>7</v>
      </c>
      <c r="K101" s="451">
        <v>41579</v>
      </c>
      <c r="L101" s="451">
        <v>42916</v>
      </c>
      <c r="M101" s="103" t="s">
        <v>2921</v>
      </c>
      <c r="N101" s="452" t="s">
        <v>68</v>
      </c>
      <c r="O101" s="118" t="s">
        <v>22</v>
      </c>
      <c r="P101" s="118" t="s">
        <v>22</v>
      </c>
      <c r="Q101" s="118" t="s">
        <v>5681</v>
      </c>
      <c r="R101" s="118" t="s">
        <v>6164</v>
      </c>
      <c r="S101" s="105" t="s">
        <v>89</v>
      </c>
      <c r="T101" s="237">
        <v>7</v>
      </c>
      <c r="U101" s="107">
        <f t="shared" si="5"/>
        <v>1</v>
      </c>
      <c r="V101" s="85" t="s">
        <v>662</v>
      </c>
      <c r="W101" s="85"/>
      <c r="X101" s="85"/>
      <c r="Y101" s="109" t="s">
        <v>2987</v>
      </c>
      <c r="Z101" s="109" t="s">
        <v>2883</v>
      </c>
      <c r="AA101" s="109"/>
      <c r="AB101" s="109"/>
      <c r="AC101" s="109"/>
      <c r="AD101" s="85"/>
      <c r="AE101" s="85"/>
      <c r="AF101" s="86"/>
      <c r="AG101" s="85"/>
      <c r="AH101" s="86"/>
      <c r="AI101" s="85"/>
      <c r="AJ101" s="110" t="s">
        <v>60</v>
      </c>
      <c r="AK101" s="410">
        <f t="shared" si="6"/>
        <v>2</v>
      </c>
      <c r="AL101" s="411">
        <f t="shared" si="7"/>
        <v>0</v>
      </c>
      <c r="AM101" s="89" t="str">
        <f t="shared" si="8"/>
        <v>CUMPLIDA</v>
      </c>
      <c r="AN101" s="89" t="str">
        <f t="shared" si="9"/>
        <v>CUMPLIDA</v>
      </c>
      <c r="AO101" s="105" t="s">
        <v>89</v>
      </c>
      <c r="AP101" s="113"/>
      <c r="AQ101" s="91"/>
      <c r="AR101" s="91"/>
      <c r="AS101" s="91"/>
      <c r="AT101" s="449" t="s">
        <v>108</v>
      </c>
      <c r="AU101" s="427" t="s">
        <v>115</v>
      </c>
      <c r="AV101" s="427" t="s">
        <v>174</v>
      </c>
      <c r="AW101" s="427" t="s">
        <v>215</v>
      </c>
      <c r="AX101" s="427"/>
      <c r="AY101" s="427"/>
      <c r="AZ101" s="427"/>
      <c r="BA101" s="427"/>
      <c r="BB101" s="653"/>
    </row>
    <row r="102" spans="1:54" s="56" customFormat="1" ht="280.5" customHeight="1" x14ac:dyDescent="0.25">
      <c r="A102" s="96">
        <v>872</v>
      </c>
      <c r="B102" s="96">
        <v>14</v>
      </c>
      <c r="C102" s="168" t="s">
        <v>2988</v>
      </c>
      <c r="D102" s="236" t="s">
        <v>358</v>
      </c>
      <c r="E102" s="236" t="s">
        <v>358</v>
      </c>
      <c r="F102" s="427" t="s">
        <v>2989</v>
      </c>
      <c r="G102" s="99" t="s">
        <v>2990</v>
      </c>
      <c r="H102" s="100" t="s">
        <v>2991</v>
      </c>
      <c r="I102" s="100" t="s">
        <v>2991</v>
      </c>
      <c r="J102" s="101">
        <v>8</v>
      </c>
      <c r="K102" s="451">
        <v>41487</v>
      </c>
      <c r="L102" s="451">
        <v>42916</v>
      </c>
      <c r="M102" s="103" t="s">
        <v>2921</v>
      </c>
      <c r="N102" s="452" t="s">
        <v>68</v>
      </c>
      <c r="O102" s="118" t="s">
        <v>22</v>
      </c>
      <c r="P102" s="118" t="s">
        <v>22</v>
      </c>
      <c r="Q102" s="118" t="s">
        <v>5681</v>
      </c>
      <c r="R102" s="118" t="s">
        <v>6164</v>
      </c>
      <c r="S102" s="105" t="s">
        <v>88</v>
      </c>
      <c r="T102" s="237">
        <v>8</v>
      </c>
      <c r="U102" s="107">
        <f t="shared" si="5"/>
        <v>1</v>
      </c>
      <c r="V102" s="85" t="s">
        <v>662</v>
      </c>
      <c r="W102" s="85"/>
      <c r="X102" s="85"/>
      <c r="Y102" s="109" t="s">
        <v>2992</v>
      </c>
      <c r="Z102" s="109" t="s">
        <v>2993</v>
      </c>
      <c r="AA102" s="109"/>
      <c r="AB102" s="109"/>
      <c r="AC102" s="109"/>
      <c r="AD102" s="85"/>
      <c r="AE102" s="85"/>
      <c r="AF102" s="86"/>
      <c r="AG102" s="85"/>
      <c r="AH102" s="86"/>
      <c r="AI102" s="85"/>
      <c r="AJ102" s="110" t="s">
        <v>60</v>
      </c>
      <c r="AK102" s="410">
        <f t="shared" si="6"/>
        <v>2</v>
      </c>
      <c r="AL102" s="411">
        <f t="shared" si="7"/>
        <v>0</v>
      </c>
      <c r="AM102" s="89" t="str">
        <f t="shared" si="8"/>
        <v>CUMPLIDA</v>
      </c>
      <c r="AN102" s="89" t="str">
        <f t="shared" si="9"/>
        <v>CUMPLIDA</v>
      </c>
      <c r="AO102" s="105" t="s">
        <v>88</v>
      </c>
      <c r="AP102" s="113"/>
      <c r="AQ102" s="91"/>
      <c r="AR102" s="91"/>
      <c r="AS102" s="91"/>
      <c r="AT102" s="449" t="s">
        <v>108</v>
      </c>
      <c r="AU102" s="427" t="s">
        <v>112</v>
      </c>
      <c r="AV102" s="427" t="s">
        <v>138</v>
      </c>
      <c r="AW102" s="427" t="s">
        <v>215</v>
      </c>
      <c r="AX102" s="427"/>
      <c r="AY102" s="427"/>
      <c r="AZ102" s="427"/>
      <c r="BA102" s="427"/>
      <c r="BB102" s="653"/>
    </row>
    <row r="103" spans="1:54" s="56" customFormat="1" ht="409.5" customHeight="1" x14ac:dyDescent="0.25">
      <c r="A103" s="96">
        <v>877</v>
      </c>
      <c r="B103" s="96">
        <v>1</v>
      </c>
      <c r="C103" s="172" t="s">
        <v>3001</v>
      </c>
      <c r="D103" s="236" t="s">
        <v>358</v>
      </c>
      <c r="E103" s="236" t="s">
        <v>358</v>
      </c>
      <c r="F103" s="97" t="s">
        <v>3002</v>
      </c>
      <c r="G103" s="99" t="s">
        <v>3003</v>
      </c>
      <c r="H103" s="216" t="s">
        <v>3004</v>
      </c>
      <c r="I103" s="216" t="s">
        <v>3004</v>
      </c>
      <c r="J103" s="449">
        <v>10</v>
      </c>
      <c r="K103" s="451">
        <v>41654</v>
      </c>
      <c r="L103" s="451">
        <v>43190</v>
      </c>
      <c r="M103" s="103" t="s">
        <v>439</v>
      </c>
      <c r="N103" s="452" t="s">
        <v>30</v>
      </c>
      <c r="O103" s="452" t="s">
        <v>29</v>
      </c>
      <c r="P103" s="452" t="s">
        <v>25</v>
      </c>
      <c r="Q103" s="199" t="s">
        <v>531</v>
      </c>
      <c r="R103" s="452" t="s">
        <v>6191</v>
      </c>
      <c r="S103" s="105" t="s">
        <v>89</v>
      </c>
      <c r="T103" s="237">
        <v>10</v>
      </c>
      <c r="U103" s="107">
        <f t="shared" si="5"/>
        <v>1</v>
      </c>
      <c r="V103" s="85" t="s">
        <v>3005</v>
      </c>
      <c r="W103" s="85" t="s">
        <v>3006</v>
      </c>
      <c r="X103" s="85"/>
      <c r="Y103" s="109" t="s">
        <v>3007</v>
      </c>
      <c r="Z103" s="109" t="s">
        <v>3008</v>
      </c>
      <c r="AA103" s="109" t="s">
        <v>3009</v>
      </c>
      <c r="AB103" s="109" t="s">
        <v>5825</v>
      </c>
      <c r="AC103" s="109"/>
      <c r="AD103" s="85"/>
      <c r="AE103" s="85"/>
      <c r="AF103" s="86"/>
      <c r="AG103" s="85"/>
      <c r="AH103" s="86"/>
      <c r="AI103" s="85"/>
      <c r="AJ103" s="110" t="s">
        <v>69</v>
      </c>
      <c r="AK103" s="410">
        <f t="shared" si="6"/>
        <v>2</v>
      </c>
      <c r="AL103" s="411">
        <f t="shared" si="7"/>
        <v>0</v>
      </c>
      <c r="AM103" s="89" t="str">
        <f t="shared" si="8"/>
        <v>CUMPLIDA</v>
      </c>
      <c r="AN103" s="89" t="str">
        <f t="shared" si="9"/>
        <v>CUMPLIDA</v>
      </c>
      <c r="AO103" s="105" t="s">
        <v>89</v>
      </c>
      <c r="AP103" s="113"/>
      <c r="AQ103" s="114" t="s">
        <v>3010</v>
      </c>
      <c r="AR103" s="91" t="s">
        <v>26</v>
      </c>
      <c r="AS103" s="114" t="s">
        <v>222</v>
      </c>
      <c r="AT103" s="449" t="s">
        <v>108</v>
      </c>
      <c r="AU103" s="427" t="s">
        <v>113</v>
      </c>
      <c r="AV103" s="427" t="s">
        <v>113</v>
      </c>
      <c r="AW103" s="427" t="s">
        <v>213</v>
      </c>
      <c r="AX103" s="427"/>
      <c r="AY103" s="427"/>
      <c r="AZ103" s="427"/>
      <c r="BA103" s="427"/>
      <c r="BB103" s="653"/>
    </row>
    <row r="104" spans="1:54" s="142" customFormat="1" ht="199.5" customHeight="1" x14ac:dyDescent="0.25">
      <c r="A104" s="96">
        <v>878</v>
      </c>
      <c r="B104" s="96">
        <v>2</v>
      </c>
      <c r="C104" s="272" t="s">
        <v>3011</v>
      </c>
      <c r="D104" s="166" t="s">
        <v>358</v>
      </c>
      <c r="E104" s="166" t="s">
        <v>358</v>
      </c>
      <c r="F104" s="205" t="s">
        <v>3012</v>
      </c>
      <c r="G104" s="166"/>
      <c r="H104" s="166" t="s">
        <v>3013</v>
      </c>
      <c r="I104" s="166" t="s">
        <v>3013</v>
      </c>
      <c r="J104" s="203">
        <v>6</v>
      </c>
      <c r="K104" s="451">
        <v>41654</v>
      </c>
      <c r="L104" s="451">
        <v>42916</v>
      </c>
      <c r="M104" s="103" t="s">
        <v>439</v>
      </c>
      <c r="N104" s="452" t="s">
        <v>30</v>
      </c>
      <c r="O104" s="199" t="s">
        <v>29</v>
      </c>
      <c r="P104" s="199" t="s">
        <v>29</v>
      </c>
      <c r="Q104" s="199" t="s">
        <v>531</v>
      </c>
      <c r="R104" s="452" t="s">
        <v>6191</v>
      </c>
      <c r="S104" s="105" t="s">
        <v>440</v>
      </c>
      <c r="T104" s="237">
        <v>6</v>
      </c>
      <c r="U104" s="107">
        <f t="shared" si="5"/>
        <v>1</v>
      </c>
      <c r="V104" s="85" t="s">
        <v>3014</v>
      </c>
      <c r="W104" s="85"/>
      <c r="X104" s="85"/>
      <c r="Y104" s="109" t="s">
        <v>3015</v>
      </c>
      <c r="Z104" s="109" t="s">
        <v>3016</v>
      </c>
      <c r="AA104" s="109"/>
      <c r="AB104" s="109"/>
      <c r="AC104" s="109"/>
      <c r="AD104" s="85" t="s">
        <v>2463</v>
      </c>
      <c r="AE104" s="85" t="s">
        <v>26</v>
      </c>
      <c r="AF104" s="427" t="s">
        <v>6215</v>
      </c>
      <c r="AG104" s="85" t="s">
        <v>6216</v>
      </c>
      <c r="AH104" s="427" t="s">
        <v>6217</v>
      </c>
      <c r="AI104" s="85" t="s">
        <v>445</v>
      </c>
      <c r="AJ104" s="110" t="s">
        <v>69</v>
      </c>
      <c r="AK104" s="410">
        <f t="shared" si="6"/>
        <v>2</v>
      </c>
      <c r="AL104" s="411">
        <f t="shared" si="7"/>
        <v>0</v>
      </c>
      <c r="AM104" s="89" t="str">
        <f t="shared" si="8"/>
        <v>CUMPLIDA</v>
      </c>
      <c r="AN104" s="89" t="str">
        <f t="shared" si="9"/>
        <v>CUMPLIDA</v>
      </c>
      <c r="AO104" s="105" t="s">
        <v>31</v>
      </c>
      <c r="AP104" s="113"/>
      <c r="AQ104" s="114" t="s">
        <v>3017</v>
      </c>
      <c r="AR104" s="91" t="s">
        <v>226</v>
      </c>
      <c r="AS104" s="114" t="s">
        <v>220</v>
      </c>
      <c r="AT104" s="449" t="s">
        <v>108</v>
      </c>
      <c r="AU104" s="427" t="s">
        <v>111</v>
      </c>
      <c r="AV104" s="427" t="s">
        <v>143</v>
      </c>
      <c r="AW104" s="427" t="s">
        <v>213</v>
      </c>
      <c r="AX104" s="427"/>
      <c r="AY104" s="427"/>
      <c r="AZ104" s="427"/>
      <c r="BA104" s="427"/>
      <c r="BB104" s="653"/>
    </row>
    <row r="105" spans="1:54" s="142" customFormat="1" ht="187.15" customHeight="1" x14ac:dyDescent="0.25">
      <c r="A105" s="96">
        <v>879</v>
      </c>
      <c r="B105" s="96">
        <v>3</v>
      </c>
      <c r="C105" s="168" t="s">
        <v>3018</v>
      </c>
      <c r="D105" s="166" t="s">
        <v>358</v>
      </c>
      <c r="E105" s="166" t="s">
        <v>358</v>
      </c>
      <c r="F105" s="166" t="s">
        <v>3019</v>
      </c>
      <c r="G105" s="166"/>
      <c r="H105" s="166" t="s">
        <v>3020</v>
      </c>
      <c r="I105" s="166" t="s">
        <v>3020</v>
      </c>
      <c r="J105" s="203">
        <v>7</v>
      </c>
      <c r="K105" s="451">
        <v>41654</v>
      </c>
      <c r="L105" s="451">
        <v>42916</v>
      </c>
      <c r="M105" s="103" t="s">
        <v>439</v>
      </c>
      <c r="N105" s="452" t="s">
        <v>30</v>
      </c>
      <c r="O105" s="101" t="s">
        <v>29</v>
      </c>
      <c r="P105" s="452" t="s">
        <v>3021</v>
      </c>
      <c r="Q105" s="452" t="s">
        <v>531</v>
      </c>
      <c r="R105" s="452" t="s">
        <v>6191</v>
      </c>
      <c r="S105" s="105" t="s">
        <v>440</v>
      </c>
      <c r="T105" s="237">
        <v>7</v>
      </c>
      <c r="U105" s="107">
        <f t="shared" si="5"/>
        <v>1</v>
      </c>
      <c r="V105" s="85" t="s">
        <v>3022</v>
      </c>
      <c r="W105" s="85"/>
      <c r="X105" s="85" t="s">
        <v>3023</v>
      </c>
      <c r="Y105" s="109" t="s">
        <v>3024</v>
      </c>
      <c r="Z105" s="109" t="s">
        <v>3025</v>
      </c>
      <c r="AA105" s="109"/>
      <c r="AB105" s="109"/>
      <c r="AC105" s="109"/>
      <c r="AD105" s="85" t="s">
        <v>441</v>
      </c>
      <c r="AE105" s="85" t="s">
        <v>26</v>
      </c>
      <c r="AF105" s="427" t="s">
        <v>3026</v>
      </c>
      <c r="AG105" s="85" t="s">
        <v>3027</v>
      </c>
      <c r="AH105" s="427" t="s">
        <v>1705</v>
      </c>
      <c r="AI105" s="449" t="s">
        <v>1706</v>
      </c>
      <c r="AJ105" s="110" t="s">
        <v>69</v>
      </c>
      <c r="AK105" s="410">
        <f t="shared" si="6"/>
        <v>2</v>
      </c>
      <c r="AL105" s="411">
        <f t="shared" si="7"/>
        <v>0</v>
      </c>
      <c r="AM105" s="89" t="str">
        <f t="shared" si="8"/>
        <v>CUMPLIDA</v>
      </c>
      <c r="AN105" s="89" t="str">
        <f t="shared" si="9"/>
        <v>CUMPLIDA</v>
      </c>
      <c r="AO105" s="105" t="s">
        <v>31</v>
      </c>
      <c r="AP105" s="113"/>
      <c r="AQ105" s="114" t="s">
        <v>3028</v>
      </c>
      <c r="AR105" s="91" t="s">
        <v>226</v>
      </c>
      <c r="AS105" s="114" t="s">
        <v>220</v>
      </c>
      <c r="AT105" s="449" t="s">
        <v>108</v>
      </c>
      <c r="AU105" s="427" t="s">
        <v>119</v>
      </c>
      <c r="AV105" s="427" t="s">
        <v>3029</v>
      </c>
      <c r="AW105" s="427" t="s">
        <v>213</v>
      </c>
      <c r="AX105" s="427"/>
      <c r="AY105" s="427"/>
      <c r="AZ105" s="427"/>
      <c r="BA105" s="427"/>
      <c r="BB105" s="653"/>
    </row>
    <row r="106" spans="1:54" s="142" customFormat="1" ht="276" customHeight="1" x14ac:dyDescent="0.25">
      <c r="A106" s="96">
        <v>880</v>
      </c>
      <c r="B106" s="96">
        <v>4</v>
      </c>
      <c r="C106" s="334" t="s">
        <v>3030</v>
      </c>
      <c r="D106" s="236" t="s">
        <v>358</v>
      </c>
      <c r="E106" s="236" t="s">
        <v>358</v>
      </c>
      <c r="F106" s="427" t="s">
        <v>2964</v>
      </c>
      <c r="G106" s="99" t="s">
        <v>3031</v>
      </c>
      <c r="H106" s="329" t="s">
        <v>3032</v>
      </c>
      <c r="I106" s="329" t="s">
        <v>3032</v>
      </c>
      <c r="J106" s="330">
        <v>6</v>
      </c>
      <c r="K106" s="451">
        <v>41654</v>
      </c>
      <c r="L106" s="451">
        <v>42916</v>
      </c>
      <c r="M106" s="103" t="s">
        <v>439</v>
      </c>
      <c r="N106" s="452" t="s">
        <v>30</v>
      </c>
      <c r="O106" s="101" t="s">
        <v>29</v>
      </c>
      <c r="P106" s="452" t="s">
        <v>2458</v>
      </c>
      <c r="Q106" s="452" t="s">
        <v>531</v>
      </c>
      <c r="R106" s="452" t="s">
        <v>6191</v>
      </c>
      <c r="S106" s="105" t="s">
        <v>440</v>
      </c>
      <c r="T106" s="237">
        <v>6</v>
      </c>
      <c r="U106" s="107">
        <f t="shared" si="5"/>
        <v>1</v>
      </c>
      <c r="V106" s="85" t="s">
        <v>3033</v>
      </c>
      <c r="W106" s="85"/>
      <c r="X106" s="85"/>
      <c r="Y106" s="109" t="s">
        <v>3034</v>
      </c>
      <c r="Z106" s="109" t="s">
        <v>3035</v>
      </c>
      <c r="AA106" s="109"/>
      <c r="AB106" s="109"/>
      <c r="AC106" s="109"/>
      <c r="AD106" s="85"/>
      <c r="AE106" s="85"/>
      <c r="AF106" s="86"/>
      <c r="AG106" s="85"/>
      <c r="AH106" s="86"/>
      <c r="AI106" s="85"/>
      <c r="AJ106" s="110" t="s">
        <v>69</v>
      </c>
      <c r="AK106" s="410">
        <f t="shared" si="6"/>
        <v>2</v>
      </c>
      <c r="AL106" s="411">
        <f t="shared" si="7"/>
        <v>0</v>
      </c>
      <c r="AM106" s="89" t="str">
        <f t="shared" si="8"/>
        <v>CUMPLIDA</v>
      </c>
      <c r="AN106" s="89" t="str">
        <f t="shared" si="9"/>
        <v>CUMPLIDA</v>
      </c>
      <c r="AO106" s="105" t="s">
        <v>31</v>
      </c>
      <c r="AP106" s="113"/>
      <c r="AQ106" s="114" t="s">
        <v>3036</v>
      </c>
      <c r="AR106" s="91" t="s">
        <v>26</v>
      </c>
      <c r="AS106" s="114" t="s">
        <v>222</v>
      </c>
      <c r="AT106" s="449" t="s">
        <v>108</v>
      </c>
      <c r="AU106" s="427" t="s">
        <v>111</v>
      </c>
      <c r="AV106" s="427" t="s">
        <v>175</v>
      </c>
      <c r="AW106" s="427" t="s">
        <v>213</v>
      </c>
      <c r="AX106" s="427"/>
      <c r="AY106" s="427"/>
      <c r="AZ106" s="427"/>
      <c r="BA106" s="427"/>
      <c r="BB106" s="653"/>
    </row>
    <row r="107" spans="1:54" s="56" customFormat="1" ht="288" customHeight="1" x14ac:dyDescent="0.25">
      <c r="A107" s="96">
        <v>881</v>
      </c>
      <c r="B107" s="96">
        <v>5</v>
      </c>
      <c r="C107" s="272" t="s">
        <v>3037</v>
      </c>
      <c r="D107" s="236" t="s">
        <v>358</v>
      </c>
      <c r="E107" s="236" t="s">
        <v>358</v>
      </c>
      <c r="F107" s="427" t="s">
        <v>2964</v>
      </c>
      <c r="G107" s="99" t="s">
        <v>3031</v>
      </c>
      <c r="H107" s="266" t="s">
        <v>3038</v>
      </c>
      <c r="I107" s="266" t="s">
        <v>3038</v>
      </c>
      <c r="J107" s="449">
        <v>6</v>
      </c>
      <c r="K107" s="451">
        <v>41654</v>
      </c>
      <c r="L107" s="451">
        <v>42916</v>
      </c>
      <c r="M107" s="103" t="s">
        <v>439</v>
      </c>
      <c r="N107" s="452" t="s">
        <v>30</v>
      </c>
      <c r="O107" s="199" t="s">
        <v>29</v>
      </c>
      <c r="P107" s="199" t="s">
        <v>29</v>
      </c>
      <c r="Q107" s="199" t="s">
        <v>531</v>
      </c>
      <c r="R107" s="452" t="s">
        <v>6191</v>
      </c>
      <c r="S107" s="105" t="s">
        <v>88</v>
      </c>
      <c r="T107" s="237">
        <v>6</v>
      </c>
      <c r="U107" s="107">
        <f t="shared" si="5"/>
        <v>1</v>
      </c>
      <c r="V107" s="85" t="s">
        <v>3039</v>
      </c>
      <c r="W107" s="85"/>
      <c r="X107" s="85"/>
      <c r="Y107" s="109" t="s">
        <v>3040</v>
      </c>
      <c r="Z107" s="109" t="s">
        <v>3041</v>
      </c>
      <c r="AA107" s="109"/>
      <c r="AB107" s="109"/>
      <c r="AC107" s="109"/>
      <c r="AD107" s="85"/>
      <c r="AE107" s="85"/>
      <c r="AF107" s="86"/>
      <c r="AG107" s="85"/>
      <c r="AH107" s="86"/>
      <c r="AI107" s="85"/>
      <c r="AJ107" s="110" t="s">
        <v>69</v>
      </c>
      <c r="AK107" s="410">
        <f t="shared" si="6"/>
        <v>2</v>
      </c>
      <c r="AL107" s="411">
        <f t="shared" si="7"/>
        <v>0</v>
      </c>
      <c r="AM107" s="89" t="str">
        <f t="shared" si="8"/>
        <v>CUMPLIDA</v>
      </c>
      <c r="AN107" s="89" t="str">
        <f t="shared" si="9"/>
        <v>CUMPLIDA</v>
      </c>
      <c r="AO107" s="105" t="s">
        <v>88</v>
      </c>
      <c r="AP107" s="113"/>
      <c r="AQ107" s="114" t="s">
        <v>3042</v>
      </c>
      <c r="AR107" s="91" t="s">
        <v>26</v>
      </c>
      <c r="AS107" s="114" t="s">
        <v>222</v>
      </c>
      <c r="AT107" s="449" t="s">
        <v>108</v>
      </c>
      <c r="AU107" s="427" t="s">
        <v>115</v>
      </c>
      <c r="AV107" s="427" t="s">
        <v>205</v>
      </c>
      <c r="AW107" s="427" t="s">
        <v>213</v>
      </c>
      <c r="AX107" s="427"/>
      <c r="AY107" s="427"/>
      <c r="AZ107" s="427"/>
      <c r="BA107" s="427"/>
      <c r="BB107" s="653"/>
    </row>
    <row r="108" spans="1:54" s="142" customFormat="1" ht="230.45" customHeight="1" x14ac:dyDescent="0.25">
      <c r="A108" s="96">
        <v>882</v>
      </c>
      <c r="B108" s="96">
        <v>6</v>
      </c>
      <c r="C108" s="204" t="s">
        <v>3043</v>
      </c>
      <c r="D108" s="236" t="s">
        <v>358</v>
      </c>
      <c r="E108" s="236" t="s">
        <v>358</v>
      </c>
      <c r="F108" s="427" t="s">
        <v>2964</v>
      </c>
      <c r="G108" s="99" t="s">
        <v>3031</v>
      </c>
      <c r="H108" s="266" t="s">
        <v>3044</v>
      </c>
      <c r="I108" s="266" t="s">
        <v>3044</v>
      </c>
      <c r="J108" s="449">
        <v>7</v>
      </c>
      <c r="K108" s="451">
        <v>41654</v>
      </c>
      <c r="L108" s="451">
        <v>43190</v>
      </c>
      <c r="M108" s="103" t="s">
        <v>439</v>
      </c>
      <c r="N108" s="452" t="s">
        <v>30</v>
      </c>
      <c r="O108" s="199" t="s">
        <v>29</v>
      </c>
      <c r="P108" s="199" t="s">
        <v>29</v>
      </c>
      <c r="Q108" s="199" t="s">
        <v>531</v>
      </c>
      <c r="R108" s="452" t="s">
        <v>6191</v>
      </c>
      <c r="S108" s="105" t="s">
        <v>88</v>
      </c>
      <c r="T108" s="237">
        <v>7</v>
      </c>
      <c r="U108" s="107">
        <f t="shared" si="5"/>
        <v>1</v>
      </c>
      <c r="V108" s="85" t="s">
        <v>3045</v>
      </c>
      <c r="W108" s="85"/>
      <c r="X108" s="85"/>
      <c r="Y108" s="109" t="s">
        <v>3046</v>
      </c>
      <c r="Z108" s="109" t="s">
        <v>3047</v>
      </c>
      <c r="AA108" s="109" t="s">
        <v>3048</v>
      </c>
      <c r="AB108" s="109" t="s">
        <v>5826</v>
      </c>
      <c r="AC108" s="109"/>
      <c r="AD108" s="85"/>
      <c r="AE108" s="85"/>
      <c r="AF108" s="86"/>
      <c r="AG108" s="85"/>
      <c r="AH108" s="86"/>
      <c r="AI108" s="85"/>
      <c r="AJ108" s="110" t="s">
        <v>69</v>
      </c>
      <c r="AK108" s="410">
        <f t="shared" si="6"/>
        <v>2</v>
      </c>
      <c r="AL108" s="411">
        <f t="shared" si="7"/>
        <v>0</v>
      </c>
      <c r="AM108" s="89" t="str">
        <f t="shared" si="8"/>
        <v>CUMPLIDA</v>
      </c>
      <c r="AN108" s="89" t="str">
        <f t="shared" si="9"/>
        <v>CUMPLIDA</v>
      </c>
      <c r="AO108" s="105" t="s">
        <v>88</v>
      </c>
      <c r="AP108" s="113"/>
      <c r="AQ108" s="114" t="s">
        <v>3049</v>
      </c>
      <c r="AR108" s="91" t="s">
        <v>26</v>
      </c>
      <c r="AS108" s="114" t="s">
        <v>222</v>
      </c>
      <c r="AT108" s="449" t="s">
        <v>108</v>
      </c>
      <c r="AU108" s="427" t="s">
        <v>111</v>
      </c>
      <c r="AV108" s="427" t="s">
        <v>143</v>
      </c>
      <c r="AW108" s="427" t="s">
        <v>213</v>
      </c>
      <c r="AX108" s="427"/>
      <c r="AY108" s="427"/>
      <c r="AZ108" s="427"/>
      <c r="BA108" s="427"/>
      <c r="BB108" s="653"/>
    </row>
    <row r="109" spans="1:54" s="142" customFormat="1" ht="195.75" customHeight="1" x14ac:dyDescent="0.25">
      <c r="A109" s="96">
        <v>883</v>
      </c>
      <c r="B109" s="96">
        <v>7</v>
      </c>
      <c r="C109" s="168" t="s">
        <v>3050</v>
      </c>
      <c r="D109" s="166" t="s">
        <v>358</v>
      </c>
      <c r="E109" s="166" t="s">
        <v>358</v>
      </c>
      <c r="F109" s="205" t="s">
        <v>3012</v>
      </c>
      <c r="G109" s="166"/>
      <c r="H109" s="166" t="s">
        <v>3051</v>
      </c>
      <c r="I109" s="166" t="s">
        <v>3051</v>
      </c>
      <c r="J109" s="203">
        <v>7</v>
      </c>
      <c r="K109" s="451">
        <v>41654</v>
      </c>
      <c r="L109" s="451">
        <v>43190</v>
      </c>
      <c r="M109" s="103" t="s">
        <v>439</v>
      </c>
      <c r="N109" s="452" t="s">
        <v>30</v>
      </c>
      <c r="O109" s="199" t="s">
        <v>29</v>
      </c>
      <c r="P109" s="199" t="s">
        <v>29</v>
      </c>
      <c r="Q109" s="199" t="s">
        <v>531</v>
      </c>
      <c r="R109" s="452" t="s">
        <v>6191</v>
      </c>
      <c r="S109" s="105" t="s">
        <v>89</v>
      </c>
      <c r="T109" s="237">
        <v>7</v>
      </c>
      <c r="U109" s="107">
        <f t="shared" si="5"/>
        <v>1</v>
      </c>
      <c r="V109" s="85" t="s">
        <v>3052</v>
      </c>
      <c r="W109" s="85"/>
      <c r="X109" s="85"/>
      <c r="Y109" s="109" t="s">
        <v>3053</v>
      </c>
      <c r="Z109" s="109" t="s">
        <v>3054</v>
      </c>
      <c r="AA109" s="109" t="s">
        <v>2681</v>
      </c>
      <c r="AB109" s="109" t="s">
        <v>5827</v>
      </c>
      <c r="AC109" s="109"/>
      <c r="AD109" s="85"/>
      <c r="AE109" s="85"/>
      <c r="AF109" s="86"/>
      <c r="AG109" s="85"/>
      <c r="AH109" s="86"/>
      <c r="AI109" s="85"/>
      <c r="AJ109" s="110" t="s">
        <v>69</v>
      </c>
      <c r="AK109" s="410">
        <f t="shared" si="6"/>
        <v>2</v>
      </c>
      <c r="AL109" s="411">
        <f t="shared" si="7"/>
        <v>0</v>
      </c>
      <c r="AM109" s="89" t="str">
        <f t="shared" si="8"/>
        <v>CUMPLIDA</v>
      </c>
      <c r="AN109" s="89" t="str">
        <f t="shared" si="9"/>
        <v>CUMPLIDA</v>
      </c>
      <c r="AO109" s="105" t="s">
        <v>89</v>
      </c>
      <c r="AP109" s="113"/>
      <c r="AQ109" s="114" t="s">
        <v>3055</v>
      </c>
      <c r="AR109" s="91" t="s">
        <v>226</v>
      </c>
      <c r="AS109" s="114" t="s">
        <v>220</v>
      </c>
      <c r="AT109" s="449" t="s">
        <v>108</v>
      </c>
      <c r="AU109" s="427" t="s">
        <v>112</v>
      </c>
      <c r="AV109" s="427" t="s">
        <v>148</v>
      </c>
      <c r="AW109" s="427" t="s">
        <v>213</v>
      </c>
      <c r="AX109" s="427"/>
      <c r="AY109" s="427"/>
      <c r="AZ109" s="427"/>
      <c r="BA109" s="427"/>
      <c r="BB109" s="653"/>
    </row>
    <row r="110" spans="1:54" s="142" customFormat="1" ht="384.75" customHeight="1" x14ac:dyDescent="0.25">
      <c r="A110" s="96">
        <v>884</v>
      </c>
      <c r="B110" s="96">
        <v>8</v>
      </c>
      <c r="C110" s="272" t="s">
        <v>3056</v>
      </c>
      <c r="D110" s="236" t="s">
        <v>358</v>
      </c>
      <c r="E110" s="236" t="s">
        <v>358</v>
      </c>
      <c r="F110" s="427" t="s">
        <v>2964</v>
      </c>
      <c r="G110" s="99" t="s">
        <v>3031</v>
      </c>
      <c r="H110" s="266" t="s">
        <v>3057</v>
      </c>
      <c r="I110" s="266" t="s">
        <v>3057</v>
      </c>
      <c r="J110" s="449">
        <v>9</v>
      </c>
      <c r="K110" s="451">
        <v>41654</v>
      </c>
      <c r="L110" s="451">
        <v>43190</v>
      </c>
      <c r="M110" s="103" t="s">
        <v>439</v>
      </c>
      <c r="N110" s="452" t="s">
        <v>30</v>
      </c>
      <c r="O110" s="199" t="s">
        <v>29</v>
      </c>
      <c r="P110" s="199" t="s">
        <v>29</v>
      </c>
      <c r="Q110" s="199" t="s">
        <v>531</v>
      </c>
      <c r="R110" s="452" t="s">
        <v>6191</v>
      </c>
      <c r="S110" s="105" t="s">
        <v>88</v>
      </c>
      <c r="T110" s="237">
        <v>9</v>
      </c>
      <c r="U110" s="107">
        <f t="shared" si="5"/>
        <v>1</v>
      </c>
      <c r="V110" s="85" t="s">
        <v>3058</v>
      </c>
      <c r="W110" s="85"/>
      <c r="X110" s="85"/>
      <c r="Y110" s="109" t="s">
        <v>3059</v>
      </c>
      <c r="Z110" s="109" t="s">
        <v>3060</v>
      </c>
      <c r="AA110" s="109" t="s">
        <v>3061</v>
      </c>
      <c r="AB110" s="109" t="s">
        <v>5828</v>
      </c>
      <c r="AC110" s="109"/>
      <c r="AD110" s="85"/>
      <c r="AE110" s="85"/>
      <c r="AF110" s="86"/>
      <c r="AG110" s="85"/>
      <c r="AH110" s="86"/>
      <c r="AI110" s="85"/>
      <c r="AJ110" s="110" t="s">
        <v>69</v>
      </c>
      <c r="AK110" s="410">
        <f t="shared" si="6"/>
        <v>2</v>
      </c>
      <c r="AL110" s="411">
        <f t="shared" si="7"/>
        <v>0</v>
      </c>
      <c r="AM110" s="89" t="str">
        <f t="shared" si="8"/>
        <v>CUMPLIDA</v>
      </c>
      <c r="AN110" s="89" t="str">
        <f t="shared" si="9"/>
        <v>CUMPLIDA</v>
      </c>
      <c r="AO110" s="105" t="s">
        <v>88</v>
      </c>
      <c r="AP110" s="113"/>
      <c r="AQ110" s="114" t="s">
        <v>3062</v>
      </c>
      <c r="AR110" s="91" t="s">
        <v>26</v>
      </c>
      <c r="AS110" s="114" t="s">
        <v>222</v>
      </c>
      <c r="AT110" s="449" t="s">
        <v>108</v>
      </c>
      <c r="AU110" s="427" t="s">
        <v>111</v>
      </c>
      <c r="AV110" s="427" t="s">
        <v>143</v>
      </c>
      <c r="AW110" s="427" t="s">
        <v>213</v>
      </c>
      <c r="AX110" s="427"/>
      <c r="AY110" s="427"/>
      <c r="AZ110" s="427"/>
      <c r="BA110" s="427"/>
      <c r="BB110" s="653"/>
    </row>
    <row r="111" spans="1:54" s="142" customFormat="1" ht="409.6" customHeight="1" x14ac:dyDescent="0.25">
      <c r="A111" s="96">
        <v>885</v>
      </c>
      <c r="B111" s="96">
        <v>1</v>
      </c>
      <c r="C111" s="168" t="s">
        <v>3063</v>
      </c>
      <c r="D111" s="168" t="s">
        <v>3064</v>
      </c>
      <c r="E111" s="236" t="s">
        <v>358</v>
      </c>
      <c r="F111" s="99" t="s">
        <v>3065</v>
      </c>
      <c r="G111" s="99" t="s">
        <v>3066</v>
      </c>
      <c r="H111" s="100" t="s">
        <v>3067</v>
      </c>
      <c r="I111" s="100" t="s">
        <v>3068</v>
      </c>
      <c r="J111" s="101">
        <v>9</v>
      </c>
      <c r="K111" s="451">
        <v>41659</v>
      </c>
      <c r="L111" s="451">
        <v>42916</v>
      </c>
      <c r="M111" s="103" t="s">
        <v>3069</v>
      </c>
      <c r="N111" s="452" t="s">
        <v>70</v>
      </c>
      <c r="O111" s="118" t="s">
        <v>22</v>
      </c>
      <c r="P111" s="118" t="s">
        <v>22</v>
      </c>
      <c r="Q111" s="118" t="s">
        <v>5681</v>
      </c>
      <c r="R111" s="118" t="s">
        <v>6164</v>
      </c>
      <c r="S111" s="105" t="s">
        <v>440</v>
      </c>
      <c r="T111" s="237">
        <v>9</v>
      </c>
      <c r="U111" s="107">
        <f t="shared" si="5"/>
        <v>1</v>
      </c>
      <c r="V111" s="85" t="s">
        <v>3070</v>
      </c>
      <c r="W111" s="85" t="s">
        <v>3071</v>
      </c>
      <c r="X111" s="85"/>
      <c r="Y111" s="109" t="s">
        <v>3072</v>
      </c>
      <c r="Z111" s="109" t="s">
        <v>3073</v>
      </c>
      <c r="AA111" s="109"/>
      <c r="AB111" s="109"/>
      <c r="AC111" s="109"/>
      <c r="AD111" s="85" t="s">
        <v>441</v>
      </c>
      <c r="AE111" s="85"/>
      <c r="AF111" s="427" t="s">
        <v>3074</v>
      </c>
      <c r="AG111" s="85"/>
      <c r="AH111" s="427"/>
      <c r="AI111" s="85"/>
      <c r="AJ111" s="110" t="s">
        <v>60</v>
      </c>
      <c r="AK111" s="410">
        <f t="shared" si="6"/>
        <v>2</v>
      </c>
      <c r="AL111" s="411">
        <f t="shared" si="7"/>
        <v>0</v>
      </c>
      <c r="AM111" s="89" t="str">
        <f t="shared" si="8"/>
        <v>CUMPLIDA</v>
      </c>
      <c r="AN111" s="89" t="str">
        <f t="shared" si="9"/>
        <v>CUMPLIDA</v>
      </c>
      <c r="AO111" s="105" t="s">
        <v>31</v>
      </c>
      <c r="AP111" s="113"/>
      <c r="AQ111" s="91"/>
      <c r="AR111" s="91"/>
      <c r="AS111" s="91"/>
      <c r="AT111" s="449" t="s">
        <v>108</v>
      </c>
      <c r="AU111" s="427" t="s">
        <v>115</v>
      </c>
      <c r="AV111" s="427" t="s">
        <v>128</v>
      </c>
      <c r="AW111" s="427" t="s">
        <v>215</v>
      </c>
      <c r="AX111" s="427"/>
      <c r="AY111" s="427"/>
      <c r="AZ111" s="427"/>
      <c r="BA111" s="427"/>
      <c r="BB111" s="653"/>
    </row>
    <row r="112" spans="1:54" s="142" customFormat="1" ht="331.15" customHeight="1" x14ac:dyDescent="0.25">
      <c r="A112" s="96">
        <v>888</v>
      </c>
      <c r="B112" s="96">
        <v>4</v>
      </c>
      <c r="C112" s="168" t="s">
        <v>3089</v>
      </c>
      <c r="D112" s="168" t="s">
        <v>3090</v>
      </c>
      <c r="E112" s="236" t="s">
        <v>358</v>
      </c>
      <c r="F112" s="99" t="s">
        <v>3091</v>
      </c>
      <c r="G112" s="99" t="s">
        <v>3092</v>
      </c>
      <c r="H112" s="99" t="s">
        <v>3093</v>
      </c>
      <c r="I112" s="100" t="s">
        <v>3094</v>
      </c>
      <c r="J112" s="101">
        <v>7</v>
      </c>
      <c r="K112" s="451">
        <v>41659</v>
      </c>
      <c r="L112" s="451">
        <v>42855</v>
      </c>
      <c r="M112" s="103" t="s">
        <v>3069</v>
      </c>
      <c r="N112" s="452" t="s">
        <v>70</v>
      </c>
      <c r="O112" s="101" t="s">
        <v>22</v>
      </c>
      <c r="P112" s="118" t="s">
        <v>2769</v>
      </c>
      <c r="Q112" s="118" t="s">
        <v>5681</v>
      </c>
      <c r="R112" s="118" t="s">
        <v>6164</v>
      </c>
      <c r="S112" s="105" t="s">
        <v>89</v>
      </c>
      <c r="T112" s="237">
        <v>7</v>
      </c>
      <c r="U112" s="107">
        <f t="shared" si="5"/>
        <v>1</v>
      </c>
      <c r="V112" s="85" t="s">
        <v>3095</v>
      </c>
      <c r="W112" s="85"/>
      <c r="X112" s="85"/>
      <c r="Y112" s="109" t="s">
        <v>3096</v>
      </c>
      <c r="Z112" s="109" t="s">
        <v>3097</v>
      </c>
      <c r="AA112" s="109"/>
      <c r="AB112" s="109"/>
      <c r="AC112" s="109"/>
      <c r="AD112" s="85"/>
      <c r="AE112" s="85"/>
      <c r="AF112" s="86"/>
      <c r="AG112" s="85"/>
      <c r="AH112" s="86"/>
      <c r="AI112" s="85"/>
      <c r="AJ112" s="110" t="s">
        <v>60</v>
      </c>
      <c r="AK112" s="410">
        <f t="shared" si="6"/>
        <v>2</v>
      </c>
      <c r="AL112" s="411">
        <f t="shared" si="7"/>
        <v>0</v>
      </c>
      <c r="AM112" s="89" t="str">
        <f t="shared" si="8"/>
        <v>CUMPLIDA</v>
      </c>
      <c r="AN112" s="89" t="str">
        <f t="shared" si="9"/>
        <v>CUMPLIDA</v>
      </c>
      <c r="AO112" s="105" t="s">
        <v>89</v>
      </c>
      <c r="AP112" s="113"/>
      <c r="AQ112" s="91"/>
      <c r="AR112" s="91"/>
      <c r="AS112" s="91"/>
      <c r="AT112" s="449" t="s">
        <v>108</v>
      </c>
      <c r="AU112" s="427" t="s">
        <v>115</v>
      </c>
      <c r="AV112" s="427" t="s">
        <v>176</v>
      </c>
      <c r="AW112" s="427" t="s">
        <v>215</v>
      </c>
      <c r="AX112" s="427"/>
      <c r="AY112" s="427"/>
      <c r="AZ112" s="427"/>
      <c r="BA112" s="427"/>
      <c r="BB112" s="653"/>
    </row>
    <row r="113" spans="1:54" s="142" customFormat="1" ht="348.75" customHeight="1" x14ac:dyDescent="0.25">
      <c r="A113" s="96">
        <v>890</v>
      </c>
      <c r="B113" s="96">
        <v>2</v>
      </c>
      <c r="C113" s="97" t="s">
        <v>3106</v>
      </c>
      <c r="D113" s="98" t="s">
        <v>3107</v>
      </c>
      <c r="E113" s="98" t="s">
        <v>3108</v>
      </c>
      <c r="F113" s="335" t="s">
        <v>3109</v>
      </c>
      <c r="G113" s="335" t="s">
        <v>3110</v>
      </c>
      <c r="H113" s="336" t="s">
        <v>3111</v>
      </c>
      <c r="I113" s="336" t="s">
        <v>3111</v>
      </c>
      <c r="J113" s="337">
        <v>9</v>
      </c>
      <c r="K113" s="451">
        <v>41821</v>
      </c>
      <c r="L113" s="451">
        <v>42916</v>
      </c>
      <c r="M113" s="103" t="s">
        <v>439</v>
      </c>
      <c r="N113" s="452" t="s">
        <v>30</v>
      </c>
      <c r="O113" s="452" t="s">
        <v>29</v>
      </c>
      <c r="P113" s="452" t="s">
        <v>43</v>
      </c>
      <c r="Q113" s="452" t="s">
        <v>531</v>
      </c>
      <c r="R113" s="452" t="s">
        <v>6191</v>
      </c>
      <c r="S113" s="105" t="s">
        <v>89</v>
      </c>
      <c r="T113" s="237">
        <v>9</v>
      </c>
      <c r="U113" s="107">
        <f t="shared" si="5"/>
        <v>1</v>
      </c>
      <c r="V113" s="85" t="s">
        <v>3112</v>
      </c>
      <c r="W113" s="85" t="s">
        <v>3113</v>
      </c>
      <c r="X113" s="85"/>
      <c r="Y113" s="109" t="s">
        <v>3114</v>
      </c>
      <c r="Z113" s="109" t="s">
        <v>3115</v>
      </c>
      <c r="AA113" s="109"/>
      <c r="AB113" s="109"/>
      <c r="AC113" s="109"/>
      <c r="AD113" s="85"/>
      <c r="AE113" s="85"/>
      <c r="AF113" s="86"/>
      <c r="AG113" s="85"/>
      <c r="AH113" s="86"/>
      <c r="AI113" s="85"/>
      <c r="AJ113" s="110" t="s">
        <v>71</v>
      </c>
      <c r="AK113" s="410">
        <f t="shared" si="6"/>
        <v>2</v>
      </c>
      <c r="AL113" s="411">
        <f t="shared" si="7"/>
        <v>0</v>
      </c>
      <c r="AM113" s="89" t="str">
        <f t="shared" si="8"/>
        <v>CUMPLIDA</v>
      </c>
      <c r="AN113" s="89" t="str">
        <f t="shared" si="9"/>
        <v>CUMPLIDA</v>
      </c>
      <c r="AO113" s="105" t="s">
        <v>89</v>
      </c>
      <c r="AP113" s="113"/>
      <c r="AQ113" s="114" t="s">
        <v>3116</v>
      </c>
      <c r="AR113" s="91" t="s">
        <v>26</v>
      </c>
      <c r="AS113" s="114" t="s">
        <v>222</v>
      </c>
      <c r="AT113" s="449" t="s">
        <v>108</v>
      </c>
      <c r="AU113" s="427" t="s">
        <v>117</v>
      </c>
      <c r="AV113" s="427" t="s">
        <v>135</v>
      </c>
      <c r="AW113" s="427" t="s">
        <v>213</v>
      </c>
      <c r="AX113" s="427"/>
      <c r="AY113" s="427"/>
      <c r="AZ113" s="427"/>
      <c r="BA113" s="427"/>
      <c r="BB113" s="653"/>
    </row>
    <row r="114" spans="1:54" s="142" customFormat="1" ht="381" hidden="1" customHeight="1" x14ac:dyDescent="0.25">
      <c r="A114" s="96">
        <v>891</v>
      </c>
      <c r="B114" s="96">
        <v>3</v>
      </c>
      <c r="C114" s="97" t="s">
        <v>3117</v>
      </c>
      <c r="D114" s="98" t="s">
        <v>3118</v>
      </c>
      <c r="E114" s="98" t="s">
        <v>3119</v>
      </c>
      <c r="F114" s="99" t="s">
        <v>3120</v>
      </c>
      <c r="G114" s="99" t="s">
        <v>3121</v>
      </c>
      <c r="H114" s="100" t="s">
        <v>3122</v>
      </c>
      <c r="I114" s="100" t="s">
        <v>3123</v>
      </c>
      <c r="J114" s="101">
        <v>11</v>
      </c>
      <c r="K114" s="451">
        <v>41821</v>
      </c>
      <c r="L114" s="451">
        <v>43434</v>
      </c>
      <c r="M114" s="103" t="s">
        <v>439</v>
      </c>
      <c r="N114" s="452" t="s">
        <v>30</v>
      </c>
      <c r="O114" s="452" t="s">
        <v>29</v>
      </c>
      <c r="P114" s="452" t="s">
        <v>3124</v>
      </c>
      <c r="Q114" s="199" t="s">
        <v>531</v>
      </c>
      <c r="R114" s="452" t="s">
        <v>6191</v>
      </c>
      <c r="S114" s="105" t="s">
        <v>89</v>
      </c>
      <c r="T114" s="237">
        <v>9</v>
      </c>
      <c r="U114" s="107">
        <f t="shared" si="5"/>
        <v>0.81818181818181823</v>
      </c>
      <c r="V114" s="298" t="s">
        <v>3125</v>
      </c>
      <c r="W114" s="298" t="s">
        <v>3126</v>
      </c>
      <c r="X114" s="298"/>
      <c r="Y114" s="223" t="s">
        <v>3127</v>
      </c>
      <c r="Z114" s="109" t="s">
        <v>3128</v>
      </c>
      <c r="AA114" s="109" t="s">
        <v>3129</v>
      </c>
      <c r="AB114" s="109" t="s">
        <v>5900</v>
      </c>
      <c r="AC114" s="109"/>
      <c r="AD114" s="298"/>
      <c r="AE114" s="298"/>
      <c r="AF114" s="86"/>
      <c r="AG114" s="298"/>
      <c r="AH114" s="86"/>
      <c r="AI114" s="298"/>
      <c r="AJ114" s="110" t="s">
        <v>71</v>
      </c>
      <c r="AK114" s="410">
        <f t="shared" si="6"/>
        <v>0</v>
      </c>
      <c r="AL114" s="411">
        <f t="shared" si="7"/>
        <v>1</v>
      </c>
      <c r="AM114" s="89" t="str">
        <f t="shared" si="8"/>
        <v>EN TERMINO</v>
      </c>
      <c r="AN114" s="89" t="str">
        <f t="shared" si="9"/>
        <v>EN TERMINO</v>
      </c>
      <c r="AO114" s="105" t="s">
        <v>89</v>
      </c>
      <c r="AP114" s="113"/>
      <c r="AQ114" s="114" t="s">
        <v>3130</v>
      </c>
      <c r="AR114" s="91" t="s">
        <v>26</v>
      </c>
      <c r="AS114" s="114" t="s">
        <v>222</v>
      </c>
      <c r="AT114" s="449" t="s">
        <v>108</v>
      </c>
      <c r="AU114" s="427" t="s">
        <v>117</v>
      </c>
      <c r="AV114" s="427" t="s">
        <v>177</v>
      </c>
      <c r="AW114" s="427" t="s">
        <v>213</v>
      </c>
      <c r="AX114" s="427" t="s">
        <v>6234</v>
      </c>
      <c r="AY114" s="427"/>
      <c r="AZ114" s="427"/>
      <c r="BA114" s="427"/>
      <c r="BB114" s="653"/>
    </row>
    <row r="115" spans="1:54" s="142" customFormat="1" ht="233.25" customHeight="1" x14ac:dyDescent="0.25">
      <c r="A115" s="96">
        <v>892</v>
      </c>
      <c r="B115" s="96">
        <v>4</v>
      </c>
      <c r="C115" s="97" t="s">
        <v>3131</v>
      </c>
      <c r="D115" s="98" t="s">
        <v>3132</v>
      </c>
      <c r="E115" s="98" t="s">
        <v>3133</v>
      </c>
      <c r="F115" s="99" t="s">
        <v>3134</v>
      </c>
      <c r="G115" s="99" t="s">
        <v>3135</v>
      </c>
      <c r="H115" s="100" t="s">
        <v>3136</v>
      </c>
      <c r="I115" s="100" t="s">
        <v>3136</v>
      </c>
      <c r="J115" s="101">
        <v>7</v>
      </c>
      <c r="K115" s="451">
        <v>41821</v>
      </c>
      <c r="L115" s="451">
        <v>42916</v>
      </c>
      <c r="M115" s="103" t="s">
        <v>439</v>
      </c>
      <c r="N115" s="452" t="s">
        <v>30</v>
      </c>
      <c r="O115" s="101" t="s">
        <v>29</v>
      </c>
      <c r="P115" s="199" t="s">
        <v>801</v>
      </c>
      <c r="Q115" s="199" t="s">
        <v>531</v>
      </c>
      <c r="R115" s="452" t="s">
        <v>6191</v>
      </c>
      <c r="S115" s="105" t="s">
        <v>88</v>
      </c>
      <c r="T115" s="237">
        <v>7</v>
      </c>
      <c r="U115" s="107">
        <f t="shared" si="5"/>
        <v>1</v>
      </c>
      <c r="V115" s="85" t="s">
        <v>3137</v>
      </c>
      <c r="W115" s="85"/>
      <c r="X115" s="85"/>
      <c r="Y115" s="109" t="s">
        <v>3138</v>
      </c>
      <c r="Z115" s="109" t="s">
        <v>3139</v>
      </c>
      <c r="AA115" s="109"/>
      <c r="AB115" s="109"/>
      <c r="AC115" s="109"/>
      <c r="AD115" s="85"/>
      <c r="AE115" s="85"/>
      <c r="AF115" s="86"/>
      <c r="AG115" s="85"/>
      <c r="AH115" s="86"/>
      <c r="AI115" s="85"/>
      <c r="AJ115" s="110" t="s">
        <v>71</v>
      </c>
      <c r="AK115" s="410">
        <f t="shared" si="6"/>
        <v>2</v>
      </c>
      <c r="AL115" s="411">
        <f t="shared" si="7"/>
        <v>0</v>
      </c>
      <c r="AM115" s="89" t="str">
        <f t="shared" si="8"/>
        <v>CUMPLIDA</v>
      </c>
      <c r="AN115" s="89" t="str">
        <f t="shared" si="9"/>
        <v>CUMPLIDA</v>
      </c>
      <c r="AO115" s="105" t="s">
        <v>88</v>
      </c>
      <c r="AP115" s="113"/>
      <c r="AQ115" s="114" t="s">
        <v>3140</v>
      </c>
      <c r="AR115" s="91" t="s">
        <v>26</v>
      </c>
      <c r="AS115" s="114" t="s">
        <v>222</v>
      </c>
      <c r="AT115" s="449" t="s">
        <v>108</v>
      </c>
      <c r="AU115" s="427" t="s">
        <v>117</v>
      </c>
      <c r="AV115" s="427" t="s">
        <v>135</v>
      </c>
      <c r="AW115" s="427" t="s">
        <v>213</v>
      </c>
      <c r="AX115" s="427"/>
      <c r="AY115" s="427"/>
      <c r="AZ115" s="427"/>
      <c r="BA115" s="427"/>
      <c r="BB115" s="653"/>
    </row>
    <row r="116" spans="1:54" s="142" customFormat="1" ht="162" customHeight="1" x14ac:dyDescent="0.25">
      <c r="A116" s="96">
        <v>893</v>
      </c>
      <c r="B116" s="96">
        <v>5</v>
      </c>
      <c r="C116" s="97" t="s">
        <v>3141</v>
      </c>
      <c r="D116" s="98" t="s">
        <v>3142</v>
      </c>
      <c r="E116" s="98" t="s">
        <v>3143</v>
      </c>
      <c r="F116" s="99" t="s">
        <v>3144</v>
      </c>
      <c r="G116" s="99" t="s">
        <v>3145</v>
      </c>
      <c r="H116" s="336" t="s">
        <v>3146</v>
      </c>
      <c r="I116" s="336" t="s">
        <v>3146</v>
      </c>
      <c r="J116" s="101">
        <v>8</v>
      </c>
      <c r="K116" s="451">
        <v>41821</v>
      </c>
      <c r="L116" s="451">
        <v>42916</v>
      </c>
      <c r="M116" s="103" t="s">
        <v>439</v>
      </c>
      <c r="N116" s="452" t="s">
        <v>30</v>
      </c>
      <c r="O116" s="452" t="s">
        <v>29</v>
      </c>
      <c r="P116" s="452" t="s">
        <v>43</v>
      </c>
      <c r="Q116" s="452" t="s">
        <v>531</v>
      </c>
      <c r="R116" s="452" t="s">
        <v>6191</v>
      </c>
      <c r="S116" s="105" t="s">
        <v>88</v>
      </c>
      <c r="T116" s="237">
        <v>8</v>
      </c>
      <c r="U116" s="107">
        <f t="shared" si="5"/>
        <v>1</v>
      </c>
      <c r="V116" s="85" t="s">
        <v>3147</v>
      </c>
      <c r="W116" s="85" t="s">
        <v>3148</v>
      </c>
      <c r="X116" s="85"/>
      <c r="Y116" s="109" t="s">
        <v>3149</v>
      </c>
      <c r="Z116" s="109" t="s">
        <v>3150</v>
      </c>
      <c r="AA116" s="109"/>
      <c r="AB116" s="109"/>
      <c r="AC116" s="109"/>
      <c r="AD116" s="85"/>
      <c r="AE116" s="85"/>
      <c r="AF116" s="427" t="s">
        <v>371</v>
      </c>
      <c r="AG116" s="85"/>
      <c r="AH116" s="86"/>
      <c r="AI116" s="85" t="s">
        <v>372</v>
      </c>
      <c r="AJ116" s="110" t="s">
        <v>71</v>
      </c>
      <c r="AK116" s="410">
        <f t="shared" si="6"/>
        <v>2</v>
      </c>
      <c r="AL116" s="411">
        <f t="shared" si="7"/>
        <v>0</v>
      </c>
      <c r="AM116" s="89" t="str">
        <f t="shared" si="8"/>
        <v>CUMPLIDA</v>
      </c>
      <c r="AN116" s="89" t="str">
        <f t="shared" si="9"/>
        <v>CUMPLIDA</v>
      </c>
      <c r="AO116" s="105" t="s">
        <v>88</v>
      </c>
      <c r="AP116" s="113"/>
      <c r="AQ116" s="114" t="s">
        <v>3151</v>
      </c>
      <c r="AR116" s="91" t="s">
        <v>26</v>
      </c>
      <c r="AS116" s="114" t="s">
        <v>221</v>
      </c>
      <c r="AT116" s="449" t="s">
        <v>108</v>
      </c>
      <c r="AU116" s="427" t="s">
        <v>116</v>
      </c>
      <c r="AV116" s="427" t="s">
        <v>1130</v>
      </c>
      <c r="AW116" s="427" t="s">
        <v>213</v>
      </c>
      <c r="AX116" s="427"/>
      <c r="AY116" s="427"/>
      <c r="AZ116" s="427"/>
      <c r="BA116" s="427"/>
      <c r="BB116" s="653"/>
    </row>
    <row r="117" spans="1:54" s="142" customFormat="1" ht="311.25" customHeight="1" x14ac:dyDescent="0.25">
      <c r="A117" s="96">
        <v>898</v>
      </c>
      <c r="B117" s="96">
        <v>10</v>
      </c>
      <c r="C117" s="166" t="s">
        <v>3183</v>
      </c>
      <c r="D117" s="166" t="s">
        <v>3184</v>
      </c>
      <c r="E117" s="166" t="s">
        <v>3185</v>
      </c>
      <c r="F117" s="99" t="s">
        <v>2708</v>
      </c>
      <c r="G117" s="99" t="s">
        <v>2709</v>
      </c>
      <c r="H117" s="338" t="s">
        <v>3186</v>
      </c>
      <c r="I117" s="338" t="s">
        <v>3187</v>
      </c>
      <c r="J117" s="337">
        <v>5</v>
      </c>
      <c r="K117" s="451">
        <v>41820</v>
      </c>
      <c r="L117" s="451">
        <v>42766</v>
      </c>
      <c r="M117" s="103" t="s">
        <v>2711</v>
      </c>
      <c r="N117" s="452" t="s">
        <v>65</v>
      </c>
      <c r="O117" s="118" t="s">
        <v>22</v>
      </c>
      <c r="P117" s="118" t="s">
        <v>22</v>
      </c>
      <c r="Q117" s="118" t="s">
        <v>5681</v>
      </c>
      <c r="R117" s="118" t="s">
        <v>6164</v>
      </c>
      <c r="S117" s="105" t="s">
        <v>88</v>
      </c>
      <c r="T117" s="237">
        <v>5</v>
      </c>
      <c r="U117" s="107">
        <f t="shared" si="5"/>
        <v>1</v>
      </c>
      <c r="V117" s="85" t="s">
        <v>3188</v>
      </c>
      <c r="W117" s="85"/>
      <c r="X117" s="85"/>
      <c r="Y117" s="109" t="s">
        <v>3189</v>
      </c>
      <c r="Z117" s="109" t="s">
        <v>3190</v>
      </c>
      <c r="AA117" s="109"/>
      <c r="AB117" s="109"/>
      <c r="AC117" s="109"/>
      <c r="AD117" s="85" t="s">
        <v>3191</v>
      </c>
      <c r="AE117" s="85" t="s">
        <v>3192</v>
      </c>
      <c r="AF117" s="427" t="s">
        <v>3193</v>
      </c>
      <c r="AG117" s="85" t="s">
        <v>3194</v>
      </c>
      <c r="AH117" s="427" t="s">
        <v>3195</v>
      </c>
      <c r="AI117" s="85" t="s">
        <v>3196</v>
      </c>
      <c r="AJ117" s="110" t="s">
        <v>71</v>
      </c>
      <c r="AK117" s="410">
        <f t="shared" si="6"/>
        <v>2</v>
      </c>
      <c r="AL117" s="411">
        <f t="shared" si="7"/>
        <v>0</v>
      </c>
      <c r="AM117" s="89" t="str">
        <f t="shared" si="8"/>
        <v>CUMPLIDA</v>
      </c>
      <c r="AN117" s="89" t="str">
        <f t="shared" si="9"/>
        <v>CUMPLIDA</v>
      </c>
      <c r="AO117" s="105" t="s">
        <v>88</v>
      </c>
      <c r="AP117" s="113"/>
      <c r="AQ117" s="91"/>
      <c r="AR117" s="91"/>
      <c r="AS117" s="91"/>
      <c r="AT117" s="449" t="s">
        <v>108</v>
      </c>
      <c r="AU117" s="427" t="s">
        <v>115</v>
      </c>
      <c r="AV117" s="427" t="s">
        <v>170</v>
      </c>
      <c r="AW117" s="427" t="s">
        <v>215</v>
      </c>
      <c r="AX117" s="427"/>
      <c r="AY117" s="427"/>
      <c r="AZ117" s="427"/>
      <c r="BA117" s="427"/>
      <c r="BB117" s="653"/>
    </row>
    <row r="118" spans="1:54" s="142" customFormat="1" ht="183.75" customHeight="1" x14ac:dyDescent="0.25">
      <c r="A118" s="96">
        <v>902</v>
      </c>
      <c r="B118" s="96">
        <v>14</v>
      </c>
      <c r="C118" s="166" t="s">
        <v>3218</v>
      </c>
      <c r="D118" s="166" t="s">
        <v>3219</v>
      </c>
      <c r="E118" s="166" t="s">
        <v>358</v>
      </c>
      <c r="F118" s="99" t="s">
        <v>3220</v>
      </c>
      <c r="G118" s="99" t="s">
        <v>3221</v>
      </c>
      <c r="H118" s="100" t="s">
        <v>3222</v>
      </c>
      <c r="I118" s="100" t="s">
        <v>3223</v>
      </c>
      <c r="J118" s="101">
        <v>9</v>
      </c>
      <c r="K118" s="451">
        <v>41791</v>
      </c>
      <c r="L118" s="451">
        <v>42886</v>
      </c>
      <c r="M118" s="103" t="s">
        <v>306</v>
      </c>
      <c r="N118" s="103" t="s">
        <v>306</v>
      </c>
      <c r="O118" s="101" t="s">
        <v>43</v>
      </c>
      <c r="P118" s="118" t="s">
        <v>43</v>
      </c>
      <c r="Q118" s="118" t="s">
        <v>398</v>
      </c>
      <c r="R118" s="118" t="s">
        <v>6165</v>
      </c>
      <c r="S118" s="105" t="s">
        <v>88</v>
      </c>
      <c r="T118" s="237">
        <v>9</v>
      </c>
      <c r="U118" s="107">
        <f t="shared" si="5"/>
        <v>1</v>
      </c>
      <c r="V118" s="85" t="s">
        <v>3224</v>
      </c>
      <c r="W118" s="85"/>
      <c r="X118" s="85"/>
      <c r="Y118" s="109" t="s">
        <v>3225</v>
      </c>
      <c r="Z118" s="109" t="s">
        <v>3226</v>
      </c>
      <c r="AA118" s="109" t="s">
        <v>522</v>
      </c>
      <c r="AB118" s="109"/>
      <c r="AC118" s="109"/>
      <c r="AD118" s="85"/>
      <c r="AE118" s="85"/>
      <c r="AF118" s="86"/>
      <c r="AG118" s="85"/>
      <c r="AH118" s="86"/>
      <c r="AI118" s="85"/>
      <c r="AJ118" s="110" t="s">
        <v>71</v>
      </c>
      <c r="AK118" s="410">
        <f t="shared" si="6"/>
        <v>2</v>
      </c>
      <c r="AL118" s="411">
        <f t="shared" si="7"/>
        <v>0</v>
      </c>
      <c r="AM118" s="89" t="str">
        <f t="shared" si="8"/>
        <v>CUMPLIDA</v>
      </c>
      <c r="AN118" s="89" t="str">
        <f t="shared" si="9"/>
        <v>CUMPLIDA</v>
      </c>
      <c r="AO118" s="105" t="s">
        <v>88</v>
      </c>
      <c r="AP118" s="113"/>
      <c r="AQ118" s="91"/>
      <c r="AR118" s="91"/>
      <c r="AS118" s="91"/>
      <c r="AT118" s="449" t="s">
        <v>108</v>
      </c>
      <c r="AU118" s="427" t="s">
        <v>114</v>
      </c>
      <c r="AV118" s="427" t="s">
        <v>136</v>
      </c>
      <c r="AW118" s="427" t="s">
        <v>306</v>
      </c>
      <c r="AX118" s="427"/>
      <c r="AY118" s="427"/>
      <c r="AZ118" s="427"/>
      <c r="BA118" s="427"/>
      <c r="BB118" s="653"/>
    </row>
    <row r="119" spans="1:54" s="142" customFormat="1" ht="315.75" customHeight="1" x14ac:dyDescent="0.25">
      <c r="A119" s="96">
        <v>903</v>
      </c>
      <c r="B119" s="96">
        <v>15</v>
      </c>
      <c r="C119" s="166" t="s">
        <v>3227</v>
      </c>
      <c r="D119" s="166" t="s">
        <v>3228</v>
      </c>
      <c r="E119" s="167" t="s">
        <v>3229</v>
      </c>
      <c r="F119" s="99" t="s">
        <v>3230</v>
      </c>
      <c r="G119" s="168" t="s">
        <v>3231</v>
      </c>
      <c r="H119" s="99" t="s">
        <v>3232</v>
      </c>
      <c r="I119" s="99" t="s">
        <v>3233</v>
      </c>
      <c r="J119" s="212">
        <v>4</v>
      </c>
      <c r="K119" s="451">
        <v>41820</v>
      </c>
      <c r="L119" s="451">
        <v>43008</v>
      </c>
      <c r="M119" s="103" t="s">
        <v>303</v>
      </c>
      <c r="N119" s="103" t="s">
        <v>303</v>
      </c>
      <c r="O119" s="199" t="s">
        <v>25</v>
      </c>
      <c r="P119" s="199" t="s">
        <v>25</v>
      </c>
      <c r="Q119" s="452" t="s">
        <v>639</v>
      </c>
      <c r="R119" s="199" t="s">
        <v>6192</v>
      </c>
      <c r="S119" s="105" t="s">
        <v>88</v>
      </c>
      <c r="T119" s="237">
        <v>4</v>
      </c>
      <c r="U119" s="107">
        <f t="shared" si="5"/>
        <v>1</v>
      </c>
      <c r="V119" s="85" t="s">
        <v>3234</v>
      </c>
      <c r="W119" s="85"/>
      <c r="X119" s="85"/>
      <c r="Y119" s="109"/>
      <c r="Z119" s="109" t="s">
        <v>3235</v>
      </c>
      <c r="AA119" s="109" t="s">
        <v>3236</v>
      </c>
      <c r="AB119" s="109"/>
      <c r="AC119" s="109"/>
      <c r="AD119" s="85"/>
      <c r="AE119" s="85"/>
      <c r="AF119" s="86"/>
      <c r="AG119" s="85"/>
      <c r="AH119" s="86"/>
      <c r="AI119" s="85"/>
      <c r="AJ119" s="110" t="s">
        <v>71</v>
      </c>
      <c r="AK119" s="410">
        <f t="shared" si="6"/>
        <v>2</v>
      </c>
      <c r="AL119" s="411">
        <f t="shared" si="7"/>
        <v>0</v>
      </c>
      <c r="AM119" s="89" t="str">
        <f t="shared" si="8"/>
        <v>CUMPLIDA</v>
      </c>
      <c r="AN119" s="89" t="str">
        <f t="shared" si="9"/>
        <v>CUMPLIDA</v>
      </c>
      <c r="AO119" s="105" t="s">
        <v>88</v>
      </c>
      <c r="AP119" s="113"/>
      <c r="AQ119" s="91"/>
      <c r="AR119" s="91"/>
      <c r="AS119" s="91"/>
      <c r="AT119" s="449" t="s">
        <v>108</v>
      </c>
      <c r="AU119" s="427" t="s">
        <v>111</v>
      </c>
      <c r="AV119" s="427" t="s">
        <v>178</v>
      </c>
      <c r="AW119" s="427" t="s">
        <v>303</v>
      </c>
      <c r="AX119" s="427"/>
      <c r="AY119" s="427"/>
      <c r="AZ119" s="427"/>
      <c r="BA119" s="427"/>
      <c r="BB119" s="653"/>
    </row>
    <row r="120" spans="1:54" s="56" customFormat="1" ht="210.75" customHeight="1" x14ac:dyDescent="0.25">
      <c r="A120" s="96">
        <v>904</v>
      </c>
      <c r="B120" s="96">
        <v>16</v>
      </c>
      <c r="C120" s="166" t="s">
        <v>3237</v>
      </c>
      <c r="D120" s="166" t="s">
        <v>3238</v>
      </c>
      <c r="E120" s="166" t="s">
        <v>3239</v>
      </c>
      <c r="F120" s="99" t="s">
        <v>628</v>
      </c>
      <c r="G120" s="168" t="s">
        <v>3240</v>
      </c>
      <c r="H120" s="99" t="s">
        <v>3241</v>
      </c>
      <c r="I120" s="99" t="s">
        <v>3242</v>
      </c>
      <c r="J120" s="310">
        <v>5</v>
      </c>
      <c r="K120" s="451">
        <v>41820</v>
      </c>
      <c r="L120" s="451">
        <v>43008</v>
      </c>
      <c r="M120" s="103" t="s">
        <v>303</v>
      </c>
      <c r="N120" s="103" t="s">
        <v>303</v>
      </c>
      <c r="O120" s="199" t="s">
        <v>25</v>
      </c>
      <c r="P120" s="199" t="s">
        <v>25</v>
      </c>
      <c r="Q120" s="452" t="s">
        <v>639</v>
      </c>
      <c r="R120" s="199" t="s">
        <v>6192</v>
      </c>
      <c r="S120" s="105" t="s">
        <v>88</v>
      </c>
      <c r="T120" s="237">
        <v>5</v>
      </c>
      <c r="U120" s="107">
        <f t="shared" si="5"/>
        <v>1</v>
      </c>
      <c r="V120" s="85" t="s">
        <v>3243</v>
      </c>
      <c r="W120" s="85"/>
      <c r="X120" s="85"/>
      <c r="Y120" s="109" t="s">
        <v>3244</v>
      </c>
      <c r="Z120" s="109" t="s">
        <v>3245</v>
      </c>
      <c r="AA120" s="109" t="s">
        <v>3246</v>
      </c>
      <c r="AB120" s="109"/>
      <c r="AC120" s="109"/>
      <c r="AD120" s="85"/>
      <c r="AE120" s="85"/>
      <c r="AF120" s="86"/>
      <c r="AG120" s="85"/>
      <c r="AH120" s="86"/>
      <c r="AI120" s="85"/>
      <c r="AJ120" s="110" t="s">
        <v>71</v>
      </c>
      <c r="AK120" s="410">
        <f t="shared" si="6"/>
        <v>2</v>
      </c>
      <c r="AL120" s="411">
        <f t="shared" si="7"/>
        <v>0</v>
      </c>
      <c r="AM120" s="89" t="str">
        <f t="shared" si="8"/>
        <v>CUMPLIDA</v>
      </c>
      <c r="AN120" s="89" t="str">
        <f t="shared" si="9"/>
        <v>CUMPLIDA</v>
      </c>
      <c r="AO120" s="105" t="s">
        <v>88</v>
      </c>
      <c r="AP120" s="113"/>
      <c r="AQ120" s="91"/>
      <c r="AR120" s="91"/>
      <c r="AS120" s="91"/>
      <c r="AT120" s="449" t="s">
        <v>108</v>
      </c>
      <c r="AU120" s="427" t="s">
        <v>111</v>
      </c>
      <c r="AV120" s="427" t="s">
        <v>178</v>
      </c>
      <c r="AW120" s="427" t="s">
        <v>303</v>
      </c>
      <c r="AX120" s="427"/>
      <c r="AY120" s="427"/>
      <c r="AZ120" s="427"/>
      <c r="BA120" s="427"/>
      <c r="BB120" s="653"/>
    </row>
    <row r="121" spans="1:54" s="142" customFormat="1" ht="257.25" customHeight="1" x14ac:dyDescent="0.25">
      <c r="A121" s="96">
        <v>907</v>
      </c>
      <c r="B121" s="96">
        <v>19</v>
      </c>
      <c r="C121" s="98" t="s">
        <v>3262</v>
      </c>
      <c r="D121" s="98" t="s">
        <v>3263</v>
      </c>
      <c r="E121" s="98" t="s">
        <v>358</v>
      </c>
      <c r="F121" s="99" t="s">
        <v>3264</v>
      </c>
      <c r="G121" s="99" t="s">
        <v>3265</v>
      </c>
      <c r="H121" s="100" t="s">
        <v>3266</v>
      </c>
      <c r="I121" s="99" t="s">
        <v>3267</v>
      </c>
      <c r="J121" s="310">
        <v>7</v>
      </c>
      <c r="K121" s="451">
        <v>41640</v>
      </c>
      <c r="L121" s="451">
        <v>42916</v>
      </c>
      <c r="M121" s="103" t="s">
        <v>309</v>
      </c>
      <c r="N121" s="452" t="s">
        <v>309</v>
      </c>
      <c r="O121" s="452" t="s">
        <v>57</v>
      </c>
      <c r="P121" s="199" t="s">
        <v>3255</v>
      </c>
      <c r="Q121" s="452" t="s">
        <v>5682</v>
      </c>
      <c r="R121" s="452" t="s">
        <v>37</v>
      </c>
      <c r="S121" s="105" t="s">
        <v>88</v>
      </c>
      <c r="T121" s="237">
        <v>7</v>
      </c>
      <c r="U121" s="107">
        <f t="shared" si="5"/>
        <v>1</v>
      </c>
      <c r="V121" s="85" t="s">
        <v>3268</v>
      </c>
      <c r="W121" s="85"/>
      <c r="X121" s="85"/>
      <c r="Y121" s="109" t="s">
        <v>3269</v>
      </c>
      <c r="Z121" s="109" t="s">
        <v>3270</v>
      </c>
      <c r="AA121" s="109"/>
      <c r="AB121" s="109"/>
      <c r="AC121" s="109"/>
      <c r="AD121" s="85"/>
      <c r="AE121" s="85"/>
      <c r="AF121" s="86"/>
      <c r="AG121" s="85"/>
      <c r="AH121" s="86"/>
      <c r="AI121" s="85"/>
      <c r="AJ121" s="110" t="s">
        <v>71</v>
      </c>
      <c r="AK121" s="410">
        <f t="shared" si="6"/>
        <v>2</v>
      </c>
      <c r="AL121" s="411">
        <f t="shared" si="7"/>
        <v>0</v>
      </c>
      <c r="AM121" s="89" t="str">
        <f t="shared" si="8"/>
        <v>CUMPLIDA</v>
      </c>
      <c r="AN121" s="89" t="str">
        <f t="shared" si="9"/>
        <v>CUMPLIDA</v>
      </c>
      <c r="AO121" s="105" t="s">
        <v>88</v>
      </c>
      <c r="AP121" s="113"/>
      <c r="AQ121" s="91"/>
      <c r="AR121" s="91"/>
      <c r="AS121" s="91"/>
      <c r="AT121" s="449" t="s">
        <v>108</v>
      </c>
      <c r="AU121" s="427" t="s">
        <v>115</v>
      </c>
      <c r="AV121" s="427" t="s">
        <v>159</v>
      </c>
      <c r="AW121" s="427" t="s">
        <v>310</v>
      </c>
      <c r="AX121" s="427"/>
      <c r="AY121" s="427"/>
      <c r="AZ121" s="427"/>
      <c r="BA121" s="427"/>
      <c r="BB121" s="653"/>
    </row>
    <row r="122" spans="1:54" s="142" customFormat="1" ht="261" customHeight="1" x14ac:dyDescent="0.25">
      <c r="A122" s="96">
        <v>911</v>
      </c>
      <c r="B122" s="96">
        <v>23</v>
      </c>
      <c r="C122" s="185" t="s">
        <v>3290</v>
      </c>
      <c r="D122" s="185" t="s">
        <v>3291</v>
      </c>
      <c r="E122" s="185" t="s">
        <v>3292</v>
      </c>
      <c r="F122" s="291" t="s">
        <v>2108</v>
      </c>
      <c r="G122" s="291" t="s">
        <v>3293</v>
      </c>
      <c r="H122" s="186" t="s">
        <v>3294</v>
      </c>
      <c r="I122" s="186" t="s">
        <v>3294</v>
      </c>
      <c r="J122" s="292">
        <v>10</v>
      </c>
      <c r="K122" s="451">
        <v>41640</v>
      </c>
      <c r="L122" s="451">
        <v>42825</v>
      </c>
      <c r="M122" s="103" t="s">
        <v>309</v>
      </c>
      <c r="N122" s="103" t="s">
        <v>309</v>
      </c>
      <c r="O122" s="85" t="s">
        <v>22</v>
      </c>
      <c r="P122" s="452" t="s">
        <v>2111</v>
      </c>
      <c r="Q122" s="118" t="s">
        <v>5681</v>
      </c>
      <c r="R122" s="118" t="s">
        <v>6164</v>
      </c>
      <c r="S122" s="105" t="s">
        <v>88</v>
      </c>
      <c r="T122" s="237">
        <v>10</v>
      </c>
      <c r="U122" s="107">
        <f t="shared" si="5"/>
        <v>1</v>
      </c>
      <c r="V122" s="85"/>
      <c r="W122" s="85"/>
      <c r="X122" s="85" t="s">
        <v>2113</v>
      </c>
      <c r="Y122" s="109" t="s">
        <v>3295</v>
      </c>
      <c r="Z122" s="109" t="s">
        <v>3296</v>
      </c>
      <c r="AA122" s="109"/>
      <c r="AB122" s="109"/>
      <c r="AC122" s="109"/>
      <c r="AD122" s="85"/>
      <c r="AE122" s="85"/>
      <c r="AF122" s="86"/>
      <c r="AG122" s="85"/>
      <c r="AH122" s="86"/>
      <c r="AI122" s="85"/>
      <c r="AJ122" s="110" t="s">
        <v>71</v>
      </c>
      <c r="AK122" s="410">
        <f t="shared" si="6"/>
        <v>2</v>
      </c>
      <c r="AL122" s="411">
        <f t="shared" si="7"/>
        <v>0</v>
      </c>
      <c r="AM122" s="89" t="str">
        <f t="shared" si="8"/>
        <v>CUMPLIDA</v>
      </c>
      <c r="AN122" s="89" t="str">
        <f t="shared" si="9"/>
        <v>CUMPLIDA</v>
      </c>
      <c r="AO122" s="105" t="s">
        <v>88</v>
      </c>
      <c r="AP122" s="113"/>
      <c r="AQ122" s="91"/>
      <c r="AR122" s="91"/>
      <c r="AS122" s="91"/>
      <c r="AT122" s="449" t="s">
        <v>108</v>
      </c>
      <c r="AU122" s="427" t="s">
        <v>111</v>
      </c>
      <c r="AV122" s="427" t="s">
        <v>179</v>
      </c>
      <c r="AW122" s="427" t="s">
        <v>215</v>
      </c>
      <c r="AX122" s="427"/>
      <c r="AY122" s="427"/>
      <c r="AZ122" s="427"/>
      <c r="BA122" s="427"/>
      <c r="BB122" s="653"/>
    </row>
    <row r="123" spans="1:54" s="142" customFormat="1" ht="230.45" customHeight="1" x14ac:dyDescent="0.25">
      <c r="A123" s="96">
        <v>914</v>
      </c>
      <c r="B123" s="96">
        <v>2</v>
      </c>
      <c r="C123" s="168" t="s">
        <v>3310</v>
      </c>
      <c r="D123" s="168" t="s">
        <v>3311</v>
      </c>
      <c r="E123" s="168" t="s">
        <v>3312</v>
      </c>
      <c r="F123" s="100" t="s">
        <v>3313</v>
      </c>
      <c r="G123" s="100" t="s">
        <v>3314</v>
      </c>
      <c r="H123" s="100" t="s">
        <v>3315</v>
      </c>
      <c r="I123" s="100" t="s">
        <v>3316</v>
      </c>
      <c r="J123" s="342">
        <v>11</v>
      </c>
      <c r="K123" s="451">
        <v>41821</v>
      </c>
      <c r="L123" s="451">
        <v>42886</v>
      </c>
      <c r="M123" s="103" t="s">
        <v>306</v>
      </c>
      <c r="N123" s="103" t="s">
        <v>306</v>
      </c>
      <c r="O123" s="118" t="s">
        <v>43</v>
      </c>
      <c r="P123" s="118" t="s">
        <v>43</v>
      </c>
      <c r="Q123" s="118" t="s">
        <v>398</v>
      </c>
      <c r="R123" s="118" t="s">
        <v>6165</v>
      </c>
      <c r="S123" s="105" t="s">
        <v>89</v>
      </c>
      <c r="T123" s="237">
        <v>11</v>
      </c>
      <c r="U123" s="107">
        <f t="shared" si="5"/>
        <v>1</v>
      </c>
      <c r="V123" s="85" t="s">
        <v>1841</v>
      </c>
      <c r="W123" s="85"/>
      <c r="X123" s="85"/>
      <c r="Y123" s="109" t="s">
        <v>3317</v>
      </c>
      <c r="Z123" s="109" t="s">
        <v>3318</v>
      </c>
      <c r="AA123" s="109" t="s">
        <v>522</v>
      </c>
      <c r="AB123" s="109"/>
      <c r="AC123" s="109"/>
      <c r="AD123" s="85"/>
      <c r="AE123" s="85"/>
      <c r="AF123" s="86"/>
      <c r="AG123" s="85"/>
      <c r="AH123" s="86"/>
      <c r="AI123" s="85"/>
      <c r="AJ123" s="343" t="s">
        <v>69</v>
      </c>
      <c r="AK123" s="410">
        <f t="shared" si="6"/>
        <v>2</v>
      </c>
      <c r="AL123" s="411">
        <f t="shared" si="7"/>
        <v>0</v>
      </c>
      <c r="AM123" s="89" t="str">
        <f t="shared" si="8"/>
        <v>CUMPLIDA</v>
      </c>
      <c r="AN123" s="89" t="str">
        <f t="shared" si="9"/>
        <v>CUMPLIDA</v>
      </c>
      <c r="AO123" s="105" t="s">
        <v>89</v>
      </c>
      <c r="AP123" s="113"/>
      <c r="AQ123" s="91"/>
      <c r="AR123" s="91"/>
      <c r="AS123" s="91"/>
      <c r="AT123" s="449" t="s">
        <v>108</v>
      </c>
      <c r="AU123" s="427" t="s">
        <v>114</v>
      </c>
      <c r="AV123" s="427" t="s">
        <v>136</v>
      </c>
      <c r="AW123" s="427" t="s">
        <v>306</v>
      </c>
      <c r="AX123" s="427"/>
      <c r="AY123" s="427"/>
      <c r="AZ123" s="427"/>
      <c r="BA123" s="427"/>
      <c r="BB123" s="653"/>
    </row>
    <row r="124" spans="1:54" s="142" customFormat="1" ht="187.15" customHeight="1" x14ac:dyDescent="0.25">
      <c r="A124" s="96">
        <v>915</v>
      </c>
      <c r="B124" s="96">
        <v>3</v>
      </c>
      <c r="C124" s="168" t="s">
        <v>3319</v>
      </c>
      <c r="D124" s="450" t="s">
        <v>3320</v>
      </c>
      <c r="E124" s="450" t="s">
        <v>3321</v>
      </c>
      <c r="F124" s="100" t="s">
        <v>3322</v>
      </c>
      <c r="G124" s="100" t="s">
        <v>3314</v>
      </c>
      <c r="H124" s="100" t="s">
        <v>3315</v>
      </c>
      <c r="I124" s="100" t="s">
        <v>3316</v>
      </c>
      <c r="J124" s="342">
        <v>11</v>
      </c>
      <c r="K124" s="451">
        <v>41821</v>
      </c>
      <c r="L124" s="451">
        <v>42886</v>
      </c>
      <c r="M124" s="103" t="s">
        <v>306</v>
      </c>
      <c r="N124" s="452" t="s">
        <v>306</v>
      </c>
      <c r="O124" s="101" t="s">
        <v>43</v>
      </c>
      <c r="P124" s="101" t="s">
        <v>3323</v>
      </c>
      <c r="Q124" s="118" t="s">
        <v>398</v>
      </c>
      <c r="R124" s="118" t="s">
        <v>6165</v>
      </c>
      <c r="S124" s="105" t="s">
        <v>89</v>
      </c>
      <c r="T124" s="237">
        <v>11</v>
      </c>
      <c r="U124" s="107">
        <f t="shared" si="5"/>
        <v>1</v>
      </c>
      <c r="V124" s="85" t="s">
        <v>3324</v>
      </c>
      <c r="W124" s="85"/>
      <c r="X124" s="85"/>
      <c r="Y124" s="109" t="s">
        <v>3325</v>
      </c>
      <c r="Z124" s="109" t="s">
        <v>3326</v>
      </c>
      <c r="AA124" s="109" t="s">
        <v>522</v>
      </c>
      <c r="AB124" s="109"/>
      <c r="AC124" s="109"/>
      <c r="AD124" s="85"/>
      <c r="AE124" s="85"/>
      <c r="AF124" s="86"/>
      <c r="AG124" s="85"/>
      <c r="AH124" s="86"/>
      <c r="AI124" s="85"/>
      <c r="AJ124" s="343" t="s">
        <v>69</v>
      </c>
      <c r="AK124" s="410">
        <f t="shared" si="6"/>
        <v>2</v>
      </c>
      <c r="AL124" s="411">
        <f t="shared" si="7"/>
        <v>0</v>
      </c>
      <c r="AM124" s="89" t="str">
        <f t="shared" si="8"/>
        <v>CUMPLIDA</v>
      </c>
      <c r="AN124" s="89" t="str">
        <f t="shared" si="9"/>
        <v>CUMPLIDA</v>
      </c>
      <c r="AO124" s="105" t="s">
        <v>89</v>
      </c>
      <c r="AP124" s="113"/>
      <c r="AQ124" s="91"/>
      <c r="AR124" s="91"/>
      <c r="AS124" s="91"/>
      <c r="AT124" s="449" t="s">
        <v>108</v>
      </c>
      <c r="AU124" s="427" t="s">
        <v>114</v>
      </c>
      <c r="AV124" s="427" t="s">
        <v>136</v>
      </c>
      <c r="AW124" s="427" t="s">
        <v>306</v>
      </c>
      <c r="AX124" s="427"/>
      <c r="AY124" s="427"/>
      <c r="AZ124" s="427"/>
      <c r="BA124" s="427"/>
      <c r="BB124" s="653"/>
    </row>
    <row r="125" spans="1:54" s="142" customFormat="1" ht="253.5" customHeight="1" x14ac:dyDescent="0.25">
      <c r="A125" s="96">
        <v>917</v>
      </c>
      <c r="B125" s="96">
        <v>12</v>
      </c>
      <c r="C125" s="168" t="s">
        <v>3331</v>
      </c>
      <c r="D125" s="168" t="s">
        <v>358</v>
      </c>
      <c r="E125" s="168" t="s">
        <v>358</v>
      </c>
      <c r="F125" s="346" t="s">
        <v>3332</v>
      </c>
      <c r="G125" s="346" t="s">
        <v>3333</v>
      </c>
      <c r="H125" s="346" t="s">
        <v>3334</v>
      </c>
      <c r="I125" s="346" t="s">
        <v>3335</v>
      </c>
      <c r="J125" s="342">
        <v>10</v>
      </c>
      <c r="K125" s="451">
        <v>41821</v>
      </c>
      <c r="L125" s="451">
        <v>42886</v>
      </c>
      <c r="M125" s="103" t="s">
        <v>306</v>
      </c>
      <c r="N125" s="452" t="s">
        <v>306</v>
      </c>
      <c r="O125" s="452" t="s">
        <v>43</v>
      </c>
      <c r="P125" s="452" t="s">
        <v>3336</v>
      </c>
      <c r="Q125" s="118" t="s">
        <v>398</v>
      </c>
      <c r="R125" s="118" t="s">
        <v>6165</v>
      </c>
      <c r="S125" s="105" t="s">
        <v>88</v>
      </c>
      <c r="T125" s="237">
        <v>10</v>
      </c>
      <c r="U125" s="107">
        <f t="shared" si="5"/>
        <v>1</v>
      </c>
      <c r="V125" s="85" t="s">
        <v>3337</v>
      </c>
      <c r="W125" s="85"/>
      <c r="X125" s="86"/>
      <c r="Y125" s="109" t="s">
        <v>3338</v>
      </c>
      <c r="Z125" s="109" t="s">
        <v>3339</v>
      </c>
      <c r="AA125" s="109" t="s">
        <v>522</v>
      </c>
      <c r="AB125" s="109"/>
      <c r="AC125" s="109"/>
      <c r="AD125" s="85"/>
      <c r="AE125" s="85"/>
      <c r="AF125" s="86"/>
      <c r="AG125" s="85"/>
      <c r="AH125" s="86"/>
      <c r="AI125" s="85"/>
      <c r="AJ125" s="343" t="s">
        <v>69</v>
      </c>
      <c r="AK125" s="410">
        <f t="shared" si="6"/>
        <v>2</v>
      </c>
      <c r="AL125" s="411">
        <f t="shared" si="7"/>
        <v>0</v>
      </c>
      <c r="AM125" s="89" t="str">
        <f t="shared" si="8"/>
        <v>CUMPLIDA</v>
      </c>
      <c r="AN125" s="89" t="str">
        <f t="shared" si="9"/>
        <v>CUMPLIDA</v>
      </c>
      <c r="AO125" s="105" t="s">
        <v>88</v>
      </c>
      <c r="AP125" s="113"/>
      <c r="AQ125" s="91"/>
      <c r="AR125" s="91"/>
      <c r="AS125" s="91"/>
      <c r="AT125" s="449" t="s">
        <v>108</v>
      </c>
      <c r="AU125" s="427" t="s">
        <v>114</v>
      </c>
      <c r="AV125" s="427" t="s">
        <v>136</v>
      </c>
      <c r="AW125" s="427" t="s">
        <v>306</v>
      </c>
      <c r="AX125" s="427"/>
      <c r="AY125" s="427"/>
      <c r="AZ125" s="427"/>
      <c r="BA125" s="427"/>
      <c r="BB125" s="653"/>
    </row>
    <row r="126" spans="1:54" s="142" customFormat="1" ht="195" customHeight="1" x14ac:dyDescent="0.25">
      <c r="A126" s="96">
        <v>920</v>
      </c>
      <c r="B126" s="96">
        <v>15</v>
      </c>
      <c r="C126" s="168" t="s">
        <v>3351</v>
      </c>
      <c r="D126" s="236" t="s">
        <v>358</v>
      </c>
      <c r="E126" s="236" t="s">
        <v>358</v>
      </c>
      <c r="F126" s="346" t="s">
        <v>3352</v>
      </c>
      <c r="G126" s="346" t="s">
        <v>3353</v>
      </c>
      <c r="H126" s="346" t="s">
        <v>3354</v>
      </c>
      <c r="I126" s="346" t="s">
        <v>3355</v>
      </c>
      <c r="J126" s="342">
        <v>9</v>
      </c>
      <c r="K126" s="451">
        <v>41821</v>
      </c>
      <c r="L126" s="451">
        <v>42886</v>
      </c>
      <c r="M126" s="103" t="s">
        <v>306</v>
      </c>
      <c r="N126" s="452" t="s">
        <v>306</v>
      </c>
      <c r="O126" s="452" t="s">
        <v>43</v>
      </c>
      <c r="P126" s="452" t="s">
        <v>3336</v>
      </c>
      <c r="Q126" s="118" t="s">
        <v>398</v>
      </c>
      <c r="R126" s="118" t="s">
        <v>6165</v>
      </c>
      <c r="S126" s="105" t="s">
        <v>89</v>
      </c>
      <c r="T126" s="237">
        <v>9</v>
      </c>
      <c r="U126" s="107">
        <f t="shared" si="5"/>
        <v>1</v>
      </c>
      <c r="V126" s="85" t="s">
        <v>3356</v>
      </c>
      <c r="W126" s="85"/>
      <c r="X126" s="86"/>
      <c r="Y126" s="109" t="s">
        <v>3357</v>
      </c>
      <c r="Z126" s="109" t="s">
        <v>3358</v>
      </c>
      <c r="AA126" s="109" t="s">
        <v>522</v>
      </c>
      <c r="AB126" s="109"/>
      <c r="AC126" s="109"/>
      <c r="AD126" s="85"/>
      <c r="AE126" s="85"/>
      <c r="AF126" s="86"/>
      <c r="AG126" s="85"/>
      <c r="AH126" s="86"/>
      <c r="AI126" s="85"/>
      <c r="AJ126" s="343" t="s">
        <v>69</v>
      </c>
      <c r="AK126" s="410">
        <f t="shared" si="6"/>
        <v>2</v>
      </c>
      <c r="AL126" s="411">
        <f t="shared" si="7"/>
        <v>0</v>
      </c>
      <c r="AM126" s="89" t="str">
        <f t="shared" si="8"/>
        <v>CUMPLIDA</v>
      </c>
      <c r="AN126" s="89" t="str">
        <f t="shared" si="9"/>
        <v>CUMPLIDA</v>
      </c>
      <c r="AO126" s="105" t="s">
        <v>89</v>
      </c>
      <c r="AP126" s="113"/>
      <c r="AQ126" s="91"/>
      <c r="AR126" s="91"/>
      <c r="AS126" s="91"/>
      <c r="AT126" s="449" t="s">
        <v>108</v>
      </c>
      <c r="AU126" s="427" t="s">
        <v>114</v>
      </c>
      <c r="AV126" s="427" t="s">
        <v>136</v>
      </c>
      <c r="AW126" s="427" t="s">
        <v>306</v>
      </c>
      <c r="AX126" s="427"/>
      <c r="AY126" s="427"/>
      <c r="AZ126" s="427"/>
      <c r="BA126" s="427"/>
      <c r="BB126" s="653"/>
    </row>
    <row r="127" spans="1:54" s="142" customFormat="1" ht="409.6" customHeight="1" x14ac:dyDescent="0.25">
      <c r="A127" s="96">
        <v>922</v>
      </c>
      <c r="B127" s="96">
        <v>22</v>
      </c>
      <c r="C127" s="168" t="s">
        <v>3368</v>
      </c>
      <c r="D127" s="236" t="s">
        <v>3369</v>
      </c>
      <c r="E127" s="236" t="s">
        <v>358</v>
      </c>
      <c r="F127" s="346" t="s">
        <v>3220</v>
      </c>
      <c r="G127" s="346" t="s">
        <v>3370</v>
      </c>
      <c r="H127" s="100" t="s">
        <v>3222</v>
      </c>
      <c r="I127" s="100" t="s">
        <v>3223</v>
      </c>
      <c r="J127" s="342">
        <v>9</v>
      </c>
      <c r="K127" s="451">
        <v>41821</v>
      </c>
      <c r="L127" s="451">
        <v>42886</v>
      </c>
      <c r="M127" s="103" t="s">
        <v>306</v>
      </c>
      <c r="N127" s="103" t="s">
        <v>306</v>
      </c>
      <c r="O127" s="118" t="s">
        <v>43</v>
      </c>
      <c r="P127" s="118" t="s">
        <v>43</v>
      </c>
      <c r="Q127" s="118" t="s">
        <v>398</v>
      </c>
      <c r="R127" s="118" t="s">
        <v>6165</v>
      </c>
      <c r="S127" s="105" t="s">
        <v>89</v>
      </c>
      <c r="T127" s="237">
        <v>9</v>
      </c>
      <c r="U127" s="107">
        <f t="shared" si="5"/>
        <v>1</v>
      </c>
      <c r="V127" s="85" t="s">
        <v>3371</v>
      </c>
      <c r="W127" s="85"/>
      <c r="X127" s="86"/>
      <c r="Y127" s="109" t="s">
        <v>3372</v>
      </c>
      <c r="Z127" s="109" t="s">
        <v>3373</v>
      </c>
      <c r="AA127" s="109" t="s">
        <v>522</v>
      </c>
      <c r="AB127" s="109"/>
      <c r="AC127" s="109"/>
      <c r="AD127" s="85"/>
      <c r="AE127" s="85"/>
      <c r="AF127" s="86"/>
      <c r="AG127" s="85"/>
      <c r="AH127" s="86"/>
      <c r="AI127" s="85"/>
      <c r="AJ127" s="110" t="s">
        <v>69</v>
      </c>
      <c r="AK127" s="410">
        <f t="shared" si="6"/>
        <v>2</v>
      </c>
      <c r="AL127" s="411">
        <f t="shared" si="7"/>
        <v>0</v>
      </c>
      <c r="AM127" s="89" t="str">
        <f t="shared" si="8"/>
        <v>CUMPLIDA</v>
      </c>
      <c r="AN127" s="89" t="str">
        <f t="shared" si="9"/>
        <v>CUMPLIDA</v>
      </c>
      <c r="AO127" s="105" t="s">
        <v>89</v>
      </c>
      <c r="AP127" s="113"/>
      <c r="AQ127" s="91"/>
      <c r="AR127" s="91"/>
      <c r="AS127" s="91"/>
      <c r="AT127" s="449" t="s">
        <v>108</v>
      </c>
      <c r="AU127" s="427" t="s">
        <v>114</v>
      </c>
      <c r="AV127" s="427" t="s">
        <v>136</v>
      </c>
      <c r="AW127" s="427" t="s">
        <v>306</v>
      </c>
      <c r="AX127" s="427"/>
      <c r="AY127" s="427"/>
      <c r="AZ127" s="427"/>
      <c r="BA127" s="427"/>
      <c r="BB127" s="653"/>
    </row>
    <row r="128" spans="1:54" s="142" customFormat="1" ht="213.75" customHeight="1" x14ac:dyDescent="0.25">
      <c r="A128" s="96">
        <v>932</v>
      </c>
      <c r="B128" s="96">
        <v>1</v>
      </c>
      <c r="C128" s="450" t="s">
        <v>3428</v>
      </c>
      <c r="D128" s="98" t="s">
        <v>3429</v>
      </c>
      <c r="E128" s="354" t="s">
        <v>358</v>
      </c>
      <c r="F128" s="356" t="s">
        <v>3220</v>
      </c>
      <c r="G128" s="354"/>
      <c r="H128" s="119" t="s">
        <v>3430</v>
      </c>
      <c r="I128" s="119" t="s">
        <v>3431</v>
      </c>
      <c r="J128" s="449">
        <v>9</v>
      </c>
      <c r="K128" s="357">
        <v>42522</v>
      </c>
      <c r="L128" s="117">
        <v>42886</v>
      </c>
      <c r="M128" s="103" t="s">
        <v>306</v>
      </c>
      <c r="N128" s="103" t="s">
        <v>306</v>
      </c>
      <c r="O128" s="105" t="s">
        <v>43</v>
      </c>
      <c r="P128" s="105" t="s">
        <v>43</v>
      </c>
      <c r="Q128" s="118" t="s">
        <v>398</v>
      </c>
      <c r="R128" s="118" t="s">
        <v>6165</v>
      </c>
      <c r="S128" s="105" t="s">
        <v>88</v>
      </c>
      <c r="T128" s="427">
        <v>9</v>
      </c>
      <c r="U128" s="107">
        <f t="shared" si="5"/>
        <v>1</v>
      </c>
      <c r="V128" s="86"/>
      <c r="W128" s="86"/>
      <c r="X128" s="86"/>
      <c r="Y128" s="450" t="s">
        <v>3432</v>
      </c>
      <c r="Z128" s="109" t="s">
        <v>3433</v>
      </c>
      <c r="AA128" s="109" t="s">
        <v>522</v>
      </c>
      <c r="AB128" s="109"/>
      <c r="AC128" s="109"/>
      <c r="AD128" s="86"/>
      <c r="AE128" s="86"/>
      <c r="AF128" s="86"/>
      <c r="AG128" s="86"/>
      <c r="AH128" s="86"/>
      <c r="AI128" s="86"/>
      <c r="AJ128" s="110" t="s">
        <v>100</v>
      </c>
      <c r="AK128" s="410">
        <f t="shared" si="6"/>
        <v>2</v>
      </c>
      <c r="AL128" s="411">
        <f t="shared" si="7"/>
        <v>0</v>
      </c>
      <c r="AM128" s="89" t="str">
        <f t="shared" si="8"/>
        <v>CUMPLIDA</v>
      </c>
      <c r="AN128" s="89" t="str">
        <f t="shared" si="9"/>
        <v>CUMPLIDA</v>
      </c>
      <c r="AO128" s="105" t="s">
        <v>88</v>
      </c>
      <c r="AP128" s="113"/>
      <c r="AQ128" s="91" t="s">
        <v>26</v>
      </c>
      <c r="AR128" s="91"/>
      <c r="AS128" s="91"/>
      <c r="AT128" s="427" t="s">
        <v>224</v>
      </c>
      <c r="AU128" s="427" t="s">
        <v>114</v>
      </c>
      <c r="AV128" s="427" t="s">
        <v>136</v>
      </c>
      <c r="AW128" s="427" t="s">
        <v>306</v>
      </c>
      <c r="AX128" s="427"/>
      <c r="AY128" s="427"/>
      <c r="AZ128" s="427"/>
      <c r="BA128" s="427"/>
      <c r="BB128" s="653"/>
    </row>
    <row r="129" spans="1:54" s="142" customFormat="1" ht="373.5" customHeight="1" x14ac:dyDescent="0.25">
      <c r="A129" s="96">
        <v>933</v>
      </c>
      <c r="B129" s="96">
        <v>2</v>
      </c>
      <c r="C129" s="358" t="s">
        <v>3434</v>
      </c>
      <c r="D129" s="168" t="s">
        <v>3435</v>
      </c>
      <c r="E129" s="354" t="s">
        <v>358</v>
      </c>
      <c r="F129" s="450" t="s">
        <v>3436</v>
      </c>
      <c r="G129" s="450" t="s">
        <v>3437</v>
      </c>
      <c r="H129" s="450" t="s">
        <v>3438</v>
      </c>
      <c r="I129" s="450" t="s">
        <v>3439</v>
      </c>
      <c r="J129" s="449">
        <v>17</v>
      </c>
      <c r="K129" s="103">
        <v>42522</v>
      </c>
      <c r="L129" s="451">
        <v>42947</v>
      </c>
      <c r="M129" s="103" t="s">
        <v>3440</v>
      </c>
      <c r="N129" s="427" t="s">
        <v>160</v>
      </c>
      <c r="O129" s="452" t="s">
        <v>57</v>
      </c>
      <c r="P129" s="101" t="s">
        <v>57</v>
      </c>
      <c r="Q129" s="427" t="s">
        <v>5682</v>
      </c>
      <c r="R129" s="452" t="s">
        <v>37</v>
      </c>
      <c r="S129" s="105" t="s">
        <v>3441</v>
      </c>
      <c r="T129" s="427">
        <v>17</v>
      </c>
      <c r="U129" s="107">
        <f t="shared" si="5"/>
        <v>1</v>
      </c>
      <c r="V129" s="86"/>
      <c r="W129" s="86"/>
      <c r="X129" s="86"/>
      <c r="Y129" s="450" t="s">
        <v>3442</v>
      </c>
      <c r="Z129" s="359" t="s">
        <v>3443</v>
      </c>
      <c r="AA129" s="109" t="s">
        <v>3444</v>
      </c>
      <c r="AB129" s="109"/>
      <c r="AC129" s="109"/>
      <c r="AD129" s="86"/>
      <c r="AE129" s="86"/>
      <c r="AF129" s="86"/>
      <c r="AG129" s="86"/>
      <c r="AH129" s="86"/>
      <c r="AI129" s="86"/>
      <c r="AJ129" s="110" t="s">
        <v>100</v>
      </c>
      <c r="AK129" s="410">
        <f t="shared" si="6"/>
        <v>2</v>
      </c>
      <c r="AL129" s="411">
        <f t="shared" si="7"/>
        <v>0</v>
      </c>
      <c r="AM129" s="89" t="str">
        <f t="shared" si="8"/>
        <v>CUMPLIDA</v>
      </c>
      <c r="AN129" s="89" t="str">
        <f t="shared" si="9"/>
        <v>CUMPLIDA</v>
      </c>
      <c r="AO129" s="105" t="s">
        <v>89</v>
      </c>
      <c r="AP129" s="113"/>
      <c r="AQ129" s="91" t="s">
        <v>26</v>
      </c>
      <c r="AR129" s="91"/>
      <c r="AS129" s="91"/>
      <c r="AT129" s="427" t="s">
        <v>224</v>
      </c>
      <c r="AU129" s="427" t="s">
        <v>115</v>
      </c>
      <c r="AV129" s="427" t="s">
        <v>205</v>
      </c>
      <c r="AW129" s="427" t="s">
        <v>213</v>
      </c>
      <c r="AX129" s="427"/>
      <c r="AY129" s="427"/>
      <c r="AZ129" s="427"/>
      <c r="BA129" s="427"/>
      <c r="BB129" s="653"/>
    </row>
    <row r="130" spans="1:54" s="142" customFormat="1" ht="360.75" customHeight="1" x14ac:dyDescent="0.25">
      <c r="A130" s="96">
        <v>934</v>
      </c>
      <c r="B130" s="96">
        <v>3</v>
      </c>
      <c r="C130" s="358" t="s">
        <v>3445</v>
      </c>
      <c r="D130" s="450" t="s">
        <v>3446</v>
      </c>
      <c r="E130" s="354" t="s">
        <v>358</v>
      </c>
      <c r="F130" s="168" t="s">
        <v>3447</v>
      </c>
      <c r="G130" s="168" t="s">
        <v>3448</v>
      </c>
      <c r="H130" s="168" t="s">
        <v>3449</v>
      </c>
      <c r="I130" s="168" t="s">
        <v>3450</v>
      </c>
      <c r="J130" s="449">
        <v>7</v>
      </c>
      <c r="K130" s="117">
        <v>42514</v>
      </c>
      <c r="L130" s="117">
        <v>42766</v>
      </c>
      <c r="M130" s="103" t="s">
        <v>3451</v>
      </c>
      <c r="N130" s="427" t="s">
        <v>93</v>
      </c>
      <c r="O130" s="427" t="s">
        <v>22</v>
      </c>
      <c r="P130" s="427" t="s">
        <v>22</v>
      </c>
      <c r="Q130" s="118" t="s">
        <v>5681</v>
      </c>
      <c r="R130" s="118" t="s">
        <v>6164</v>
      </c>
      <c r="S130" s="105" t="s">
        <v>88</v>
      </c>
      <c r="T130" s="449">
        <v>7</v>
      </c>
      <c r="U130" s="107">
        <f t="shared" si="5"/>
        <v>1</v>
      </c>
      <c r="V130" s="86"/>
      <c r="W130" s="86"/>
      <c r="X130" s="86"/>
      <c r="Y130" s="450" t="s">
        <v>3452</v>
      </c>
      <c r="Z130" s="109" t="s">
        <v>3453</v>
      </c>
      <c r="AA130" s="109"/>
      <c r="AB130" s="109"/>
      <c r="AC130" s="109"/>
      <c r="AD130" s="86"/>
      <c r="AE130" s="86"/>
      <c r="AF130" s="86"/>
      <c r="AG130" s="86"/>
      <c r="AH130" s="86"/>
      <c r="AI130" s="86"/>
      <c r="AJ130" s="110" t="s">
        <v>100</v>
      </c>
      <c r="AK130" s="410">
        <f t="shared" si="6"/>
        <v>2</v>
      </c>
      <c r="AL130" s="411">
        <f t="shared" si="7"/>
        <v>0</v>
      </c>
      <c r="AM130" s="89" t="str">
        <f t="shared" si="8"/>
        <v>CUMPLIDA</v>
      </c>
      <c r="AN130" s="89" t="str">
        <f t="shared" si="9"/>
        <v>CUMPLIDA</v>
      </c>
      <c r="AO130" s="105" t="s">
        <v>88</v>
      </c>
      <c r="AP130" s="113"/>
      <c r="AQ130" s="114" t="s">
        <v>3454</v>
      </c>
      <c r="AR130" s="91" t="s">
        <v>226</v>
      </c>
      <c r="AS130" s="91" t="s">
        <v>220</v>
      </c>
      <c r="AT130" s="427" t="s">
        <v>224</v>
      </c>
      <c r="AU130" s="427" t="s">
        <v>113</v>
      </c>
      <c r="AV130" s="427" t="s">
        <v>113</v>
      </c>
      <c r="AW130" s="427" t="s">
        <v>216</v>
      </c>
      <c r="AX130" s="427"/>
      <c r="AY130" s="427"/>
      <c r="AZ130" s="427"/>
      <c r="BA130" s="427"/>
      <c r="BB130" s="653"/>
    </row>
    <row r="131" spans="1:54" s="142" customFormat="1" ht="225" customHeight="1" x14ac:dyDescent="0.25">
      <c r="A131" s="96">
        <v>935</v>
      </c>
      <c r="B131" s="96">
        <v>4</v>
      </c>
      <c r="C131" s="450" t="s">
        <v>3455</v>
      </c>
      <c r="D131" s="450" t="s">
        <v>3456</v>
      </c>
      <c r="E131" s="354" t="s">
        <v>358</v>
      </c>
      <c r="F131" s="168" t="s">
        <v>3457</v>
      </c>
      <c r="G131" s="168" t="s">
        <v>3458</v>
      </c>
      <c r="H131" s="168" t="s">
        <v>3459</v>
      </c>
      <c r="I131" s="168" t="s">
        <v>3460</v>
      </c>
      <c r="J131" s="449">
        <v>7</v>
      </c>
      <c r="K131" s="117">
        <v>42522</v>
      </c>
      <c r="L131" s="117">
        <v>43100</v>
      </c>
      <c r="M131" s="103" t="s">
        <v>3451</v>
      </c>
      <c r="N131" s="427" t="s">
        <v>93</v>
      </c>
      <c r="O131" s="427" t="s">
        <v>22</v>
      </c>
      <c r="P131" s="427" t="s">
        <v>3461</v>
      </c>
      <c r="Q131" s="118" t="s">
        <v>5681</v>
      </c>
      <c r="R131" s="118" t="s">
        <v>6164</v>
      </c>
      <c r="S131" s="105" t="s">
        <v>88</v>
      </c>
      <c r="T131" s="449">
        <v>7</v>
      </c>
      <c r="U131" s="107">
        <f t="shared" ref="U131:U194" si="10">+T131/J131</f>
        <v>1</v>
      </c>
      <c r="V131" s="86"/>
      <c r="W131" s="86"/>
      <c r="X131" s="86"/>
      <c r="Y131" s="450" t="s">
        <v>3462</v>
      </c>
      <c r="Z131" s="109" t="s">
        <v>3463</v>
      </c>
      <c r="AA131" s="109" t="s">
        <v>5372</v>
      </c>
      <c r="AB131" s="109"/>
      <c r="AC131" s="109"/>
      <c r="AD131" s="86"/>
      <c r="AE131" s="86"/>
      <c r="AF131" s="86"/>
      <c r="AG131" s="86"/>
      <c r="AH131" s="86"/>
      <c r="AI131" s="86"/>
      <c r="AJ131" s="110" t="s">
        <v>100</v>
      </c>
      <c r="AK131" s="410">
        <f t="shared" ref="AK131:AK194" si="11">IF(U131=100%,2,0)</f>
        <v>2</v>
      </c>
      <c r="AL131" s="411">
        <f t="shared" ref="AL131:AL194" si="12">IF(L131&lt;$AM$1,0,1)</f>
        <v>0</v>
      </c>
      <c r="AM131" s="89" t="str">
        <f t="shared" ref="AM131:AM194" si="13">IF(AK131+AL131&gt;1,"CUMPLIDA",IF(AL131=1,"EN TERMINO","VENCIDA"))</f>
        <v>CUMPLIDA</v>
      </c>
      <c r="AN131" s="89" t="str">
        <f t="shared" ref="AN131:AN194" si="14">IF(AM131="CUMPLIDA","CUMPLIDA",IF(AM131="EN TERMINO","EN TERMINO","VENCIDA"))</f>
        <v>CUMPLIDA</v>
      </c>
      <c r="AO131" s="105" t="s">
        <v>88</v>
      </c>
      <c r="AP131" s="113"/>
      <c r="AQ131" s="114" t="s">
        <v>3464</v>
      </c>
      <c r="AR131" s="91" t="s">
        <v>226</v>
      </c>
      <c r="AS131" s="91" t="s">
        <v>220</v>
      </c>
      <c r="AT131" s="427" t="s">
        <v>224</v>
      </c>
      <c r="AU131" s="427" t="s">
        <v>111</v>
      </c>
      <c r="AV131" s="427" t="s">
        <v>140</v>
      </c>
      <c r="AW131" s="427" t="s">
        <v>216</v>
      </c>
      <c r="AX131" s="427"/>
      <c r="AY131" s="427"/>
      <c r="AZ131" s="427"/>
      <c r="BA131" s="427"/>
      <c r="BB131" s="653"/>
    </row>
    <row r="132" spans="1:54" s="142" customFormat="1" ht="234" customHeight="1" x14ac:dyDescent="0.25">
      <c r="A132" s="96">
        <v>936</v>
      </c>
      <c r="B132" s="96">
        <v>5</v>
      </c>
      <c r="C132" s="272" t="s">
        <v>3465</v>
      </c>
      <c r="D132" s="168" t="s">
        <v>3466</v>
      </c>
      <c r="E132" s="354" t="s">
        <v>358</v>
      </c>
      <c r="F132" s="450" t="s">
        <v>3467</v>
      </c>
      <c r="G132" s="119" t="s">
        <v>3468</v>
      </c>
      <c r="H132" s="119" t="s">
        <v>3469</v>
      </c>
      <c r="I132" s="99" t="s">
        <v>3470</v>
      </c>
      <c r="J132" s="427">
        <v>6</v>
      </c>
      <c r="K132" s="117">
        <v>42522</v>
      </c>
      <c r="L132" s="217">
        <v>43100</v>
      </c>
      <c r="M132" s="103" t="s">
        <v>3451</v>
      </c>
      <c r="N132" s="427" t="s">
        <v>93</v>
      </c>
      <c r="O132" s="427" t="s">
        <v>22</v>
      </c>
      <c r="P132" s="427" t="s">
        <v>22</v>
      </c>
      <c r="Q132" s="118" t="s">
        <v>5681</v>
      </c>
      <c r="R132" s="118" t="s">
        <v>6164</v>
      </c>
      <c r="S132" s="105" t="s">
        <v>3441</v>
      </c>
      <c r="T132" s="449">
        <v>6</v>
      </c>
      <c r="U132" s="107">
        <f t="shared" si="10"/>
        <v>1</v>
      </c>
      <c r="V132" s="86"/>
      <c r="W132" s="86"/>
      <c r="X132" s="86"/>
      <c r="Y132" s="450" t="s">
        <v>3471</v>
      </c>
      <c r="Z132" s="450" t="s">
        <v>3472</v>
      </c>
      <c r="AA132" s="450" t="s">
        <v>3473</v>
      </c>
      <c r="AB132" s="450"/>
      <c r="AC132" s="450"/>
      <c r="AD132" s="86"/>
      <c r="AE132" s="86"/>
      <c r="AF132" s="86"/>
      <c r="AG132" s="86"/>
      <c r="AH132" s="86"/>
      <c r="AI132" s="86"/>
      <c r="AJ132" s="110" t="s">
        <v>100</v>
      </c>
      <c r="AK132" s="410">
        <f t="shared" si="11"/>
        <v>2</v>
      </c>
      <c r="AL132" s="411">
        <f t="shared" si="12"/>
        <v>0</v>
      </c>
      <c r="AM132" s="89" t="str">
        <f t="shared" si="13"/>
        <v>CUMPLIDA</v>
      </c>
      <c r="AN132" s="89" t="str">
        <f t="shared" si="14"/>
        <v>CUMPLIDA</v>
      </c>
      <c r="AO132" s="105" t="s">
        <v>89</v>
      </c>
      <c r="AP132" s="113"/>
      <c r="AQ132" s="114" t="s">
        <v>3474</v>
      </c>
      <c r="AR132" s="91" t="s">
        <v>26</v>
      </c>
      <c r="AS132" s="114" t="s">
        <v>222</v>
      </c>
      <c r="AT132" s="449" t="s">
        <v>108</v>
      </c>
      <c r="AU132" s="427" t="s">
        <v>115</v>
      </c>
      <c r="AV132" s="427" t="s">
        <v>141</v>
      </c>
      <c r="AW132" s="427" t="s">
        <v>216</v>
      </c>
      <c r="AX132" s="427"/>
      <c r="AY132" s="427"/>
      <c r="AZ132" s="427"/>
      <c r="BA132" s="427"/>
      <c r="BB132" s="653"/>
    </row>
    <row r="133" spans="1:54" s="142" customFormat="1" ht="234.75" customHeight="1" x14ac:dyDescent="0.25">
      <c r="A133" s="96">
        <v>937</v>
      </c>
      <c r="B133" s="96">
        <v>6</v>
      </c>
      <c r="C133" s="272" t="s">
        <v>3475</v>
      </c>
      <c r="D133" s="168" t="s">
        <v>3476</v>
      </c>
      <c r="E133" s="354" t="s">
        <v>358</v>
      </c>
      <c r="F133" s="119" t="s">
        <v>3477</v>
      </c>
      <c r="G133" s="119" t="s">
        <v>3478</v>
      </c>
      <c r="H133" s="119" t="s">
        <v>3479</v>
      </c>
      <c r="I133" s="119" t="s">
        <v>3480</v>
      </c>
      <c r="J133" s="427">
        <v>7</v>
      </c>
      <c r="K133" s="117">
        <v>42522</v>
      </c>
      <c r="L133" s="217">
        <v>43069</v>
      </c>
      <c r="M133" s="103" t="s">
        <v>3451</v>
      </c>
      <c r="N133" s="427" t="s">
        <v>93</v>
      </c>
      <c r="O133" s="427" t="s">
        <v>22</v>
      </c>
      <c r="P133" s="427" t="s">
        <v>22</v>
      </c>
      <c r="Q133" s="118" t="s">
        <v>5681</v>
      </c>
      <c r="R133" s="118" t="s">
        <v>6164</v>
      </c>
      <c r="S133" s="105" t="s">
        <v>88</v>
      </c>
      <c r="T133" s="449">
        <v>7</v>
      </c>
      <c r="U133" s="107">
        <f t="shared" si="10"/>
        <v>1</v>
      </c>
      <c r="V133" s="86"/>
      <c r="W133" s="86"/>
      <c r="X133" s="86"/>
      <c r="Y133" s="450" t="s">
        <v>3481</v>
      </c>
      <c r="Z133" s="450" t="s">
        <v>982</v>
      </c>
      <c r="AA133" s="450" t="s">
        <v>3482</v>
      </c>
      <c r="AB133" s="450"/>
      <c r="AC133" s="450"/>
      <c r="AD133" s="86"/>
      <c r="AE133" s="86"/>
      <c r="AF133" s="86"/>
      <c r="AG133" s="86"/>
      <c r="AH133" s="86"/>
      <c r="AI133" s="86"/>
      <c r="AJ133" s="110" t="s">
        <v>100</v>
      </c>
      <c r="AK133" s="410">
        <f t="shared" si="11"/>
        <v>2</v>
      </c>
      <c r="AL133" s="411">
        <f t="shared" si="12"/>
        <v>0</v>
      </c>
      <c r="AM133" s="89" t="str">
        <f t="shared" si="13"/>
        <v>CUMPLIDA</v>
      </c>
      <c r="AN133" s="89" t="str">
        <f t="shared" si="14"/>
        <v>CUMPLIDA</v>
      </c>
      <c r="AO133" s="105" t="s">
        <v>88</v>
      </c>
      <c r="AP133" s="113"/>
      <c r="AQ133" s="114" t="s">
        <v>3483</v>
      </c>
      <c r="AR133" s="91" t="s">
        <v>226</v>
      </c>
      <c r="AS133" s="91" t="s">
        <v>220</v>
      </c>
      <c r="AT133" s="449" t="s">
        <v>108</v>
      </c>
      <c r="AU133" s="427" t="s">
        <v>111</v>
      </c>
      <c r="AV133" s="427" t="s">
        <v>142</v>
      </c>
      <c r="AW133" s="427" t="s">
        <v>216</v>
      </c>
      <c r="AX133" s="427"/>
      <c r="AY133" s="427"/>
      <c r="AZ133" s="427"/>
      <c r="BA133" s="427"/>
      <c r="BB133" s="653"/>
    </row>
    <row r="134" spans="1:54" s="142" customFormat="1" ht="250.5" customHeight="1" x14ac:dyDescent="0.25">
      <c r="A134" s="96">
        <v>938</v>
      </c>
      <c r="B134" s="96">
        <v>7</v>
      </c>
      <c r="C134" s="358" t="s">
        <v>3484</v>
      </c>
      <c r="D134" s="168" t="s">
        <v>3485</v>
      </c>
      <c r="E134" s="354" t="s">
        <v>358</v>
      </c>
      <c r="F134" s="119" t="s">
        <v>3486</v>
      </c>
      <c r="G134" s="119" t="s">
        <v>3487</v>
      </c>
      <c r="H134" s="119" t="s">
        <v>3488</v>
      </c>
      <c r="I134" s="119" t="s">
        <v>3489</v>
      </c>
      <c r="J134" s="427">
        <v>6</v>
      </c>
      <c r="K134" s="117">
        <v>42522</v>
      </c>
      <c r="L134" s="217">
        <v>43069</v>
      </c>
      <c r="M134" s="103" t="s">
        <v>3451</v>
      </c>
      <c r="N134" s="427" t="s">
        <v>93</v>
      </c>
      <c r="O134" s="427" t="s">
        <v>22</v>
      </c>
      <c r="P134" s="427" t="s">
        <v>22</v>
      </c>
      <c r="Q134" s="118" t="s">
        <v>5681</v>
      </c>
      <c r="R134" s="118" t="s">
        <v>6164</v>
      </c>
      <c r="S134" s="105" t="s">
        <v>88</v>
      </c>
      <c r="T134" s="449">
        <v>6</v>
      </c>
      <c r="U134" s="107">
        <f t="shared" si="10"/>
        <v>1</v>
      </c>
      <c r="V134" s="86"/>
      <c r="W134" s="86"/>
      <c r="X134" s="86"/>
      <c r="Y134" s="450" t="s">
        <v>3490</v>
      </c>
      <c r="Z134" s="450" t="s">
        <v>982</v>
      </c>
      <c r="AA134" s="450" t="s">
        <v>3491</v>
      </c>
      <c r="AB134" s="450"/>
      <c r="AC134" s="450"/>
      <c r="AD134" s="86"/>
      <c r="AE134" s="86"/>
      <c r="AF134" s="86"/>
      <c r="AG134" s="86"/>
      <c r="AH134" s="86"/>
      <c r="AI134" s="86"/>
      <c r="AJ134" s="110" t="s">
        <v>100</v>
      </c>
      <c r="AK134" s="410">
        <f t="shared" si="11"/>
        <v>2</v>
      </c>
      <c r="AL134" s="411">
        <f t="shared" si="12"/>
        <v>0</v>
      </c>
      <c r="AM134" s="89" t="str">
        <f t="shared" si="13"/>
        <v>CUMPLIDA</v>
      </c>
      <c r="AN134" s="89" t="str">
        <f t="shared" si="14"/>
        <v>CUMPLIDA</v>
      </c>
      <c r="AO134" s="105" t="s">
        <v>88</v>
      </c>
      <c r="AP134" s="113"/>
      <c r="AQ134" s="114" t="s">
        <v>3492</v>
      </c>
      <c r="AR134" s="91" t="s">
        <v>226</v>
      </c>
      <c r="AS134" s="91" t="s">
        <v>220</v>
      </c>
      <c r="AT134" s="449" t="s">
        <v>108</v>
      </c>
      <c r="AU134" s="427" t="s">
        <v>111</v>
      </c>
      <c r="AV134" s="427" t="s">
        <v>1512</v>
      </c>
      <c r="AW134" s="427" t="s">
        <v>216</v>
      </c>
      <c r="AX134" s="427"/>
      <c r="AY134" s="427"/>
      <c r="AZ134" s="427"/>
      <c r="BA134" s="427"/>
      <c r="BB134" s="653"/>
    </row>
    <row r="135" spans="1:54" s="142" customFormat="1" ht="184.5" customHeight="1" x14ac:dyDescent="0.25">
      <c r="A135" s="96">
        <v>940</v>
      </c>
      <c r="B135" s="96">
        <v>9</v>
      </c>
      <c r="C135" s="272" t="s">
        <v>3499</v>
      </c>
      <c r="D135" s="168" t="s">
        <v>3500</v>
      </c>
      <c r="E135" s="354" t="s">
        <v>358</v>
      </c>
      <c r="F135" s="168" t="s">
        <v>3447</v>
      </c>
      <c r="G135" s="168" t="s">
        <v>3448</v>
      </c>
      <c r="H135" s="168" t="s">
        <v>3449</v>
      </c>
      <c r="I135" s="168" t="s">
        <v>3501</v>
      </c>
      <c r="J135" s="449">
        <v>7</v>
      </c>
      <c r="K135" s="117">
        <v>42522</v>
      </c>
      <c r="L135" s="117">
        <v>42766</v>
      </c>
      <c r="M135" s="103" t="s">
        <v>3451</v>
      </c>
      <c r="N135" s="427" t="s">
        <v>93</v>
      </c>
      <c r="O135" s="427" t="s">
        <v>22</v>
      </c>
      <c r="P135" s="427" t="s">
        <v>22</v>
      </c>
      <c r="Q135" s="118" t="s">
        <v>5681</v>
      </c>
      <c r="R135" s="118" t="s">
        <v>6164</v>
      </c>
      <c r="S135" s="105" t="s">
        <v>88</v>
      </c>
      <c r="T135" s="449">
        <v>7</v>
      </c>
      <c r="U135" s="107">
        <f t="shared" si="10"/>
        <v>1</v>
      </c>
      <c r="V135" s="86"/>
      <c r="W135" s="86"/>
      <c r="X135" s="86"/>
      <c r="Y135" s="450" t="s">
        <v>3502</v>
      </c>
      <c r="Z135" s="109" t="s">
        <v>3503</v>
      </c>
      <c r="AA135" s="109"/>
      <c r="AB135" s="109"/>
      <c r="AC135" s="109"/>
      <c r="AD135" s="86"/>
      <c r="AE135" s="86"/>
      <c r="AF135" s="86"/>
      <c r="AG135" s="86"/>
      <c r="AH135" s="86"/>
      <c r="AI135" s="86"/>
      <c r="AJ135" s="110" t="s">
        <v>100</v>
      </c>
      <c r="AK135" s="410">
        <f t="shared" si="11"/>
        <v>2</v>
      </c>
      <c r="AL135" s="411">
        <f t="shared" si="12"/>
        <v>0</v>
      </c>
      <c r="AM135" s="89" t="str">
        <f t="shared" si="13"/>
        <v>CUMPLIDA</v>
      </c>
      <c r="AN135" s="89" t="str">
        <f t="shared" si="14"/>
        <v>CUMPLIDA</v>
      </c>
      <c r="AO135" s="105" t="s">
        <v>88</v>
      </c>
      <c r="AP135" s="113"/>
      <c r="AQ135" s="114" t="s">
        <v>3504</v>
      </c>
      <c r="AR135" s="91" t="s">
        <v>226</v>
      </c>
      <c r="AS135" s="114" t="s">
        <v>220</v>
      </c>
      <c r="AT135" s="427" t="s">
        <v>224</v>
      </c>
      <c r="AU135" s="427" t="s">
        <v>111</v>
      </c>
      <c r="AV135" s="427" t="s">
        <v>143</v>
      </c>
      <c r="AW135" s="427" t="s">
        <v>216</v>
      </c>
      <c r="AX135" s="427"/>
      <c r="AY135" s="427"/>
      <c r="AZ135" s="427"/>
      <c r="BA135" s="427"/>
      <c r="BB135" s="653"/>
    </row>
    <row r="136" spans="1:54" s="142" customFormat="1" ht="262.5" customHeight="1" x14ac:dyDescent="0.25">
      <c r="A136" s="96">
        <v>941</v>
      </c>
      <c r="B136" s="96">
        <v>10</v>
      </c>
      <c r="C136" s="168" t="s">
        <v>3505</v>
      </c>
      <c r="D136" s="284" t="s">
        <v>3506</v>
      </c>
      <c r="E136" s="354" t="s">
        <v>358</v>
      </c>
      <c r="F136" s="119" t="s">
        <v>3507</v>
      </c>
      <c r="G136" s="119" t="s">
        <v>3508</v>
      </c>
      <c r="H136" s="119" t="s">
        <v>3509</v>
      </c>
      <c r="I136" s="119" t="s">
        <v>3510</v>
      </c>
      <c r="J136" s="427">
        <v>7</v>
      </c>
      <c r="K136" s="117">
        <v>42522</v>
      </c>
      <c r="L136" s="217">
        <v>43100</v>
      </c>
      <c r="M136" s="103" t="s">
        <v>3451</v>
      </c>
      <c r="N136" s="427" t="s">
        <v>93</v>
      </c>
      <c r="O136" s="427" t="s">
        <v>22</v>
      </c>
      <c r="P136" s="427" t="s">
        <v>22</v>
      </c>
      <c r="Q136" s="118" t="s">
        <v>5681</v>
      </c>
      <c r="R136" s="118" t="s">
        <v>6164</v>
      </c>
      <c r="S136" s="105" t="s">
        <v>88</v>
      </c>
      <c r="T136" s="449">
        <v>7</v>
      </c>
      <c r="U136" s="107">
        <f t="shared" si="10"/>
        <v>1</v>
      </c>
      <c r="V136" s="86"/>
      <c r="W136" s="86"/>
      <c r="X136" s="86"/>
      <c r="Y136" s="450" t="s">
        <v>3511</v>
      </c>
      <c r="Z136" s="450" t="s">
        <v>982</v>
      </c>
      <c r="AA136" s="450" t="s">
        <v>3512</v>
      </c>
      <c r="AB136" s="450"/>
      <c r="AC136" s="450"/>
      <c r="AD136" s="86"/>
      <c r="AE136" s="86"/>
      <c r="AF136" s="86"/>
      <c r="AG136" s="86"/>
      <c r="AH136" s="86"/>
      <c r="AI136" s="86"/>
      <c r="AJ136" s="110" t="s">
        <v>100</v>
      </c>
      <c r="AK136" s="410">
        <f t="shared" si="11"/>
        <v>2</v>
      </c>
      <c r="AL136" s="411">
        <f t="shared" si="12"/>
        <v>0</v>
      </c>
      <c r="AM136" s="89" t="str">
        <f t="shared" si="13"/>
        <v>CUMPLIDA</v>
      </c>
      <c r="AN136" s="89" t="str">
        <f t="shared" si="14"/>
        <v>CUMPLIDA</v>
      </c>
      <c r="AO136" s="105" t="s">
        <v>88</v>
      </c>
      <c r="AP136" s="113"/>
      <c r="AQ136" s="114" t="s">
        <v>3513</v>
      </c>
      <c r="AR136" s="91" t="s">
        <v>226</v>
      </c>
      <c r="AS136" s="114" t="s">
        <v>220</v>
      </c>
      <c r="AT136" s="449" t="s">
        <v>108</v>
      </c>
      <c r="AU136" s="427" t="s">
        <v>111</v>
      </c>
      <c r="AV136" s="427" t="s">
        <v>144</v>
      </c>
      <c r="AW136" s="427" t="s">
        <v>216</v>
      </c>
      <c r="AX136" s="427"/>
      <c r="AY136" s="427"/>
      <c r="AZ136" s="427"/>
      <c r="BA136" s="427"/>
      <c r="BB136" s="653"/>
    </row>
    <row r="137" spans="1:54" s="142" customFormat="1" ht="213" customHeight="1" x14ac:dyDescent="0.25">
      <c r="A137" s="96">
        <v>942</v>
      </c>
      <c r="B137" s="96">
        <v>11</v>
      </c>
      <c r="C137" s="358" t="s">
        <v>3514</v>
      </c>
      <c r="D137" s="168" t="s">
        <v>3515</v>
      </c>
      <c r="E137" s="354" t="s">
        <v>358</v>
      </c>
      <c r="F137" s="168" t="s">
        <v>3516</v>
      </c>
      <c r="G137" s="168" t="s">
        <v>3517</v>
      </c>
      <c r="H137" s="168" t="s">
        <v>3518</v>
      </c>
      <c r="I137" s="168" t="s">
        <v>3519</v>
      </c>
      <c r="J137" s="449">
        <v>3</v>
      </c>
      <c r="K137" s="117">
        <v>42522</v>
      </c>
      <c r="L137" s="117">
        <v>42916</v>
      </c>
      <c r="M137" s="103" t="s">
        <v>3451</v>
      </c>
      <c r="N137" s="427" t="s">
        <v>93</v>
      </c>
      <c r="O137" s="427" t="s">
        <v>22</v>
      </c>
      <c r="P137" s="427" t="s">
        <v>22</v>
      </c>
      <c r="Q137" s="118" t="s">
        <v>5681</v>
      </c>
      <c r="R137" s="118" t="s">
        <v>6164</v>
      </c>
      <c r="S137" s="105" t="s">
        <v>88</v>
      </c>
      <c r="T137" s="449">
        <v>3</v>
      </c>
      <c r="U137" s="107">
        <f t="shared" si="10"/>
        <v>1</v>
      </c>
      <c r="V137" s="86"/>
      <c r="W137" s="86"/>
      <c r="X137" s="86"/>
      <c r="Y137" s="450" t="s">
        <v>3520</v>
      </c>
      <c r="Z137" s="109" t="s">
        <v>3521</v>
      </c>
      <c r="AA137" s="109"/>
      <c r="AB137" s="109"/>
      <c r="AC137" s="109"/>
      <c r="AD137" s="86"/>
      <c r="AE137" s="86"/>
      <c r="AF137" s="86"/>
      <c r="AG137" s="86"/>
      <c r="AH137" s="86"/>
      <c r="AI137" s="86"/>
      <c r="AJ137" s="110" t="s">
        <v>100</v>
      </c>
      <c r="AK137" s="410">
        <f t="shared" si="11"/>
        <v>2</v>
      </c>
      <c r="AL137" s="411">
        <f t="shared" si="12"/>
        <v>0</v>
      </c>
      <c r="AM137" s="89" t="str">
        <f t="shared" si="13"/>
        <v>CUMPLIDA</v>
      </c>
      <c r="AN137" s="89" t="str">
        <f t="shared" si="14"/>
        <v>CUMPLIDA</v>
      </c>
      <c r="AO137" s="105" t="s">
        <v>88</v>
      </c>
      <c r="AP137" s="113"/>
      <c r="AQ137" s="114" t="s">
        <v>3522</v>
      </c>
      <c r="AR137" s="91" t="s">
        <v>226</v>
      </c>
      <c r="AS137" s="114" t="s">
        <v>220</v>
      </c>
      <c r="AT137" s="427" t="s">
        <v>224</v>
      </c>
      <c r="AU137" s="427" t="s">
        <v>111</v>
      </c>
      <c r="AV137" s="427" t="s">
        <v>142</v>
      </c>
      <c r="AW137" s="427" t="s">
        <v>216</v>
      </c>
      <c r="AX137" s="427"/>
      <c r="AY137" s="427"/>
      <c r="AZ137" s="427"/>
      <c r="BA137" s="427"/>
      <c r="BB137" s="653"/>
    </row>
    <row r="138" spans="1:54" s="142" customFormat="1" ht="360" customHeight="1" x14ac:dyDescent="0.25">
      <c r="A138" s="96">
        <v>943</v>
      </c>
      <c r="B138" s="96">
        <v>12</v>
      </c>
      <c r="C138" s="272" t="s">
        <v>3523</v>
      </c>
      <c r="D138" s="168" t="s">
        <v>3524</v>
      </c>
      <c r="E138" s="354" t="s">
        <v>358</v>
      </c>
      <c r="F138" s="119" t="s">
        <v>3525</v>
      </c>
      <c r="G138" s="119" t="s">
        <v>3526</v>
      </c>
      <c r="H138" s="119" t="s">
        <v>3527</v>
      </c>
      <c r="I138" s="119" t="s">
        <v>3528</v>
      </c>
      <c r="J138" s="427">
        <v>9</v>
      </c>
      <c r="K138" s="117">
        <v>42522</v>
      </c>
      <c r="L138" s="217">
        <v>43100</v>
      </c>
      <c r="M138" s="103" t="s">
        <v>3451</v>
      </c>
      <c r="N138" s="427" t="s">
        <v>93</v>
      </c>
      <c r="O138" s="427" t="s">
        <v>22</v>
      </c>
      <c r="P138" s="427" t="s">
        <v>22</v>
      </c>
      <c r="Q138" s="118" t="s">
        <v>5681</v>
      </c>
      <c r="R138" s="118" t="s">
        <v>6164</v>
      </c>
      <c r="S138" s="105" t="s">
        <v>88</v>
      </c>
      <c r="T138" s="449">
        <v>9</v>
      </c>
      <c r="U138" s="107">
        <f t="shared" si="10"/>
        <v>1</v>
      </c>
      <c r="V138" s="86"/>
      <c r="W138" s="86"/>
      <c r="X138" s="86"/>
      <c r="Y138" s="450" t="s">
        <v>3529</v>
      </c>
      <c r="Z138" s="450" t="s">
        <v>982</v>
      </c>
      <c r="AA138" s="450" t="s">
        <v>3530</v>
      </c>
      <c r="AB138" s="450"/>
      <c r="AC138" s="450"/>
      <c r="AD138" s="86"/>
      <c r="AE138" s="86"/>
      <c r="AF138" s="86"/>
      <c r="AG138" s="86"/>
      <c r="AH138" s="86"/>
      <c r="AI138" s="86"/>
      <c r="AJ138" s="110" t="s">
        <v>100</v>
      </c>
      <c r="AK138" s="410">
        <f t="shared" si="11"/>
        <v>2</v>
      </c>
      <c r="AL138" s="411">
        <f t="shared" si="12"/>
        <v>0</v>
      </c>
      <c r="AM138" s="89" t="str">
        <f t="shared" si="13"/>
        <v>CUMPLIDA</v>
      </c>
      <c r="AN138" s="89" t="str">
        <f t="shared" si="14"/>
        <v>CUMPLIDA</v>
      </c>
      <c r="AO138" s="105" t="s">
        <v>88</v>
      </c>
      <c r="AP138" s="113"/>
      <c r="AQ138" s="114" t="s">
        <v>3531</v>
      </c>
      <c r="AR138" s="91" t="s">
        <v>226</v>
      </c>
      <c r="AS138" s="114" t="s">
        <v>220</v>
      </c>
      <c r="AT138" s="449" t="s">
        <v>108</v>
      </c>
      <c r="AU138" s="427" t="s">
        <v>111</v>
      </c>
      <c r="AV138" s="427" t="s">
        <v>1512</v>
      </c>
      <c r="AW138" s="427" t="s">
        <v>216</v>
      </c>
      <c r="AX138" s="427"/>
      <c r="AY138" s="427"/>
      <c r="AZ138" s="427"/>
      <c r="BA138" s="427"/>
      <c r="BB138" s="653"/>
    </row>
    <row r="139" spans="1:54" s="142" customFormat="1" ht="276.75" customHeight="1" x14ac:dyDescent="0.25">
      <c r="A139" s="96">
        <v>944</v>
      </c>
      <c r="B139" s="96">
        <v>13</v>
      </c>
      <c r="C139" s="450" t="s">
        <v>3532</v>
      </c>
      <c r="D139" s="119" t="s">
        <v>3533</v>
      </c>
      <c r="E139" s="354" t="s">
        <v>358</v>
      </c>
      <c r="F139" s="168" t="s">
        <v>3534</v>
      </c>
      <c r="G139" s="168" t="s">
        <v>3535</v>
      </c>
      <c r="H139" s="168" t="s">
        <v>3536</v>
      </c>
      <c r="I139" s="168" t="s">
        <v>3537</v>
      </c>
      <c r="J139" s="449">
        <v>5</v>
      </c>
      <c r="K139" s="117">
        <v>42522</v>
      </c>
      <c r="L139" s="117">
        <v>43100</v>
      </c>
      <c r="M139" s="103" t="s">
        <v>3451</v>
      </c>
      <c r="N139" s="427" t="s">
        <v>93</v>
      </c>
      <c r="O139" s="427" t="s">
        <v>22</v>
      </c>
      <c r="P139" s="427" t="s">
        <v>3461</v>
      </c>
      <c r="Q139" s="118" t="s">
        <v>5681</v>
      </c>
      <c r="R139" s="118" t="s">
        <v>6164</v>
      </c>
      <c r="S139" s="105" t="s">
        <v>3441</v>
      </c>
      <c r="T139" s="449">
        <v>5</v>
      </c>
      <c r="U139" s="107">
        <f t="shared" si="10"/>
        <v>1</v>
      </c>
      <c r="V139" s="86"/>
      <c r="W139" s="86"/>
      <c r="X139" s="86"/>
      <c r="Y139" s="450" t="s">
        <v>3538</v>
      </c>
      <c r="Z139" s="109" t="s">
        <v>3539</v>
      </c>
      <c r="AA139" s="109" t="s">
        <v>5373</v>
      </c>
      <c r="AB139" s="109"/>
      <c r="AC139" s="109"/>
      <c r="AD139" s="86"/>
      <c r="AE139" s="86"/>
      <c r="AF139" s="86"/>
      <c r="AG139" s="86"/>
      <c r="AH139" s="86"/>
      <c r="AI139" s="86"/>
      <c r="AJ139" s="110" t="s">
        <v>100</v>
      </c>
      <c r="AK139" s="410">
        <f t="shared" si="11"/>
        <v>2</v>
      </c>
      <c r="AL139" s="411">
        <f t="shared" si="12"/>
        <v>0</v>
      </c>
      <c r="AM139" s="89" t="str">
        <f t="shared" si="13"/>
        <v>CUMPLIDA</v>
      </c>
      <c r="AN139" s="89" t="str">
        <f t="shared" si="14"/>
        <v>CUMPLIDA</v>
      </c>
      <c r="AO139" s="105" t="s">
        <v>89</v>
      </c>
      <c r="AP139" s="113"/>
      <c r="AQ139" s="114" t="s">
        <v>3540</v>
      </c>
      <c r="AR139" s="91" t="s">
        <v>226</v>
      </c>
      <c r="AS139" s="91" t="s">
        <v>220</v>
      </c>
      <c r="AT139" s="427" t="s">
        <v>224</v>
      </c>
      <c r="AU139" s="427" t="s">
        <v>115</v>
      </c>
      <c r="AV139" s="427" t="s">
        <v>205</v>
      </c>
      <c r="AW139" s="427" t="s">
        <v>216</v>
      </c>
      <c r="AX139" s="427"/>
      <c r="AY139" s="427"/>
      <c r="AZ139" s="427"/>
      <c r="BA139" s="427"/>
      <c r="BB139" s="653"/>
    </row>
    <row r="140" spans="1:54" s="142" customFormat="1" ht="292.5" customHeight="1" x14ac:dyDescent="0.25">
      <c r="A140" s="96">
        <v>945</v>
      </c>
      <c r="B140" s="96">
        <v>14</v>
      </c>
      <c r="C140" s="168" t="s">
        <v>3541</v>
      </c>
      <c r="D140" s="168" t="s">
        <v>3542</v>
      </c>
      <c r="E140" s="119" t="s">
        <v>358</v>
      </c>
      <c r="F140" s="119" t="s">
        <v>3543</v>
      </c>
      <c r="G140" s="119" t="s">
        <v>3544</v>
      </c>
      <c r="H140" s="119" t="s">
        <v>3545</v>
      </c>
      <c r="I140" s="99" t="s">
        <v>3546</v>
      </c>
      <c r="J140" s="427">
        <v>6</v>
      </c>
      <c r="K140" s="117">
        <v>42522</v>
      </c>
      <c r="L140" s="217">
        <v>43100</v>
      </c>
      <c r="M140" s="103" t="s">
        <v>3451</v>
      </c>
      <c r="N140" s="427" t="s">
        <v>93</v>
      </c>
      <c r="O140" s="427" t="s">
        <v>22</v>
      </c>
      <c r="P140" s="427" t="s">
        <v>22</v>
      </c>
      <c r="Q140" s="118" t="s">
        <v>5681</v>
      </c>
      <c r="R140" s="118" t="s">
        <v>6164</v>
      </c>
      <c r="S140" s="105" t="s">
        <v>3547</v>
      </c>
      <c r="T140" s="449">
        <v>6</v>
      </c>
      <c r="U140" s="107">
        <f t="shared" si="10"/>
        <v>1</v>
      </c>
      <c r="V140" s="86"/>
      <c r="W140" s="86"/>
      <c r="X140" s="86"/>
      <c r="Y140" s="450" t="s">
        <v>3548</v>
      </c>
      <c r="Z140" s="450" t="s">
        <v>3549</v>
      </c>
      <c r="AA140" s="450" t="s">
        <v>3550</v>
      </c>
      <c r="AB140" s="450"/>
      <c r="AC140" s="450"/>
      <c r="AD140" s="86"/>
      <c r="AE140" s="86"/>
      <c r="AF140" s="427" t="s">
        <v>371</v>
      </c>
      <c r="AG140" s="85"/>
      <c r="AH140" s="86"/>
      <c r="AI140" s="85" t="s">
        <v>372</v>
      </c>
      <c r="AJ140" s="110" t="s">
        <v>100</v>
      </c>
      <c r="AK140" s="410">
        <f t="shared" si="11"/>
        <v>2</v>
      </c>
      <c r="AL140" s="411">
        <f t="shared" si="12"/>
        <v>0</v>
      </c>
      <c r="AM140" s="89" t="str">
        <f t="shared" si="13"/>
        <v>CUMPLIDA</v>
      </c>
      <c r="AN140" s="89" t="str">
        <f t="shared" si="14"/>
        <v>CUMPLIDA</v>
      </c>
      <c r="AO140" s="105" t="s">
        <v>31</v>
      </c>
      <c r="AP140" s="113"/>
      <c r="AQ140" s="114" t="s">
        <v>3551</v>
      </c>
      <c r="AR140" s="91" t="s">
        <v>26</v>
      </c>
      <c r="AS140" s="114" t="s">
        <v>221</v>
      </c>
      <c r="AT140" s="449" t="s">
        <v>108</v>
      </c>
      <c r="AU140" s="427" t="s">
        <v>116</v>
      </c>
      <c r="AV140" s="427" t="s">
        <v>120</v>
      </c>
      <c r="AW140" s="427" t="s">
        <v>216</v>
      </c>
      <c r="AX140" s="427"/>
      <c r="AY140" s="427"/>
      <c r="AZ140" s="427"/>
      <c r="BA140" s="427"/>
      <c r="BB140" s="653"/>
    </row>
    <row r="141" spans="1:54" s="142" customFormat="1" ht="281.25" customHeight="1" x14ac:dyDescent="0.25">
      <c r="A141" s="96">
        <v>947</v>
      </c>
      <c r="B141" s="96">
        <v>16</v>
      </c>
      <c r="C141" s="272" t="s">
        <v>3559</v>
      </c>
      <c r="D141" s="168" t="s">
        <v>3560</v>
      </c>
      <c r="E141" s="354" t="s">
        <v>358</v>
      </c>
      <c r="F141" s="450" t="s">
        <v>3561</v>
      </c>
      <c r="G141" s="450" t="s">
        <v>3562</v>
      </c>
      <c r="H141" s="362" t="s">
        <v>3563</v>
      </c>
      <c r="I141" s="450" t="s">
        <v>3564</v>
      </c>
      <c r="J141" s="449">
        <v>6</v>
      </c>
      <c r="K141" s="117">
        <v>42309</v>
      </c>
      <c r="L141" s="117">
        <v>42916</v>
      </c>
      <c r="M141" s="103" t="s">
        <v>3565</v>
      </c>
      <c r="N141" s="427" t="s">
        <v>94</v>
      </c>
      <c r="O141" s="427" t="s">
        <v>22</v>
      </c>
      <c r="P141" s="427" t="s">
        <v>22</v>
      </c>
      <c r="Q141" s="118" t="s">
        <v>5681</v>
      </c>
      <c r="R141" s="118" t="s">
        <v>6164</v>
      </c>
      <c r="S141" s="105" t="s">
        <v>3441</v>
      </c>
      <c r="T141" s="449">
        <v>6</v>
      </c>
      <c r="U141" s="107">
        <f t="shared" si="10"/>
        <v>1</v>
      </c>
      <c r="V141" s="86"/>
      <c r="W141" s="86"/>
      <c r="X141" s="86"/>
      <c r="Y141" s="450" t="s">
        <v>3566</v>
      </c>
      <c r="Z141" s="109" t="s">
        <v>3567</v>
      </c>
      <c r="AA141" s="109"/>
      <c r="AB141" s="109"/>
      <c r="AC141" s="109"/>
      <c r="AD141" s="86"/>
      <c r="AE141" s="86"/>
      <c r="AF141" s="86"/>
      <c r="AG141" s="86"/>
      <c r="AH141" s="86"/>
      <c r="AI141" s="86"/>
      <c r="AJ141" s="110" t="s">
        <v>100</v>
      </c>
      <c r="AK141" s="410">
        <f t="shared" si="11"/>
        <v>2</v>
      </c>
      <c r="AL141" s="411">
        <f t="shared" si="12"/>
        <v>0</v>
      </c>
      <c r="AM141" s="89" t="str">
        <f t="shared" si="13"/>
        <v>CUMPLIDA</v>
      </c>
      <c r="AN141" s="89" t="str">
        <f t="shared" si="14"/>
        <v>CUMPLIDA</v>
      </c>
      <c r="AO141" s="105" t="s">
        <v>89</v>
      </c>
      <c r="AP141" s="113"/>
      <c r="AQ141" s="114" t="s">
        <v>3568</v>
      </c>
      <c r="AR141" s="91" t="s">
        <v>26</v>
      </c>
      <c r="AS141" s="114" t="s">
        <v>222</v>
      </c>
      <c r="AT141" s="427" t="s">
        <v>224</v>
      </c>
      <c r="AU141" s="427" t="s">
        <v>113</v>
      </c>
      <c r="AV141" s="427" t="s">
        <v>113</v>
      </c>
      <c r="AW141" s="427" t="s">
        <v>213</v>
      </c>
      <c r="AX141" s="427"/>
      <c r="AY141" s="427"/>
      <c r="AZ141" s="427"/>
      <c r="BA141" s="427"/>
      <c r="BB141" s="653"/>
    </row>
    <row r="142" spans="1:54" s="142" customFormat="1" ht="234.75" customHeight="1" x14ac:dyDescent="0.25">
      <c r="A142" s="96">
        <v>948</v>
      </c>
      <c r="B142" s="96">
        <v>17</v>
      </c>
      <c r="C142" s="119" t="s">
        <v>3569</v>
      </c>
      <c r="D142" s="427" t="s">
        <v>3570</v>
      </c>
      <c r="E142" s="354" t="s">
        <v>358</v>
      </c>
      <c r="F142" s="450" t="s">
        <v>3571</v>
      </c>
      <c r="G142" s="450" t="s">
        <v>3572</v>
      </c>
      <c r="H142" s="362" t="s">
        <v>3573</v>
      </c>
      <c r="I142" s="450" t="s">
        <v>3574</v>
      </c>
      <c r="J142" s="449">
        <v>7</v>
      </c>
      <c r="K142" s="117">
        <v>42522</v>
      </c>
      <c r="L142" s="117">
        <v>43008</v>
      </c>
      <c r="M142" s="103" t="s">
        <v>3565</v>
      </c>
      <c r="N142" s="427" t="s">
        <v>94</v>
      </c>
      <c r="O142" s="427" t="s">
        <v>22</v>
      </c>
      <c r="P142" s="427" t="s">
        <v>22</v>
      </c>
      <c r="Q142" s="118" t="s">
        <v>5681</v>
      </c>
      <c r="R142" s="118" t="s">
        <v>6164</v>
      </c>
      <c r="S142" s="105" t="s">
        <v>88</v>
      </c>
      <c r="T142" s="449">
        <v>7</v>
      </c>
      <c r="U142" s="107">
        <f t="shared" si="10"/>
        <v>1</v>
      </c>
      <c r="V142" s="86"/>
      <c r="W142" s="86"/>
      <c r="X142" s="86"/>
      <c r="Y142" s="450" t="s">
        <v>3575</v>
      </c>
      <c r="Z142" s="109" t="s">
        <v>3576</v>
      </c>
      <c r="AA142" s="109" t="s">
        <v>3577</v>
      </c>
      <c r="AB142" s="109" t="s">
        <v>5702</v>
      </c>
      <c r="AC142" s="109"/>
      <c r="AD142" s="86"/>
      <c r="AE142" s="86"/>
      <c r="AF142" s="86"/>
      <c r="AG142" s="86"/>
      <c r="AH142" s="86"/>
      <c r="AI142" s="86"/>
      <c r="AJ142" s="110" t="s">
        <v>100</v>
      </c>
      <c r="AK142" s="410">
        <f t="shared" si="11"/>
        <v>2</v>
      </c>
      <c r="AL142" s="411">
        <f t="shared" si="12"/>
        <v>0</v>
      </c>
      <c r="AM142" s="89" t="str">
        <f t="shared" si="13"/>
        <v>CUMPLIDA</v>
      </c>
      <c r="AN142" s="89" t="str">
        <f t="shared" si="14"/>
        <v>CUMPLIDA</v>
      </c>
      <c r="AO142" s="105" t="s">
        <v>88</v>
      </c>
      <c r="AP142" s="113"/>
      <c r="AQ142" s="114" t="s">
        <v>3578</v>
      </c>
      <c r="AR142" s="91" t="s">
        <v>19</v>
      </c>
      <c r="AS142" s="114" t="s">
        <v>222</v>
      </c>
      <c r="AT142" s="427" t="s">
        <v>224</v>
      </c>
      <c r="AU142" s="427" t="s">
        <v>117</v>
      </c>
      <c r="AV142" s="427" t="s">
        <v>147</v>
      </c>
      <c r="AW142" s="427" t="s">
        <v>213</v>
      </c>
      <c r="AX142" s="427"/>
      <c r="AY142" s="427"/>
      <c r="AZ142" s="427"/>
      <c r="BA142" s="427"/>
      <c r="BB142" s="653"/>
    </row>
    <row r="143" spans="1:54" s="142" customFormat="1" ht="227.25" customHeight="1" x14ac:dyDescent="0.25">
      <c r="A143" s="96">
        <v>949</v>
      </c>
      <c r="B143" s="96">
        <v>18</v>
      </c>
      <c r="C143" s="363" t="s">
        <v>3579</v>
      </c>
      <c r="D143" s="364" t="s">
        <v>3580</v>
      </c>
      <c r="E143" s="364" t="s">
        <v>3581</v>
      </c>
      <c r="F143" s="365" t="s">
        <v>3582</v>
      </c>
      <c r="G143" s="450" t="s">
        <v>3583</v>
      </c>
      <c r="H143" s="450" t="s">
        <v>3584</v>
      </c>
      <c r="I143" s="450" t="s">
        <v>3585</v>
      </c>
      <c r="J143" s="449">
        <v>4</v>
      </c>
      <c r="K143" s="117">
        <v>42522</v>
      </c>
      <c r="L143" s="117">
        <v>42916</v>
      </c>
      <c r="M143" s="103" t="s">
        <v>3565</v>
      </c>
      <c r="N143" s="427" t="s">
        <v>94</v>
      </c>
      <c r="O143" s="427" t="s">
        <v>22</v>
      </c>
      <c r="P143" s="427" t="s">
        <v>2630</v>
      </c>
      <c r="Q143" s="118" t="s">
        <v>5681</v>
      </c>
      <c r="R143" s="118" t="s">
        <v>6164</v>
      </c>
      <c r="S143" s="105" t="s">
        <v>3441</v>
      </c>
      <c r="T143" s="449">
        <v>4</v>
      </c>
      <c r="U143" s="107">
        <f t="shared" si="10"/>
        <v>1</v>
      </c>
      <c r="V143" s="86"/>
      <c r="W143" s="86"/>
      <c r="X143" s="86"/>
      <c r="Y143" s="450" t="s">
        <v>3586</v>
      </c>
      <c r="Z143" s="119" t="s">
        <v>3587</v>
      </c>
      <c r="AA143" s="119"/>
      <c r="AB143" s="119"/>
      <c r="AC143" s="119"/>
      <c r="AD143" s="86"/>
      <c r="AE143" s="86"/>
      <c r="AF143" s="86"/>
      <c r="AG143" s="86"/>
      <c r="AH143" s="86"/>
      <c r="AI143" s="86"/>
      <c r="AJ143" s="110" t="s">
        <v>100</v>
      </c>
      <c r="AK143" s="410">
        <f t="shared" si="11"/>
        <v>2</v>
      </c>
      <c r="AL143" s="411">
        <f t="shared" si="12"/>
        <v>0</v>
      </c>
      <c r="AM143" s="89" t="str">
        <f t="shared" si="13"/>
        <v>CUMPLIDA</v>
      </c>
      <c r="AN143" s="89" t="str">
        <f t="shared" si="14"/>
        <v>CUMPLIDA</v>
      </c>
      <c r="AO143" s="105" t="s">
        <v>89</v>
      </c>
      <c r="AP143" s="113"/>
      <c r="AQ143" s="114" t="s">
        <v>3588</v>
      </c>
      <c r="AR143" s="91" t="s">
        <v>19</v>
      </c>
      <c r="AS143" s="114" t="s">
        <v>222</v>
      </c>
      <c r="AT143" s="427" t="s">
        <v>224</v>
      </c>
      <c r="AU143" s="427" t="s">
        <v>117</v>
      </c>
      <c r="AV143" s="427" t="s">
        <v>135</v>
      </c>
      <c r="AW143" s="427" t="s">
        <v>213</v>
      </c>
      <c r="AX143" s="427"/>
      <c r="AY143" s="427"/>
      <c r="AZ143" s="427"/>
      <c r="BA143" s="427"/>
      <c r="BB143" s="653"/>
    </row>
    <row r="144" spans="1:54" s="142" customFormat="1" ht="333" customHeight="1" x14ac:dyDescent="0.25">
      <c r="A144" s="96">
        <v>950</v>
      </c>
      <c r="B144" s="96">
        <v>19</v>
      </c>
      <c r="C144" s="363" t="s">
        <v>3589</v>
      </c>
      <c r="D144" s="364" t="s">
        <v>3590</v>
      </c>
      <c r="E144" s="365" t="s">
        <v>3591</v>
      </c>
      <c r="F144" s="365" t="s">
        <v>3592</v>
      </c>
      <c r="G144" s="450" t="s">
        <v>3593</v>
      </c>
      <c r="H144" s="365" t="s">
        <v>3594</v>
      </c>
      <c r="I144" s="365" t="s">
        <v>3595</v>
      </c>
      <c r="J144" s="449">
        <v>4</v>
      </c>
      <c r="K144" s="117">
        <v>42522</v>
      </c>
      <c r="L144" s="117">
        <v>42886</v>
      </c>
      <c r="M144" s="103" t="s">
        <v>3565</v>
      </c>
      <c r="N144" s="427" t="s">
        <v>94</v>
      </c>
      <c r="O144" s="427" t="s">
        <v>22</v>
      </c>
      <c r="P144" s="427" t="s">
        <v>2630</v>
      </c>
      <c r="Q144" s="118" t="s">
        <v>5681</v>
      </c>
      <c r="R144" s="118" t="s">
        <v>6164</v>
      </c>
      <c r="S144" s="105" t="s">
        <v>88</v>
      </c>
      <c r="T144" s="449">
        <v>4</v>
      </c>
      <c r="U144" s="107">
        <f t="shared" si="10"/>
        <v>1</v>
      </c>
      <c r="V144" s="86"/>
      <c r="W144" s="86"/>
      <c r="X144" s="86"/>
      <c r="Y144" s="450" t="s">
        <v>3596</v>
      </c>
      <c r="Z144" s="119" t="s">
        <v>3597</v>
      </c>
      <c r="AA144" s="119"/>
      <c r="AB144" s="119"/>
      <c r="AC144" s="119"/>
      <c r="AD144" s="86"/>
      <c r="AE144" s="86"/>
      <c r="AF144" s="86"/>
      <c r="AG144" s="86"/>
      <c r="AH144" s="86"/>
      <c r="AI144" s="86"/>
      <c r="AJ144" s="110" t="s">
        <v>100</v>
      </c>
      <c r="AK144" s="410">
        <f t="shared" si="11"/>
        <v>2</v>
      </c>
      <c r="AL144" s="411">
        <f t="shared" si="12"/>
        <v>0</v>
      </c>
      <c r="AM144" s="89" t="str">
        <f t="shared" si="13"/>
        <v>CUMPLIDA</v>
      </c>
      <c r="AN144" s="89" t="str">
        <f t="shared" si="14"/>
        <v>CUMPLIDA</v>
      </c>
      <c r="AO144" s="105" t="s">
        <v>88</v>
      </c>
      <c r="AP144" s="113"/>
      <c r="AQ144" s="114" t="s">
        <v>3598</v>
      </c>
      <c r="AR144" s="91" t="s">
        <v>26</v>
      </c>
      <c r="AS144" s="114" t="s">
        <v>222</v>
      </c>
      <c r="AT144" s="427" t="s">
        <v>224</v>
      </c>
      <c r="AU144" s="427" t="s">
        <v>117</v>
      </c>
      <c r="AV144" s="427" t="s">
        <v>127</v>
      </c>
      <c r="AW144" s="427" t="s">
        <v>213</v>
      </c>
      <c r="AX144" s="427"/>
      <c r="AY144" s="427"/>
      <c r="AZ144" s="427"/>
      <c r="BA144" s="427"/>
      <c r="BB144" s="653"/>
    </row>
    <row r="145" spans="1:54" s="142" customFormat="1" ht="216.75" customHeight="1" x14ac:dyDescent="0.25">
      <c r="A145" s="96">
        <v>951</v>
      </c>
      <c r="B145" s="96">
        <v>20</v>
      </c>
      <c r="C145" s="119" t="s">
        <v>3599</v>
      </c>
      <c r="D145" s="364" t="s">
        <v>3600</v>
      </c>
      <c r="E145" s="119" t="s">
        <v>3601</v>
      </c>
      <c r="F145" s="450" t="s">
        <v>3602</v>
      </c>
      <c r="G145" s="450" t="s">
        <v>3603</v>
      </c>
      <c r="H145" s="365" t="s">
        <v>3604</v>
      </c>
      <c r="I145" s="450" t="s">
        <v>3605</v>
      </c>
      <c r="J145" s="449">
        <v>4</v>
      </c>
      <c r="K145" s="117">
        <v>42522</v>
      </c>
      <c r="L145" s="117">
        <v>43281</v>
      </c>
      <c r="M145" s="103" t="s">
        <v>3565</v>
      </c>
      <c r="N145" s="427" t="s">
        <v>94</v>
      </c>
      <c r="O145" s="427" t="s">
        <v>22</v>
      </c>
      <c r="P145" s="427" t="s">
        <v>2630</v>
      </c>
      <c r="Q145" s="118" t="s">
        <v>5681</v>
      </c>
      <c r="R145" s="118" t="s">
        <v>6164</v>
      </c>
      <c r="S145" s="105" t="s">
        <v>88</v>
      </c>
      <c r="T145" s="449">
        <v>4</v>
      </c>
      <c r="U145" s="107">
        <f t="shared" si="10"/>
        <v>1</v>
      </c>
      <c r="V145" s="86"/>
      <c r="W145" s="86"/>
      <c r="X145" s="450"/>
      <c r="Y145" s="450" t="s">
        <v>3606</v>
      </c>
      <c r="Z145" s="119" t="s">
        <v>3607</v>
      </c>
      <c r="AA145" s="119" t="s">
        <v>3608</v>
      </c>
      <c r="AB145" s="119" t="s">
        <v>5894</v>
      </c>
      <c r="AC145" s="119"/>
      <c r="AD145" s="86"/>
      <c r="AE145" s="86"/>
      <c r="AF145" s="86"/>
      <c r="AG145" s="86"/>
      <c r="AH145" s="86"/>
      <c r="AI145" s="86"/>
      <c r="AJ145" s="110" t="s">
        <v>100</v>
      </c>
      <c r="AK145" s="410">
        <f t="shared" si="11"/>
        <v>2</v>
      </c>
      <c r="AL145" s="411">
        <f t="shared" si="12"/>
        <v>0</v>
      </c>
      <c r="AM145" s="89" t="str">
        <f t="shared" si="13"/>
        <v>CUMPLIDA</v>
      </c>
      <c r="AN145" s="89" t="str">
        <f t="shared" si="14"/>
        <v>CUMPLIDA</v>
      </c>
      <c r="AO145" s="105" t="s">
        <v>88</v>
      </c>
      <c r="AP145" s="113"/>
      <c r="AQ145" s="114" t="s">
        <v>3609</v>
      </c>
      <c r="AR145" s="91" t="s">
        <v>19</v>
      </c>
      <c r="AS145" s="114" t="s">
        <v>222</v>
      </c>
      <c r="AT145" s="427" t="s">
        <v>224</v>
      </c>
      <c r="AU145" s="427" t="s">
        <v>117</v>
      </c>
      <c r="AV145" s="427" t="s">
        <v>133</v>
      </c>
      <c r="AW145" s="427" t="s">
        <v>213</v>
      </c>
      <c r="AX145" s="427"/>
      <c r="AY145" s="427"/>
      <c r="AZ145" s="427"/>
      <c r="BA145" s="427"/>
      <c r="BB145" s="653"/>
    </row>
    <row r="146" spans="1:54" s="142" customFormat="1" ht="187.15" customHeight="1" x14ac:dyDescent="0.25">
      <c r="A146" s="96">
        <v>952</v>
      </c>
      <c r="B146" s="96">
        <v>21</v>
      </c>
      <c r="C146" s="168" t="s">
        <v>3610</v>
      </c>
      <c r="D146" s="168" t="s">
        <v>3611</v>
      </c>
      <c r="E146" s="366" t="s">
        <v>3612</v>
      </c>
      <c r="F146" s="450" t="s">
        <v>3613</v>
      </c>
      <c r="G146" s="450" t="s">
        <v>3614</v>
      </c>
      <c r="H146" s="450" t="s">
        <v>3615</v>
      </c>
      <c r="I146" s="450" t="s">
        <v>3616</v>
      </c>
      <c r="J146" s="449">
        <v>6</v>
      </c>
      <c r="K146" s="117">
        <v>42522</v>
      </c>
      <c r="L146" s="117">
        <v>42886</v>
      </c>
      <c r="M146" s="103" t="s">
        <v>3565</v>
      </c>
      <c r="N146" s="101" t="s">
        <v>94</v>
      </c>
      <c r="O146" s="427" t="s">
        <v>22</v>
      </c>
      <c r="P146" s="427" t="s">
        <v>2630</v>
      </c>
      <c r="Q146" s="118" t="s">
        <v>5681</v>
      </c>
      <c r="R146" s="118" t="s">
        <v>6164</v>
      </c>
      <c r="S146" s="105" t="s">
        <v>3441</v>
      </c>
      <c r="T146" s="449">
        <v>6</v>
      </c>
      <c r="U146" s="107">
        <f t="shared" si="10"/>
        <v>1</v>
      </c>
      <c r="V146" s="86"/>
      <c r="W146" s="86"/>
      <c r="X146" s="86"/>
      <c r="Y146" s="450" t="s">
        <v>3617</v>
      </c>
      <c r="Z146" s="119" t="s">
        <v>3618</v>
      </c>
      <c r="AA146" s="119"/>
      <c r="AB146" s="119"/>
      <c r="AC146" s="119"/>
      <c r="AD146" s="86"/>
      <c r="AE146" s="86"/>
      <c r="AF146" s="86"/>
      <c r="AG146" s="86"/>
      <c r="AH146" s="86"/>
      <c r="AI146" s="86"/>
      <c r="AJ146" s="110" t="s">
        <v>100</v>
      </c>
      <c r="AK146" s="410">
        <f t="shared" si="11"/>
        <v>2</v>
      </c>
      <c r="AL146" s="411">
        <f t="shared" si="12"/>
        <v>0</v>
      </c>
      <c r="AM146" s="89" t="str">
        <f t="shared" si="13"/>
        <v>CUMPLIDA</v>
      </c>
      <c r="AN146" s="89" t="str">
        <f t="shared" si="14"/>
        <v>CUMPLIDA</v>
      </c>
      <c r="AO146" s="105" t="s">
        <v>89</v>
      </c>
      <c r="AP146" s="113"/>
      <c r="AQ146" s="114" t="s">
        <v>3619</v>
      </c>
      <c r="AR146" s="91" t="s">
        <v>26</v>
      </c>
      <c r="AS146" s="114" t="s">
        <v>222</v>
      </c>
      <c r="AT146" s="427" t="s">
        <v>224</v>
      </c>
      <c r="AU146" s="427" t="s">
        <v>117</v>
      </c>
      <c r="AV146" s="427" t="s">
        <v>126</v>
      </c>
      <c r="AW146" s="427" t="s">
        <v>213</v>
      </c>
      <c r="AX146" s="427"/>
      <c r="AY146" s="427"/>
      <c r="AZ146" s="427"/>
      <c r="BA146" s="427"/>
      <c r="BB146" s="653"/>
    </row>
    <row r="147" spans="1:54" s="142" customFormat="1" ht="348.75" customHeight="1" x14ac:dyDescent="0.25">
      <c r="A147" s="96">
        <v>953</v>
      </c>
      <c r="B147" s="96">
        <v>22</v>
      </c>
      <c r="C147" s="168" t="s">
        <v>3620</v>
      </c>
      <c r="D147" s="168" t="s">
        <v>3621</v>
      </c>
      <c r="E147" s="365" t="s">
        <v>3622</v>
      </c>
      <c r="F147" s="450" t="s">
        <v>3623</v>
      </c>
      <c r="G147" s="450" t="s">
        <v>3624</v>
      </c>
      <c r="H147" s="450" t="s">
        <v>3625</v>
      </c>
      <c r="I147" s="450" t="s">
        <v>3626</v>
      </c>
      <c r="J147" s="449">
        <v>7</v>
      </c>
      <c r="K147" s="117">
        <v>42522</v>
      </c>
      <c r="L147" s="117">
        <v>42886</v>
      </c>
      <c r="M147" s="103" t="s">
        <v>3565</v>
      </c>
      <c r="N147" s="101" t="s">
        <v>94</v>
      </c>
      <c r="O147" s="427" t="s">
        <v>22</v>
      </c>
      <c r="P147" s="427" t="s">
        <v>2630</v>
      </c>
      <c r="Q147" s="118" t="s">
        <v>5681</v>
      </c>
      <c r="R147" s="118" t="s">
        <v>6164</v>
      </c>
      <c r="S147" s="105" t="s">
        <v>3441</v>
      </c>
      <c r="T147" s="449">
        <v>7</v>
      </c>
      <c r="U147" s="107">
        <f t="shared" si="10"/>
        <v>1</v>
      </c>
      <c r="V147" s="86"/>
      <c r="W147" s="86"/>
      <c r="X147" s="86"/>
      <c r="Y147" s="450" t="s">
        <v>3627</v>
      </c>
      <c r="Z147" s="119" t="s">
        <v>3628</v>
      </c>
      <c r="AA147" s="119"/>
      <c r="AB147" s="119"/>
      <c r="AC147" s="119"/>
      <c r="AD147" s="86"/>
      <c r="AE147" s="86"/>
      <c r="AF147" s="86"/>
      <c r="AG147" s="86"/>
      <c r="AH147" s="86"/>
      <c r="AI147" s="86"/>
      <c r="AJ147" s="110" t="s">
        <v>100</v>
      </c>
      <c r="AK147" s="410">
        <f t="shared" si="11"/>
        <v>2</v>
      </c>
      <c r="AL147" s="411">
        <f t="shared" si="12"/>
        <v>0</v>
      </c>
      <c r="AM147" s="89" t="str">
        <f t="shared" si="13"/>
        <v>CUMPLIDA</v>
      </c>
      <c r="AN147" s="89" t="str">
        <f t="shared" si="14"/>
        <v>CUMPLIDA</v>
      </c>
      <c r="AO147" s="105" t="s">
        <v>89</v>
      </c>
      <c r="AP147" s="113"/>
      <c r="AQ147" s="114" t="s">
        <v>3629</v>
      </c>
      <c r="AR147" s="91" t="s">
        <v>26</v>
      </c>
      <c r="AS147" s="114" t="s">
        <v>222</v>
      </c>
      <c r="AT147" s="427" t="s">
        <v>224</v>
      </c>
      <c r="AU147" s="427" t="s">
        <v>115</v>
      </c>
      <c r="AV147" s="427" t="s">
        <v>205</v>
      </c>
      <c r="AW147" s="427" t="s">
        <v>213</v>
      </c>
      <c r="AX147" s="427"/>
      <c r="AY147" s="427"/>
      <c r="AZ147" s="427"/>
      <c r="BA147" s="427"/>
      <c r="BB147" s="653"/>
    </row>
    <row r="148" spans="1:54" s="142" customFormat="1" ht="256.5" hidden="1" customHeight="1" x14ac:dyDescent="0.25">
      <c r="A148" s="96">
        <v>954</v>
      </c>
      <c r="B148" s="96">
        <v>23</v>
      </c>
      <c r="C148" s="168" t="s">
        <v>3630</v>
      </c>
      <c r="D148" s="168" t="s">
        <v>3631</v>
      </c>
      <c r="E148" s="366" t="s">
        <v>3632</v>
      </c>
      <c r="F148" s="450" t="s">
        <v>3633</v>
      </c>
      <c r="G148" s="450" t="s">
        <v>3634</v>
      </c>
      <c r="H148" s="450" t="s">
        <v>3635</v>
      </c>
      <c r="I148" s="450" t="s">
        <v>3636</v>
      </c>
      <c r="J148" s="449">
        <v>5</v>
      </c>
      <c r="K148" s="117">
        <v>42522</v>
      </c>
      <c r="L148" s="117">
        <v>43434</v>
      </c>
      <c r="M148" s="103" t="s">
        <v>3565</v>
      </c>
      <c r="N148" s="101" t="s">
        <v>94</v>
      </c>
      <c r="O148" s="427" t="s">
        <v>22</v>
      </c>
      <c r="P148" s="427" t="s">
        <v>2630</v>
      </c>
      <c r="Q148" s="118" t="s">
        <v>5681</v>
      </c>
      <c r="R148" s="118" t="s">
        <v>6164</v>
      </c>
      <c r="S148" s="105" t="s">
        <v>88</v>
      </c>
      <c r="T148" s="449">
        <v>2</v>
      </c>
      <c r="U148" s="107">
        <f t="shared" si="10"/>
        <v>0.4</v>
      </c>
      <c r="V148" s="86"/>
      <c r="W148" s="86"/>
      <c r="X148" s="86"/>
      <c r="Y148" s="450" t="s">
        <v>3637</v>
      </c>
      <c r="Z148" s="119" t="s">
        <v>3638</v>
      </c>
      <c r="AA148" s="119" t="s">
        <v>3639</v>
      </c>
      <c r="AB148" s="119" t="s">
        <v>5866</v>
      </c>
      <c r="AC148" s="119"/>
      <c r="AD148" s="86"/>
      <c r="AE148" s="86"/>
      <c r="AF148" s="86"/>
      <c r="AG148" s="86"/>
      <c r="AH148" s="86"/>
      <c r="AI148" s="86"/>
      <c r="AJ148" s="110" t="s">
        <v>100</v>
      </c>
      <c r="AK148" s="410">
        <f t="shared" si="11"/>
        <v>0</v>
      </c>
      <c r="AL148" s="411">
        <f t="shared" si="12"/>
        <v>1</v>
      </c>
      <c r="AM148" s="89" t="str">
        <f t="shared" si="13"/>
        <v>EN TERMINO</v>
      </c>
      <c r="AN148" s="89" t="str">
        <f t="shared" si="14"/>
        <v>EN TERMINO</v>
      </c>
      <c r="AO148" s="105" t="s">
        <v>88</v>
      </c>
      <c r="AP148" s="113"/>
      <c r="AQ148" s="114" t="s">
        <v>3640</v>
      </c>
      <c r="AR148" s="91" t="s">
        <v>26</v>
      </c>
      <c r="AS148" s="114" t="s">
        <v>222</v>
      </c>
      <c r="AT148" s="427" t="s">
        <v>224</v>
      </c>
      <c r="AU148" s="427" t="s">
        <v>117</v>
      </c>
      <c r="AV148" s="427" t="s">
        <v>135</v>
      </c>
      <c r="AW148" s="427" t="s">
        <v>213</v>
      </c>
      <c r="AX148" s="427" t="s">
        <v>6234</v>
      </c>
      <c r="AY148" s="427"/>
      <c r="AZ148" s="427"/>
      <c r="BA148" s="427"/>
      <c r="BB148" s="653"/>
    </row>
    <row r="149" spans="1:54" s="142" customFormat="1" ht="308.25" customHeight="1" x14ac:dyDescent="0.25">
      <c r="A149" s="96">
        <v>955</v>
      </c>
      <c r="B149" s="96">
        <v>24</v>
      </c>
      <c r="C149" s="168" t="s">
        <v>3641</v>
      </c>
      <c r="D149" s="168" t="s">
        <v>3642</v>
      </c>
      <c r="E149" s="354" t="s">
        <v>358</v>
      </c>
      <c r="F149" s="450" t="s">
        <v>3643</v>
      </c>
      <c r="G149" s="450" t="s">
        <v>3644</v>
      </c>
      <c r="H149" s="450" t="s">
        <v>3645</v>
      </c>
      <c r="I149" s="450" t="s">
        <v>3646</v>
      </c>
      <c r="J149" s="449">
        <v>5</v>
      </c>
      <c r="K149" s="117">
        <v>42522</v>
      </c>
      <c r="L149" s="117">
        <v>42886</v>
      </c>
      <c r="M149" s="103" t="s">
        <v>3565</v>
      </c>
      <c r="N149" s="452" t="s">
        <v>94</v>
      </c>
      <c r="O149" s="452" t="s">
        <v>22</v>
      </c>
      <c r="P149" s="452" t="s">
        <v>22</v>
      </c>
      <c r="Q149" s="118" t="s">
        <v>5681</v>
      </c>
      <c r="R149" s="118" t="s">
        <v>6164</v>
      </c>
      <c r="S149" s="105" t="s">
        <v>88</v>
      </c>
      <c r="T149" s="449">
        <v>5</v>
      </c>
      <c r="U149" s="107">
        <f t="shared" si="10"/>
        <v>1</v>
      </c>
      <c r="V149" s="86"/>
      <c r="W149" s="86"/>
      <c r="X149" s="86"/>
      <c r="Y149" s="450" t="s">
        <v>3647</v>
      </c>
      <c r="Z149" s="119" t="s">
        <v>3648</v>
      </c>
      <c r="AA149" s="119"/>
      <c r="AB149" s="119"/>
      <c r="AC149" s="119"/>
      <c r="AD149" s="86"/>
      <c r="AE149" s="86"/>
      <c r="AF149" s="86"/>
      <c r="AG149" s="86"/>
      <c r="AH149" s="86"/>
      <c r="AI149" s="86"/>
      <c r="AJ149" s="110" t="s">
        <v>100</v>
      </c>
      <c r="AK149" s="410">
        <f t="shared" si="11"/>
        <v>2</v>
      </c>
      <c r="AL149" s="411">
        <f t="shared" si="12"/>
        <v>0</v>
      </c>
      <c r="AM149" s="89" t="str">
        <f t="shared" si="13"/>
        <v>CUMPLIDA</v>
      </c>
      <c r="AN149" s="89" t="str">
        <f t="shared" si="14"/>
        <v>CUMPLIDA</v>
      </c>
      <c r="AO149" s="105" t="s">
        <v>88</v>
      </c>
      <c r="AP149" s="113"/>
      <c r="AQ149" s="114" t="s">
        <v>3649</v>
      </c>
      <c r="AR149" s="91" t="s">
        <v>19</v>
      </c>
      <c r="AS149" s="114" t="s">
        <v>222</v>
      </c>
      <c r="AT149" s="427" t="s">
        <v>224</v>
      </c>
      <c r="AU149" s="427" t="s">
        <v>111</v>
      </c>
      <c r="AV149" s="427" t="s">
        <v>1512</v>
      </c>
      <c r="AW149" s="427" t="s">
        <v>213</v>
      </c>
      <c r="AX149" s="427"/>
      <c r="AY149" s="427"/>
      <c r="AZ149" s="427"/>
      <c r="BA149" s="427"/>
      <c r="BB149" s="653"/>
    </row>
    <row r="150" spans="1:54" s="142" customFormat="1" ht="252" customHeight="1" x14ac:dyDescent="0.25">
      <c r="A150" s="96">
        <v>956</v>
      </c>
      <c r="B150" s="96">
        <v>25</v>
      </c>
      <c r="C150" s="168" t="s">
        <v>3650</v>
      </c>
      <c r="D150" s="168" t="s">
        <v>3651</v>
      </c>
      <c r="E150" s="354" t="s">
        <v>358</v>
      </c>
      <c r="F150" s="450" t="s">
        <v>3652</v>
      </c>
      <c r="G150" s="450" t="s">
        <v>3653</v>
      </c>
      <c r="H150" s="450" t="s">
        <v>3654</v>
      </c>
      <c r="I150" s="450" t="s">
        <v>3655</v>
      </c>
      <c r="J150" s="449">
        <v>2</v>
      </c>
      <c r="K150" s="117">
        <v>42522</v>
      </c>
      <c r="L150" s="117">
        <v>42916</v>
      </c>
      <c r="M150" s="103" t="s">
        <v>3565</v>
      </c>
      <c r="N150" s="452" t="s">
        <v>94</v>
      </c>
      <c r="O150" s="452" t="s">
        <v>22</v>
      </c>
      <c r="P150" s="452" t="s">
        <v>22</v>
      </c>
      <c r="Q150" s="118" t="s">
        <v>5681</v>
      </c>
      <c r="R150" s="118" t="s">
        <v>6164</v>
      </c>
      <c r="S150" s="105" t="s">
        <v>88</v>
      </c>
      <c r="T150" s="449">
        <v>2</v>
      </c>
      <c r="U150" s="107">
        <f t="shared" si="10"/>
        <v>1</v>
      </c>
      <c r="V150" s="86"/>
      <c r="W150" s="86"/>
      <c r="X150" s="86"/>
      <c r="Y150" s="450" t="s">
        <v>3656</v>
      </c>
      <c r="Z150" s="119" t="s">
        <v>3657</v>
      </c>
      <c r="AA150" s="119"/>
      <c r="AB150" s="119"/>
      <c r="AC150" s="119"/>
      <c r="AD150" s="86"/>
      <c r="AE150" s="86"/>
      <c r="AF150" s="86"/>
      <c r="AG150" s="86"/>
      <c r="AH150" s="86"/>
      <c r="AI150" s="86"/>
      <c r="AJ150" s="110" t="s">
        <v>100</v>
      </c>
      <c r="AK150" s="410">
        <f t="shared" si="11"/>
        <v>2</v>
      </c>
      <c r="AL150" s="411">
        <f t="shared" si="12"/>
        <v>0</v>
      </c>
      <c r="AM150" s="89" t="str">
        <f t="shared" si="13"/>
        <v>CUMPLIDA</v>
      </c>
      <c r="AN150" s="89" t="str">
        <f t="shared" si="14"/>
        <v>CUMPLIDA</v>
      </c>
      <c r="AO150" s="105" t="s">
        <v>88</v>
      </c>
      <c r="AP150" s="113"/>
      <c r="AQ150" s="114" t="s">
        <v>3658</v>
      </c>
      <c r="AR150" s="91" t="s">
        <v>19</v>
      </c>
      <c r="AS150" s="114" t="s">
        <v>222</v>
      </c>
      <c r="AT150" s="427" t="s">
        <v>224</v>
      </c>
      <c r="AU150" s="427" t="s">
        <v>111</v>
      </c>
      <c r="AV150" s="427" t="s">
        <v>157</v>
      </c>
      <c r="AW150" s="427" t="s">
        <v>213</v>
      </c>
      <c r="AX150" s="427"/>
      <c r="AY150" s="427"/>
      <c r="AZ150" s="427"/>
      <c r="BA150" s="427"/>
      <c r="BB150" s="653"/>
    </row>
    <row r="151" spans="1:54" s="142" customFormat="1" ht="255" customHeight="1" x14ac:dyDescent="0.25">
      <c r="A151" s="96">
        <v>957</v>
      </c>
      <c r="B151" s="96">
        <v>26</v>
      </c>
      <c r="C151" s="168" t="s">
        <v>3659</v>
      </c>
      <c r="D151" s="168" t="s">
        <v>3660</v>
      </c>
      <c r="E151" s="450" t="s">
        <v>3661</v>
      </c>
      <c r="F151" s="168" t="s">
        <v>3662</v>
      </c>
      <c r="G151" s="450" t="s">
        <v>3663</v>
      </c>
      <c r="H151" s="450" t="s">
        <v>3664</v>
      </c>
      <c r="I151" s="450" t="s">
        <v>3665</v>
      </c>
      <c r="J151" s="449">
        <v>5</v>
      </c>
      <c r="K151" s="117">
        <v>42522</v>
      </c>
      <c r="L151" s="117">
        <v>42916</v>
      </c>
      <c r="M151" s="103" t="s">
        <v>3666</v>
      </c>
      <c r="N151" s="452" t="s">
        <v>95</v>
      </c>
      <c r="O151" s="452" t="s">
        <v>22</v>
      </c>
      <c r="P151" s="452" t="s">
        <v>22</v>
      </c>
      <c r="Q151" s="118" t="s">
        <v>5681</v>
      </c>
      <c r="R151" s="118" t="s">
        <v>6164</v>
      </c>
      <c r="S151" s="105" t="s">
        <v>3547</v>
      </c>
      <c r="T151" s="449">
        <v>5</v>
      </c>
      <c r="U151" s="107">
        <f t="shared" si="10"/>
        <v>1</v>
      </c>
      <c r="V151" s="86"/>
      <c r="W151" s="86"/>
      <c r="X151" s="195" t="s">
        <v>3667</v>
      </c>
      <c r="Y151" s="450" t="s">
        <v>3668</v>
      </c>
      <c r="Z151" s="119" t="s">
        <v>3669</v>
      </c>
      <c r="AA151" s="119"/>
      <c r="AB151" s="119"/>
      <c r="AC151" s="119"/>
      <c r="AD151" s="86"/>
      <c r="AE151" s="86"/>
      <c r="AF151" s="86"/>
      <c r="AG151" s="86"/>
      <c r="AH151" s="86"/>
      <c r="AI151" s="86"/>
      <c r="AJ151" s="110" t="s">
        <v>100</v>
      </c>
      <c r="AK151" s="410">
        <f t="shared" si="11"/>
        <v>2</v>
      </c>
      <c r="AL151" s="411">
        <f t="shared" si="12"/>
        <v>0</v>
      </c>
      <c r="AM151" s="89" t="str">
        <f t="shared" si="13"/>
        <v>CUMPLIDA</v>
      </c>
      <c r="AN151" s="89" t="str">
        <f t="shared" si="14"/>
        <v>CUMPLIDA</v>
      </c>
      <c r="AO151" s="105" t="s">
        <v>31</v>
      </c>
      <c r="AP151" s="113"/>
      <c r="AQ151" s="114" t="s">
        <v>3670</v>
      </c>
      <c r="AR151" s="91" t="s">
        <v>26</v>
      </c>
      <c r="AS151" s="114" t="s">
        <v>220</v>
      </c>
      <c r="AT151" s="427" t="s">
        <v>224</v>
      </c>
      <c r="AU151" s="427" t="s">
        <v>111</v>
      </c>
      <c r="AV151" s="427" t="s">
        <v>151</v>
      </c>
      <c r="AW151" s="427" t="s">
        <v>213</v>
      </c>
      <c r="AX151" s="427"/>
      <c r="AY151" s="427"/>
      <c r="AZ151" s="427"/>
      <c r="BA151" s="427"/>
      <c r="BB151" s="653"/>
    </row>
    <row r="152" spans="1:54" s="142" customFormat="1" ht="243.75" customHeight="1" x14ac:dyDescent="0.25">
      <c r="A152" s="96">
        <v>958</v>
      </c>
      <c r="B152" s="96">
        <v>27</v>
      </c>
      <c r="C152" s="272" t="s">
        <v>3671</v>
      </c>
      <c r="D152" s="168" t="s">
        <v>3672</v>
      </c>
      <c r="E152" s="168" t="s">
        <v>3673</v>
      </c>
      <c r="F152" s="168" t="s">
        <v>3674</v>
      </c>
      <c r="G152" s="450" t="s">
        <v>3663</v>
      </c>
      <c r="H152" s="450" t="s">
        <v>3675</v>
      </c>
      <c r="I152" s="450" t="s">
        <v>3665</v>
      </c>
      <c r="J152" s="449">
        <v>5</v>
      </c>
      <c r="K152" s="117">
        <v>42522</v>
      </c>
      <c r="L152" s="117">
        <v>42916</v>
      </c>
      <c r="M152" s="103" t="s">
        <v>3666</v>
      </c>
      <c r="N152" s="452" t="s">
        <v>95</v>
      </c>
      <c r="O152" s="452" t="s">
        <v>22</v>
      </c>
      <c r="P152" s="452" t="s">
        <v>22</v>
      </c>
      <c r="Q152" s="118" t="s">
        <v>5681</v>
      </c>
      <c r="R152" s="118" t="s">
        <v>6164</v>
      </c>
      <c r="S152" s="105" t="s">
        <v>3547</v>
      </c>
      <c r="T152" s="449">
        <v>5</v>
      </c>
      <c r="U152" s="107">
        <f t="shared" si="10"/>
        <v>1</v>
      </c>
      <c r="V152" s="86"/>
      <c r="W152" s="86"/>
      <c r="X152" s="86"/>
      <c r="Y152" s="450" t="s">
        <v>3676</v>
      </c>
      <c r="Z152" s="119" t="s">
        <v>3677</v>
      </c>
      <c r="AA152" s="119"/>
      <c r="AB152" s="119"/>
      <c r="AC152" s="119"/>
      <c r="AD152" s="86"/>
      <c r="AE152" s="86"/>
      <c r="AF152" s="86"/>
      <c r="AG152" s="86"/>
      <c r="AH152" s="86"/>
      <c r="AI152" s="86"/>
      <c r="AJ152" s="110" t="s">
        <v>100</v>
      </c>
      <c r="AK152" s="410">
        <f t="shared" si="11"/>
        <v>2</v>
      </c>
      <c r="AL152" s="411">
        <f t="shared" si="12"/>
        <v>0</v>
      </c>
      <c r="AM152" s="89" t="str">
        <f t="shared" si="13"/>
        <v>CUMPLIDA</v>
      </c>
      <c r="AN152" s="89" t="str">
        <f t="shared" si="14"/>
        <v>CUMPLIDA</v>
      </c>
      <c r="AO152" s="105" t="s">
        <v>31</v>
      </c>
      <c r="AP152" s="113"/>
      <c r="AQ152" s="114" t="s">
        <v>3678</v>
      </c>
      <c r="AR152" s="91" t="s">
        <v>226</v>
      </c>
      <c r="AS152" s="114" t="s">
        <v>220</v>
      </c>
      <c r="AT152" s="427" t="s">
        <v>224</v>
      </c>
      <c r="AU152" s="427" t="s">
        <v>115</v>
      </c>
      <c r="AV152" s="427" t="s">
        <v>205</v>
      </c>
      <c r="AW152" s="427" t="s">
        <v>213</v>
      </c>
      <c r="AX152" s="427"/>
      <c r="AY152" s="427"/>
      <c r="AZ152" s="427"/>
      <c r="BA152" s="427"/>
      <c r="BB152" s="653"/>
    </row>
    <row r="153" spans="1:54" s="142" customFormat="1" ht="178.5" customHeight="1" x14ac:dyDescent="0.25">
      <c r="A153" s="96">
        <v>959</v>
      </c>
      <c r="B153" s="96">
        <v>28</v>
      </c>
      <c r="C153" s="272" t="s">
        <v>3679</v>
      </c>
      <c r="D153" s="168" t="s">
        <v>3680</v>
      </c>
      <c r="E153" s="168" t="s">
        <v>3681</v>
      </c>
      <c r="F153" s="168" t="s">
        <v>3682</v>
      </c>
      <c r="G153" s="168" t="s">
        <v>3683</v>
      </c>
      <c r="H153" s="450" t="s">
        <v>3684</v>
      </c>
      <c r="I153" s="450" t="s">
        <v>3685</v>
      </c>
      <c r="J153" s="449">
        <v>4</v>
      </c>
      <c r="K153" s="117">
        <v>42522</v>
      </c>
      <c r="L153" s="117">
        <v>43039</v>
      </c>
      <c r="M153" s="103" t="s">
        <v>3666</v>
      </c>
      <c r="N153" s="452" t="s">
        <v>95</v>
      </c>
      <c r="O153" s="452" t="s">
        <v>22</v>
      </c>
      <c r="P153" s="452" t="s">
        <v>22</v>
      </c>
      <c r="Q153" s="118" t="s">
        <v>5681</v>
      </c>
      <c r="R153" s="118" t="s">
        <v>6164</v>
      </c>
      <c r="S153" s="105" t="s">
        <v>3441</v>
      </c>
      <c r="T153" s="449">
        <v>4</v>
      </c>
      <c r="U153" s="107">
        <f t="shared" si="10"/>
        <v>1</v>
      </c>
      <c r="V153" s="86"/>
      <c r="W153" s="86"/>
      <c r="X153" s="86"/>
      <c r="Y153" s="450" t="s">
        <v>3686</v>
      </c>
      <c r="Z153" s="119" t="s">
        <v>3687</v>
      </c>
      <c r="AA153" s="119" t="s">
        <v>3688</v>
      </c>
      <c r="AB153" s="119"/>
      <c r="AC153" s="119"/>
      <c r="AD153" s="86"/>
      <c r="AE153" s="86"/>
      <c r="AF153" s="86"/>
      <c r="AG153" s="86"/>
      <c r="AH153" s="86"/>
      <c r="AI153" s="86"/>
      <c r="AJ153" s="110" t="s">
        <v>100</v>
      </c>
      <c r="AK153" s="410">
        <f t="shared" si="11"/>
        <v>2</v>
      </c>
      <c r="AL153" s="411">
        <f t="shared" si="12"/>
        <v>0</v>
      </c>
      <c r="AM153" s="89" t="str">
        <f t="shared" si="13"/>
        <v>CUMPLIDA</v>
      </c>
      <c r="AN153" s="89" t="str">
        <f t="shared" si="14"/>
        <v>CUMPLIDA</v>
      </c>
      <c r="AO153" s="105" t="s">
        <v>89</v>
      </c>
      <c r="AP153" s="113"/>
      <c r="AQ153" s="114" t="s">
        <v>3689</v>
      </c>
      <c r="AR153" s="91" t="s">
        <v>26</v>
      </c>
      <c r="AS153" s="114" t="s">
        <v>222</v>
      </c>
      <c r="AT153" s="427" t="s">
        <v>224</v>
      </c>
      <c r="AU153" s="427" t="s">
        <v>115</v>
      </c>
      <c r="AV153" s="427" t="s">
        <v>176</v>
      </c>
      <c r="AW153" s="427" t="s">
        <v>213</v>
      </c>
      <c r="AX153" s="427"/>
      <c r="AY153" s="427"/>
      <c r="AZ153" s="427"/>
      <c r="BA153" s="427"/>
      <c r="BB153" s="653"/>
    </row>
    <row r="154" spans="1:54" s="142" customFormat="1" ht="335.25" customHeight="1" x14ac:dyDescent="0.25">
      <c r="A154" s="96">
        <v>962</v>
      </c>
      <c r="B154" s="96">
        <v>31</v>
      </c>
      <c r="C154" s="168" t="s">
        <v>3703</v>
      </c>
      <c r="D154" s="284" t="s">
        <v>3704</v>
      </c>
      <c r="E154" s="119" t="s">
        <v>3705</v>
      </c>
      <c r="F154" s="256" t="s">
        <v>3706</v>
      </c>
      <c r="G154" s="450" t="s">
        <v>3707</v>
      </c>
      <c r="H154" s="450" t="s">
        <v>3708</v>
      </c>
      <c r="I154" s="450" t="s">
        <v>3708</v>
      </c>
      <c r="J154" s="449">
        <v>8</v>
      </c>
      <c r="K154" s="117">
        <v>42522</v>
      </c>
      <c r="L154" s="117">
        <v>43190</v>
      </c>
      <c r="M154" s="103" t="s">
        <v>466</v>
      </c>
      <c r="N154" s="105" t="s">
        <v>34</v>
      </c>
      <c r="O154" s="105" t="s">
        <v>29</v>
      </c>
      <c r="P154" s="105" t="s">
        <v>29</v>
      </c>
      <c r="Q154" s="427" t="s">
        <v>531</v>
      </c>
      <c r="R154" s="452" t="s">
        <v>6191</v>
      </c>
      <c r="S154" s="105" t="s">
        <v>3547</v>
      </c>
      <c r="T154" s="449">
        <v>8</v>
      </c>
      <c r="U154" s="107">
        <f t="shared" si="10"/>
        <v>1</v>
      </c>
      <c r="V154" s="86"/>
      <c r="W154" s="86"/>
      <c r="X154" s="86"/>
      <c r="Y154" s="450" t="s">
        <v>3709</v>
      </c>
      <c r="Z154" s="450" t="s">
        <v>3710</v>
      </c>
      <c r="AA154" s="450"/>
      <c r="AB154" s="109" t="s">
        <v>5720</v>
      </c>
      <c r="AC154" s="109"/>
      <c r="AD154" s="86"/>
      <c r="AE154" s="86"/>
      <c r="AF154" s="86"/>
      <c r="AG154" s="86"/>
      <c r="AH154" s="86"/>
      <c r="AI154" s="86"/>
      <c r="AJ154" s="110" t="s">
        <v>100</v>
      </c>
      <c r="AK154" s="410">
        <f t="shared" si="11"/>
        <v>2</v>
      </c>
      <c r="AL154" s="411">
        <f t="shared" si="12"/>
        <v>0</v>
      </c>
      <c r="AM154" s="89" t="str">
        <f t="shared" si="13"/>
        <v>CUMPLIDA</v>
      </c>
      <c r="AN154" s="89" t="str">
        <f t="shared" si="14"/>
        <v>CUMPLIDA</v>
      </c>
      <c r="AO154" s="105" t="s">
        <v>31</v>
      </c>
      <c r="AP154" s="113"/>
      <c r="AQ154" s="114" t="s">
        <v>3711</v>
      </c>
      <c r="AR154" s="91" t="s">
        <v>19</v>
      </c>
      <c r="AS154" s="114" t="s">
        <v>222</v>
      </c>
      <c r="AT154" s="449" t="s">
        <v>108</v>
      </c>
      <c r="AU154" s="427" t="s">
        <v>114</v>
      </c>
      <c r="AV154" s="427" t="s">
        <v>130</v>
      </c>
      <c r="AW154" s="427" t="s">
        <v>213</v>
      </c>
      <c r="AX154" s="427"/>
      <c r="AY154" s="427"/>
      <c r="AZ154" s="427"/>
      <c r="BA154" s="427"/>
      <c r="BB154" s="653"/>
    </row>
    <row r="155" spans="1:54" s="142" customFormat="1" ht="188.25" customHeight="1" x14ac:dyDescent="0.25">
      <c r="A155" s="96">
        <v>963</v>
      </c>
      <c r="B155" s="96">
        <v>32</v>
      </c>
      <c r="C155" s="272" t="s">
        <v>3712</v>
      </c>
      <c r="D155" s="284" t="s">
        <v>3713</v>
      </c>
      <c r="E155" s="354" t="s">
        <v>358</v>
      </c>
      <c r="F155" s="256" t="s">
        <v>3706</v>
      </c>
      <c r="G155" s="450" t="s">
        <v>3707</v>
      </c>
      <c r="H155" s="450" t="s">
        <v>3708</v>
      </c>
      <c r="I155" s="450" t="s">
        <v>3708</v>
      </c>
      <c r="J155" s="449">
        <v>8</v>
      </c>
      <c r="K155" s="117">
        <v>42522</v>
      </c>
      <c r="L155" s="117">
        <v>43190</v>
      </c>
      <c r="M155" s="103" t="s">
        <v>466</v>
      </c>
      <c r="N155" s="105" t="s">
        <v>34</v>
      </c>
      <c r="O155" s="427" t="s">
        <v>29</v>
      </c>
      <c r="P155" s="427" t="s">
        <v>29</v>
      </c>
      <c r="Q155" s="427" t="s">
        <v>531</v>
      </c>
      <c r="R155" s="452" t="s">
        <v>6191</v>
      </c>
      <c r="S155" s="105" t="s">
        <v>88</v>
      </c>
      <c r="T155" s="449">
        <v>8</v>
      </c>
      <c r="U155" s="107">
        <f t="shared" si="10"/>
        <v>1</v>
      </c>
      <c r="V155" s="86"/>
      <c r="W155" s="86"/>
      <c r="X155" s="86"/>
      <c r="Y155" s="450" t="s">
        <v>3714</v>
      </c>
      <c r="Z155" s="450"/>
      <c r="AA155" s="450"/>
      <c r="AB155" s="109" t="s">
        <v>5744</v>
      </c>
      <c r="AC155" s="109"/>
      <c r="AD155" s="86"/>
      <c r="AE155" s="86"/>
      <c r="AF155" s="86"/>
      <c r="AG155" s="86"/>
      <c r="AH155" s="86"/>
      <c r="AI155" s="86"/>
      <c r="AJ155" s="110" t="s">
        <v>100</v>
      </c>
      <c r="AK155" s="410">
        <f t="shared" si="11"/>
        <v>2</v>
      </c>
      <c r="AL155" s="411">
        <f t="shared" si="12"/>
        <v>0</v>
      </c>
      <c r="AM155" s="89" t="str">
        <f t="shared" si="13"/>
        <v>CUMPLIDA</v>
      </c>
      <c r="AN155" s="89" t="str">
        <f t="shared" si="14"/>
        <v>CUMPLIDA</v>
      </c>
      <c r="AO155" s="105" t="s">
        <v>88</v>
      </c>
      <c r="AP155" s="113"/>
      <c r="AQ155" s="114" t="s">
        <v>3715</v>
      </c>
      <c r="AR155" s="91" t="s">
        <v>19</v>
      </c>
      <c r="AS155" s="114" t="s">
        <v>222</v>
      </c>
      <c r="AT155" s="449" t="s">
        <v>108</v>
      </c>
      <c r="AU155" s="427" t="s">
        <v>111</v>
      </c>
      <c r="AV155" s="427" t="s">
        <v>172</v>
      </c>
      <c r="AW155" s="427" t="s">
        <v>213</v>
      </c>
      <c r="AX155" s="427"/>
      <c r="AY155" s="427"/>
      <c r="AZ155" s="427"/>
      <c r="BA155" s="427"/>
      <c r="BB155" s="653"/>
    </row>
    <row r="156" spans="1:54" s="142" customFormat="1" ht="179.25" hidden="1" customHeight="1" x14ac:dyDescent="0.25">
      <c r="A156" s="96">
        <v>964</v>
      </c>
      <c r="B156" s="96">
        <v>33</v>
      </c>
      <c r="C156" s="272" t="s">
        <v>3716</v>
      </c>
      <c r="D156" s="284" t="s">
        <v>3717</v>
      </c>
      <c r="E156" s="354" t="s">
        <v>358</v>
      </c>
      <c r="F156" s="256" t="s">
        <v>3718</v>
      </c>
      <c r="G156" s="450" t="s">
        <v>3719</v>
      </c>
      <c r="H156" s="450" t="s">
        <v>5830</v>
      </c>
      <c r="I156" s="450" t="s">
        <v>5830</v>
      </c>
      <c r="J156" s="449">
        <v>8</v>
      </c>
      <c r="K156" s="117">
        <v>42522</v>
      </c>
      <c r="L156" s="117">
        <v>43434</v>
      </c>
      <c r="M156" s="103" t="s">
        <v>466</v>
      </c>
      <c r="N156" s="105" t="s">
        <v>34</v>
      </c>
      <c r="O156" s="427" t="s">
        <v>29</v>
      </c>
      <c r="P156" s="427" t="s">
        <v>29</v>
      </c>
      <c r="Q156" s="427" t="s">
        <v>531</v>
      </c>
      <c r="R156" s="452" t="s">
        <v>6191</v>
      </c>
      <c r="S156" s="105" t="s">
        <v>3441</v>
      </c>
      <c r="T156" s="449">
        <v>6</v>
      </c>
      <c r="U156" s="107">
        <f t="shared" si="10"/>
        <v>0.75</v>
      </c>
      <c r="V156" s="86"/>
      <c r="W156" s="86"/>
      <c r="X156" s="86"/>
      <c r="Y156" s="450" t="s">
        <v>3720</v>
      </c>
      <c r="Z156" s="450" t="s">
        <v>3721</v>
      </c>
      <c r="AA156" s="450"/>
      <c r="AB156" s="109" t="s">
        <v>5801</v>
      </c>
      <c r="AC156" s="109"/>
      <c r="AD156" s="86"/>
      <c r="AE156" s="86"/>
      <c r="AF156" s="86"/>
      <c r="AG156" s="86"/>
      <c r="AH156" s="86"/>
      <c r="AI156" s="86"/>
      <c r="AJ156" s="110" t="s">
        <v>100</v>
      </c>
      <c r="AK156" s="410">
        <f t="shared" si="11"/>
        <v>0</v>
      </c>
      <c r="AL156" s="411">
        <f t="shared" si="12"/>
        <v>1</v>
      </c>
      <c r="AM156" s="89" t="str">
        <f t="shared" si="13"/>
        <v>EN TERMINO</v>
      </c>
      <c r="AN156" s="89" t="str">
        <f t="shared" si="14"/>
        <v>EN TERMINO</v>
      </c>
      <c r="AO156" s="105" t="s">
        <v>89</v>
      </c>
      <c r="AP156" s="113"/>
      <c r="AQ156" s="114" t="s">
        <v>3722</v>
      </c>
      <c r="AR156" s="91" t="s">
        <v>19</v>
      </c>
      <c r="AS156" s="114" t="s">
        <v>222</v>
      </c>
      <c r="AT156" s="449" t="s">
        <v>108</v>
      </c>
      <c r="AU156" s="427" t="s">
        <v>117</v>
      </c>
      <c r="AV156" s="427" t="s">
        <v>203</v>
      </c>
      <c r="AW156" s="427" t="s">
        <v>213</v>
      </c>
      <c r="AX156" s="427" t="s">
        <v>6234</v>
      </c>
      <c r="AY156" s="427"/>
      <c r="AZ156" s="427"/>
      <c r="BA156" s="427"/>
      <c r="BB156" s="653"/>
    </row>
    <row r="157" spans="1:54" s="142" customFormat="1" ht="167.25" customHeight="1" x14ac:dyDescent="0.25">
      <c r="A157" s="96">
        <v>965</v>
      </c>
      <c r="B157" s="96">
        <v>34</v>
      </c>
      <c r="C157" s="272" t="s">
        <v>3723</v>
      </c>
      <c r="D157" s="284" t="s">
        <v>3724</v>
      </c>
      <c r="E157" s="354" t="s">
        <v>358</v>
      </c>
      <c r="F157" s="450" t="s">
        <v>3725</v>
      </c>
      <c r="G157" s="354"/>
      <c r="H157" s="256" t="s">
        <v>3726</v>
      </c>
      <c r="I157" s="256" t="s">
        <v>3726</v>
      </c>
      <c r="J157" s="427">
        <v>6</v>
      </c>
      <c r="K157" s="117">
        <v>42522</v>
      </c>
      <c r="L157" s="117">
        <v>42825</v>
      </c>
      <c r="M157" s="103" t="s">
        <v>466</v>
      </c>
      <c r="N157" s="105" t="s">
        <v>34</v>
      </c>
      <c r="O157" s="427" t="s">
        <v>29</v>
      </c>
      <c r="P157" s="427" t="s">
        <v>29</v>
      </c>
      <c r="Q157" s="427" t="s">
        <v>531</v>
      </c>
      <c r="R157" s="452" t="s">
        <v>6191</v>
      </c>
      <c r="S157" s="105" t="s">
        <v>3547</v>
      </c>
      <c r="T157" s="449">
        <v>6</v>
      </c>
      <c r="U157" s="107">
        <f t="shared" si="10"/>
        <v>1</v>
      </c>
      <c r="V157" s="86"/>
      <c r="W157" s="86"/>
      <c r="X157" s="119" t="s">
        <v>3727</v>
      </c>
      <c r="Y157" s="450" t="s">
        <v>3728</v>
      </c>
      <c r="Z157" s="119" t="s">
        <v>3729</v>
      </c>
      <c r="AA157" s="119"/>
      <c r="AB157" s="119"/>
      <c r="AC157" s="119"/>
      <c r="AD157" s="86"/>
      <c r="AE157" s="86"/>
      <c r="AF157" s="86"/>
      <c r="AG157" s="86"/>
      <c r="AH157" s="86"/>
      <c r="AI157" s="86"/>
      <c r="AJ157" s="110" t="s">
        <v>100</v>
      </c>
      <c r="AK157" s="410">
        <f t="shared" si="11"/>
        <v>2</v>
      </c>
      <c r="AL157" s="411">
        <f t="shared" si="12"/>
        <v>0</v>
      </c>
      <c r="AM157" s="89" t="str">
        <f t="shared" si="13"/>
        <v>CUMPLIDA</v>
      </c>
      <c r="AN157" s="89" t="str">
        <f t="shared" si="14"/>
        <v>CUMPLIDA</v>
      </c>
      <c r="AO157" s="105" t="s">
        <v>31</v>
      </c>
      <c r="AP157" s="113"/>
      <c r="AQ157" s="114" t="s">
        <v>3730</v>
      </c>
      <c r="AR157" s="91" t="s">
        <v>19</v>
      </c>
      <c r="AS157" s="114" t="s">
        <v>222</v>
      </c>
      <c r="AT157" s="427" t="s">
        <v>224</v>
      </c>
      <c r="AU157" s="427" t="s">
        <v>111</v>
      </c>
      <c r="AV157" s="427" t="s">
        <v>3731</v>
      </c>
      <c r="AW157" s="427" t="s">
        <v>213</v>
      </c>
      <c r="AX157" s="427"/>
      <c r="AY157" s="427"/>
      <c r="AZ157" s="427"/>
      <c r="BA157" s="427"/>
      <c r="BB157" s="653"/>
    </row>
    <row r="158" spans="1:54" s="142" customFormat="1" ht="188.25" customHeight="1" x14ac:dyDescent="0.25">
      <c r="A158" s="96">
        <v>967</v>
      </c>
      <c r="B158" s="96">
        <v>36</v>
      </c>
      <c r="C158" s="168" t="s">
        <v>3735</v>
      </c>
      <c r="D158" s="284" t="s">
        <v>3736</v>
      </c>
      <c r="E158" s="354" t="s">
        <v>358</v>
      </c>
      <c r="F158" s="450" t="s">
        <v>3725</v>
      </c>
      <c r="G158" s="450" t="s">
        <v>3737</v>
      </c>
      <c r="H158" s="100" t="s">
        <v>3738</v>
      </c>
      <c r="I158" s="100" t="s">
        <v>3738</v>
      </c>
      <c r="J158" s="427">
        <v>7</v>
      </c>
      <c r="K158" s="117">
        <v>42522</v>
      </c>
      <c r="L158" s="117">
        <v>42825</v>
      </c>
      <c r="M158" s="103" t="s">
        <v>466</v>
      </c>
      <c r="N158" s="105" t="s">
        <v>34</v>
      </c>
      <c r="O158" s="427" t="s">
        <v>29</v>
      </c>
      <c r="P158" s="427" t="s">
        <v>29</v>
      </c>
      <c r="Q158" s="427" t="s">
        <v>531</v>
      </c>
      <c r="R158" s="452" t="s">
        <v>6191</v>
      </c>
      <c r="S158" s="105" t="s">
        <v>3441</v>
      </c>
      <c r="T158" s="449">
        <v>7</v>
      </c>
      <c r="U158" s="107">
        <f t="shared" si="10"/>
        <v>1</v>
      </c>
      <c r="V158" s="86"/>
      <c r="W158" s="86"/>
      <c r="X158" s="86"/>
      <c r="Y158" s="450" t="s">
        <v>3739</v>
      </c>
      <c r="Z158" s="119" t="s">
        <v>3740</v>
      </c>
      <c r="AA158" s="119"/>
      <c r="AB158" s="119"/>
      <c r="AC158" s="119"/>
      <c r="AD158" s="86"/>
      <c r="AE158" s="86"/>
      <c r="AF158" s="427" t="s">
        <v>371</v>
      </c>
      <c r="AG158" s="85"/>
      <c r="AH158" s="86"/>
      <c r="AI158" s="85" t="s">
        <v>372</v>
      </c>
      <c r="AJ158" s="110" t="s">
        <v>100</v>
      </c>
      <c r="AK158" s="410">
        <f t="shared" si="11"/>
        <v>2</v>
      </c>
      <c r="AL158" s="411">
        <f t="shared" si="12"/>
        <v>0</v>
      </c>
      <c r="AM158" s="89" t="str">
        <f t="shared" si="13"/>
        <v>CUMPLIDA</v>
      </c>
      <c r="AN158" s="89" t="str">
        <f t="shared" si="14"/>
        <v>CUMPLIDA</v>
      </c>
      <c r="AO158" s="105" t="s">
        <v>89</v>
      </c>
      <c r="AP158" s="113"/>
      <c r="AQ158" s="114" t="s">
        <v>3741</v>
      </c>
      <c r="AR158" s="91" t="s">
        <v>26</v>
      </c>
      <c r="AS158" s="114" t="s">
        <v>222</v>
      </c>
      <c r="AT158" s="427" t="s">
        <v>224</v>
      </c>
      <c r="AU158" s="427" t="s">
        <v>116</v>
      </c>
      <c r="AV158" s="427" t="s">
        <v>467</v>
      </c>
      <c r="AW158" s="427" t="s">
        <v>213</v>
      </c>
      <c r="AX158" s="427"/>
      <c r="AY158" s="427"/>
      <c r="AZ158" s="427"/>
      <c r="BA158" s="427"/>
      <c r="BB158" s="653"/>
    </row>
    <row r="159" spans="1:54" s="142" customFormat="1" ht="175.5" customHeight="1" x14ac:dyDescent="0.25">
      <c r="A159" s="96">
        <v>968</v>
      </c>
      <c r="B159" s="96">
        <v>37</v>
      </c>
      <c r="C159" s="168" t="s">
        <v>3742</v>
      </c>
      <c r="D159" s="284" t="s">
        <v>3743</v>
      </c>
      <c r="E159" s="354" t="s">
        <v>358</v>
      </c>
      <c r="F159" s="256" t="s">
        <v>3744</v>
      </c>
      <c r="G159" s="450" t="s">
        <v>3745</v>
      </c>
      <c r="H159" s="450" t="s">
        <v>3746</v>
      </c>
      <c r="I159" s="450" t="s">
        <v>3747</v>
      </c>
      <c r="J159" s="449">
        <v>7</v>
      </c>
      <c r="K159" s="117">
        <v>42522</v>
      </c>
      <c r="L159" s="117">
        <v>43190</v>
      </c>
      <c r="M159" s="103" t="s">
        <v>466</v>
      </c>
      <c r="N159" s="105" t="s">
        <v>34</v>
      </c>
      <c r="O159" s="427" t="s">
        <v>29</v>
      </c>
      <c r="P159" s="427" t="s">
        <v>29</v>
      </c>
      <c r="Q159" s="427" t="s">
        <v>531</v>
      </c>
      <c r="R159" s="452" t="s">
        <v>6191</v>
      </c>
      <c r="S159" s="105" t="s">
        <v>88</v>
      </c>
      <c r="T159" s="449">
        <v>7</v>
      </c>
      <c r="U159" s="107">
        <f t="shared" si="10"/>
        <v>1</v>
      </c>
      <c r="V159" s="86"/>
      <c r="W159" s="86"/>
      <c r="X159" s="86"/>
      <c r="Y159" s="450" t="s">
        <v>3748</v>
      </c>
      <c r="Z159" s="450"/>
      <c r="AA159" s="450"/>
      <c r="AB159" s="109" t="s">
        <v>5721</v>
      </c>
      <c r="AC159" s="109"/>
      <c r="AD159" s="86"/>
      <c r="AE159" s="86"/>
      <c r="AF159" s="86"/>
      <c r="AG159" s="86"/>
      <c r="AH159" s="86"/>
      <c r="AI159" s="86"/>
      <c r="AJ159" s="110" t="s">
        <v>100</v>
      </c>
      <c r="AK159" s="410">
        <f t="shared" si="11"/>
        <v>2</v>
      </c>
      <c r="AL159" s="411">
        <f t="shared" si="12"/>
        <v>0</v>
      </c>
      <c r="AM159" s="89" t="str">
        <f t="shared" si="13"/>
        <v>CUMPLIDA</v>
      </c>
      <c r="AN159" s="89" t="str">
        <f t="shared" si="14"/>
        <v>CUMPLIDA</v>
      </c>
      <c r="AO159" s="105" t="s">
        <v>88</v>
      </c>
      <c r="AP159" s="113"/>
      <c r="AQ159" s="114" t="s">
        <v>3749</v>
      </c>
      <c r="AR159" s="91" t="s">
        <v>226</v>
      </c>
      <c r="AS159" s="114" t="s">
        <v>220</v>
      </c>
      <c r="AT159" s="449" t="s">
        <v>108</v>
      </c>
      <c r="AU159" s="427" t="s">
        <v>111</v>
      </c>
      <c r="AV159" s="427" t="s">
        <v>172</v>
      </c>
      <c r="AW159" s="427" t="s">
        <v>213</v>
      </c>
      <c r="AX159" s="427"/>
      <c r="AY159" s="427"/>
      <c r="AZ159" s="427"/>
      <c r="BA159" s="427"/>
      <c r="BB159" s="653"/>
    </row>
    <row r="160" spans="1:54" s="142" customFormat="1" ht="201" customHeight="1" x14ac:dyDescent="0.25">
      <c r="A160" s="96">
        <v>969</v>
      </c>
      <c r="B160" s="96">
        <v>38</v>
      </c>
      <c r="C160" s="450" t="s">
        <v>3750</v>
      </c>
      <c r="D160" s="284" t="s">
        <v>3751</v>
      </c>
      <c r="E160" s="354" t="s">
        <v>358</v>
      </c>
      <c r="F160" s="450" t="s">
        <v>3752</v>
      </c>
      <c r="G160" s="354"/>
      <c r="H160" s="256" t="s">
        <v>3726</v>
      </c>
      <c r="I160" s="256" t="s">
        <v>3726</v>
      </c>
      <c r="J160" s="427">
        <v>6</v>
      </c>
      <c r="K160" s="117">
        <v>42522</v>
      </c>
      <c r="L160" s="117">
        <v>42825</v>
      </c>
      <c r="M160" s="103" t="s">
        <v>466</v>
      </c>
      <c r="N160" s="105" t="s">
        <v>34</v>
      </c>
      <c r="O160" s="427" t="s">
        <v>29</v>
      </c>
      <c r="P160" s="427" t="s">
        <v>29</v>
      </c>
      <c r="Q160" s="427" t="s">
        <v>531</v>
      </c>
      <c r="R160" s="452" t="s">
        <v>6191</v>
      </c>
      <c r="S160" s="105" t="s">
        <v>88</v>
      </c>
      <c r="T160" s="449">
        <v>6</v>
      </c>
      <c r="U160" s="107">
        <f t="shared" si="10"/>
        <v>1</v>
      </c>
      <c r="V160" s="86"/>
      <c r="W160" s="86"/>
      <c r="X160" s="86"/>
      <c r="Y160" s="450" t="s">
        <v>3753</v>
      </c>
      <c r="Z160" s="119" t="s">
        <v>3754</v>
      </c>
      <c r="AA160" s="119"/>
      <c r="AB160" s="119"/>
      <c r="AC160" s="119"/>
      <c r="AD160" s="86"/>
      <c r="AE160" s="86"/>
      <c r="AF160" s="427" t="s">
        <v>371</v>
      </c>
      <c r="AG160" s="85"/>
      <c r="AH160" s="86"/>
      <c r="AI160" s="85" t="s">
        <v>372</v>
      </c>
      <c r="AJ160" s="110" t="s">
        <v>100</v>
      </c>
      <c r="AK160" s="410">
        <f t="shared" si="11"/>
        <v>2</v>
      </c>
      <c r="AL160" s="411">
        <f t="shared" si="12"/>
        <v>0</v>
      </c>
      <c r="AM160" s="89" t="str">
        <f t="shared" si="13"/>
        <v>CUMPLIDA</v>
      </c>
      <c r="AN160" s="89" t="str">
        <f t="shared" si="14"/>
        <v>CUMPLIDA</v>
      </c>
      <c r="AO160" s="105" t="s">
        <v>88</v>
      </c>
      <c r="AP160" s="113"/>
      <c r="AQ160" s="114" t="s">
        <v>3755</v>
      </c>
      <c r="AR160" s="91" t="s">
        <v>19</v>
      </c>
      <c r="AS160" s="114" t="s">
        <v>222</v>
      </c>
      <c r="AT160" s="427" t="s">
        <v>224</v>
      </c>
      <c r="AU160" s="427" t="s">
        <v>116</v>
      </c>
      <c r="AV160" s="427" t="s">
        <v>467</v>
      </c>
      <c r="AW160" s="427" t="s">
        <v>213</v>
      </c>
      <c r="AX160" s="427"/>
      <c r="AY160" s="427"/>
      <c r="AZ160" s="427"/>
      <c r="BA160" s="427"/>
      <c r="BB160" s="653"/>
    </row>
    <row r="161" spans="1:54" s="142" customFormat="1" ht="243" customHeight="1" x14ac:dyDescent="0.25">
      <c r="A161" s="96">
        <v>972</v>
      </c>
      <c r="B161" s="96">
        <v>41</v>
      </c>
      <c r="C161" s="168" t="s">
        <v>3766</v>
      </c>
      <c r="D161" s="98" t="s">
        <v>3767</v>
      </c>
      <c r="E161" s="354" t="s">
        <v>358</v>
      </c>
      <c r="F161" s="450" t="s">
        <v>3768</v>
      </c>
      <c r="G161" s="354"/>
      <c r="H161" s="100" t="s">
        <v>3769</v>
      </c>
      <c r="I161" s="100" t="s">
        <v>3770</v>
      </c>
      <c r="J161" s="427">
        <v>7</v>
      </c>
      <c r="K161" s="117">
        <v>42522</v>
      </c>
      <c r="L161" s="117">
        <v>42825</v>
      </c>
      <c r="M161" s="103" t="s">
        <v>466</v>
      </c>
      <c r="N161" s="105" t="s">
        <v>34</v>
      </c>
      <c r="O161" s="105" t="s">
        <v>29</v>
      </c>
      <c r="P161" s="105" t="s">
        <v>29</v>
      </c>
      <c r="Q161" s="427" t="s">
        <v>531</v>
      </c>
      <c r="R161" s="452" t="s">
        <v>6191</v>
      </c>
      <c r="S161" s="105" t="s">
        <v>3441</v>
      </c>
      <c r="T161" s="449">
        <v>7</v>
      </c>
      <c r="U161" s="107">
        <f t="shared" si="10"/>
        <v>1</v>
      </c>
      <c r="V161" s="86"/>
      <c r="W161" s="86"/>
      <c r="X161" s="86"/>
      <c r="Y161" s="450" t="s">
        <v>3771</v>
      </c>
      <c r="Z161" s="119" t="s">
        <v>3772</v>
      </c>
      <c r="AA161" s="119"/>
      <c r="AB161" s="119"/>
      <c r="AC161" s="119"/>
      <c r="AD161" s="86"/>
      <c r="AE161" s="86"/>
      <c r="AF161" s="427" t="s">
        <v>371</v>
      </c>
      <c r="AG161" s="85"/>
      <c r="AH161" s="86"/>
      <c r="AI161" s="85" t="s">
        <v>372</v>
      </c>
      <c r="AJ161" s="110" t="s">
        <v>100</v>
      </c>
      <c r="AK161" s="410">
        <f t="shared" si="11"/>
        <v>2</v>
      </c>
      <c r="AL161" s="411">
        <f t="shared" si="12"/>
        <v>0</v>
      </c>
      <c r="AM161" s="89" t="str">
        <f t="shared" si="13"/>
        <v>CUMPLIDA</v>
      </c>
      <c r="AN161" s="89" t="str">
        <f t="shared" si="14"/>
        <v>CUMPLIDA</v>
      </c>
      <c r="AO161" s="105" t="s">
        <v>89</v>
      </c>
      <c r="AP161" s="113"/>
      <c r="AQ161" s="114" t="s">
        <v>3773</v>
      </c>
      <c r="AR161" s="91" t="s">
        <v>19</v>
      </c>
      <c r="AS161" s="114" t="s">
        <v>222</v>
      </c>
      <c r="AT161" s="427" t="s">
        <v>224</v>
      </c>
      <c r="AU161" s="427" t="s">
        <v>116</v>
      </c>
      <c r="AV161" s="427" t="s">
        <v>467</v>
      </c>
      <c r="AW161" s="427" t="s">
        <v>213</v>
      </c>
      <c r="AX161" s="427"/>
      <c r="AY161" s="427"/>
      <c r="AZ161" s="427"/>
      <c r="BA161" s="427"/>
      <c r="BB161" s="653"/>
    </row>
    <row r="162" spans="1:54" s="142" customFormat="1" ht="288" customHeight="1" x14ac:dyDescent="0.25">
      <c r="A162" s="96">
        <v>973</v>
      </c>
      <c r="B162" s="96">
        <v>42</v>
      </c>
      <c r="C162" s="168" t="s">
        <v>3774</v>
      </c>
      <c r="D162" s="168" t="s">
        <v>3775</v>
      </c>
      <c r="E162" s="354" t="s">
        <v>358</v>
      </c>
      <c r="F162" s="284" t="s">
        <v>3776</v>
      </c>
      <c r="G162" s="450" t="s">
        <v>3737</v>
      </c>
      <c r="H162" s="100" t="s">
        <v>3777</v>
      </c>
      <c r="I162" s="100" t="s">
        <v>3777</v>
      </c>
      <c r="J162" s="427">
        <v>6</v>
      </c>
      <c r="K162" s="117">
        <v>42522</v>
      </c>
      <c r="L162" s="117">
        <v>42825</v>
      </c>
      <c r="M162" s="103" t="s">
        <v>466</v>
      </c>
      <c r="N162" s="105" t="s">
        <v>34</v>
      </c>
      <c r="O162" s="105" t="s">
        <v>29</v>
      </c>
      <c r="P162" s="105" t="s">
        <v>29</v>
      </c>
      <c r="Q162" s="427" t="s">
        <v>531</v>
      </c>
      <c r="R162" s="452" t="s">
        <v>6191</v>
      </c>
      <c r="S162" s="105" t="s">
        <v>3547</v>
      </c>
      <c r="T162" s="449">
        <v>6</v>
      </c>
      <c r="U162" s="107">
        <f t="shared" si="10"/>
        <v>1</v>
      </c>
      <c r="V162" s="86"/>
      <c r="W162" s="86"/>
      <c r="X162" s="86"/>
      <c r="Y162" s="450" t="s">
        <v>3778</v>
      </c>
      <c r="Z162" s="119" t="s">
        <v>3779</v>
      </c>
      <c r="AA162" s="119"/>
      <c r="AB162" s="119"/>
      <c r="AC162" s="119"/>
      <c r="AD162" s="86"/>
      <c r="AE162" s="86"/>
      <c r="AF162" s="86"/>
      <c r="AG162" s="86"/>
      <c r="AH162" s="86"/>
      <c r="AI162" s="86"/>
      <c r="AJ162" s="110" t="s">
        <v>100</v>
      </c>
      <c r="AK162" s="410">
        <f t="shared" si="11"/>
        <v>2</v>
      </c>
      <c r="AL162" s="411">
        <f t="shared" si="12"/>
        <v>0</v>
      </c>
      <c r="AM162" s="89" t="str">
        <f t="shared" si="13"/>
        <v>CUMPLIDA</v>
      </c>
      <c r="AN162" s="89" t="str">
        <f t="shared" si="14"/>
        <v>CUMPLIDA</v>
      </c>
      <c r="AO162" s="105" t="s">
        <v>31</v>
      </c>
      <c r="AP162" s="113"/>
      <c r="AQ162" s="114" t="s">
        <v>3780</v>
      </c>
      <c r="AR162" s="91" t="s">
        <v>226</v>
      </c>
      <c r="AS162" s="114" t="s">
        <v>220</v>
      </c>
      <c r="AT162" s="427" t="s">
        <v>224</v>
      </c>
      <c r="AU162" s="427" t="s">
        <v>113</v>
      </c>
      <c r="AV162" s="427" t="s">
        <v>113</v>
      </c>
      <c r="AW162" s="427" t="s">
        <v>213</v>
      </c>
      <c r="AX162" s="427"/>
      <c r="AY162" s="427"/>
      <c r="AZ162" s="427"/>
      <c r="BA162" s="427"/>
      <c r="BB162" s="653"/>
    </row>
    <row r="163" spans="1:54" s="142" customFormat="1" ht="187.5" customHeight="1" x14ac:dyDescent="0.25">
      <c r="A163" s="96">
        <v>975</v>
      </c>
      <c r="B163" s="96">
        <v>44</v>
      </c>
      <c r="C163" s="168" t="s">
        <v>3789</v>
      </c>
      <c r="D163" s="168" t="s">
        <v>3790</v>
      </c>
      <c r="E163" s="354" t="s">
        <v>358</v>
      </c>
      <c r="F163" s="450" t="s">
        <v>3791</v>
      </c>
      <c r="G163" s="450" t="s">
        <v>3792</v>
      </c>
      <c r="H163" s="119" t="s">
        <v>3793</v>
      </c>
      <c r="I163" s="119" t="s">
        <v>3794</v>
      </c>
      <c r="J163" s="427">
        <v>9</v>
      </c>
      <c r="K163" s="117">
        <v>42522</v>
      </c>
      <c r="L163" s="117">
        <v>43100</v>
      </c>
      <c r="M163" s="103" t="s">
        <v>3787</v>
      </c>
      <c r="N163" s="452" t="s">
        <v>96</v>
      </c>
      <c r="O163" s="452" t="s">
        <v>22</v>
      </c>
      <c r="P163" s="452" t="s">
        <v>22</v>
      </c>
      <c r="Q163" s="118" t="s">
        <v>5681</v>
      </c>
      <c r="R163" s="118" t="s">
        <v>6164</v>
      </c>
      <c r="S163" s="105" t="s">
        <v>3441</v>
      </c>
      <c r="T163" s="449">
        <v>9</v>
      </c>
      <c r="U163" s="107">
        <f t="shared" si="10"/>
        <v>1</v>
      </c>
      <c r="V163" s="86"/>
      <c r="W163" s="86"/>
      <c r="X163" s="119" t="s">
        <v>3795</v>
      </c>
      <c r="Y163" s="450" t="s">
        <v>3796</v>
      </c>
      <c r="Z163" s="450"/>
      <c r="AA163" s="450" t="s">
        <v>5401</v>
      </c>
      <c r="AB163" s="450"/>
      <c r="AC163" s="450"/>
      <c r="AD163" s="86"/>
      <c r="AE163" s="86"/>
      <c r="AF163" s="86"/>
      <c r="AG163" s="86"/>
      <c r="AH163" s="86"/>
      <c r="AI163" s="86"/>
      <c r="AJ163" s="110" t="s">
        <v>100</v>
      </c>
      <c r="AK163" s="410">
        <f t="shared" si="11"/>
        <v>2</v>
      </c>
      <c r="AL163" s="411">
        <f t="shared" si="12"/>
        <v>0</v>
      </c>
      <c r="AM163" s="89" t="str">
        <f t="shared" si="13"/>
        <v>CUMPLIDA</v>
      </c>
      <c r="AN163" s="89" t="str">
        <f t="shared" si="14"/>
        <v>CUMPLIDA</v>
      </c>
      <c r="AO163" s="105" t="s">
        <v>89</v>
      </c>
      <c r="AP163" s="113"/>
      <c r="AQ163" s="114" t="s">
        <v>3797</v>
      </c>
      <c r="AR163" s="91" t="s">
        <v>26</v>
      </c>
      <c r="AS163" s="114" t="s">
        <v>222</v>
      </c>
      <c r="AT163" s="449" t="s">
        <v>108</v>
      </c>
      <c r="AU163" s="427" t="s">
        <v>115</v>
      </c>
      <c r="AV163" s="427" t="s">
        <v>205</v>
      </c>
      <c r="AW163" s="427" t="s">
        <v>213</v>
      </c>
      <c r="AX163" s="427"/>
      <c r="AY163" s="427"/>
      <c r="AZ163" s="427"/>
      <c r="BA163" s="427"/>
      <c r="BB163" s="653"/>
    </row>
    <row r="164" spans="1:54" s="142" customFormat="1" ht="172.9" customHeight="1" x14ac:dyDescent="0.25">
      <c r="A164" s="96">
        <v>977</v>
      </c>
      <c r="B164" s="96">
        <v>46</v>
      </c>
      <c r="C164" s="168" t="s">
        <v>3804</v>
      </c>
      <c r="D164" s="168" t="s">
        <v>3805</v>
      </c>
      <c r="E164" s="368" t="s">
        <v>3806</v>
      </c>
      <c r="F164" s="168" t="s">
        <v>3807</v>
      </c>
      <c r="G164" s="450" t="s">
        <v>3808</v>
      </c>
      <c r="H164" s="119" t="s">
        <v>3809</v>
      </c>
      <c r="I164" s="119" t="s">
        <v>3810</v>
      </c>
      <c r="J164" s="449">
        <v>9</v>
      </c>
      <c r="K164" s="117">
        <v>42522</v>
      </c>
      <c r="L164" s="117">
        <v>43100</v>
      </c>
      <c r="M164" s="103" t="s">
        <v>3787</v>
      </c>
      <c r="N164" s="452" t="s">
        <v>96</v>
      </c>
      <c r="O164" s="452" t="s">
        <v>22</v>
      </c>
      <c r="P164" s="452" t="s">
        <v>22</v>
      </c>
      <c r="Q164" s="118" t="s">
        <v>5681</v>
      </c>
      <c r="R164" s="118" t="s">
        <v>6164</v>
      </c>
      <c r="S164" s="105" t="s">
        <v>3441</v>
      </c>
      <c r="T164" s="449">
        <v>9</v>
      </c>
      <c r="U164" s="107">
        <f t="shared" si="10"/>
        <v>1</v>
      </c>
      <c r="V164" s="86"/>
      <c r="W164" s="86"/>
      <c r="X164" s="119" t="s">
        <v>3811</v>
      </c>
      <c r="Y164" s="450" t="s">
        <v>3812</v>
      </c>
      <c r="Z164" s="450" t="s">
        <v>3813</v>
      </c>
      <c r="AA164" s="450" t="s">
        <v>5402</v>
      </c>
      <c r="AB164" s="450"/>
      <c r="AC164" s="450"/>
      <c r="AD164" s="86"/>
      <c r="AE164" s="86"/>
      <c r="AF164" s="86"/>
      <c r="AG164" s="86"/>
      <c r="AH164" s="86"/>
      <c r="AI164" s="86"/>
      <c r="AJ164" s="110" t="s">
        <v>100</v>
      </c>
      <c r="AK164" s="410">
        <f t="shared" si="11"/>
        <v>2</v>
      </c>
      <c r="AL164" s="411">
        <f t="shared" si="12"/>
        <v>0</v>
      </c>
      <c r="AM164" s="89" t="str">
        <f t="shared" si="13"/>
        <v>CUMPLIDA</v>
      </c>
      <c r="AN164" s="89" t="str">
        <f t="shared" si="14"/>
        <v>CUMPLIDA</v>
      </c>
      <c r="AO164" s="105" t="s">
        <v>89</v>
      </c>
      <c r="AP164" s="113"/>
      <c r="AQ164" s="114" t="s">
        <v>3814</v>
      </c>
      <c r="AR164" s="91" t="s">
        <v>26</v>
      </c>
      <c r="AS164" s="114" t="s">
        <v>222</v>
      </c>
      <c r="AT164" s="449" t="s">
        <v>108</v>
      </c>
      <c r="AU164" s="427" t="s">
        <v>117</v>
      </c>
      <c r="AV164" s="427" t="s">
        <v>203</v>
      </c>
      <c r="AW164" s="427" t="s">
        <v>213</v>
      </c>
      <c r="AX164" s="427"/>
      <c r="AY164" s="427"/>
      <c r="AZ164" s="427"/>
      <c r="BA164" s="427"/>
      <c r="BB164" s="653"/>
    </row>
    <row r="165" spans="1:54" s="142" customFormat="1" ht="409.6" customHeight="1" x14ac:dyDescent="0.25">
      <c r="A165" s="96">
        <v>981</v>
      </c>
      <c r="B165" s="96">
        <v>50</v>
      </c>
      <c r="C165" s="168" t="s">
        <v>3836</v>
      </c>
      <c r="D165" s="284" t="s">
        <v>3837</v>
      </c>
      <c r="E165" s="354" t="s">
        <v>358</v>
      </c>
      <c r="F165" s="119" t="s">
        <v>3838</v>
      </c>
      <c r="G165" s="450" t="s">
        <v>3839</v>
      </c>
      <c r="H165" s="119" t="s">
        <v>3840</v>
      </c>
      <c r="I165" s="119" t="s">
        <v>3841</v>
      </c>
      <c r="J165" s="449">
        <v>6</v>
      </c>
      <c r="K165" s="117">
        <v>42522</v>
      </c>
      <c r="L165" s="117">
        <v>43190</v>
      </c>
      <c r="M165" s="103" t="s">
        <v>3787</v>
      </c>
      <c r="N165" s="452" t="s">
        <v>96</v>
      </c>
      <c r="O165" s="452" t="s">
        <v>22</v>
      </c>
      <c r="P165" s="452" t="s">
        <v>22</v>
      </c>
      <c r="Q165" s="118" t="s">
        <v>5681</v>
      </c>
      <c r="R165" s="118" t="s">
        <v>6164</v>
      </c>
      <c r="S165" s="105" t="s">
        <v>88</v>
      </c>
      <c r="T165" s="449">
        <v>6</v>
      </c>
      <c r="U165" s="107">
        <f t="shared" si="10"/>
        <v>1</v>
      </c>
      <c r="V165" s="86"/>
      <c r="W165" s="86"/>
      <c r="X165" s="86"/>
      <c r="Y165" s="450" t="s">
        <v>3842</v>
      </c>
      <c r="Z165" s="450"/>
      <c r="AA165" s="450"/>
      <c r="AB165" s="109" t="s">
        <v>5788</v>
      </c>
      <c r="AC165" s="109"/>
      <c r="AD165" s="86"/>
      <c r="AE165" s="86"/>
      <c r="AF165" s="86"/>
      <c r="AG165" s="86"/>
      <c r="AH165" s="86"/>
      <c r="AI165" s="86"/>
      <c r="AJ165" s="110" t="s">
        <v>100</v>
      </c>
      <c r="AK165" s="410">
        <f t="shared" si="11"/>
        <v>2</v>
      </c>
      <c r="AL165" s="411">
        <f t="shared" si="12"/>
        <v>0</v>
      </c>
      <c r="AM165" s="89" t="str">
        <f t="shared" si="13"/>
        <v>CUMPLIDA</v>
      </c>
      <c r="AN165" s="89" t="str">
        <f t="shared" si="14"/>
        <v>CUMPLIDA</v>
      </c>
      <c r="AO165" s="105" t="s">
        <v>88</v>
      </c>
      <c r="AP165" s="113"/>
      <c r="AQ165" s="114" t="s">
        <v>3843</v>
      </c>
      <c r="AR165" s="91" t="s">
        <v>26</v>
      </c>
      <c r="AS165" s="114" t="s">
        <v>222</v>
      </c>
      <c r="AT165" s="449" t="s">
        <v>108</v>
      </c>
      <c r="AU165" s="427" t="s">
        <v>111</v>
      </c>
      <c r="AV165" s="427" t="s">
        <v>1512</v>
      </c>
      <c r="AW165" s="427" t="s">
        <v>213</v>
      </c>
      <c r="AX165" s="427"/>
      <c r="AY165" s="427"/>
      <c r="AZ165" s="427"/>
      <c r="BA165" s="427"/>
      <c r="BB165" s="653"/>
    </row>
    <row r="166" spans="1:54" s="142" customFormat="1" ht="293.25" customHeight="1" x14ac:dyDescent="0.25">
      <c r="A166" s="96">
        <v>982</v>
      </c>
      <c r="B166" s="96">
        <v>51</v>
      </c>
      <c r="C166" s="168" t="s">
        <v>3844</v>
      </c>
      <c r="D166" s="284" t="s">
        <v>3845</v>
      </c>
      <c r="E166" s="354" t="s">
        <v>358</v>
      </c>
      <c r="F166" s="168" t="s">
        <v>3846</v>
      </c>
      <c r="G166" s="450" t="s">
        <v>3847</v>
      </c>
      <c r="H166" s="450" t="s">
        <v>3848</v>
      </c>
      <c r="I166" s="450" t="s">
        <v>3849</v>
      </c>
      <c r="J166" s="449">
        <v>2</v>
      </c>
      <c r="K166" s="117">
        <v>42522</v>
      </c>
      <c r="L166" s="217">
        <v>42643</v>
      </c>
      <c r="M166" s="103" t="s">
        <v>3787</v>
      </c>
      <c r="N166" s="452" t="s">
        <v>96</v>
      </c>
      <c r="O166" s="452" t="s">
        <v>22</v>
      </c>
      <c r="P166" s="452" t="s">
        <v>22</v>
      </c>
      <c r="Q166" s="118" t="s">
        <v>5681</v>
      </c>
      <c r="R166" s="118" t="s">
        <v>6164</v>
      </c>
      <c r="S166" s="105" t="s">
        <v>3441</v>
      </c>
      <c r="T166" s="427">
        <v>2</v>
      </c>
      <c r="U166" s="107">
        <f t="shared" si="10"/>
        <v>1</v>
      </c>
      <c r="V166" s="86"/>
      <c r="W166" s="86"/>
      <c r="X166" s="195" t="s">
        <v>3850</v>
      </c>
      <c r="Y166" s="450" t="s">
        <v>3851</v>
      </c>
      <c r="Z166" s="450"/>
      <c r="AA166" s="450"/>
      <c r="AB166" s="450"/>
      <c r="AC166" s="450"/>
      <c r="AD166" s="86"/>
      <c r="AE166" s="86"/>
      <c r="AF166" s="86"/>
      <c r="AG166" s="86"/>
      <c r="AH166" s="86"/>
      <c r="AI166" s="86"/>
      <c r="AJ166" s="110" t="s">
        <v>100</v>
      </c>
      <c r="AK166" s="410">
        <f t="shared" si="11"/>
        <v>2</v>
      </c>
      <c r="AL166" s="411">
        <f t="shared" si="12"/>
        <v>0</v>
      </c>
      <c r="AM166" s="89" t="str">
        <f t="shared" si="13"/>
        <v>CUMPLIDA</v>
      </c>
      <c r="AN166" s="89" t="str">
        <f t="shared" si="14"/>
        <v>CUMPLIDA</v>
      </c>
      <c r="AO166" s="105" t="s">
        <v>89</v>
      </c>
      <c r="AP166" s="113"/>
      <c r="AQ166" s="114" t="s">
        <v>3852</v>
      </c>
      <c r="AR166" s="91" t="s">
        <v>19</v>
      </c>
      <c r="AS166" s="114" t="s">
        <v>222</v>
      </c>
      <c r="AT166" s="449" t="s">
        <v>108</v>
      </c>
      <c r="AU166" s="427" t="s">
        <v>111</v>
      </c>
      <c r="AV166" s="427" t="s">
        <v>158</v>
      </c>
      <c r="AW166" s="427" t="s">
        <v>213</v>
      </c>
      <c r="AX166" s="427"/>
      <c r="AY166" s="427"/>
      <c r="AZ166" s="427"/>
      <c r="BA166" s="427"/>
      <c r="BB166" s="653"/>
    </row>
    <row r="167" spans="1:54" s="142" customFormat="1" ht="198.75" customHeight="1" x14ac:dyDescent="0.25">
      <c r="A167" s="96">
        <v>984</v>
      </c>
      <c r="B167" s="96">
        <v>53</v>
      </c>
      <c r="C167" s="168" t="s">
        <v>3859</v>
      </c>
      <c r="D167" s="284" t="s">
        <v>358</v>
      </c>
      <c r="E167" s="354" t="s">
        <v>358</v>
      </c>
      <c r="F167" s="99" t="s">
        <v>3860</v>
      </c>
      <c r="G167" s="119" t="s">
        <v>3544</v>
      </c>
      <c r="H167" s="100" t="s">
        <v>3861</v>
      </c>
      <c r="I167" s="100" t="s">
        <v>3862</v>
      </c>
      <c r="J167" s="427">
        <v>5</v>
      </c>
      <c r="K167" s="117">
        <v>42522</v>
      </c>
      <c r="L167" s="117">
        <v>42916</v>
      </c>
      <c r="M167" s="103" t="s">
        <v>2537</v>
      </c>
      <c r="N167" s="427" t="s">
        <v>63</v>
      </c>
      <c r="O167" s="427" t="s">
        <v>29</v>
      </c>
      <c r="P167" s="427" t="s">
        <v>29</v>
      </c>
      <c r="Q167" s="427" t="s">
        <v>531</v>
      </c>
      <c r="R167" s="452" t="s">
        <v>6191</v>
      </c>
      <c r="S167" s="105" t="s">
        <v>3547</v>
      </c>
      <c r="T167" s="449">
        <v>5</v>
      </c>
      <c r="U167" s="107">
        <f t="shared" si="10"/>
        <v>1</v>
      </c>
      <c r="V167" s="86"/>
      <c r="W167" s="86"/>
      <c r="X167" s="86"/>
      <c r="Y167" s="450" t="s">
        <v>3863</v>
      </c>
      <c r="Z167" s="119" t="s">
        <v>3864</v>
      </c>
      <c r="AA167" s="119"/>
      <c r="AB167" s="119"/>
      <c r="AC167" s="119"/>
      <c r="AD167" s="85" t="s">
        <v>31</v>
      </c>
      <c r="AE167" s="85" t="s">
        <v>26</v>
      </c>
      <c r="AF167" s="427" t="s">
        <v>1813</v>
      </c>
      <c r="AG167" s="85" t="s">
        <v>3865</v>
      </c>
      <c r="AH167" s="427" t="s">
        <v>3866</v>
      </c>
      <c r="AI167" s="85" t="s">
        <v>1706</v>
      </c>
      <c r="AJ167" s="110" t="s">
        <v>100</v>
      </c>
      <c r="AK167" s="410">
        <f t="shared" si="11"/>
        <v>2</v>
      </c>
      <c r="AL167" s="411">
        <f t="shared" si="12"/>
        <v>0</v>
      </c>
      <c r="AM167" s="89" t="str">
        <f t="shared" si="13"/>
        <v>CUMPLIDA</v>
      </c>
      <c r="AN167" s="89" t="str">
        <f t="shared" si="14"/>
        <v>CUMPLIDA</v>
      </c>
      <c r="AO167" s="105" t="s">
        <v>31</v>
      </c>
      <c r="AP167" s="113"/>
      <c r="AQ167" s="114" t="s">
        <v>3867</v>
      </c>
      <c r="AR167" s="91" t="s">
        <v>19</v>
      </c>
      <c r="AS167" s="114" t="s">
        <v>221</v>
      </c>
      <c r="AT167" s="427" t="s">
        <v>224</v>
      </c>
      <c r="AU167" s="427" t="s">
        <v>120</v>
      </c>
      <c r="AV167" s="427" t="s">
        <v>120</v>
      </c>
      <c r="AW167" s="427" t="s">
        <v>213</v>
      </c>
      <c r="AX167" s="427"/>
      <c r="AY167" s="427"/>
      <c r="AZ167" s="427"/>
      <c r="BA167" s="427"/>
      <c r="BB167" s="653"/>
    </row>
    <row r="168" spans="1:54" s="142" customFormat="1" ht="238.5" customHeight="1" x14ac:dyDescent="0.25">
      <c r="A168" s="96">
        <v>985</v>
      </c>
      <c r="B168" s="96">
        <v>54</v>
      </c>
      <c r="C168" s="358" t="s">
        <v>3868</v>
      </c>
      <c r="D168" s="284" t="s">
        <v>3869</v>
      </c>
      <c r="E168" s="354" t="s">
        <v>358</v>
      </c>
      <c r="F168" s="450" t="s">
        <v>3870</v>
      </c>
      <c r="G168" s="450" t="s">
        <v>3871</v>
      </c>
      <c r="H168" s="100" t="s">
        <v>3872</v>
      </c>
      <c r="I168" s="100" t="s">
        <v>3873</v>
      </c>
      <c r="J168" s="449">
        <v>3</v>
      </c>
      <c r="K168" s="117">
        <v>42522</v>
      </c>
      <c r="L168" s="117">
        <v>43100</v>
      </c>
      <c r="M168" s="103" t="s">
        <v>2537</v>
      </c>
      <c r="N168" s="427" t="s">
        <v>63</v>
      </c>
      <c r="O168" s="427" t="s">
        <v>29</v>
      </c>
      <c r="P168" s="427" t="s">
        <v>29</v>
      </c>
      <c r="Q168" s="427" t="s">
        <v>531</v>
      </c>
      <c r="R168" s="452" t="s">
        <v>6191</v>
      </c>
      <c r="S168" s="105" t="s">
        <v>3547</v>
      </c>
      <c r="T168" s="449">
        <v>3</v>
      </c>
      <c r="U168" s="107">
        <f t="shared" si="10"/>
        <v>1</v>
      </c>
      <c r="V168" s="86"/>
      <c r="W168" s="86"/>
      <c r="X168" s="86"/>
      <c r="Y168" s="450" t="s">
        <v>3874</v>
      </c>
      <c r="Z168" s="450"/>
      <c r="AA168" s="450" t="s">
        <v>5371</v>
      </c>
      <c r="AB168" s="450"/>
      <c r="AC168" s="450"/>
      <c r="AD168" s="449" t="s">
        <v>31</v>
      </c>
      <c r="AE168" s="449" t="s">
        <v>26</v>
      </c>
      <c r="AF168" s="427" t="s">
        <v>3875</v>
      </c>
      <c r="AG168" s="427" t="s">
        <v>3876</v>
      </c>
      <c r="AH168" s="427" t="s">
        <v>3877</v>
      </c>
      <c r="AI168" s="449" t="s">
        <v>445</v>
      </c>
      <c r="AJ168" s="110" t="s">
        <v>100</v>
      </c>
      <c r="AK168" s="410">
        <f t="shared" si="11"/>
        <v>2</v>
      </c>
      <c r="AL168" s="411">
        <f t="shared" si="12"/>
        <v>0</v>
      </c>
      <c r="AM168" s="89" t="str">
        <f t="shared" si="13"/>
        <v>CUMPLIDA</v>
      </c>
      <c r="AN168" s="89" t="str">
        <f t="shared" si="14"/>
        <v>CUMPLIDA</v>
      </c>
      <c r="AO168" s="105" t="s">
        <v>31</v>
      </c>
      <c r="AP168" s="113"/>
      <c r="AQ168" s="114" t="s">
        <v>3878</v>
      </c>
      <c r="AR168" s="91" t="s">
        <v>19</v>
      </c>
      <c r="AS168" s="114" t="s">
        <v>222</v>
      </c>
      <c r="AT168" s="449" t="s">
        <v>108</v>
      </c>
      <c r="AU168" s="427" t="s">
        <v>115</v>
      </c>
      <c r="AV168" s="427" t="s">
        <v>124</v>
      </c>
      <c r="AW168" s="427" t="s">
        <v>213</v>
      </c>
      <c r="AX168" s="427"/>
      <c r="AY168" s="427"/>
      <c r="AZ168" s="427"/>
      <c r="BA168" s="427"/>
      <c r="BB168" s="653"/>
    </row>
    <row r="169" spans="1:54" s="142" customFormat="1" ht="193.5" customHeight="1" x14ac:dyDescent="0.25">
      <c r="A169" s="96">
        <v>986</v>
      </c>
      <c r="B169" s="96">
        <v>55</v>
      </c>
      <c r="C169" s="168" t="s">
        <v>3879</v>
      </c>
      <c r="D169" s="168" t="s">
        <v>3880</v>
      </c>
      <c r="E169" s="354" t="s">
        <v>358</v>
      </c>
      <c r="F169" s="450" t="s">
        <v>3881</v>
      </c>
      <c r="G169" s="354"/>
      <c r="H169" s="100" t="s">
        <v>3882</v>
      </c>
      <c r="I169" s="100" t="s">
        <v>3883</v>
      </c>
      <c r="J169" s="427">
        <v>5</v>
      </c>
      <c r="K169" s="117">
        <v>42522</v>
      </c>
      <c r="L169" s="117">
        <v>42916</v>
      </c>
      <c r="M169" s="103" t="s">
        <v>2537</v>
      </c>
      <c r="N169" s="427" t="s">
        <v>63</v>
      </c>
      <c r="O169" s="427" t="s">
        <v>29</v>
      </c>
      <c r="P169" s="427" t="s">
        <v>29</v>
      </c>
      <c r="Q169" s="427" t="s">
        <v>531</v>
      </c>
      <c r="R169" s="452" t="s">
        <v>6191</v>
      </c>
      <c r="S169" s="105" t="s">
        <v>3547</v>
      </c>
      <c r="T169" s="449">
        <v>5</v>
      </c>
      <c r="U169" s="107">
        <f t="shared" si="10"/>
        <v>1</v>
      </c>
      <c r="V169" s="86"/>
      <c r="W169" s="86"/>
      <c r="X169" s="86"/>
      <c r="Y169" s="450" t="s">
        <v>3884</v>
      </c>
      <c r="Z169" s="119" t="s">
        <v>3885</v>
      </c>
      <c r="AA169" s="119"/>
      <c r="AB169" s="119"/>
      <c r="AC169" s="119"/>
      <c r="AD169" s="86"/>
      <c r="AE169" s="86"/>
      <c r="AF169" s="86"/>
      <c r="AG169" s="86"/>
      <c r="AH169" s="86"/>
      <c r="AI169" s="86"/>
      <c r="AJ169" s="110" t="s">
        <v>100</v>
      </c>
      <c r="AK169" s="410">
        <f t="shared" si="11"/>
        <v>2</v>
      </c>
      <c r="AL169" s="411">
        <f t="shared" si="12"/>
        <v>0</v>
      </c>
      <c r="AM169" s="89" t="str">
        <f t="shared" si="13"/>
        <v>CUMPLIDA</v>
      </c>
      <c r="AN169" s="89" t="str">
        <f t="shared" si="14"/>
        <v>CUMPLIDA</v>
      </c>
      <c r="AO169" s="105" t="s">
        <v>31</v>
      </c>
      <c r="AP169" s="113"/>
      <c r="AQ169" s="114" t="s">
        <v>3886</v>
      </c>
      <c r="AR169" s="91" t="s">
        <v>26</v>
      </c>
      <c r="AS169" s="114" t="s">
        <v>222</v>
      </c>
      <c r="AT169" s="427" t="s">
        <v>224</v>
      </c>
      <c r="AU169" s="427" t="s">
        <v>121</v>
      </c>
      <c r="AV169" s="427" t="s">
        <v>121</v>
      </c>
      <c r="AW169" s="427" t="s">
        <v>213</v>
      </c>
      <c r="AX169" s="427"/>
      <c r="AY169" s="427"/>
      <c r="AZ169" s="427"/>
      <c r="BA169" s="427"/>
      <c r="BB169" s="653"/>
    </row>
    <row r="170" spans="1:54" s="142" customFormat="1" ht="198" customHeight="1" x14ac:dyDescent="0.25">
      <c r="A170" s="96">
        <v>987</v>
      </c>
      <c r="B170" s="96">
        <v>56</v>
      </c>
      <c r="C170" s="168" t="s">
        <v>3887</v>
      </c>
      <c r="D170" s="168" t="s">
        <v>3888</v>
      </c>
      <c r="E170" s="354" t="s">
        <v>358</v>
      </c>
      <c r="F170" s="450" t="s">
        <v>3889</v>
      </c>
      <c r="G170" s="354"/>
      <c r="H170" s="100" t="s">
        <v>3890</v>
      </c>
      <c r="I170" s="100" t="s">
        <v>3891</v>
      </c>
      <c r="J170" s="427">
        <v>5</v>
      </c>
      <c r="K170" s="117">
        <v>42522</v>
      </c>
      <c r="L170" s="117">
        <v>42916</v>
      </c>
      <c r="M170" s="103" t="s">
        <v>2537</v>
      </c>
      <c r="N170" s="427" t="s">
        <v>63</v>
      </c>
      <c r="O170" s="427" t="s">
        <v>29</v>
      </c>
      <c r="P170" s="427" t="s">
        <v>29</v>
      </c>
      <c r="Q170" s="427" t="s">
        <v>531</v>
      </c>
      <c r="R170" s="452" t="s">
        <v>6191</v>
      </c>
      <c r="S170" s="105" t="s">
        <v>3547</v>
      </c>
      <c r="T170" s="449">
        <v>5</v>
      </c>
      <c r="U170" s="107">
        <f t="shared" si="10"/>
        <v>1</v>
      </c>
      <c r="V170" s="86"/>
      <c r="W170" s="86"/>
      <c r="X170" s="86"/>
      <c r="Y170" s="450" t="s">
        <v>3892</v>
      </c>
      <c r="Z170" s="119" t="s">
        <v>3893</v>
      </c>
      <c r="AA170" s="119"/>
      <c r="AB170" s="119"/>
      <c r="AC170" s="119"/>
      <c r="AD170" s="86"/>
      <c r="AE170" s="86"/>
      <c r="AF170" s="86"/>
      <c r="AG170" s="86"/>
      <c r="AH170" s="86"/>
      <c r="AI170" s="86"/>
      <c r="AJ170" s="110" t="s">
        <v>100</v>
      </c>
      <c r="AK170" s="410">
        <f t="shared" si="11"/>
        <v>2</v>
      </c>
      <c r="AL170" s="411">
        <f t="shared" si="12"/>
        <v>0</v>
      </c>
      <c r="AM170" s="89" t="str">
        <f t="shared" si="13"/>
        <v>CUMPLIDA</v>
      </c>
      <c r="AN170" s="89" t="str">
        <f t="shared" si="14"/>
        <v>CUMPLIDA</v>
      </c>
      <c r="AO170" s="105" t="s">
        <v>31</v>
      </c>
      <c r="AP170" s="113"/>
      <c r="AQ170" s="114" t="s">
        <v>3894</v>
      </c>
      <c r="AR170" s="91" t="s">
        <v>19</v>
      </c>
      <c r="AS170" s="114" t="s">
        <v>222</v>
      </c>
      <c r="AT170" s="427" t="s">
        <v>224</v>
      </c>
      <c r="AU170" s="427" t="s">
        <v>114</v>
      </c>
      <c r="AV170" s="427" t="s">
        <v>130</v>
      </c>
      <c r="AW170" s="427" t="s">
        <v>213</v>
      </c>
      <c r="AX170" s="427"/>
      <c r="AY170" s="427"/>
      <c r="AZ170" s="427"/>
      <c r="BA170" s="427"/>
      <c r="BB170" s="653"/>
    </row>
    <row r="171" spans="1:54" s="142" customFormat="1" ht="312.75" customHeight="1" x14ac:dyDescent="0.25">
      <c r="A171" s="96">
        <v>988</v>
      </c>
      <c r="B171" s="96">
        <v>57</v>
      </c>
      <c r="C171" s="168" t="s">
        <v>3895</v>
      </c>
      <c r="D171" s="284" t="s">
        <v>3896</v>
      </c>
      <c r="E171" s="354" t="s">
        <v>358</v>
      </c>
      <c r="F171" s="450" t="s">
        <v>3897</v>
      </c>
      <c r="G171" s="354"/>
      <c r="H171" s="100" t="s">
        <v>3898</v>
      </c>
      <c r="I171" s="100" t="s">
        <v>3899</v>
      </c>
      <c r="J171" s="369">
        <v>6</v>
      </c>
      <c r="K171" s="117">
        <v>42522</v>
      </c>
      <c r="L171" s="117">
        <v>42916</v>
      </c>
      <c r="M171" s="103" t="s">
        <v>3900</v>
      </c>
      <c r="N171" s="427" t="s">
        <v>97</v>
      </c>
      <c r="O171" s="427" t="s">
        <v>29</v>
      </c>
      <c r="P171" s="427" t="s">
        <v>29</v>
      </c>
      <c r="Q171" s="427" t="s">
        <v>531</v>
      </c>
      <c r="R171" s="452" t="s">
        <v>6191</v>
      </c>
      <c r="S171" s="105" t="s">
        <v>3441</v>
      </c>
      <c r="T171" s="449">
        <v>6</v>
      </c>
      <c r="U171" s="107">
        <f t="shared" si="10"/>
        <v>1</v>
      </c>
      <c r="V171" s="86"/>
      <c r="W171" s="86"/>
      <c r="X171" s="86"/>
      <c r="Y171" s="464" t="s">
        <v>3901</v>
      </c>
      <c r="Z171" s="119" t="s">
        <v>3902</v>
      </c>
      <c r="AA171" s="119"/>
      <c r="AB171" s="119"/>
      <c r="AC171" s="119"/>
      <c r="AD171" s="86"/>
      <c r="AE171" s="86"/>
      <c r="AF171" s="86"/>
      <c r="AG171" s="86"/>
      <c r="AH171" s="86"/>
      <c r="AI171" s="86"/>
      <c r="AJ171" s="110" t="s">
        <v>100</v>
      </c>
      <c r="AK171" s="410">
        <f t="shared" si="11"/>
        <v>2</v>
      </c>
      <c r="AL171" s="411">
        <f t="shared" si="12"/>
        <v>0</v>
      </c>
      <c r="AM171" s="89" t="str">
        <f t="shared" si="13"/>
        <v>CUMPLIDA</v>
      </c>
      <c r="AN171" s="89" t="str">
        <f t="shared" si="14"/>
        <v>CUMPLIDA</v>
      </c>
      <c r="AO171" s="105" t="s">
        <v>89</v>
      </c>
      <c r="AP171" s="113"/>
      <c r="AQ171" s="114" t="s">
        <v>3903</v>
      </c>
      <c r="AR171" s="91" t="s">
        <v>226</v>
      </c>
      <c r="AS171" s="114" t="s">
        <v>220</v>
      </c>
      <c r="AT171" s="427" t="s">
        <v>224</v>
      </c>
      <c r="AU171" s="427" t="s">
        <v>115</v>
      </c>
      <c r="AV171" s="427" t="s">
        <v>206</v>
      </c>
      <c r="AW171" s="427" t="s">
        <v>213</v>
      </c>
      <c r="AX171" s="427"/>
      <c r="AY171" s="427"/>
      <c r="AZ171" s="427"/>
      <c r="BA171" s="427"/>
      <c r="BB171" s="653"/>
    </row>
    <row r="172" spans="1:54" s="142" customFormat="1" ht="409.6" customHeight="1" x14ac:dyDescent="0.25">
      <c r="A172" s="96">
        <v>989</v>
      </c>
      <c r="B172" s="96">
        <v>58</v>
      </c>
      <c r="C172" s="168" t="s">
        <v>3904</v>
      </c>
      <c r="D172" s="284" t="s">
        <v>3905</v>
      </c>
      <c r="E172" s="354" t="s">
        <v>358</v>
      </c>
      <c r="F172" s="450" t="s">
        <v>3906</v>
      </c>
      <c r="G172" s="119" t="s">
        <v>3907</v>
      </c>
      <c r="H172" s="99" t="s">
        <v>3908</v>
      </c>
      <c r="I172" s="99" t="s">
        <v>3909</v>
      </c>
      <c r="J172" s="449">
        <v>5</v>
      </c>
      <c r="K172" s="117">
        <v>42522</v>
      </c>
      <c r="L172" s="117">
        <v>43281</v>
      </c>
      <c r="M172" s="103" t="s">
        <v>3910</v>
      </c>
      <c r="N172" s="427" t="s">
        <v>92</v>
      </c>
      <c r="O172" s="370" t="s">
        <v>29</v>
      </c>
      <c r="P172" s="427" t="s">
        <v>3911</v>
      </c>
      <c r="Q172" s="427" t="s">
        <v>531</v>
      </c>
      <c r="R172" s="452" t="s">
        <v>6191</v>
      </c>
      <c r="S172" s="105" t="s">
        <v>3441</v>
      </c>
      <c r="T172" s="449">
        <v>5</v>
      </c>
      <c r="U172" s="107">
        <f t="shared" si="10"/>
        <v>1</v>
      </c>
      <c r="V172" s="86"/>
      <c r="W172" s="86"/>
      <c r="X172" s="86"/>
      <c r="Y172" s="450" t="s">
        <v>3912</v>
      </c>
      <c r="Z172" s="450" t="s">
        <v>3913</v>
      </c>
      <c r="AA172" s="450" t="s">
        <v>2540</v>
      </c>
      <c r="AB172" s="450" t="s">
        <v>5918</v>
      </c>
      <c r="AC172" s="450"/>
      <c r="AD172" s="86"/>
      <c r="AE172" s="86"/>
      <c r="AF172" s="86"/>
      <c r="AG172" s="86"/>
      <c r="AH172" s="86"/>
      <c r="AI172" s="86"/>
      <c r="AJ172" s="110" t="s">
        <v>100</v>
      </c>
      <c r="AK172" s="410">
        <f t="shared" si="11"/>
        <v>2</v>
      </c>
      <c r="AL172" s="411">
        <f t="shared" si="12"/>
        <v>0</v>
      </c>
      <c r="AM172" s="89" t="str">
        <f t="shared" si="13"/>
        <v>CUMPLIDA</v>
      </c>
      <c r="AN172" s="89" t="str">
        <f t="shared" si="14"/>
        <v>CUMPLIDA</v>
      </c>
      <c r="AO172" s="105" t="s">
        <v>89</v>
      </c>
      <c r="AP172" s="113"/>
      <c r="AQ172" s="91"/>
      <c r="AR172" s="91"/>
      <c r="AS172" s="91"/>
      <c r="AT172" s="449" t="s">
        <v>108</v>
      </c>
      <c r="AU172" s="427" t="s">
        <v>115</v>
      </c>
      <c r="AV172" s="427" t="s">
        <v>202</v>
      </c>
      <c r="AW172" s="427" t="s">
        <v>213</v>
      </c>
      <c r="AX172" s="427"/>
      <c r="AY172" s="427"/>
      <c r="AZ172" s="427"/>
      <c r="BA172" s="427"/>
      <c r="BB172" s="653"/>
    </row>
    <row r="173" spans="1:54" s="142" customFormat="1" ht="301.5" customHeight="1" x14ac:dyDescent="0.25">
      <c r="A173" s="96">
        <v>991</v>
      </c>
      <c r="B173" s="96">
        <v>60</v>
      </c>
      <c r="C173" s="168" t="s">
        <v>3920</v>
      </c>
      <c r="D173" s="284" t="s">
        <v>358</v>
      </c>
      <c r="E173" s="354" t="s">
        <v>358</v>
      </c>
      <c r="F173" s="99" t="s">
        <v>3921</v>
      </c>
      <c r="G173" s="119" t="s">
        <v>3922</v>
      </c>
      <c r="H173" s="372" t="s">
        <v>3923</v>
      </c>
      <c r="I173" s="99" t="s">
        <v>3924</v>
      </c>
      <c r="J173" s="310">
        <v>7</v>
      </c>
      <c r="K173" s="117">
        <v>42522</v>
      </c>
      <c r="L173" s="117">
        <v>42916</v>
      </c>
      <c r="M173" s="103" t="s">
        <v>2554</v>
      </c>
      <c r="N173" s="452" t="s">
        <v>64</v>
      </c>
      <c r="O173" s="199" t="s">
        <v>29</v>
      </c>
      <c r="P173" s="199" t="s">
        <v>29</v>
      </c>
      <c r="Q173" s="370" t="s">
        <v>531</v>
      </c>
      <c r="R173" s="452" t="s">
        <v>6191</v>
      </c>
      <c r="S173" s="105" t="s">
        <v>3547</v>
      </c>
      <c r="T173" s="449">
        <v>7</v>
      </c>
      <c r="U173" s="107">
        <f t="shared" si="10"/>
        <v>1</v>
      </c>
      <c r="V173" s="86"/>
      <c r="W173" s="86"/>
      <c r="X173" s="86"/>
      <c r="Y173" s="450" t="s">
        <v>3925</v>
      </c>
      <c r="Z173" s="119" t="s">
        <v>3926</v>
      </c>
      <c r="AA173" s="119"/>
      <c r="AB173" s="119"/>
      <c r="AC173" s="119"/>
      <c r="AD173" s="85" t="s">
        <v>31</v>
      </c>
      <c r="AE173" s="85" t="s">
        <v>26</v>
      </c>
      <c r="AF173" s="427" t="s">
        <v>1813</v>
      </c>
      <c r="AG173" s="85" t="s">
        <v>3865</v>
      </c>
      <c r="AH173" s="427" t="s">
        <v>3866</v>
      </c>
      <c r="AI173" s="85" t="s">
        <v>1706</v>
      </c>
      <c r="AJ173" s="110" t="s">
        <v>100</v>
      </c>
      <c r="AK173" s="410">
        <f t="shared" si="11"/>
        <v>2</v>
      </c>
      <c r="AL173" s="411">
        <f t="shared" si="12"/>
        <v>0</v>
      </c>
      <c r="AM173" s="89" t="str">
        <f t="shared" si="13"/>
        <v>CUMPLIDA</v>
      </c>
      <c r="AN173" s="89" t="str">
        <f t="shared" si="14"/>
        <v>CUMPLIDA</v>
      </c>
      <c r="AO173" s="105" t="s">
        <v>31</v>
      </c>
      <c r="AP173" s="113"/>
      <c r="AQ173" s="114" t="s">
        <v>3927</v>
      </c>
      <c r="AR173" s="91" t="s">
        <v>26</v>
      </c>
      <c r="AS173" s="114" t="s">
        <v>221</v>
      </c>
      <c r="AT173" s="427" t="s">
        <v>224</v>
      </c>
      <c r="AU173" s="427" t="s">
        <v>120</v>
      </c>
      <c r="AV173" s="427" t="s">
        <v>120</v>
      </c>
      <c r="AW173" s="427" t="s">
        <v>213</v>
      </c>
      <c r="AX173" s="427"/>
      <c r="AY173" s="427"/>
      <c r="AZ173" s="427"/>
      <c r="BA173" s="427"/>
      <c r="BB173" s="653"/>
    </row>
    <row r="174" spans="1:54" s="142" customFormat="1" ht="243.75" customHeight="1" x14ac:dyDescent="0.25">
      <c r="A174" s="96">
        <v>992</v>
      </c>
      <c r="B174" s="96">
        <v>61</v>
      </c>
      <c r="C174" s="168" t="s">
        <v>3928</v>
      </c>
      <c r="D174" s="105" t="s">
        <v>3929</v>
      </c>
      <c r="E174" s="354" t="s">
        <v>358</v>
      </c>
      <c r="F174" s="119" t="s">
        <v>3930</v>
      </c>
      <c r="G174" s="450" t="s">
        <v>3931</v>
      </c>
      <c r="H174" s="119" t="s">
        <v>3932</v>
      </c>
      <c r="I174" s="119" t="s">
        <v>3933</v>
      </c>
      <c r="J174" s="427">
        <v>4</v>
      </c>
      <c r="K174" s="117">
        <v>42522</v>
      </c>
      <c r="L174" s="117">
        <v>42916</v>
      </c>
      <c r="M174" s="103" t="s">
        <v>2554</v>
      </c>
      <c r="N174" s="452" t="s">
        <v>64</v>
      </c>
      <c r="O174" s="199" t="s">
        <v>29</v>
      </c>
      <c r="P174" s="199" t="s">
        <v>29</v>
      </c>
      <c r="Q174" s="370" t="s">
        <v>531</v>
      </c>
      <c r="R174" s="452" t="s">
        <v>6191</v>
      </c>
      <c r="S174" s="105" t="s">
        <v>3547</v>
      </c>
      <c r="T174" s="449">
        <v>4</v>
      </c>
      <c r="U174" s="107">
        <f t="shared" si="10"/>
        <v>1</v>
      </c>
      <c r="V174" s="86"/>
      <c r="W174" s="86"/>
      <c r="X174" s="195" t="s">
        <v>3934</v>
      </c>
      <c r="Y174" s="450" t="s">
        <v>3935</v>
      </c>
      <c r="Z174" s="119" t="s">
        <v>3936</v>
      </c>
      <c r="AA174" s="119"/>
      <c r="AB174" s="119"/>
      <c r="AC174" s="119"/>
      <c r="AD174" s="86"/>
      <c r="AE174" s="86"/>
      <c r="AF174" s="86"/>
      <c r="AG174" s="86"/>
      <c r="AH174" s="86"/>
      <c r="AI174" s="86"/>
      <c r="AJ174" s="110" t="s">
        <v>100</v>
      </c>
      <c r="AK174" s="410">
        <f t="shared" si="11"/>
        <v>2</v>
      </c>
      <c r="AL174" s="411">
        <f t="shared" si="12"/>
        <v>0</v>
      </c>
      <c r="AM174" s="89" t="str">
        <f t="shared" si="13"/>
        <v>CUMPLIDA</v>
      </c>
      <c r="AN174" s="89" t="str">
        <f t="shared" si="14"/>
        <v>CUMPLIDA</v>
      </c>
      <c r="AO174" s="105" t="s">
        <v>31</v>
      </c>
      <c r="AP174" s="113"/>
      <c r="AQ174" s="114" t="s">
        <v>3937</v>
      </c>
      <c r="AR174" s="91" t="s">
        <v>19</v>
      </c>
      <c r="AS174" s="114" t="s">
        <v>221</v>
      </c>
      <c r="AT174" s="427" t="s">
        <v>224</v>
      </c>
      <c r="AU174" s="427" t="s">
        <v>121</v>
      </c>
      <c r="AV174" s="427" t="s">
        <v>121</v>
      </c>
      <c r="AW174" s="427" t="s">
        <v>213</v>
      </c>
      <c r="AX174" s="427"/>
      <c r="AY174" s="427"/>
      <c r="AZ174" s="427"/>
      <c r="BA174" s="427"/>
      <c r="BB174" s="653"/>
    </row>
    <row r="175" spans="1:54" s="142" customFormat="1" ht="250.5" hidden="1" customHeight="1" x14ac:dyDescent="0.25">
      <c r="A175" s="96">
        <v>993</v>
      </c>
      <c r="B175" s="96">
        <v>62</v>
      </c>
      <c r="C175" s="168" t="s">
        <v>3938</v>
      </c>
      <c r="D175" s="168" t="s">
        <v>3939</v>
      </c>
      <c r="E175" s="450" t="s">
        <v>358</v>
      </c>
      <c r="F175" s="168" t="s">
        <v>3940</v>
      </c>
      <c r="G175" s="119" t="s">
        <v>3941</v>
      </c>
      <c r="H175" s="168" t="s">
        <v>6269</v>
      </c>
      <c r="I175" s="168" t="s">
        <v>6268</v>
      </c>
      <c r="J175" s="427">
        <v>7</v>
      </c>
      <c r="K175" s="117">
        <v>42522</v>
      </c>
      <c r="L175" s="451">
        <v>43646</v>
      </c>
      <c r="M175" s="103" t="s">
        <v>2554</v>
      </c>
      <c r="N175" s="452" t="s">
        <v>64</v>
      </c>
      <c r="O175" s="199" t="s">
        <v>29</v>
      </c>
      <c r="P175" s="199" t="s">
        <v>29</v>
      </c>
      <c r="Q175" s="370" t="s">
        <v>531</v>
      </c>
      <c r="R175" s="452" t="s">
        <v>6191</v>
      </c>
      <c r="S175" s="105" t="s">
        <v>3547</v>
      </c>
      <c r="T175" s="449">
        <v>2</v>
      </c>
      <c r="U175" s="107">
        <f t="shared" si="10"/>
        <v>0.2857142857142857</v>
      </c>
      <c r="V175" s="86"/>
      <c r="W175" s="86"/>
      <c r="X175" s="86"/>
      <c r="Y175" s="450" t="s">
        <v>3942</v>
      </c>
      <c r="Z175" s="450"/>
      <c r="AA175" s="450"/>
      <c r="AB175" s="450"/>
      <c r="AC175" s="450" t="s">
        <v>6273</v>
      </c>
      <c r="AD175" s="449" t="s">
        <v>3943</v>
      </c>
      <c r="AE175" s="449" t="s">
        <v>19</v>
      </c>
      <c r="AF175" s="427" t="s">
        <v>3944</v>
      </c>
      <c r="AG175" s="86"/>
      <c r="AH175" s="86"/>
      <c r="AI175" s="86"/>
      <c r="AJ175" s="110" t="s">
        <v>100</v>
      </c>
      <c r="AK175" s="410">
        <f t="shared" si="11"/>
        <v>0</v>
      </c>
      <c r="AL175" s="411">
        <f t="shared" si="12"/>
        <v>1</v>
      </c>
      <c r="AM175" s="89" t="str">
        <f t="shared" si="13"/>
        <v>EN TERMINO</v>
      </c>
      <c r="AN175" s="89" t="str">
        <f t="shared" si="14"/>
        <v>EN TERMINO</v>
      </c>
      <c r="AO175" s="105" t="s">
        <v>31</v>
      </c>
      <c r="AP175" s="113"/>
      <c r="AQ175" s="114" t="s">
        <v>3945</v>
      </c>
      <c r="AR175" s="91" t="s">
        <v>19</v>
      </c>
      <c r="AS175" s="114" t="s">
        <v>222</v>
      </c>
      <c r="AT175" s="449" t="s">
        <v>108</v>
      </c>
      <c r="AU175" s="427" t="s">
        <v>114</v>
      </c>
      <c r="AV175" s="427" t="s">
        <v>130</v>
      </c>
      <c r="AW175" s="427" t="s">
        <v>213</v>
      </c>
      <c r="AX175" s="427"/>
      <c r="AY175" s="427"/>
      <c r="AZ175" s="427"/>
      <c r="BA175" s="427"/>
      <c r="BB175" s="653"/>
    </row>
    <row r="176" spans="1:54" s="142" customFormat="1" ht="201" customHeight="1" x14ac:dyDescent="0.25">
      <c r="A176" s="96">
        <v>996</v>
      </c>
      <c r="B176" s="96">
        <v>65</v>
      </c>
      <c r="C176" s="272" t="s">
        <v>3961</v>
      </c>
      <c r="D176" s="168" t="s">
        <v>3962</v>
      </c>
      <c r="E176" s="354" t="s">
        <v>358</v>
      </c>
      <c r="F176" s="450" t="s">
        <v>3963</v>
      </c>
      <c r="G176" s="354"/>
      <c r="H176" s="99" t="s">
        <v>3964</v>
      </c>
      <c r="I176" s="100" t="s">
        <v>3965</v>
      </c>
      <c r="J176" s="427">
        <v>5</v>
      </c>
      <c r="K176" s="117">
        <v>42522</v>
      </c>
      <c r="L176" s="117">
        <v>42916</v>
      </c>
      <c r="M176" s="103" t="s">
        <v>3951</v>
      </c>
      <c r="N176" s="427" t="s">
        <v>98</v>
      </c>
      <c r="O176" s="427" t="s">
        <v>29</v>
      </c>
      <c r="P176" s="427" t="s">
        <v>29</v>
      </c>
      <c r="Q176" s="427" t="s">
        <v>531</v>
      </c>
      <c r="R176" s="452" t="s">
        <v>6191</v>
      </c>
      <c r="S176" s="105" t="s">
        <v>3547</v>
      </c>
      <c r="T176" s="449">
        <v>5</v>
      </c>
      <c r="U176" s="107">
        <f t="shared" si="10"/>
        <v>1</v>
      </c>
      <c r="V176" s="86"/>
      <c r="W176" s="86"/>
      <c r="X176" s="86"/>
      <c r="Y176" s="450" t="s">
        <v>3966</v>
      </c>
      <c r="Z176" s="119" t="s">
        <v>3967</v>
      </c>
      <c r="AA176" s="119"/>
      <c r="AB176" s="119"/>
      <c r="AC176" s="119"/>
      <c r="AD176" s="86"/>
      <c r="AE176" s="86"/>
      <c r="AF176" s="86"/>
      <c r="AG176" s="86"/>
      <c r="AH176" s="86"/>
      <c r="AI176" s="86"/>
      <c r="AJ176" s="110" t="s">
        <v>100</v>
      </c>
      <c r="AK176" s="410">
        <f t="shared" si="11"/>
        <v>2</v>
      </c>
      <c r="AL176" s="411">
        <f t="shared" si="12"/>
        <v>0</v>
      </c>
      <c r="AM176" s="89" t="str">
        <f t="shared" si="13"/>
        <v>CUMPLIDA</v>
      </c>
      <c r="AN176" s="89" t="str">
        <f t="shared" si="14"/>
        <v>CUMPLIDA</v>
      </c>
      <c r="AO176" s="105" t="s">
        <v>31</v>
      </c>
      <c r="AP176" s="113"/>
      <c r="AQ176" s="114" t="s">
        <v>3968</v>
      </c>
      <c r="AR176" s="91" t="s">
        <v>19</v>
      </c>
      <c r="AS176" s="114" t="s">
        <v>222</v>
      </c>
      <c r="AT176" s="427" t="s">
        <v>224</v>
      </c>
      <c r="AU176" s="427" t="s">
        <v>114</v>
      </c>
      <c r="AV176" s="427" t="s">
        <v>130</v>
      </c>
      <c r="AW176" s="427" t="s">
        <v>213</v>
      </c>
      <c r="AX176" s="427"/>
      <c r="AY176" s="427"/>
      <c r="AZ176" s="427"/>
      <c r="BA176" s="427"/>
      <c r="BB176" s="653"/>
    </row>
    <row r="177" spans="1:54" s="142" customFormat="1" ht="197.25" customHeight="1" x14ac:dyDescent="0.25">
      <c r="A177" s="96">
        <v>997</v>
      </c>
      <c r="B177" s="96">
        <v>66</v>
      </c>
      <c r="C177" s="272" t="s">
        <v>3969</v>
      </c>
      <c r="D177" s="168" t="s">
        <v>3970</v>
      </c>
      <c r="E177" s="354" t="s">
        <v>358</v>
      </c>
      <c r="F177" s="450" t="s">
        <v>3971</v>
      </c>
      <c r="G177" s="354"/>
      <c r="H177" s="450" t="s">
        <v>3972</v>
      </c>
      <c r="I177" s="100" t="s">
        <v>3973</v>
      </c>
      <c r="J177" s="427">
        <v>4</v>
      </c>
      <c r="K177" s="117">
        <v>42522</v>
      </c>
      <c r="L177" s="117">
        <v>43100</v>
      </c>
      <c r="M177" s="103" t="s">
        <v>3951</v>
      </c>
      <c r="N177" s="427" t="s">
        <v>98</v>
      </c>
      <c r="O177" s="427" t="s">
        <v>29</v>
      </c>
      <c r="P177" s="427" t="s">
        <v>29</v>
      </c>
      <c r="Q177" s="427" t="s">
        <v>531</v>
      </c>
      <c r="R177" s="452" t="s">
        <v>6191</v>
      </c>
      <c r="S177" s="105" t="s">
        <v>3441</v>
      </c>
      <c r="T177" s="449">
        <v>4</v>
      </c>
      <c r="U177" s="107">
        <f t="shared" si="10"/>
        <v>1</v>
      </c>
      <c r="V177" s="86"/>
      <c r="W177" s="86"/>
      <c r="X177" s="86"/>
      <c r="Y177" s="450" t="s">
        <v>3974</v>
      </c>
      <c r="Z177" s="119" t="s">
        <v>3975</v>
      </c>
      <c r="AA177" s="119" t="s">
        <v>3976</v>
      </c>
      <c r="AB177" s="119"/>
      <c r="AC177" s="119"/>
      <c r="AD177" s="86"/>
      <c r="AE177" s="86"/>
      <c r="AF177" s="86"/>
      <c r="AG177" s="86"/>
      <c r="AH177" s="86"/>
      <c r="AI177" s="86"/>
      <c r="AJ177" s="110" t="s">
        <v>100</v>
      </c>
      <c r="AK177" s="410">
        <f t="shared" si="11"/>
        <v>2</v>
      </c>
      <c r="AL177" s="411">
        <f t="shared" si="12"/>
        <v>0</v>
      </c>
      <c r="AM177" s="89" t="str">
        <f t="shared" si="13"/>
        <v>CUMPLIDA</v>
      </c>
      <c r="AN177" s="89" t="str">
        <f t="shared" si="14"/>
        <v>CUMPLIDA</v>
      </c>
      <c r="AO177" s="105" t="s">
        <v>89</v>
      </c>
      <c r="AP177" s="113"/>
      <c r="AQ177" s="114" t="s">
        <v>3977</v>
      </c>
      <c r="AR177" s="91" t="s">
        <v>26</v>
      </c>
      <c r="AS177" s="114" t="s">
        <v>222</v>
      </c>
      <c r="AT177" s="427" t="s">
        <v>224</v>
      </c>
      <c r="AU177" s="427" t="s">
        <v>121</v>
      </c>
      <c r="AV177" s="427" t="s">
        <v>121</v>
      </c>
      <c r="AW177" s="427" t="s">
        <v>213</v>
      </c>
      <c r="AX177" s="427"/>
      <c r="AY177" s="427"/>
      <c r="AZ177" s="427"/>
      <c r="BA177" s="427"/>
      <c r="BB177" s="653"/>
    </row>
    <row r="178" spans="1:54" s="142" customFormat="1" ht="254.25" customHeight="1" x14ac:dyDescent="0.25">
      <c r="A178" s="96">
        <v>998</v>
      </c>
      <c r="B178" s="96">
        <v>67</v>
      </c>
      <c r="C178" s="272" t="s">
        <v>3978</v>
      </c>
      <c r="D178" s="168" t="s">
        <v>3979</v>
      </c>
      <c r="E178" s="354" t="s">
        <v>358</v>
      </c>
      <c r="F178" s="168" t="s">
        <v>3980</v>
      </c>
      <c r="G178" s="373" t="s">
        <v>3981</v>
      </c>
      <c r="H178" s="168" t="s">
        <v>3982</v>
      </c>
      <c r="I178" s="168" t="s">
        <v>3983</v>
      </c>
      <c r="J178" s="449">
        <v>4</v>
      </c>
      <c r="K178" s="217">
        <v>42522</v>
      </c>
      <c r="L178" s="217">
        <v>42794</v>
      </c>
      <c r="M178" s="103" t="s">
        <v>382</v>
      </c>
      <c r="N178" s="452" t="s">
        <v>24</v>
      </c>
      <c r="O178" s="452" t="s">
        <v>22</v>
      </c>
      <c r="P178" s="452" t="s">
        <v>22</v>
      </c>
      <c r="Q178" s="118" t="s">
        <v>5681</v>
      </c>
      <c r="R178" s="118" t="s">
        <v>6164</v>
      </c>
      <c r="S178" s="105" t="s">
        <v>88</v>
      </c>
      <c r="T178" s="449">
        <v>4</v>
      </c>
      <c r="U178" s="107">
        <f t="shared" si="10"/>
        <v>1</v>
      </c>
      <c r="V178" s="86"/>
      <c r="W178" s="86"/>
      <c r="X178" s="86"/>
      <c r="Y178" s="450"/>
      <c r="Z178" s="119" t="s">
        <v>3984</v>
      </c>
      <c r="AA178" s="119"/>
      <c r="AB178" s="119"/>
      <c r="AC178" s="119"/>
      <c r="AD178" s="86"/>
      <c r="AE178" s="86"/>
      <c r="AF178" s="86"/>
      <c r="AG178" s="86"/>
      <c r="AH178" s="86"/>
      <c r="AI178" s="86"/>
      <c r="AJ178" s="110" t="s">
        <v>100</v>
      </c>
      <c r="AK178" s="410">
        <f t="shared" si="11"/>
        <v>2</v>
      </c>
      <c r="AL178" s="411">
        <f t="shared" si="12"/>
        <v>0</v>
      </c>
      <c r="AM178" s="89" t="str">
        <f t="shared" si="13"/>
        <v>CUMPLIDA</v>
      </c>
      <c r="AN178" s="89" t="str">
        <f t="shared" si="14"/>
        <v>CUMPLIDA</v>
      </c>
      <c r="AO178" s="105" t="s">
        <v>88</v>
      </c>
      <c r="AP178" s="113"/>
      <c r="AQ178" s="91"/>
      <c r="AR178" s="91"/>
      <c r="AS178" s="91"/>
      <c r="AT178" s="427" t="s">
        <v>224</v>
      </c>
      <c r="AU178" s="427" t="s">
        <v>115</v>
      </c>
      <c r="AV178" s="427" t="s">
        <v>205</v>
      </c>
      <c r="AW178" s="427" t="s">
        <v>214</v>
      </c>
      <c r="AX178" s="427"/>
      <c r="AY178" s="427"/>
      <c r="AZ178" s="427"/>
      <c r="BA178" s="427"/>
      <c r="BB178" s="653"/>
    </row>
    <row r="179" spans="1:54" s="142" customFormat="1" ht="187.5" customHeight="1" x14ac:dyDescent="0.25">
      <c r="A179" s="96">
        <v>999</v>
      </c>
      <c r="B179" s="96">
        <v>68</v>
      </c>
      <c r="C179" s="272" t="s">
        <v>3985</v>
      </c>
      <c r="D179" s="168" t="s">
        <v>3986</v>
      </c>
      <c r="E179" s="354" t="s">
        <v>358</v>
      </c>
      <c r="F179" s="168" t="s">
        <v>3987</v>
      </c>
      <c r="G179" s="373" t="s">
        <v>3988</v>
      </c>
      <c r="H179" s="168" t="s">
        <v>3989</v>
      </c>
      <c r="I179" s="168" t="s">
        <v>3990</v>
      </c>
      <c r="J179" s="449">
        <v>3</v>
      </c>
      <c r="K179" s="217">
        <v>42522</v>
      </c>
      <c r="L179" s="217">
        <v>42794</v>
      </c>
      <c r="M179" s="103" t="s">
        <v>382</v>
      </c>
      <c r="N179" s="452" t="s">
        <v>24</v>
      </c>
      <c r="O179" s="452" t="s">
        <v>22</v>
      </c>
      <c r="P179" s="452" t="s">
        <v>22</v>
      </c>
      <c r="Q179" s="118" t="s">
        <v>5681</v>
      </c>
      <c r="R179" s="118" t="s">
        <v>6164</v>
      </c>
      <c r="S179" s="105" t="s">
        <v>88</v>
      </c>
      <c r="T179" s="449">
        <v>3</v>
      </c>
      <c r="U179" s="107">
        <f t="shared" si="10"/>
        <v>1</v>
      </c>
      <c r="V179" s="86"/>
      <c r="W179" s="86"/>
      <c r="X179" s="86"/>
      <c r="Y179" s="450"/>
      <c r="Z179" s="119" t="s">
        <v>3991</v>
      </c>
      <c r="AA179" s="119"/>
      <c r="AB179" s="119"/>
      <c r="AC179" s="119"/>
      <c r="AD179" s="86"/>
      <c r="AE179" s="86"/>
      <c r="AF179" s="86"/>
      <c r="AG179" s="86"/>
      <c r="AH179" s="86"/>
      <c r="AI179" s="86"/>
      <c r="AJ179" s="110" t="s">
        <v>100</v>
      </c>
      <c r="AK179" s="410">
        <f t="shared" si="11"/>
        <v>2</v>
      </c>
      <c r="AL179" s="411">
        <f t="shared" si="12"/>
        <v>0</v>
      </c>
      <c r="AM179" s="89" t="str">
        <f t="shared" si="13"/>
        <v>CUMPLIDA</v>
      </c>
      <c r="AN179" s="89" t="str">
        <f t="shared" si="14"/>
        <v>CUMPLIDA</v>
      </c>
      <c r="AO179" s="105" t="s">
        <v>88</v>
      </c>
      <c r="AP179" s="113"/>
      <c r="AQ179" s="91"/>
      <c r="AR179" s="91"/>
      <c r="AS179" s="91"/>
      <c r="AT179" s="427" t="s">
        <v>224</v>
      </c>
      <c r="AU179" s="427" t="s">
        <v>115</v>
      </c>
      <c r="AV179" s="427" t="s">
        <v>205</v>
      </c>
      <c r="AW179" s="427" t="s">
        <v>214</v>
      </c>
      <c r="AX179" s="427"/>
      <c r="AY179" s="427"/>
      <c r="AZ179" s="427"/>
      <c r="BA179" s="427"/>
      <c r="BB179" s="653"/>
    </row>
    <row r="180" spans="1:54" s="142" customFormat="1" ht="216.75" customHeight="1" x14ac:dyDescent="0.25">
      <c r="A180" s="96">
        <v>1000</v>
      </c>
      <c r="B180" s="96">
        <v>69</v>
      </c>
      <c r="C180" s="272" t="s">
        <v>3992</v>
      </c>
      <c r="D180" s="168" t="s">
        <v>3993</v>
      </c>
      <c r="E180" s="354" t="s">
        <v>358</v>
      </c>
      <c r="F180" s="168" t="s">
        <v>3994</v>
      </c>
      <c r="G180" s="119" t="s">
        <v>3995</v>
      </c>
      <c r="H180" s="168" t="s">
        <v>3996</v>
      </c>
      <c r="I180" s="119" t="s">
        <v>3997</v>
      </c>
      <c r="J180" s="449">
        <v>4</v>
      </c>
      <c r="K180" s="217">
        <v>42522</v>
      </c>
      <c r="L180" s="217">
        <v>42794</v>
      </c>
      <c r="M180" s="103" t="s">
        <v>382</v>
      </c>
      <c r="N180" s="452" t="s">
        <v>24</v>
      </c>
      <c r="O180" s="452" t="s">
        <v>22</v>
      </c>
      <c r="P180" s="452" t="s">
        <v>22</v>
      </c>
      <c r="Q180" s="118" t="s">
        <v>5681</v>
      </c>
      <c r="R180" s="118" t="s">
        <v>6164</v>
      </c>
      <c r="S180" s="105" t="s">
        <v>3547</v>
      </c>
      <c r="T180" s="449">
        <v>4</v>
      </c>
      <c r="U180" s="107">
        <f t="shared" si="10"/>
        <v>1</v>
      </c>
      <c r="V180" s="86"/>
      <c r="W180" s="86"/>
      <c r="X180" s="86"/>
      <c r="Y180" s="450" t="s">
        <v>3998</v>
      </c>
      <c r="Z180" s="119" t="s">
        <v>3999</v>
      </c>
      <c r="AA180" s="119"/>
      <c r="AB180" s="119"/>
      <c r="AC180" s="119"/>
      <c r="AD180" s="449"/>
      <c r="AE180" s="86"/>
      <c r="AF180" s="427"/>
      <c r="AG180" s="86"/>
      <c r="AH180" s="427"/>
      <c r="AI180" s="86"/>
      <c r="AJ180" s="110" t="s">
        <v>100</v>
      </c>
      <c r="AK180" s="410">
        <f t="shared" si="11"/>
        <v>2</v>
      </c>
      <c r="AL180" s="411">
        <f t="shared" si="12"/>
        <v>0</v>
      </c>
      <c r="AM180" s="89" t="str">
        <f t="shared" si="13"/>
        <v>CUMPLIDA</v>
      </c>
      <c r="AN180" s="89" t="str">
        <f t="shared" si="14"/>
        <v>CUMPLIDA</v>
      </c>
      <c r="AO180" s="105" t="s">
        <v>31</v>
      </c>
      <c r="AP180" s="113"/>
      <c r="AQ180" s="114" t="s">
        <v>4000</v>
      </c>
      <c r="AR180" s="91" t="s">
        <v>226</v>
      </c>
      <c r="AS180" s="114" t="s">
        <v>220</v>
      </c>
      <c r="AT180" s="427" t="s">
        <v>224</v>
      </c>
      <c r="AU180" s="427" t="s">
        <v>111</v>
      </c>
      <c r="AV180" s="427" t="s">
        <v>131</v>
      </c>
      <c r="AW180" s="427" t="s">
        <v>214</v>
      </c>
      <c r="AX180" s="427"/>
      <c r="AY180" s="427"/>
      <c r="AZ180" s="427"/>
      <c r="BA180" s="427"/>
      <c r="BB180" s="653"/>
    </row>
    <row r="181" spans="1:54" s="142" customFormat="1" ht="288" customHeight="1" x14ac:dyDescent="0.25">
      <c r="A181" s="96">
        <v>1001</v>
      </c>
      <c r="B181" s="96">
        <v>70</v>
      </c>
      <c r="C181" s="168" t="s">
        <v>4001</v>
      </c>
      <c r="D181" s="168" t="s">
        <v>4002</v>
      </c>
      <c r="E181" s="354" t="s">
        <v>358</v>
      </c>
      <c r="F181" s="168" t="s">
        <v>4003</v>
      </c>
      <c r="G181" s="119" t="s">
        <v>4004</v>
      </c>
      <c r="H181" s="168" t="s">
        <v>4005</v>
      </c>
      <c r="I181" s="119" t="s">
        <v>4006</v>
      </c>
      <c r="J181" s="449">
        <v>3</v>
      </c>
      <c r="K181" s="217">
        <v>42522</v>
      </c>
      <c r="L181" s="217">
        <v>42794</v>
      </c>
      <c r="M181" s="103" t="s">
        <v>382</v>
      </c>
      <c r="N181" s="452" t="s">
        <v>24</v>
      </c>
      <c r="O181" s="452" t="s">
        <v>22</v>
      </c>
      <c r="P181" s="452" t="s">
        <v>22</v>
      </c>
      <c r="Q181" s="118" t="s">
        <v>5681</v>
      </c>
      <c r="R181" s="118" t="s">
        <v>6164</v>
      </c>
      <c r="S181" s="105" t="s">
        <v>3441</v>
      </c>
      <c r="T181" s="449">
        <v>3</v>
      </c>
      <c r="U181" s="107">
        <f t="shared" si="10"/>
        <v>1</v>
      </c>
      <c r="V181" s="86"/>
      <c r="W181" s="86"/>
      <c r="X181" s="86"/>
      <c r="Y181" s="450"/>
      <c r="Z181" s="119" t="s">
        <v>4007</v>
      </c>
      <c r="AA181" s="119"/>
      <c r="AB181" s="119"/>
      <c r="AC181" s="119"/>
      <c r="AD181" s="86"/>
      <c r="AE181" s="86"/>
      <c r="AF181" s="86"/>
      <c r="AG181" s="86"/>
      <c r="AH181" s="86"/>
      <c r="AI181" s="86"/>
      <c r="AJ181" s="110" t="s">
        <v>100</v>
      </c>
      <c r="AK181" s="410">
        <f t="shared" si="11"/>
        <v>2</v>
      </c>
      <c r="AL181" s="411">
        <f t="shared" si="12"/>
        <v>0</v>
      </c>
      <c r="AM181" s="89" t="str">
        <f t="shared" si="13"/>
        <v>CUMPLIDA</v>
      </c>
      <c r="AN181" s="89" t="str">
        <f t="shared" si="14"/>
        <v>CUMPLIDA</v>
      </c>
      <c r="AO181" s="105" t="s">
        <v>89</v>
      </c>
      <c r="AP181" s="113"/>
      <c r="AQ181" s="91"/>
      <c r="AR181" s="91"/>
      <c r="AS181" s="91"/>
      <c r="AT181" s="427" t="s">
        <v>224</v>
      </c>
      <c r="AU181" s="427" t="s">
        <v>115</v>
      </c>
      <c r="AV181" s="427" t="s">
        <v>205</v>
      </c>
      <c r="AW181" s="427" t="s">
        <v>214</v>
      </c>
      <c r="AX181" s="427"/>
      <c r="AY181" s="427"/>
      <c r="AZ181" s="427"/>
      <c r="BA181" s="427"/>
      <c r="BB181" s="653"/>
    </row>
    <row r="182" spans="1:54" s="142" customFormat="1" ht="333" customHeight="1" x14ac:dyDescent="0.25">
      <c r="A182" s="96">
        <v>1002</v>
      </c>
      <c r="B182" s="96">
        <v>71</v>
      </c>
      <c r="C182" s="168" t="s">
        <v>4008</v>
      </c>
      <c r="D182" s="168" t="s">
        <v>4009</v>
      </c>
      <c r="E182" s="354" t="s">
        <v>358</v>
      </c>
      <c r="F182" s="168" t="s">
        <v>4010</v>
      </c>
      <c r="G182" s="450" t="s">
        <v>4011</v>
      </c>
      <c r="H182" s="168" t="s">
        <v>4012</v>
      </c>
      <c r="I182" s="119" t="s">
        <v>4013</v>
      </c>
      <c r="J182" s="449">
        <v>3</v>
      </c>
      <c r="K182" s="217">
        <v>42522</v>
      </c>
      <c r="L182" s="217">
        <v>42794</v>
      </c>
      <c r="M182" s="103" t="s">
        <v>382</v>
      </c>
      <c r="N182" s="452" t="s">
        <v>24</v>
      </c>
      <c r="O182" s="452" t="s">
        <v>22</v>
      </c>
      <c r="P182" s="452" t="s">
        <v>22</v>
      </c>
      <c r="Q182" s="118" t="s">
        <v>5681</v>
      </c>
      <c r="R182" s="118" t="s">
        <v>6164</v>
      </c>
      <c r="S182" s="105" t="s">
        <v>88</v>
      </c>
      <c r="T182" s="449">
        <v>3</v>
      </c>
      <c r="U182" s="107">
        <f t="shared" si="10"/>
        <v>1</v>
      </c>
      <c r="V182" s="86"/>
      <c r="W182" s="86"/>
      <c r="X182" s="86"/>
      <c r="Y182" s="450"/>
      <c r="Z182" s="119" t="s">
        <v>4014</v>
      </c>
      <c r="AA182" s="119"/>
      <c r="AB182" s="119"/>
      <c r="AC182" s="119"/>
      <c r="AD182" s="86"/>
      <c r="AE182" s="86"/>
      <c r="AF182" s="86"/>
      <c r="AG182" s="86"/>
      <c r="AH182" s="86"/>
      <c r="AI182" s="86"/>
      <c r="AJ182" s="110" t="s">
        <v>100</v>
      </c>
      <c r="AK182" s="410">
        <f t="shared" si="11"/>
        <v>2</v>
      </c>
      <c r="AL182" s="411">
        <f t="shared" si="12"/>
        <v>0</v>
      </c>
      <c r="AM182" s="89" t="str">
        <f t="shared" si="13"/>
        <v>CUMPLIDA</v>
      </c>
      <c r="AN182" s="89" t="str">
        <f t="shared" si="14"/>
        <v>CUMPLIDA</v>
      </c>
      <c r="AO182" s="105" t="s">
        <v>88</v>
      </c>
      <c r="AP182" s="113"/>
      <c r="AQ182" s="91"/>
      <c r="AR182" s="91"/>
      <c r="AS182" s="91"/>
      <c r="AT182" s="427" t="s">
        <v>224</v>
      </c>
      <c r="AU182" s="427" t="s">
        <v>115</v>
      </c>
      <c r="AV182" s="427" t="s">
        <v>205</v>
      </c>
      <c r="AW182" s="427" t="s">
        <v>214</v>
      </c>
      <c r="AX182" s="427"/>
      <c r="AY182" s="427"/>
      <c r="AZ182" s="427"/>
      <c r="BA182" s="427"/>
      <c r="BB182" s="653"/>
    </row>
    <row r="183" spans="1:54" s="142" customFormat="1" ht="189.75" customHeight="1" x14ac:dyDescent="0.25">
      <c r="A183" s="96">
        <v>1004</v>
      </c>
      <c r="B183" s="96">
        <v>73</v>
      </c>
      <c r="C183" s="272" t="s">
        <v>4021</v>
      </c>
      <c r="D183" s="168" t="s">
        <v>4022</v>
      </c>
      <c r="E183" s="354" t="s">
        <v>358</v>
      </c>
      <c r="F183" s="168" t="s">
        <v>4023</v>
      </c>
      <c r="G183" s="450" t="s">
        <v>4024</v>
      </c>
      <c r="H183" s="168" t="s">
        <v>4025</v>
      </c>
      <c r="I183" s="168" t="s">
        <v>4026</v>
      </c>
      <c r="J183" s="449">
        <v>2</v>
      </c>
      <c r="K183" s="217">
        <v>42522</v>
      </c>
      <c r="L183" s="217">
        <v>42794</v>
      </c>
      <c r="M183" s="103" t="s">
        <v>382</v>
      </c>
      <c r="N183" s="452" t="s">
        <v>24</v>
      </c>
      <c r="O183" s="452" t="s">
        <v>22</v>
      </c>
      <c r="P183" s="452" t="s">
        <v>22</v>
      </c>
      <c r="Q183" s="118" t="s">
        <v>5681</v>
      </c>
      <c r="R183" s="118" t="s">
        <v>6164</v>
      </c>
      <c r="S183" s="105" t="s">
        <v>3441</v>
      </c>
      <c r="T183" s="449">
        <v>2</v>
      </c>
      <c r="U183" s="107">
        <f t="shared" si="10"/>
        <v>1</v>
      </c>
      <c r="V183" s="86"/>
      <c r="W183" s="86"/>
      <c r="X183" s="86"/>
      <c r="Y183" s="450"/>
      <c r="Z183" s="119" t="s">
        <v>4027</v>
      </c>
      <c r="AA183" s="119"/>
      <c r="AB183" s="119"/>
      <c r="AC183" s="119"/>
      <c r="AD183" s="86"/>
      <c r="AE183" s="86"/>
      <c r="AF183" s="86"/>
      <c r="AG183" s="86"/>
      <c r="AH183" s="86"/>
      <c r="AI183" s="86"/>
      <c r="AJ183" s="110" t="s">
        <v>100</v>
      </c>
      <c r="AK183" s="410">
        <f t="shared" si="11"/>
        <v>2</v>
      </c>
      <c r="AL183" s="411">
        <f t="shared" si="12"/>
        <v>0</v>
      </c>
      <c r="AM183" s="89" t="str">
        <f t="shared" si="13"/>
        <v>CUMPLIDA</v>
      </c>
      <c r="AN183" s="89" t="str">
        <f t="shared" si="14"/>
        <v>CUMPLIDA</v>
      </c>
      <c r="AO183" s="105" t="s">
        <v>89</v>
      </c>
      <c r="AP183" s="113"/>
      <c r="AQ183" s="91"/>
      <c r="AR183" s="91"/>
      <c r="AS183" s="91"/>
      <c r="AT183" s="427" t="s">
        <v>224</v>
      </c>
      <c r="AU183" s="427" t="s">
        <v>115</v>
      </c>
      <c r="AV183" s="427" t="s">
        <v>205</v>
      </c>
      <c r="AW183" s="427" t="s">
        <v>214</v>
      </c>
      <c r="AX183" s="427"/>
      <c r="AY183" s="427"/>
      <c r="AZ183" s="427"/>
      <c r="BA183" s="427"/>
      <c r="BB183" s="653"/>
    </row>
    <row r="184" spans="1:54" s="142" customFormat="1" ht="282.75" customHeight="1" x14ac:dyDescent="0.25">
      <c r="A184" s="96">
        <v>1005</v>
      </c>
      <c r="B184" s="96">
        <v>74</v>
      </c>
      <c r="C184" s="168" t="s">
        <v>4028</v>
      </c>
      <c r="D184" s="168" t="s">
        <v>4029</v>
      </c>
      <c r="E184" s="119" t="s">
        <v>4030</v>
      </c>
      <c r="F184" s="119" t="s">
        <v>4031</v>
      </c>
      <c r="G184" s="119" t="s">
        <v>4032</v>
      </c>
      <c r="H184" s="168" t="s">
        <v>4033</v>
      </c>
      <c r="I184" s="168" t="s">
        <v>4034</v>
      </c>
      <c r="J184" s="449">
        <v>2</v>
      </c>
      <c r="K184" s="217">
        <v>42522</v>
      </c>
      <c r="L184" s="217">
        <v>42794</v>
      </c>
      <c r="M184" s="103" t="s">
        <v>382</v>
      </c>
      <c r="N184" s="452" t="s">
        <v>24</v>
      </c>
      <c r="O184" s="452" t="s">
        <v>22</v>
      </c>
      <c r="P184" s="452" t="s">
        <v>22</v>
      </c>
      <c r="Q184" s="118" t="s">
        <v>5681</v>
      </c>
      <c r="R184" s="118" t="s">
        <v>6164</v>
      </c>
      <c r="S184" s="105" t="s">
        <v>3547</v>
      </c>
      <c r="T184" s="449">
        <v>2</v>
      </c>
      <c r="U184" s="107">
        <f t="shared" si="10"/>
        <v>1</v>
      </c>
      <c r="V184" s="86"/>
      <c r="W184" s="86"/>
      <c r="X184" s="86"/>
      <c r="Y184" s="450" t="s">
        <v>4035</v>
      </c>
      <c r="Z184" s="119" t="s">
        <v>4036</v>
      </c>
      <c r="AA184" s="119"/>
      <c r="AB184" s="119"/>
      <c r="AC184" s="119"/>
      <c r="AD184" s="86"/>
      <c r="AE184" s="86" t="s">
        <v>4037</v>
      </c>
      <c r="AF184" s="86"/>
      <c r="AG184" s="86"/>
      <c r="AH184" s="86"/>
      <c r="AI184" s="86"/>
      <c r="AJ184" s="110" t="s">
        <v>100</v>
      </c>
      <c r="AK184" s="410">
        <f t="shared" si="11"/>
        <v>2</v>
      </c>
      <c r="AL184" s="411">
        <f t="shared" si="12"/>
        <v>0</v>
      </c>
      <c r="AM184" s="89" t="str">
        <f t="shared" si="13"/>
        <v>CUMPLIDA</v>
      </c>
      <c r="AN184" s="89" t="str">
        <f t="shared" si="14"/>
        <v>CUMPLIDA</v>
      </c>
      <c r="AO184" s="105" t="s">
        <v>31</v>
      </c>
      <c r="AP184" s="113"/>
      <c r="AQ184" s="114" t="s">
        <v>4038</v>
      </c>
      <c r="AR184" s="91" t="s">
        <v>226</v>
      </c>
      <c r="AS184" s="114" t="s">
        <v>220</v>
      </c>
      <c r="AT184" s="427" t="s">
        <v>224</v>
      </c>
      <c r="AU184" s="427" t="s">
        <v>111</v>
      </c>
      <c r="AV184" s="427" t="s">
        <v>132</v>
      </c>
      <c r="AW184" s="427" t="s">
        <v>214</v>
      </c>
      <c r="AX184" s="427"/>
      <c r="AY184" s="427"/>
      <c r="AZ184" s="427"/>
      <c r="BA184" s="427"/>
      <c r="BB184" s="653"/>
    </row>
    <row r="185" spans="1:54" s="142" customFormat="1" ht="141.75" customHeight="1" x14ac:dyDescent="0.25">
      <c r="A185" s="96">
        <v>1008</v>
      </c>
      <c r="B185" s="96">
        <v>77</v>
      </c>
      <c r="C185" s="272" t="s">
        <v>4051</v>
      </c>
      <c r="D185" s="168" t="s">
        <v>4052</v>
      </c>
      <c r="E185" s="354" t="s">
        <v>358</v>
      </c>
      <c r="F185" s="168" t="s">
        <v>3980</v>
      </c>
      <c r="G185" s="373" t="s">
        <v>3981</v>
      </c>
      <c r="H185" s="168" t="s">
        <v>4053</v>
      </c>
      <c r="I185" s="168" t="s">
        <v>4054</v>
      </c>
      <c r="J185" s="449">
        <v>4</v>
      </c>
      <c r="K185" s="117">
        <v>42522</v>
      </c>
      <c r="L185" s="117">
        <v>42794</v>
      </c>
      <c r="M185" s="103" t="s">
        <v>382</v>
      </c>
      <c r="N185" s="452" t="s">
        <v>24</v>
      </c>
      <c r="O185" s="452" t="s">
        <v>22</v>
      </c>
      <c r="P185" s="452" t="s">
        <v>22</v>
      </c>
      <c r="Q185" s="118" t="s">
        <v>5681</v>
      </c>
      <c r="R185" s="118" t="s">
        <v>6164</v>
      </c>
      <c r="S185" s="105" t="s">
        <v>88</v>
      </c>
      <c r="T185" s="449">
        <v>4</v>
      </c>
      <c r="U185" s="107">
        <f t="shared" si="10"/>
        <v>1</v>
      </c>
      <c r="V185" s="86"/>
      <c r="W185" s="86"/>
      <c r="X185" s="86"/>
      <c r="Y185" s="450"/>
      <c r="Z185" s="119" t="s">
        <v>4055</v>
      </c>
      <c r="AA185" s="119"/>
      <c r="AB185" s="119"/>
      <c r="AC185" s="119"/>
      <c r="AD185" s="86"/>
      <c r="AE185" s="86"/>
      <c r="AF185" s="86"/>
      <c r="AG185" s="86"/>
      <c r="AH185" s="86"/>
      <c r="AI185" s="86"/>
      <c r="AJ185" s="110" t="s">
        <v>100</v>
      </c>
      <c r="AK185" s="410">
        <f t="shared" si="11"/>
        <v>2</v>
      </c>
      <c r="AL185" s="411">
        <f t="shared" si="12"/>
        <v>0</v>
      </c>
      <c r="AM185" s="89" t="str">
        <f t="shared" si="13"/>
        <v>CUMPLIDA</v>
      </c>
      <c r="AN185" s="89" t="str">
        <f t="shared" si="14"/>
        <v>CUMPLIDA</v>
      </c>
      <c r="AO185" s="105" t="s">
        <v>88</v>
      </c>
      <c r="AP185" s="113"/>
      <c r="AQ185" s="91"/>
      <c r="AR185" s="91"/>
      <c r="AS185" s="91"/>
      <c r="AT185" s="427" t="s">
        <v>224</v>
      </c>
      <c r="AU185" s="427" t="s">
        <v>115</v>
      </c>
      <c r="AV185" s="427" t="s">
        <v>205</v>
      </c>
      <c r="AW185" s="427" t="s">
        <v>214</v>
      </c>
      <c r="AX185" s="427"/>
      <c r="AY185" s="427"/>
      <c r="AZ185" s="427"/>
      <c r="BA185" s="427"/>
      <c r="BB185" s="653"/>
    </row>
    <row r="186" spans="1:54" s="142" customFormat="1" ht="147.75" customHeight="1" x14ac:dyDescent="0.25">
      <c r="A186" s="96">
        <v>1009</v>
      </c>
      <c r="B186" s="96">
        <v>78</v>
      </c>
      <c r="C186" s="272" t="s">
        <v>4056</v>
      </c>
      <c r="D186" s="168" t="s">
        <v>4057</v>
      </c>
      <c r="E186" s="354" t="s">
        <v>358</v>
      </c>
      <c r="F186" s="168" t="s">
        <v>4058</v>
      </c>
      <c r="G186" s="119" t="s">
        <v>4059</v>
      </c>
      <c r="H186" s="375" t="s">
        <v>4060</v>
      </c>
      <c r="I186" s="375" t="s">
        <v>4061</v>
      </c>
      <c r="J186" s="427">
        <v>5</v>
      </c>
      <c r="K186" s="117">
        <v>42522</v>
      </c>
      <c r="L186" s="217">
        <v>43312</v>
      </c>
      <c r="M186" s="103" t="s">
        <v>430</v>
      </c>
      <c r="N186" s="452" t="s">
        <v>28</v>
      </c>
      <c r="O186" s="452" t="s">
        <v>29</v>
      </c>
      <c r="P186" s="452" t="s">
        <v>29</v>
      </c>
      <c r="Q186" s="118" t="s">
        <v>531</v>
      </c>
      <c r="R186" s="452" t="s">
        <v>6191</v>
      </c>
      <c r="S186" s="105" t="s">
        <v>88</v>
      </c>
      <c r="T186" s="427">
        <v>5</v>
      </c>
      <c r="U186" s="107">
        <f t="shared" si="10"/>
        <v>1</v>
      </c>
      <c r="V186" s="86"/>
      <c r="W186" s="86"/>
      <c r="X186" s="86"/>
      <c r="Y186" s="450" t="s">
        <v>4062</v>
      </c>
      <c r="Z186" s="450"/>
      <c r="AA186" s="450" t="s">
        <v>4063</v>
      </c>
      <c r="AB186" s="450" t="s">
        <v>5944</v>
      </c>
      <c r="AC186" s="450" t="s">
        <v>6188</v>
      </c>
      <c r="AD186" s="86"/>
      <c r="AE186" s="86"/>
      <c r="AF186" s="86"/>
      <c r="AG186" s="86"/>
      <c r="AH186" s="86"/>
      <c r="AI186" s="86"/>
      <c r="AJ186" s="110" t="s">
        <v>100</v>
      </c>
      <c r="AK186" s="410">
        <f t="shared" si="11"/>
        <v>2</v>
      </c>
      <c r="AL186" s="411">
        <f t="shared" si="12"/>
        <v>0</v>
      </c>
      <c r="AM186" s="89" t="str">
        <f t="shared" si="13"/>
        <v>CUMPLIDA</v>
      </c>
      <c r="AN186" s="89" t="str">
        <f t="shared" si="14"/>
        <v>CUMPLIDA</v>
      </c>
      <c r="AO186" s="105" t="s">
        <v>88</v>
      </c>
      <c r="AP186" s="113"/>
      <c r="AQ186" s="91"/>
      <c r="AR186" s="91"/>
      <c r="AS186" s="91"/>
      <c r="AT186" s="449" t="s">
        <v>108</v>
      </c>
      <c r="AU186" s="427" t="s">
        <v>111</v>
      </c>
      <c r="AV186" s="427" t="s">
        <v>158</v>
      </c>
      <c r="AW186" s="427" t="s">
        <v>214</v>
      </c>
      <c r="AX186" s="427"/>
      <c r="AY186" s="427"/>
      <c r="AZ186" s="427"/>
      <c r="BA186" s="427"/>
      <c r="BB186" s="653"/>
    </row>
    <row r="187" spans="1:54" s="142" customFormat="1" ht="156" customHeight="1" x14ac:dyDescent="0.25">
      <c r="A187" s="96">
        <v>1010</v>
      </c>
      <c r="B187" s="96">
        <v>79</v>
      </c>
      <c r="C187" s="272" t="s">
        <v>4064</v>
      </c>
      <c r="D187" s="284" t="s">
        <v>4065</v>
      </c>
      <c r="E187" s="354" t="s">
        <v>358</v>
      </c>
      <c r="F187" s="168" t="s">
        <v>4066</v>
      </c>
      <c r="G187" s="373" t="s">
        <v>4067</v>
      </c>
      <c r="H187" s="168" t="s">
        <v>4068</v>
      </c>
      <c r="I187" s="168" t="s">
        <v>4069</v>
      </c>
      <c r="J187" s="449">
        <v>3</v>
      </c>
      <c r="K187" s="117">
        <v>42522</v>
      </c>
      <c r="L187" s="117">
        <v>42794</v>
      </c>
      <c r="M187" s="103" t="s">
        <v>382</v>
      </c>
      <c r="N187" s="452" t="s">
        <v>24</v>
      </c>
      <c r="O187" s="452" t="s">
        <v>22</v>
      </c>
      <c r="P187" s="452" t="s">
        <v>22</v>
      </c>
      <c r="Q187" s="118" t="s">
        <v>5681</v>
      </c>
      <c r="R187" s="118" t="s">
        <v>6164</v>
      </c>
      <c r="S187" s="105" t="s">
        <v>3441</v>
      </c>
      <c r="T187" s="449">
        <v>3</v>
      </c>
      <c r="U187" s="107">
        <f t="shared" si="10"/>
        <v>1</v>
      </c>
      <c r="V187" s="86"/>
      <c r="W187" s="86"/>
      <c r="X187" s="86"/>
      <c r="Y187" s="450"/>
      <c r="Z187" s="119" t="s">
        <v>4070</v>
      </c>
      <c r="AA187" s="119"/>
      <c r="AB187" s="119"/>
      <c r="AC187" s="119"/>
      <c r="AD187" s="86"/>
      <c r="AE187" s="86"/>
      <c r="AF187" s="86"/>
      <c r="AG187" s="86"/>
      <c r="AH187" s="86"/>
      <c r="AI187" s="86"/>
      <c r="AJ187" s="110" t="s">
        <v>100</v>
      </c>
      <c r="AK187" s="410">
        <f t="shared" si="11"/>
        <v>2</v>
      </c>
      <c r="AL187" s="411">
        <f t="shared" si="12"/>
        <v>0</v>
      </c>
      <c r="AM187" s="89" t="str">
        <f t="shared" si="13"/>
        <v>CUMPLIDA</v>
      </c>
      <c r="AN187" s="89" t="str">
        <f t="shared" si="14"/>
        <v>CUMPLIDA</v>
      </c>
      <c r="AO187" s="105" t="s">
        <v>89</v>
      </c>
      <c r="AP187" s="113"/>
      <c r="AQ187" s="91"/>
      <c r="AR187" s="91"/>
      <c r="AS187" s="91"/>
      <c r="AT187" s="427" t="s">
        <v>224</v>
      </c>
      <c r="AU187" s="427" t="s">
        <v>115</v>
      </c>
      <c r="AV187" s="427" t="s">
        <v>205</v>
      </c>
      <c r="AW187" s="427" t="s">
        <v>214</v>
      </c>
      <c r="AX187" s="427"/>
      <c r="AY187" s="427"/>
      <c r="AZ187" s="427"/>
      <c r="BA187" s="427"/>
      <c r="BB187" s="653"/>
    </row>
    <row r="188" spans="1:54" s="142" customFormat="1" ht="113.25" customHeight="1" x14ac:dyDescent="0.25">
      <c r="A188" s="96">
        <v>1011</v>
      </c>
      <c r="B188" s="96">
        <v>80</v>
      </c>
      <c r="C188" s="272" t="s">
        <v>4071</v>
      </c>
      <c r="D188" s="284" t="s">
        <v>4072</v>
      </c>
      <c r="E188" s="354" t="s">
        <v>358</v>
      </c>
      <c r="F188" s="168" t="s">
        <v>3980</v>
      </c>
      <c r="G188" s="373" t="s">
        <v>3981</v>
      </c>
      <c r="H188" s="168" t="s">
        <v>4073</v>
      </c>
      <c r="I188" s="168" t="s">
        <v>4074</v>
      </c>
      <c r="J188" s="449">
        <v>3</v>
      </c>
      <c r="K188" s="117">
        <v>42522</v>
      </c>
      <c r="L188" s="117">
        <v>42794</v>
      </c>
      <c r="M188" s="103" t="s">
        <v>382</v>
      </c>
      <c r="N188" s="452" t="s">
        <v>24</v>
      </c>
      <c r="O188" s="452" t="s">
        <v>22</v>
      </c>
      <c r="P188" s="452" t="s">
        <v>22</v>
      </c>
      <c r="Q188" s="118" t="s">
        <v>5681</v>
      </c>
      <c r="R188" s="118" t="s">
        <v>6164</v>
      </c>
      <c r="S188" s="105" t="s">
        <v>88</v>
      </c>
      <c r="T188" s="449">
        <v>3</v>
      </c>
      <c r="U188" s="107">
        <f t="shared" si="10"/>
        <v>1</v>
      </c>
      <c r="V188" s="86"/>
      <c r="W188" s="86"/>
      <c r="X188" s="86"/>
      <c r="Y188" s="450"/>
      <c r="Z188" s="119" t="s">
        <v>4075</v>
      </c>
      <c r="AA188" s="119"/>
      <c r="AB188" s="119"/>
      <c r="AC188" s="119"/>
      <c r="AD188" s="86"/>
      <c r="AE188" s="86"/>
      <c r="AF188" s="86"/>
      <c r="AG188" s="86"/>
      <c r="AH188" s="86"/>
      <c r="AI188" s="86"/>
      <c r="AJ188" s="110" t="s">
        <v>100</v>
      </c>
      <c r="AK188" s="410">
        <f t="shared" si="11"/>
        <v>2</v>
      </c>
      <c r="AL188" s="411">
        <f t="shared" si="12"/>
        <v>0</v>
      </c>
      <c r="AM188" s="89" t="str">
        <f t="shared" si="13"/>
        <v>CUMPLIDA</v>
      </c>
      <c r="AN188" s="89" t="str">
        <f t="shared" si="14"/>
        <v>CUMPLIDA</v>
      </c>
      <c r="AO188" s="105" t="s">
        <v>88</v>
      </c>
      <c r="AP188" s="113"/>
      <c r="AQ188" s="91"/>
      <c r="AR188" s="91"/>
      <c r="AS188" s="91"/>
      <c r="AT188" s="427" t="s">
        <v>224</v>
      </c>
      <c r="AU188" s="427" t="s">
        <v>115</v>
      </c>
      <c r="AV188" s="427" t="s">
        <v>174</v>
      </c>
      <c r="AW188" s="427" t="s">
        <v>214</v>
      </c>
      <c r="AX188" s="427"/>
      <c r="AY188" s="427"/>
      <c r="AZ188" s="427"/>
      <c r="BA188" s="427"/>
      <c r="BB188" s="653"/>
    </row>
    <row r="189" spans="1:54" s="142" customFormat="1" ht="167.25" customHeight="1" x14ac:dyDescent="0.25">
      <c r="A189" s="96">
        <v>1012</v>
      </c>
      <c r="B189" s="96">
        <v>81</v>
      </c>
      <c r="C189" s="272" t="s">
        <v>4076</v>
      </c>
      <c r="D189" s="284" t="s">
        <v>4077</v>
      </c>
      <c r="E189" s="354" t="s">
        <v>358</v>
      </c>
      <c r="F189" s="168" t="s">
        <v>4078</v>
      </c>
      <c r="G189" s="373" t="s">
        <v>4079</v>
      </c>
      <c r="H189" s="168" t="s">
        <v>4080</v>
      </c>
      <c r="I189" s="168" t="s">
        <v>4081</v>
      </c>
      <c r="J189" s="449">
        <v>3</v>
      </c>
      <c r="K189" s="117">
        <v>42522</v>
      </c>
      <c r="L189" s="117">
        <v>42794</v>
      </c>
      <c r="M189" s="103" t="s">
        <v>382</v>
      </c>
      <c r="N189" s="452" t="s">
        <v>24</v>
      </c>
      <c r="O189" s="452" t="s">
        <v>22</v>
      </c>
      <c r="P189" s="452" t="s">
        <v>22</v>
      </c>
      <c r="Q189" s="118" t="s">
        <v>5681</v>
      </c>
      <c r="R189" s="118" t="s">
        <v>6164</v>
      </c>
      <c r="S189" s="105" t="s">
        <v>88</v>
      </c>
      <c r="T189" s="449">
        <v>3</v>
      </c>
      <c r="U189" s="107">
        <f t="shared" si="10"/>
        <v>1</v>
      </c>
      <c r="V189" s="86"/>
      <c r="W189" s="86"/>
      <c r="X189" s="86"/>
      <c r="Y189" s="450"/>
      <c r="Z189" s="119" t="s">
        <v>4082</v>
      </c>
      <c r="AA189" s="119"/>
      <c r="AB189" s="119"/>
      <c r="AC189" s="119"/>
      <c r="AD189" s="86"/>
      <c r="AE189" s="86"/>
      <c r="AF189" s="86"/>
      <c r="AG189" s="86"/>
      <c r="AH189" s="86"/>
      <c r="AI189" s="86"/>
      <c r="AJ189" s="110" t="s">
        <v>100</v>
      </c>
      <c r="AK189" s="410">
        <f t="shared" si="11"/>
        <v>2</v>
      </c>
      <c r="AL189" s="411">
        <f t="shared" si="12"/>
        <v>0</v>
      </c>
      <c r="AM189" s="89" t="str">
        <f t="shared" si="13"/>
        <v>CUMPLIDA</v>
      </c>
      <c r="AN189" s="89" t="str">
        <f t="shared" si="14"/>
        <v>CUMPLIDA</v>
      </c>
      <c r="AO189" s="105" t="s">
        <v>88</v>
      </c>
      <c r="AP189" s="113"/>
      <c r="AQ189" s="91"/>
      <c r="AR189" s="91"/>
      <c r="AS189" s="91"/>
      <c r="AT189" s="427" t="s">
        <v>224</v>
      </c>
      <c r="AU189" s="427" t="s">
        <v>111</v>
      </c>
      <c r="AV189" s="427" t="s">
        <v>172</v>
      </c>
      <c r="AW189" s="427" t="s">
        <v>214</v>
      </c>
      <c r="AX189" s="427"/>
      <c r="AY189" s="427"/>
      <c r="AZ189" s="427"/>
      <c r="BA189" s="427"/>
      <c r="BB189" s="653"/>
    </row>
    <row r="190" spans="1:54" s="142" customFormat="1" ht="203.25" customHeight="1" x14ac:dyDescent="0.25">
      <c r="A190" s="96">
        <v>1014</v>
      </c>
      <c r="B190" s="96">
        <v>83</v>
      </c>
      <c r="C190" s="272" t="s">
        <v>4090</v>
      </c>
      <c r="D190" s="168" t="s">
        <v>4091</v>
      </c>
      <c r="E190" s="354" t="s">
        <v>358</v>
      </c>
      <c r="F190" s="168" t="s">
        <v>3980</v>
      </c>
      <c r="G190" s="373" t="s">
        <v>3981</v>
      </c>
      <c r="H190" s="168" t="s">
        <v>4092</v>
      </c>
      <c r="I190" s="168" t="s">
        <v>4093</v>
      </c>
      <c r="J190" s="449">
        <v>3</v>
      </c>
      <c r="K190" s="217">
        <v>42522</v>
      </c>
      <c r="L190" s="217">
        <v>42794</v>
      </c>
      <c r="M190" s="103" t="s">
        <v>382</v>
      </c>
      <c r="N190" s="452" t="s">
        <v>24</v>
      </c>
      <c r="O190" s="452" t="s">
        <v>22</v>
      </c>
      <c r="P190" s="452" t="s">
        <v>22</v>
      </c>
      <c r="Q190" s="118" t="s">
        <v>5681</v>
      </c>
      <c r="R190" s="118" t="s">
        <v>6164</v>
      </c>
      <c r="S190" s="105" t="s">
        <v>3441</v>
      </c>
      <c r="T190" s="449">
        <v>3</v>
      </c>
      <c r="U190" s="107">
        <f t="shared" si="10"/>
        <v>1</v>
      </c>
      <c r="V190" s="86"/>
      <c r="W190" s="86"/>
      <c r="X190" s="86"/>
      <c r="Y190" s="450"/>
      <c r="Z190" s="119" t="s">
        <v>4094</v>
      </c>
      <c r="AA190" s="119"/>
      <c r="AB190" s="119"/>
      <c r="AC190" s="119"/>
      <c r="AD190" s="86"/>
      <c r="AE190" s="86"/>
      <c r="AF190" s="86"/>
      <c r="AG190" s="86"/>
      <c r="AH190" s="86"/>
      <c r="AI190" s="86"/>
      <c r="AJ190" s="110" t="s">
        <v>100</v>
      </c>
      <c r="AK190" s="410">
        <f t="shared" si="11"/>
        <v>2</v>
      </c>
      <c r="AL190" s="411">
        <f t="shared" si="12"/>
        <v>0</v>
      </c>
      <c r="AM190" s="89" t="str">
        <f t="shared" si="13"/>
        <v>CUMPLIDA</v>
      </c>
      <c r="AN190" s="89" t="str">
        <f t="shared" si="14"/>
        <v>CUMPLIDA</v>
      </c>
      <c r="AO190" s="105" t="s">
        <v>89</v>
      </c>
      <c r="AP190" s="113"/>
      <c r="AQ190" s="91"/>
      <c r="AR190" s="91"/>
      <c r="AS190" s="91"/>
      <c r="AT190" s="427" t="s">
        <v>224</v>
      </c>
      <c r="AU190" s="427" t="s">
        <v>115</v>
      </c>
      <c r="AV190" s="427" t="s">
        <v>174</v>
      </c>
      <c r="AW190" s="427" t="s">
        <v>214</v>
      </c>
      <c r="AX190" s="427"/>
      <c r="AY190" s="427"/>
      <c r="AZ190" s="427"/>
      <c r="BA190" s="427"/>
      <c r="BB190" s="653"/>
    </row>
    <row r="191" spans="1:54" s="142" customFormat="1" ht="306.75" customHeight="1" x14ac:dyDescent="0.25">
      <c r="A191" s="96">
        <v>1015</v>
      </c>
      <c r="B191" s="96">
        <v>84</v>
      </c>
      <c r="C191" s="168" t="s">
        <v>4095</v>
      </c>
      <c r="D191" s="168" t="s">
        <v>4096</v>
      </c>
      <c r="E191" s="354" t="s">
        <v>358</v>
      </c>
      <c r="F191" s="168" t="s">
        <v>3980</v>
      </c>
      <c r="G191" s="373" t="s">
        <v>3981</v>
      </c>
      <c r="H191" s="168" t="s">
        <v>4097</v>
      </c>
      <c r="I191" s="168" t="s">
        <v>4054</v>
      </c>
      <c r="J191" s="449">
        <v>4</v>
      </c>
      <c r="K191" s="217">
        <v>42522</v>
      </c>
      <c r="L191" s="217">
        <v>42794</v>
      </c>
      <c r="M191" s="103" t="s">
        <v>382</v>
      </c>
      <c r="N191" s="452" t="s">
        <v>24</v>
      </c>
      <c r="O191" s="452" t="s">
        <v>22</v>
      </c>
      <c r="P191" s="452" t="s">
        <v>22</v>
      </c>
      <c r="Q191" s="118" t="s">
        <v>5681</v>
      </c>
      <c r="R191" s="118" t="s">
        <v>6164</v>
      </c>
      <c r="S191" s="105" t="s">
        <v>88</v>
      </c>
      <c r="T191" s="449">
        <v>4</v>
      </c>
      <c r="U191" s="107">
        <f t="shared" si="10"/>
        <v>1</v>
      </c>
      <c r="V191" s="86"/>
      <c r="W191" s="86"/>
      <c r="X191" s="86"/>
      <c r="Y191" s="450"/>
      <c r="Z191" s="119" t="s">
        <v>4098</v>
      </c>
      <c r="AA191" s="119"/>
      <c r="AB191" s="119"/>
      <c r="AC191" s="119"/>
      <c r="AD191" s="86"/>
      <c r="AE191" s="86"/>
      <c r="AF191" s="86"/>
      <c r="AG191" s="86"/>
      <c r="AH191" s="86"/>
      <c r="AI191" s="86"/>
      <c r="AJ191" s="110" t="s">
        <v>100</v>
      </c>
      <c r="AK191" s="410">
        <f t="shared" si="11"/>
        <v>2</v>
      </c>
      <c r="AL191" s="411">
        <f t="shared" si="12"/>
        <v>0</v>
      </c>
      <c r="AM191" s="89" t="str">
        <f t="shared" si="13"/>
        <v>CUMPLIDA</v>
      </c>
      <c r="AN191" s="89" t="str">
        <f t="shared" si="14"/>
        <v>CUMPLIDA</v>
      </c>
      <c r="AO191" s="105" t="s">
        <v>88</v>
      </c>
      <c r="AP191" s="113"/>
      <c r="AQ191" s="91"/>
      <c r="AR191" s="91"/>
      <c r="AS191" s="91"/>
      <c r="AT191" s="427" t="s">
        <v>224</v>
      </c>
      <c r="AU191" s="427" t="s">
        <v>115</v>
      </c>
      <c r="AV191" s="427" t="s">
        <v>174</v>
      </c>
      <c r="AW191" s="427" t="s">
        <v>214</v>
      </c>
      <c r="AX191" s="427"/>
      <c r="AY191" s="427"/>
      <c r="AZ191" s="427"/>
      <c r="BA191" s="427"/>
      <c r="BB191" s="653"/>
    </row>
    <row r="192" spans="1:54" s="142" customFormat="1" ht="135" customHeight="1" x14ac:dyDescent="0.25">
      <c r="A192" s="96">
        <v>1020</v>
      </c>
      <c r="B192" s="96">
        <v>89</v>
      </c>
      <c r="C192" s="272" t="s">
        <v>4120</v>
      </c>
      <c r="D192" s="168" t="s">
        <v>4121</v>
      </c>
      <c r="E192" s="354" t="s">
        <v>358</v>
      </c>
      <c r="F192" s="168" t="s">
        <v>4122</v>
      </c>
      <c r="G192" s="354" t="s">
        <v>3988</v>
      </c>
      <c r="H192" s="168" t="s">
        <v>4123</v>
      </c>
      <c r="I192" s="168" t="s">
        <v>4124</v>
      </c>
      <c r="J192" s="449">
        <v>4</v>
      </c>
      <c r="K192" s="217">
        <v>42522</v>
      </c>
      <c r="L192" s="217">
        <v>42794</v>
      </c>
      <c r="M192" s="103" t="s">
        <v>382</v>
      </c>
      <c r="N192" s="452" t="s">
        <v>24</v>
      </c>
      <c r="O192" s="452" t="s">
        <v>22</v>
      </c>
      <c r="P192" s="452" t="s">
        <v>22</v>
      </c>
      <c r="Q192" s="118" t="s">
        <v>5681</v>
      </c>
      <c r="R192" s="118" t="s">
        <v>6164</v>
      </c>
      <c r="S192" s="105" t="s">
        <v>3441</v>
      </c>
      <c r="T192" s="449">
        <v>4</v>
      </c>
      <c r="U192" s="107">
        <f t="shared" si="10"/>
        <v>1</v>
      </c>
      <c r="V192" s="86"/>
      <c r="W192" s="86"/>
      <c r="X192" s="86"/>
      <c r="Y192" s="450" t="s">
        <v>4125</v>
      </c>
      <c r="Z192" s="119" t="s">
        <v>4126</v>
      </c>
      <c r="AA192" s="119"/>
      <c r="AB192" s="119"/>
      <c r="AC192" s="119"/>
      <c r="AD192" s="86"/>
      <c r="AE192" s="86"/>
      <c r="AF192" s="86"/>
      <c r="AG192" s="86"/>
      <c r="AH192" s="86"/>
      <c r="AI192" s="86"/>
      <c r="AJ192" s="110" t="s">
        <v>100</v>
      </c>
      <c r="AK192" s="410">
        <f t="shared" si="11"/>
        <v>2</v>
      </c>
      <c r="AL192" s="411">
        <f t="shared" si="12"/>
        <v>0</v>
      </c>
      <c r="AM192" s="89" t="str">
        <f t="shared" si="13"/>
        <v>CUMPLIDA</v>
      </c>
      <c r="AN192" s="89" t="str">
        <f t="shared" si="14"/>
        <v>CUMPLIDA</v>
      </c>
      <c r="AO192" s="105" t="s">
        <v>89</v>
      </c>
      <c r="AP192" s="113"/>
      <c r="AQ192" s="91"/>
      <c r="AR192" s="91"/>
      <c r="AS192" s="91"/>
      <c r="AT192" s="427" t="s">
        <v>224</v>
      </c>
      <c r="AU192" s="427" t="s">
        <v>111</v>
      </c>
      <c r="AV192" s="427" t="s">
        <v>157</v>
      </c>
      <c r="AW192" s="427" t="s">
        <v>214</v>
      </c>
      <c r="AX192" s="427"/>
      <c r="AY192" s="427"/>
      <c r="AZ192" s="427"/>
      <c r="BA192" s="427"/>
      <c r="BB192" s="653"/>
    </row>
    <row r="193" spans="1:54" s="142" customFormat="1" ht="126" customHeight="1" x14ac:dyDescent="0.25">
      <c r="A193" s="96">
        <v>1022</v>
      </c>
      <c r="B193" s="96">
        <v>91</v>
      </c>
      <c r="C193" s="168" t="s">
        <v>4133</v>
      </c>
      <c r="D193" s="98" t="s">
        <v>358</v>
      </c>
      <c r="E193" s="354" t="s">
        <v>358</v>
      </c>
      <c r="F193" s="119" t="s">
        <v>4134</v>
      </c>
      <c r="G193" s="119" t="s">
        <v>4135</v>
      </c>
      <c r="H193" s="119" t="s">
        <v>4136</v>
      </c>
      <c r="I193" s="119" t="s">
        <v>4137</v>
      </c>
      <c r="J193" s="449">
        <v>6</v>
      </c>
      <c r="K193" s="117">
        <v>42522</v>
      </c>
      <c r="L193" s="117">
        <v>43100</v>
      </c>
      <c r="M193" s="103" t="s">
        <v>3787</v>
      </c>
      <c r="N193" s="452" t="s">
        <v>96</v>
      </c>
      <c r="O193" s="452" t="s">
        <v>22</v>
      </c>
      <c r="P193" s="452" t="s">
        <v>22</v>
      </c>
      <c r="Q193" s="118" t="s">
        <v>5681</v>
      </c>
      <c r="R193" s="118" t="s">
        <v>6164</v>
      </c>
      <c r="S193" s="105" t="s">
        <v>3441</v>
      </c>
      <c r="T193" s="449">
        <v>6</v>
      </c>
      <c r="U193" s="107">
        <f t="shared" si="10"/>
        <v>1</v>
      </c>
      <c r="V193" s="86"/>
      <c r="W193" s="86"/>
      <c r="X193" s="86"/>
      <c r="Y193" s="450" t="s">
        <v>4138</v>
      </c>
      <c r="Z193" s="119" t="s">
        <v>4139</v>
      </c>
      <c r="AA193" s="119" t="s">
        <v>5393</v>
      </c>
      <c r="AB193" s="119"/>
      <c r="AC193" s="119"/>
      <c r="AD193" s="86"/>
      <c r="AE193" s="86"/>
      <c r="AF193" s="86"/>
      <c r="AG193" s="86"/>
      <c r="AH193" s="86"/>
      <c r="AI193" s="86"/>
      <c r="AJ193" s="110" t="s">
        <v>100</v>
      </c>
      <c r="AK193" s="410">
        <f t="shared" si="11"/>
        <v>2</v>
      </c>
      <c r="AL193" s="411">
        <f t="shared" si="12"/>
        <v>0</v>
      </c>
      <c r="AM193" s="89" t="str">
        <f t="shared" si="13"/>
        <v>CUMPLIDA</v>
      </c>
      <c r="AN193" s="89" t="str">
        <f t="shared" si="14"/>
        <v>CUMPLIDA</v>
      </c>
      <c r="AO193" s="105" t="s">
        <v>89</v>
      </c>
      <c r="AP193" s="113"/>
      <c r="AQ193" s="114" t="s">
        <v>4140</v>
      </c>
      <c r="AR193" s="91" t="s">
        <v>26</v>
      </c>
      <c r="AS193" s="114" t="s">
        <v>222</v>
      </c>
      <c r="AT193" s="427" t="s">
        <v>224</v>
      </c>
      <c r="AU193" s="427" t="s">
        <v>115</v>
      </c>
      <c r="AV193" s="427" t="s">
        <v>205</v>
      </c>
      <c r="AW193" s="427" t="s">
        <v>213</v>
      </c>
      <c r="AX193" s="427"/>
      <c r="AY193" s="427"/>
      <c r="AZ193" s="427"/>
      <c r="BA193" s="427"/>
      <c r="BB193" s="653"/>
    </row>
    <row r="194" spans="1:54" s="142" customFormat="1" ht="279.75" customHeight="1" x14ac:dyDescent="0.25">
      <c r="A194" s="96">
        <v>1026</v>
      </c>
      <c r="B194" s="96">
        <v>95</v>
      </c>
      <c r="C194" s="272" t="s">
        <v>4157</v>
      </c>
      <c r="D194" s="168" t="s">
        <v>4158</v>
      </c>
      <c r="E194" s="354" t="s">
        <v>358</v>
      </c>
      <c r="F194" s="168" t="s">
        <v>4159</v>
      </c>
      <c r="G194" s="119" t="s">
        <v>4160</v>
      </c>
      <c r="H194" s="168" t="s">
        <v>4161</v>
      </c>
      <c r="I194" s="168" t="s">
        <v>4162</v>
      </c>
      <c r="J194" s="449">
        <v>4</v>
      </c>
      <c r="K194" s="117">
        <v>42522</v>
      </c>
      <c r="L194" s="117">
        <v>42794</v>
      </c>
      <c r="M194" s="103" t="s">
        <v>382</v>
      </c>
      <c r="N194" s="452" t="s">
        <v>24</v>
      </c>
      <c r="O194" s="452" t="s">
        <v>22</v>
      </c>
      <c r="P194" s="452" t="s">
        <v>2630</v>
      </c>
      <c r="Q194" s="118" t="s">
        <v>5681</v>
      </c>
      <c r="R194" s="118" t="s">
        <v>6164</v>
      </c>
      <c r="S194" s="105" t="s">
        <v>3441</v>
      </c>
      <c r="T194" s="449">
        <v>4</v>
      </c>
      <c r="U194" s="107">
        <f t="shared" si="10"/>
        <v>1</v>
      </c>
      <c r="V194" s="86"/>
      <c r="W194" s="86"/>
      <c r="X194" s="86"/>
      <c r="Y194" s="450" t="s">
        <v>4163</v>
      </c>
      <c r="Z194" s="119" t="s">
        <v>4164</v>
      </c>
      <c r="AA194" s="119"/>
      <c r="AB194" s="119"/>
      <c r="AC194" s="119"/>
      <c r="AD194" s="86"/>
      <c r="AE194" s="86"/>
      <c r="AF194" s="86"/>
      <c r="AG194" s="86"/>
      <c r="AH194" s="86"/>
      <c r="AI194" s="86"/>
      <c r="AJ194" s="110" t="s">
        <v>100</v>
      </c>
      <c r="AK194" s="410">
        <f t="shared" si="11"/>
        <v>2</v>
      </c>
      <c r="AL194" s="411">
        <f t="shared" si="12"/>
        <v>0</v>
      </c>
      <c r="AM194" s="89" t="str">
        <f t="shared" si="13"/>
        <v>CUMPLIDA</v>
      </c>
      <c r="AN194" s="89" t="str">
        <f t="shared" si="14"/>
        <v>CUMPLIDA</v>
      </c>
      <c r="AO194" s="105" t="s">
        <v>89</v>
      </c>
      <c r="AP194" s="113"/>
      <c r="AQ194" s="91"/>
      <c r="AR194" s="91"/>
      <c r="AS194" s="91"/>
      <c r="AT194" s="427" t="s">
        <v>224</v>
      </c>
      <c r="AU194" s="427" t="s">
        <v>111</v>
      </c>
      <c r="AV194" s="427" t="s">
        <v>134</v>
      </c>
      <c r="AW194" s="427" t="s">
        <v>214</v>
      </c>
      <c r="AX194" s="427"/>
      <c r="AY194" s="427"/>
      <c r="AZ194" s="427"/>
      <c r="BA194" s="427"/>
      <c r="BB194" s="653"/>
    </row>
    <row r="195" spans="1:54" s="142" customFormat="1" ht="181.5" customHeight="1" x14ac:dyDescent="0.25">
      <c r="A195" s="96">
        <v>1027</v>
      </c>
      <c r="B195" s="96">
        <v>96</v>
      </c>
      <c r="C195" s="272" t="s">
        <v>4165</v>
      </c>
      <c r="D195" s="168" t="s">
        <v>358</v>
      </c>
      <c r="E195" s="354" t="s">
        <v>358</v>
      </c>
      <c r="F195" s="168" t="s">
        <v>4166</v>
      </c>
      <c r="G195" s="373" t="s">
        <v>4167</v>
      </c>
      <c r="H195" s="168" t="s">
        <v>4168</v>
      </c>
      <c r="I195" s="168" t="s">
        <v>4069</v>
      </c>
      <c r="J195" s="449">
        <v>3</v>
      </c>
      <c r="K195" s="117">
        <v>42522</v>
      </c>
      <c r="L195" s="117">
        <v>42794</v>
      </c>
      <c r="M195" s="103" t="s">
        <v>382</v>
      </c>
      <c r="N195" s="452" t="s">
        <v>24</v>
      </c>
      <c r="O195" s="452" t="s">
        <v>22</v>
      </c>
      <c r="P195" s="452" t="s">
        <v>22</v>
      </c>
      <c r="Q195" s="118" t="s">
        <v>5681</v>
      </c>
      <c r="R195" s="118" t="s">
        <v>6164</v>
      </c>
      <c r="S195" s="105" t="s">
        <v>3441</v>
      </c>
      <c r="T195" s="449">
        <v>3</v>
      </c>
      <c r="U195" s="107">
        <f t="shared" ref="U195:U258" si="15">+T195/J195</f>
        <v>1</v>
      </c>
      <c r="V195" s="86"/>
      <c r="W195" s="86"/>
      <c r="X195" s="86"/>
      <c r="Y195" s="450"/>
      <c r="Z195" s="119" t="s">
        <v>4169</v>
      </c>
      <c r="AA195" s="119"/>
      <c r="AB195" s="119"/>
      <c r="AC195" s="119"/>
      <c r="AD195" s="86"/>
      <c r="AE195" s="86"/>
      <c r="AF195" s="86"/>
      <c r="AG195" s="86"/>
      <c r="AH195" s="86"/>
      <c r="AI195" s="86"/>
      <c r="AJ195" s="110" t="s">
        <v>100</v>
      </c>
      <c r="AK195" s="410">
        <f t="shared" ref="AK195:AK258" si="16">IF(U195=100%,2,0)</f>
        <v>2</v>
      </c>
      <c r="AL195" s="411">
        <f t="shared" ref="AL195:AL258" si="17">IF(L195&lt;$AM$1,0,1)</f>
        <v>0</v>
      </c>
      <c r="AM195" s="89" t="str">
        <f t="shared" ref="AM195:AM258" si="18">IF(AK195+AL195&gt;1,"CUMPLIDA",IF(AL195=1,"EN TERMINO","VENCIDA"))</f>
        <v>CUMPLIDA</v>
      </c>
      <c r="AN195" s="89" t="str">
        <f t="shared" ref="AN195:AN258" si="19">IF(AM195="CUMPLIDA","CUMPLIDA",IF(AM195="EN TERMINO","EN TERMINO","VENCIDA"))</f>
        <v>CUMPLIDA</v>
      </c>
      <c r="AO195" s="105" t="s">
        <v>89</v>
      </c>
      <c r="AP195" s="113"/>
      <c r="AQ195" s="91"/>
      <c r="AR195" s="91"/>
      <c r="AS195" s="91"/>
      <c r="AT195" s="427" t="s">
        <v>224</v>
      </c>
      <c r="AU195" s="427" t="s">
        <v>115</v>
      </c>
      <c r="AV195" s="427" t="s">
        <v>205</v>
      </c>
      <c r="AW195" s="427" t="s">
        <v>214</v>
      </c>
      <c r="AX195" s="427"/>
      <c r="AY195" s="427"/>
      <c r="AZ195" s="427"/>
      <c r="BA195" s="427"/>
      <c r="BB195" s="653"/>
    </row>
    <row r="196" spans="1:54" s="142" customFormat="1" ht="144" customHeight="1" x14ac:dyDescent="0.25">
      <c r="A196" s="96">
        <v>1030</v>
      </c>
      <c r="B196" s="96">
        <v>99</v>
      </c>
      <c r="C196" s="272" t="s">
        <v>4175</v>
      </c>
      <c r="D196" s="168" t="s">
        <v>4176</v>
      </c>
      <c r="E196" s="354" t="s">
        <v>358</v>
      </c>
      <c r="F196" s="168" t="s">
        <v>4177</v>
      </c>
      <c r="G196" s="119" t="s">
        <v>4178</v>
      </c>
      <c r="H196" s="168" t="s">
        <v>4179</v>
      </c>
      <c r="I196" s="168" t="s">
        <v>4180</v>
      </c>
      <c r="J196" s="449">
        <v>6</v>
      </c>
      <c r="K196" s="117">
        <v>42522</v>
      </c>
      <c r="L196" s="117">
        <v>42794</v>
      </c>
      <c r="M196" s="103" t="s">
        <v>382</v>
      </c>
      <c r="N196" s="452" t="s">
        <v>24</v>
      </c>
      <c r="O196" s="452" t="s">
        <v>22</v>
      </c>
      <c r="P196" s="452" t="s">
        <v>22</v>
      </c>
      <c r="Q196" s="118" t="s">
        <v>5681</v>
      </c>
      <c r="R196" s="118" t="s">
        <v>6164</v>
      </c>
      <c r="S196" s="105" t="s">
        <v>3547</v>
      </c>
      <c r="T196" s="449">
        <v>6</v>
      </c>
      <c r="U196" s="107">
        <f t="shared" si="15"/>
        <v>1</v>
      </c>
      <c r="V196" s="86"/>
      <c r="W196" s="86"/>
      <c r="X196" s="450"/>
      <c r="Y196" s="450" t="s">
        <v>4181</v>
      </c>
      <c r="Z196" s="119" t="s">
        <v>4182</v>
      </c>
      <c r="AA196" s="119"/>
      <c r="AB196" s="119"/>
      <c r="AC196" s="119"/>
      <c r="AD196" s="449" t="s">
        <v>4183</v>
      </c>
      <c r="AE196" s="449" t="s">
        <v>26</v>
      </c>
      <c r="AF196" s="427" t="s">
        <v>4184</v>
      </c>
      <c r="AG196" s="427" t="s">
        <v>4185</v>
      </c>
      <c r="AH196" s="427" t="s">
        <v>4186</v>
      </c>
      <c r="AI196" s="449" t="s">
        <v>445</v>
      </c>
      <c r="AJ196" s="110" t="s">
        <v>100</v>
      </c>
      <c r="AK196" s="410">
        <f t="shared" si="16"/>
        <v>2</v>
      </c>
      <c r="AL196" s="411">
        <f t="shared" si="17"/>
        <v>0</v>
      </c>
      <c r="AM196" s="89" t="str">
        <f t="shared" si="18"/>
        <v>CUMPLIDA</v>
      </c>
      <c r="AN196" s="89" t="str">
        <f t="shared" si="19"/>
        <v>CUMPLIDA</v>
      </c>
      <c r="AO196" s="105" t="s">
        <v>31</v>
      </c>
      <c r="AP196" s="113"/>
      <c r="AQ196" s="114" t="s">
        <v>4187</v>
      </c>
      <c r="AR196" s="91" t="s">
        <v>226</v>
      </c>
      <c r="AS196" s="114" t="s">
        <v>220</v>
      </c>
      <c r="AT196" s="427" t="s">
        <v>224</v>
      </c>
      <c r="AU196" s="427" t="s">
        <v>114</v>
      </c>
      <c r="AV196" s="427" t="s">
        <v>123</v>
      </c>
      <c r="AW196" s="427" t="s">
        <v>214</v>
      </c>
      <c r="AX196" s="427"/>
      <c r="AY196" s="427"/>
      <c r="AZ196" s="427"/>
      <c r="BA196" s="427"/>
      <c r="BB196" s="653"/>
    </row>
    <row r="197" spans="1:54" s="142" customFormat="1" ht="205.5" hidden="1" customHeight="1" x14ac:dyDescent="0.25">
      <c r="A197" s="96">
        <v>1031</v>
      </c>
      <c r="B197" s="96">
        <v>100</v>
      </c>
      <c r="C197" s="272" t="s">
        <v>4188</v>
      </c>
      <c r="D197" s="98" t="s">
        <v>4189</v>
      </c>
      <c r="E197" s="354" t="s">
        <v>358</v>
      </c>
      <c r="F197" s="450" t="s">
        <v>4190</v>
      </c>
      <c r="G197" s="119" t="s">
        <v>4191</v>
      </c>
      <c r="H197" s="450" t="s">
        <v>6283</v>
      </c>
      <c r="I197" s="450" t="s">
        <v>6284</v>
      </c>
      <c r="J197" s="427">
        <v>5</v>
      </c>
      <c r="K197" s="451">
        <v>42522</v>
      </c>
      <c r="L197" s="451">
        <v>43465</v>
      </c>
      <c r="M197" s="103" t="s">
        <v>303</v>
      </c>
      <c r="N197" s="103" t="s">
        <v>303</v>
      </c>
      <c r="O197" s="427" t="s">
        <v>25</v>
      </c>
      <c r="P197" s="427" t="s">
        <v>5370</v>
      </c>
      <c r="Q197" s="452" t="s">
        <v>639</v>
      </c>
      <c r="R197" s="199" t="s">
        <v>6192</v>
      </c>
      <c r="S197" s="105" t="s">
        <v>3441</v>
      </c>
      <c r="T197" s="449">
        <v>3</v>
      </c>
      <c r="U197" s="107">
        <f t="shared" si="15"/>
        <v>0.6</v>
      </c>
      <c r="V197" s="86"/>
      <c r="W197" s="86"/>
      <c r="X197" s="86"/>
      <c r="Y197" s="450" t="s">
        <v>4192</v>
      </c>
      <c r="Z197" s="119" t="s">
        <v>4193</v>
      </c>
      <c r="AA197" s="119" t="s">
        <v>5389</v>
      </c>
      <c r="AB197" s="119" t="s">
        <v>5790</v>
      </c>
      <c r="AC197" s="119" t="s">
        <v>6285</v>
      </c>
      <c r="AD197" s="86"/>
      <c r="AE197" s="86"/>
      <c r="AF197" s="86"/>
      <c r="AG197" s="86"/>
      <c r="AH197" s="86"/>
      <c r="AI197" s="86"/>
      <c r="AJ197" s="110" t="s">
        <v>100</v>
      </c>
      <c r="AK197" s="410">
        <f t="shared" si="16"/>
        <v>0</v>
      </c>
      <c r="AL197" s="411">
        <f t="shared" si="17"/>
        <v>1</v>
      </c>
      <c r="AM197" s="89" t="str">
        <f t="shared" si="18"/>
        <v>EN TERMINO</v>
      </c>
      <c r="AN197" s="89" t="str">
        <f t="shared" si="19"/>
        <v>EN TERMINO</v>
      </c>
      <c r="AO197" s="105" t="s">
        <v>89</v>
      </c>
      <c r="AP197" s="113"/>
      <c r="AQ197" s="91"/>
      <c r="AR197" s="91"/>
      <c r="AS197" s="91"/>
      <c r="AT197" s="427" t="s">
        <v>224</v>
      </c>
      <c r="AU197" s="427" t="s">
        <v>111</v>
      </c>
      <c r="AV197" s="119" t="s">
        <v>4194</v>
      </c>
      <c r="AW197" s="427" t="s">
        <v>303</v>
      </c>
      <c r="AX197" s="427"/>
      <c r="AY197" s="427"/>
      <c r="AZ197" s="427"/>
      <c r="BA197" s="427"/>
      <c r="BB197" s="653"/>
    </row>
    <row r="198" spans="1:54" s="142" customFormat="1" ht="156.75" customHeight="1" x14ac:dyDescent="0.25">
      <c r="A198" s="96">
        <v>1032</v>
      </c>
      <c r="B198" s="96">
        <v>101</v>
      </c>
      <c r="C198" s="284" t="s">
        <v>4195</v>
      </c>
      <c r="D198" s="168" t="s">
        <v>4196</v>
      </c>
      <c r="E198" s="354" t="s">
        <v>358</v>
      </c>
      <c r="F198" s="168" t="s">
        <v>4197</v>
      </c>
      <c r="G198" s="168" t="s">
        <v>4198</v>
      </c>
      <c r="H198" s="168" t="s">
        <v>4199</v>
      </c>
      <c r="I198" s="168" t="s">
        <v>4200</v>
      </c>
      <c r="J198" s="449">
        <v>3</v>
      </c>
      <c r="K198" s="117">
        <v>42522</v>
      </c>
      <c r="L198" s="117">
        <v>42825</v>
      </c>
      <c r="M198" s="103" t="s">
        <v>382</v>
      </c>
      <c r="N198" s="452" t="s">
        <v>24</v>
      </c>
      <c r="O198" s="452" t="s">
        <v>22</v>
      </c>
      <c r="P198" s="452" t="s">
        <v>22</v>
      </c>
      <c r="Q198" s="118" t="s">
        <v>5681</v>
      </c>
      <c r="R198" s="118" t="s">
        <v>6164</v>
      </c>
      <c r="S198" s="105" t="s">
        <v>3441</v>
      </c>
      <c r="T198" s="449">
        <v>3</v>
      </c>
      <c r="U198" s="107">
        <f t="shared" si="15"/>
        <v>1</v>
      </c>
      <c r="V198" s="86"/>
      <c r="W198" s="86"/>
      <c r="X198" s="86"/>
      <c r="Y198" s="450"/>
      <c r="Z198" s="119" t="s">
        <v>4201</v>
      </c>
      <c r="AA198" s="119"/>
      <c r="AB198" s="119"/>
      <c r="AC198" s="119"/>
      <c r="AD198" s="86"/>
      <c r="AE198" s="86"/>
      <c r="AF198" s="86"/>
      <c r="AG198" s="86"/>
      <c r="AH198" s="86"/>
      <c r="AI198" s="86"/>
      <c r="AJ198" s="110" t="s">
        <v>100</v>
      </c>
      <c r="AK198" s="410">
        <f t="shared" si="16"/>
        <v>2</v>
      </c>
      <c r="AL198" s="411">
        <f t="shared" si="17"/>
        <v>0</v>
      </c>
      <c r="AM198" s="89" t="str">
        <f t="shared" si="18"/>
        <v>CUMPLIDA</v>
      </c>
      <c r="AN198" s="89" t="str">
        <f t="shared" si="19"/>
        <v>CUMPLIDA</v>
      </c>
      <c r="AO198" s="105" t="s">
        <v>89</v>
      </c>
      <c r="AP198" s="113"/>
      <c r="AQ198" s="91"/>
      <c r="AR198" s="91"/>
      <c r="AS198" s="91"/>
      <c r="AT198" s="427" t="s">
        <v>224</v>
      </c>
      <c r="AU198" s="427" t="s">
        <v>114</v>
      </c>
      <c r="AV198" s="427" t="s">
        <v>123</v>
      </c>
      <c r="AW198" s="427" t="s">
        <v>214</v>
      </c>
      <c r="AX198" s="427"/>
      <c r="AY198" s="427"/>
      <c r="AZ198" s="427"/>
      <c r="BA198" s="427"/>
      <c r="BB198" s="653"/>
    </row>
    <row r="199" spans="1:54" s="142" customFormat="1" ht="409.5" customHeight="1" x14ac:dyDescent="0.25">
      <c r="A199" s="96">
        <v>1033</v>
      </c>
      <c r="B199" s="96">
        <v>102</v>
      </c>
      <c r="C199" s="284" t="s">
        <v>4202</v>
      </c>
      <c r="D199" s="168" t="s">
        <v>4189</v>
      </c>
      <c r="E199" s="284" t="s">
        <v>4203</v>
      </c>
      <c r="F199" s="284" t="s">
        <v>4204</v>
      </c>
      <c r="G199" s="284" t="s">
        <v>4205</v>
      </c>
      <c r="H199" s="168" t="s">
        <v>4206</v>
      </c>
      <c r="I199" s="168" t="s">
        <v>4207</v>
      </c>
      <c r="J199" s="449">
        <v>5</v>
      </c>
      <c r="K199" s="117">
        <v>42522</v>
      </c>
      <c r="L199" s="117">
        <v>42825</v>
      </c>
      <c r="M199" s="103" t="s">
        <v>728</v>
      </c>
      <c r="N199" s="452" t="s">
        <v>45</v>
      </c>
      <c r="O199" s="452" t="s">
        <v>22</v>
      </c>
      <c r="P199" s="452" t="s">
        <v>22</v>
      </c>
      <c r="Q199" s="118" t="s">
        <v>5681</v>
      </c>
      <c r="R199" s="118" t="s">
        <v>6164</v>
      </c>
      <c r="S199" s="105" t="s">
        <v>3547</v>
      </c>
      <c r="T199" s="449">
        <v>5</v>
      </c>
      <c r="U199" s="107">
        <f t="shared" si="15"/>
        <v>1</v>
      </c>
      <c r="V199" s="86"/>
      <c r="W199" s="86"/>
      <c r="X199" s="450"/>
      <c r="Y199" s="450" t="s">
        <v>4208</v>
      </c>
      <c r="Z199" s="119" t="s">
        <v>4209</v>
      </c>
      <c r="AA199" s="119"/>
      <c r="AB199" s="119"/>
      <c r="AC199" s="119"/>
      <c r="AD199" s="86"/>
      <c r="AE199" s="86"/>
      <c r="AF199" s="86"/>
      <c r="AG199" s="86"/>
      <c r="AH199" s="427" t="s">
        <v>4210</v>
      </c>
      <c r="AI199" s="449" t="s">
        <v>1706</v>
      </c>
      <c r="AJ199" s="110" t="s">
        <v>100</v>
      </c>
      <c r="AK199" s="410">
        <f t="shared" si="16"/>
        <v>2</v>
      </c>
      <c r="AL199" s="411">
        <f t="shared" si="17"/>
        <v>0</v>
      </c>
      <c r="AM199" s="89" t="str">
        <f t="shared" si="18"/>
        <v>CUMPLIDA</v>
      </c>
      <c r="AN199" s="89" t="str">
        <f t="shared" si="19"/>
        <v>CUMPLIDA</v>
      </c>
      <c r="AO199" s="105" t="s">
        <v>31</v>
      </c>
      <c r="AP199" s="113"/>
      <c r="AQ199" s="114" t="s">
        <v>4211</v>
      </c>
      <c r="AR199" s="91" t="s">
        <v>226</v>
      </c>
      <c r="AS199" s="114" t="s">
        <v>220</v>
      </c>
      <c r="AT199" s="427" t="s">
        <v>224</v>
      </c>
      <c r="AU199" s="427" t="s">
        <v>119</v>
      </c>
      <c r="AV199" s="427" t="s">
        <v>152</v>
      </c>
      <c r="AW199" s="427" t="s">
        <v>213</v>
      </c>
      <c r="AX199" s="427"/>
      <c r="AY199" s="427"/>
      <c r="AZ199" s="427"/>
      <c r="BA199" s="427"/>
      <c r="BB199" s="653"/>
    </row>
    <row r="200" spans="1:54" s="416" customFormat="1" ht="234.75" customHeight="1" x14ac:dyDescent="0.25">
      <c r="A200" s="96">
        <v>1034</v>
      </c>
      <c r="B200" s="96">
        <v>103</v>
      </c>
      <c r="C200" s="272" t="s">
        <v>4212</v>
      </c>
      <c r="D200" s="168" t="s">
        <v>4213</v>
      </c>
      <c r="E200" s="354" t="s">
        <v>358</v>
      </c>
      <c r="F200" s="168" t="s">
        <v>4214</v>
      </c>
      <c r="G200" s="354"/>
      <c r="H200" s="450" t="s">
        <v>4215</v>
      </c>
      <c r="I200" s="450" t="s">
        <v>5348</v>
      </c>
      <c r="J200" s="427">
        <v>3</v>
      </c>
      <c r="K200" s="451">
        <v>42522</v>
      </c>
      <c r="L200" s="451">
        <v>43100</v>
      </c>
      <c r="M200" s="103" t="s">
        <v>303</v>
      </c>
      <c r="N200" s="103" t="s">
        <v>303</v>
      </c>
      <c r="O200" s="427" t="s">
        <v>25</v>
      </c>
      <c r="P200" s="427" t="s">
        <v>25</v>
      </c>
      <c r="Q200" s="452" t="s">
        <v>639</v>
      </c>
      <c r="R200" s="199" t="s">
        <v>6192</v>
      </c>
      <c r="S200" s="105" t="s">
        <v>3441</v>
      </c>
      <c r="T200" s="449">
        <v>3</v>
      </c>
      <c r="U200" s="107">
        <f t="shared" si="15"/>
        <v>1</v>
      </c>
      <c r="V200" s="86"/>
      <c r="W200" s="86"/>
      <c r="X200" s="86"/>
      <c r="Y200" s="450" t="s">
        <v>4216</v>
      </c>
      <c r="Z200" s="119" t="s">
        <v>4217</v>
      </c>
      <c r="AA200" s="119" t="s">
        <v>5392</v>
      </c>
      <c r="AB200" s="119"/>
      <c r="AC200" s="119"/>
      <c r="AD200" s="86"/>
      <c r="AE200" s="86"/>
      <c r="AF200" s="86"/>
      <c r="AG200" s="86"/>
      <c r="AH200" s="86"/>
      <c r="AI200" s="86"/>
      <c r="AJ200" s="110" t="s">
        <v>100</v>
      </c>
      <c r="AK200" s="410">
        <f t="shared" si="16"/>
        <v>2</v>
      </c>
      <c r="AL200" s="411">
        <f t="shared" si="17"/>
        <v>0</v>
      </c>
      <c r="AM200" s="89" t="str">
        <f t="shared" si="18"/>
        <v>CUMPLIDA</v>
      </c>
      <c r="AN200" s="89" t="str">
        <f t="shared" si="19"/>
        <v>CUMPLIDA</v>
      </c>
      <c r="AO200" s="105" t="s">
        <v>89</v>
      </c>
      <c r="AP200" s="113"/>
      <c r="AQ200" s="91" t="s">
        <v>26</v>
      </c>
      <c r="AR200" s="91"/>
      <c r="AS200" s="91"/>
      <c r="AT200" s="427" t="s">
        <v>224</v>
      </c>
      <c r="AU200" s="427" t="s">
        <v>111</v>
      </c>
      <c r="AV200" s="427" t="s">
        <v>178</v>
      </c>
      <c r="AW200" s="427" t="s">
        <v>303</v>
      </c>
      <c r="AX200" s="427"/>
      <c r="AY200" s="427"/>
      <c r="AZ200" s="427"/>
      <c r="BA200" s="427"/>
      <c r="BB200" s="653"/>
    </row>
    <row r="201" spans="1:54" s="416" customFormat="1" ht="201.75" customHeight="1" x14ac:dyDescent="0.25">
      <c r="A201" s="96">
        <v>1035</v>
      </c>
      <c r="B201" s="96">
        <v>104</v>
      </c>
      <c r="C201" s="272" t="s">
        <v>4218</v>
      </c>
      <c r="D201" s="168" t="s">
        <v>4219</v>
      </c>
      <c r="E201" s="354" t="s">
        <v>358</v>
      </c>
      <c r="F201" s="99" t="s">
        <v>3860</v>
      </c>
      <c r="G201" s="119" t="s">
        <v>3544</v>
      </c>
      <c r="H201" s="450" t="s">
        <v>4220</v>
      </c>
      <c r="I201" s="450" t="s">
        <v>4221</v>
      </c>
      <c r="J201" s="427">
        <v>7</v>
      </c>
      <c r="K201" s="217">
        <v>42551</v>
      </c>
      <c r="L201" s="217">
        <v>42825</v>
      </c>
      <c r="M201" s="103" t="s">
        <v>539</v>
      </c>
      <c r="N201" s="427" t="s">
        <v>99</v>
      </c>
      <c r="O201" s="427" t="s">
        <v>29</v>
      </c>
      <c r="P201" s="427" t="s">
        <v>29</v>
      </c>
      <c r="Q201" s="427" t="s">
        <v>531</v>
      </c>
      <c r="R201" s="452" t="s">
        <v>6191</v>
      </c>
      <c r="S201" s="105" t="s">
        <v>4222</v>
      </c>
      <c r="T201" s="449">
        <v>7</v>
      </c>
      <c r="U201" s="107">
        <f t="shared" si="15"/>
        <v>1</v>
      </c>
      <c r="V201" s="86"/>
      <c r="W201" s="86"/>
      <c r="X201" s="86"/>
      <c r="Y201" s="450" t="s">
        <v>4223</v>
      </c>
      <c r="Z201" s="119" t="s">
        <v>4224</v>
      </c>
      <c r="AA201" s="119"/>
      <c r="AB201" s="119"/>
      <c r="AC201" s="119"/>
      <c r="AD201" s="85" t="s">
        <v>31</v>
      </c>
      <c r="AE201" s="85" t="s">
        <v>26</v>
      </c>
      <c r="AF201" s="427" t="s">
        <v>1813</v>
      </c>
      <c r="AG201" s="85" t="s">
        <v>3865</v>
      </c>
      <c r="AH201" s="427" t="s">
        <v>3866</v>
      </c>
      <c r="AI201" s="85" t="s">
        <v>1706</v>
      </c>
      <c r="AJ201" s="110" t="s">
        <v>100</v>
      </c>
      <c r="AK201" s="410">
        <f t="shared" si="16"/>
        <v>2</v>
      </c>
      <c r="AL201" s="411">
        <f t="shared" si="17"/>
        <v>0</v>
      </c>
      <c r="AM201" s="89" t="str">
        <f t="shared" si="18"/>
        <v>CUMPLIDA</v>
      </c>
      <c r="AN201" s="89" t="str">
        <f t="shared" si="19"/>
        <v>CUMPLIDA</v>
      </c>
      <c r="AO201" s="105" t="s">
        <v>27</v>
      </c>
      <c r="AP201" s="113"/>
      <c r="AQ201" s="114" t="s">
        <v>4225</v>
      </c>
      <c r="AR201" s="91" t="s">
        <v>26</v>
      </c>
      <c r="AS201" s="114" t="s">
        <v>221</v>
      </c>
      <c r="AT201" s="427" t="s">
        <v>224</v>
      </c>
      <c r="AU201" s="427" t="s">
        <v>120</v>
      </c>
      <c r="AV201" s="427" t="s">
        <v>120</v>
      </c>
      <c r="AW201" s="427" t="s">
        <v>213</v>
      </c>
      <c r="AX201" s="427"/>
      <c r="AY201" s="427"/>
      <c r="AZ201" s="427"/>
      <c r="BA201" s="427"/>
      <c r="BB201" s="653"/>
    </row>
    <row r="202" spans="1:54" s="416" customFormat="1" ht="161.25" customHeight="1" x14ac:dyDescent="0.25">
      <c r="A202" s="96">
        <v>1037</v>
      </c>
      <c r="B202" s="96">
        <v>1</v>
      </c>
      <c r="C202" s="272" t="s">
        <v>4233</v>
      </c>
      <c r="D202" s="168" t="s">
        <v>4234</v>
      </c>
      <c r="E202" s="450" t="s">
        <v>4235</v>
      </c>
      <c r="F202" s="284" t="s">
        <v>4236</v>
      </c>
      <c r="G202" s="354"/>
      <c r="H202" s="119" t="s">
        <v>4237</v>
      </c>
      <c r="I202" s="119" t="s">
        <v>4238</v>
      </c>
      <c r="J202" s="310">
        <v>9</v>
      </c>
      <c r="K202" s="451">
        <v>42644</v>
      </c>
      <c r="L202" s="451">
        <v>43008</v>
      </c>
      <c r="M202" s="103" t="s">
        <v>306</v>
      </c>
      <c r="N202" s="452" t="s">
        <v>306</v>
      </c>
      <c r="O202" s="427" t="s">
        <v>43</v>
      </c>
      <c r="P202" s="427" t="s">
        <v>43</v>
      </c>
      <c r="Q202" s="118" t="s">
        <v>398</v>
      </c>
      <c r="R202" s="118" t="s">
        <v>6165</v>
      </c>
      <c r="S202" s="427" t="s">
        <v>88</v>
      </c>
      <c r="T202" s="449">
        <v>9</v>
      </c>
      <c r="U202" s="107">
        <f t="shared" si="15"/>
        <v>1</v>
      </c>
      <c r="V202" s="86"/>
      <c r="W202" s="86"/>
      <c r="X202" s="86"/>
      <c r="Y202" s="450" t="s">
        <v>4239</v>
      </c>
      <c r="Z202" s="119" t="s">
        <v>4240</v>
      </c>
      <c r="AA202" s="119" t="s">
        <v>4241</v>
      </c>
      <c r="AB202" s="119"/>
      <c r="AC202" s="119"/>
      <c r="AD202" s="379"/>
      <c r="AE202" s="86"/>
      <c r="AF202" s="86"/>
      <c r="AG202" s="86"/>
      <c r="AH202" s="86"/>
      <c r="AI202" s="86"/>
      <c r="AJ202" s="110" t="s">
        <v>180</v>
      </c>
      <c r="AK202" s="410">
        <f t="shared" si="16"/>
        <v>2</v>
      </c>
      <c r="AL202" s="411">
        <f t="shared" si="17"/>
        <v>0</v>
      </c>
      <c r="AM202" s="89" t="str">
        <f t="shared" si="18"/>
        <v>CUMPLIDA</v>
      </c>
      <c r="AN202" s="89" t="str">
        <f t="shared" si="19"/>
        <v>CUMPLIDA</v>
      </c>
      <c r="AO202" s="105" t="s">
        <v>88</v>
      </c>
      <c r="AP202" s="86"/>
      <c r="AQ202" s="91"/>
      <c r="AR202" s="91"/>
      <c r="AS202" s="91"/>
      <c r="AT202" s="427" t="s">
        <v>224</v>
      </c>
      <c r="AU202" s="427" t="s">
        <v>114</v>
      </c>
      <c r="AV202" s="427" t="s">
        <v>136</v>
      </c>
      <c r="AW202" s="427" t="s">
        <v>306</v>
      </c>
      <c r="AX202" s="427"/>
      <c r="AY202" s="427"/>
      <c r="AZ202" s="427"/>
      <c r="BA202" s="427"/>
      <c r="BB202" s="653"/>
    </row>
    <row r="203" spans="1:54" ht="181.5" hidden="1" customHeight="1" x14ac:dyDescent="0.25">
      <c r="A203" s="96">
        <v>1038</v>
      </c>
      <c r="B203" s="96">
        <v>2</v>
      </c>
      <c r="C203" s="272" t="s">
        <v>4242</v>
      </c>
      <c r="D203" s="168" t="s">
        <v>4243</v>
      </c>
      <c r="E203" s="450" t="s">
        <v>4244</v>
      </c>
      <c r="F203" s="284" t="s">
        <v>6062</v>
      </c>
      <c r="G203" s="354"/>
      <c r="H203" s="99" t="s">
        <v>6168</v>
      </c>
      <c r="I203" s="99" t="s">
        <v>6169</v>
      </c>
      <c r="J203" s="310">
        <v>6</v>
      </c>
      <c r="K203" s="451">
        <v>43297</v>
      </c>
      <c r="L203" s="451">
        <v>43524</v>
      </c>
      <c r="M203" s="181" t="s">
        <v>305</v>
      </c>
      <c r="N203" s="181" t="s">
        <v>305</v>
      </c>
      <c r="O203" s="105" t="s">
        <v>48</v>
      </c>
      <c r="P203" s="105" t="s">
        <v>48</v>
      </c>
      <c r="Q203" s="427" t="s">
        <v>5405</v>
      </c>
      <c r="R203" s="118" t="s">
        <v>6163</v>
      </c>
      <c r="S203" s="105" t="s">
        <v>3441</v>
      </c>
      <c r="T203" s="449">
        <v>0</v>
      </c>
      <c r="U203" s="107">
        <f t="shared" si="15"/>
        <v>0</v>
      </c>
      <c r="V203" s="86"/>
      <c r="W203" s="86"/>
      <c r="X203" s="86"/>
      <c r="Y203" s="450" t="s">
        <v>4245</v>
      </c>
      <c r="Z203" s="119" t="s">
        <v>4246</v>
      </c>
      <c r="AA203" s="119"/>
      <c r="AB203" s="119"/>
      <c r="AC203" s="119" t="s">
        <v>6254</v>
      </c>
      <c r="AD203" s="427" t="s">
        <v>729</v>
      </c>
      <c r="AE203" s="449" t="s">
        <v>19</v>
      </c>
      <c r="AF203" s="427" t="s">
        <v>4247</v>
      </c>
      <c r="AG203" s="86"/>
      <c r="AH203" s="86"/>
      <c r="AI203" s="86"/>
      <c r="AJ203" s="110" t="s">
        <v>180</v>
      </c>
      <c r="AK203" s="410">
        <f t="shared" si="16"/>
        <v>0</v>
      </c>
      <c r="AL203" s="411">
        <f t="shared" si="17"/>
        <v>1</v>
      </c>
      <c r="AM203" s="89" t="str">
        <f t="shared" si="18"/>
        <v>EN TERMINO</v>
      </c>
      <c r="AN203" s="89" t="str">
        <f t="shared" si="19"/>
        <v>EN TERMINO</v>
      </c>
      <c r="AO203" s="105" t="s">
        <v>89</v>
      </c>
      <c r="AP203" s="86"/>
      <c r="AQ203" s="91"/>
      <c r="AR203" s="91"/>
      <c r="AS203" s="91"/>
      <c r="AT203" s="427" t="s">
        <v>108</v>
      </c>
      <c r="AU203" s="427" t="s">
        <v>228</v>
      </c>
      <c r="AV203" s="427" t="s">
        <v>186</v>
      </c>
      <c r="AW203" s="427" t="s">
        <v>305</v>
      </c>
      <c r="AX203" s="427"/>
      <c r="AY203" s="427"/>
      <c r="AZ203" s="427"/>
      <c r="BA203" s="427"/>
      <c r="BB203" s="653"/>
    </row>
    <row r="204" spans="1:54" ht="172.9" customHeight="1" x14ac:dyDescent="0.25">
      <c r="A204" s="96">
        <v>1039</v>
      </c>
      <c r="B204" s="96">
        <v>3</v>
      </c>
      <c r="C204" s="272" t="s">
        <v>4248</v>
      </c>
      <c r="D204" s="168" t="s">
        <v>4249</v>
      </c>
      <c r="E204" s="450" t="s">
        <v>4250</v>
      </c>
      <c r="F204" s="284" t="s">
        <v>5271</v>
      </c>
      <c r="G204" s="383" t="s">
        <v>5272</v>
      </c>
      <c r="H204" s="99" t="s">
        <v>6224</v>
      </c>
      <c r="I204" s="99" t="s">
        <v>6170</v>
      </c>
      <c r="J204" s="399">
        <v>7</v>
      </c>
      <c r="K204" s="451">
        <v>43297</v>
      </c>
      <c r="L204" s="451">
        <v>43465</v>
      </c>
      <c r="M204" s="103" t="s">
        <v>306</v>
      </c>
      <c r="N204" s="452" t="s">
        <v>306</v>
      </c>
      <c r="O204" s="427" t="s">
        <v>43</v>
      </c>
      <c r="P204" s="427" t="s">
        <v>43</v>
      </c>
      <c r="Q204" s="118" t="s">
        <v>398</v>
      </c>
      <c r="R204" s="118" t="s">
        <v>6165</v>
      </c>
      <c r="S204" s="427" t="s">
        <v>88</v>
      </c>
      <c r="T204" s="449">
        <v>7</v>
      </c>
      <c r="U204" s="107">
        <f t="shared" si="15"/>
        <v>1</v>
      </c>
      <c r="V204" s="86"/>
      <c r="W204" s="86"/>
      <c r="X204" s="86"/>
      <c r="Y204" s="450" t="s">
        <v>4251</v>
      </c>
      <c r="Z204" s="119" t="s">
        <v>4252</v>
      </c>
      <c r="AA204" s="119" t="s">
        <v>4253</v>
      </c>
      <c r="AB204" s="119"/>
      <c r="AC204" s="119" t="s">
        <v>6258</v>
      </c>
      <c r="AD204" s="427" t="s">
        <v>2463</v>
      </c>
      <c r="AE204" s="427" t="s">
        <v>19</v>
      </c>
      <c r="AF204" s="427" t="s">
        <v>4254</v>
      </c>
      <c r="AG204" s="86"/>
      <c r="AH204" s="86"/>
      <c r="AI204" s="86"/>
      <c r="AJ204" s="110" t="s">
        <v>180</v>
      </c>
      <c r="AK204" s="410">
        <f t="shared" si="16"/>
        <v>2</v>
      </c>
      <c r="AL204" s="411">
        <f t="shared" si="17"/>
        <v>1</v>
      </c>
      <c r="AM204" s="89" t="str">
        <f t="shared" si="18"/>
        <v>CUMPLIDA</v>
      </c>
      <c r="AN204" s="89" t="str">
        <f t="shared" si="19"/>
        <v>CUMPLIDA</v>
      </c>
      <c r="AO204" s="105" t="s">
        <v>88</v>
      </c>
      <c r="AP204" s="86"/>
      <c r="AQ204" s="91"/>
      <c r="AR204" s="91"/>
      <c r="AS204" s="91"/>
      <c r="AT204" s="427" t="s">
        <v>108</v>
      </c>
      <c r="AU204" s="427" t="s">
        <v>228</v>
      </c>
      <c r="AV204" s="427" t="s">
        <v>187</v>
      </c>
      <c r="AW204" s="427" t="s">
        <v>306</v>
      </c>
      <c r="AX204" s="427" t="s">
        <v>6235</v>
      </c>
      <c r="AY204" s="427"/>
      <c r="AZ204" s="427"/>
      <c r="BA204" s="427"/>
      <c r="BB204" s="653"/>
    </row>
    <row r="205" spans="1:54" ht="181.5" customHeight="1" x14ac:dyDescent="0.25">
      <c r="A205" s="96">
        <v>1040</v>
      </c>
      <c r="B205" s="96">
        <v>4</v>
      </c>
      <c r="C205" s="272" t="s">
        <v>4255</v>
      </c>
      <c r="D205" s="168" t="s">
        <v>4256</v>
      </c>
      <c r="E205" s="450" t="s">
        <v>4257</v>
      </c>
      <c r="F205" s="284" t="s">
        <v>4258</v>
      </c>
      <c r="G205" s="380"/>
      <c r="H205" s="380" t="s">
        <v>5356</v>
      </c>
      <c r="I205" s="380" t="s">
        <v>5357</v>
      </c>
      <c r="J205" s="310">
        <v>3</v>
      </c>
      <c r="K205" s="451">
        <v>42644</v>
      </c>
      <c r="L205" s="451">
        <v>43190</v>
      </c>
      <c r="M205" s="427" t="s">
        <v>303</v>
      </c>
      <c r="N205" s="427" t="s">
        <v>303</v>
      </c>
      <c r="O205" s="105" t="s">
        <v>25</v>
      </c>
      <c r="P205" s="105" t="s">
        <v>25</v>
      </c>
      <c r="Q205" s="452" t="s">
        <v>639</v>
      </c>
      <c r="R205" s="199" t="s">
        <v>6192</v>
      </c>
      <c r="S205" s="427" t="s">
        <v>88</v>
      </c>
      <c r="T205" s="449">
        <v>3</v>
      </c>
      <c r="U205" s="107">
        <f t="shared" si="15"/>
        <v>1</v>
      </c>
      <c r="V205" s="86"/>
      <c r="W205" s="86"/>
      <c r="X205" s="86"/>
      <c r="Y205" s="450" t="s">
        <v>4259</v>
      </c>
      <c r="Z205" s="119" t="s">
        <v>4260</v>
      </c>
      <c r="AA205" s="119" t="s">
        <v>5366</v>
      </c>
      <c r="AB205" s="119" t="s">
        <v>5791</v>
      </c>
      <c r="AC205" s="119"/>
      <c r="AD205" s="86"/>
      <c r="AE205" s="86"/>
      <c r="AF205" s="449"/>
      <c r="AG205" s="86"/>
      <c r="AH205" s="449"/>
      <c r="AI205" s="86"/>
      <c r="AJ205" s="110" t="s">
        <v>180</v>
      </c>
      <c r="AK205" s="410">
        <f t="shared" si="16"/>
        <v>2</v>
      </c>
      <c r="AL205" s="411">
        <f t="shared" si="17"/>
        <v>0</v>
      </c>
      <c r="AM205" s="89" t="str">
        <f t="shared" si="18"/>
        <v>CUMPLIDA</v>
      </c>
      <c r="AN205" s="89" t="str">
        <f t="shared" si="19"/>
        <v>CUMPLIDA</v>
      </c>
      <c r="AO205" s="105" t="s">
        <v>88</v>
      </c>
      <c r="AP205" s="86"/>
      <c r="AQ205" s="91"/>
      <c r="AR205" s="91"/>
      <c r="AS205" s="91"/>
      <c r="AT205" s="427" t="s">
        <v>224</v>
      </c>
      <c r="AU205" s="427" t="s">
        <v>228</v>
      </c>
      <c r="AV205" s="427" t="s">
        <v>188</v>
      </c>
      <c r="AW205" s="427" t="s">
        <v>303</v>
      </c>
      <c r="AX205" s="427"/>
      <c r="AY205" s="427"/>
      <c r="AZ205" s="427"/>
      <c r="BA205" s="427"/>
      <c r="BB205" s="653"/>
    </row>
    <row r="206" spans="1:54" ht="253.5" hidden="1" customHeight="1" x14ac:dyDescent="0.25">
      <c r="A206" s="96">
        <v>1042</v>
      </c>
      <c r="B206" s="96">
        <v>6</v>
      </c>
      <c r="C206" s="272" t="s">
        <v>4268</v>
      </c>
      <c r="D206" s="168" t="s">
        <v>4269</v>
      </c>
      <c r="E206" s="450" t="s">
        <v>4270</v>
      </c>
      <c r="F206" s="284" t="s">
        <v>6171</v>
      </c>
      <c r="G206" s="565" t="s">
        <v>6172</v>
      </c>
      <c r="H206" s="566" t="s">
        <v>6175</v>
      </c>
      <c r="I206" s="566" t="s">
        <v>6176</v>
      </c>
      <c r="J206" s="399">
        <v>4</v>
      </c>
      <c r="K206" s="451">
        <v>43297</v>
      </c>
      <c r="L206" s="451">
        <v>43524</v>
      </c>
      <c r="M206" s="181" t="s">
        <v>306</v>
      </c>
      <c r="N206" s="181" t="s">
        <v>306</v>
      </c>
      <c r="O206" s="105" t="s">
        <v>43</v>
      </c>
      <c r="P206" s="105" t="s">
        <v>4271</v>
      </c>
      <c r="Q206" s="118" t="s">
        <v>398</v>
      </c>
      <c r="R206" s="118" t="s">
        <v>6165</v>
      </c>
      <c r="S206" s="427" t="s">
        <v>88</v>
      </c>
      <c r="T206" s="449">
        <v>0</v>
      </c>
      <c r="U206" s="107">
        <f t="shared" si="15"/>
        <v>0</v>
      </c>
      <c r="V206" s="86"/>
      <c r="W206" s="86"/>
      <c r="X206" s="86"/>
      <c r="Y206" s="450" t="s">
        <v>4272</v>
      </c>
      <c r="Z206" s="119" t="s">
        <v>4273</v>
      </c>
      <c r="AA206" s="119" t="s">
        <v>522</v>
      </c>
      <c r="AB206" s="119"/>
      <c r="AC206" s="119" t="s">
        <v>6257</v>
      </c>
      <c r="AD206" s="86"/>
      <c r="AE206" s="86"/>
      <c r="AF206" s="86"/>
      <c r="AG206" s="86"/>
      <c r="AH206" s="86"/>
      <c r="AI206" s="86"/>
      <c r="AJ206" s="110" t="s">
        <v>180</v>
      </c>
      <c r="AK206" s="410">
        <f t="shared" si="16"/>
        <v>0</v>
      </c>
      <c r="AL206" s="411">
        <f t="shared" si="17"/>
        <v>1</v>
      </c>
      <c r="AM206" s="89" t="str">
        <f t="shared" si="18"/>
        <v>EN TERMINO</v>
      </c>
      <c r="AN206" s="89" t="str">
        <f t="shared" si="19"/>
        <v>EN TERMINO</v>
      </c>
      <c r="AO206" s="105" t="s">
        <v>88</v>
      </c>
      <c r="AP206" s="86"/>
      <c r="AQ206" s="91"/>
      <c r="AR206" s="91"/>
      <c r="AS206" s="91"/>
      <c r="AT206" s="427" t="s">
        <v>108</v>
      </c>
      <c r="AU206" s="427" t="s">
        <v>228</v>
      </c>
      <c r="AV206" s="427" t="s">
        <v>188</v>
      </c>
      <c r="AW206" s="427" t="s">
        <v>305</v>
      </c>
      <c r="AX206" s="427" t="s">
        <v>6236</v>
      </c>
      <c r="AY206" s="427"/>
      <c r="AZ206" s="427"/>
      <c r="BA206" s="427"/>
      <c r="BB206" s="653"/>
    </row>
    <row r="207" spans="1:54" ht="318" hidden="1" customHeight="1" x14ac:dyDescent="0.25">
      <c r="A207" s="96">
        <v>1043</v>
      </c>
      <c r="B207" s="96">
        <v>7</v>
      </c>
      <c r="C207" s="272" t="s">
        <v>4274</v>
      </c>
      <c r="D207" s="168" t="s">
        <v>4275</v>
      </c>
      <c r="E207" s="450" t="s">
        <v>4276</v>
      </c>
      <c r="F207" s="284" t="s">
        <v>6173</v>
      </c>
      <c r="G207" s="565" t="s">
        <v>6174</v>
      </c>
      <c r="H207" s="99" t="s">
        <v>6177</v>
      </c>
      <c r="I207" s="99" t="s">
        <v>6178</v>
      </c>
      <c r="J207" s="399">
        <v>4</v>
      </c>
      <c r="K207" s="451">
        <v>43297</v>
      </c>
      <c r="L207" s="451">
        <v>43524</v>
      </c>
      <c r="M207" s="181" t="s">
        <v>306</v>
      </c>
      <c r="N207" s="181" t="s">
        <v>306</v>
      </c>
      <c r="O207" s="427" t="s">
        <v>43</v>
      </c>
      <c r="P207" s="105" t="s">
        <v>4271</v>
      </c>
      <c r="Q207" s="118" t="s">
        <v>398</v>
      </c>
      <c r="R207" s="118" t="s">
        <v>6165</v>
      </c>
      <c r="S207" s="427" t="s">
        <v>88</v>
      </c>
      <c r="T207" s="449">
        <v>0</v>
      </c>
      <c r="U207" s="107">
        <f t="shared" si="15"/>
        <v>0</v>
      </c>
      <c r="V207" s="86"/>
      <c r="W207" s="86"/>
      <c r="X207" s="86"/>
      <c r="Y207" s="450" t="s">
        <v>4277</v>
      </c>
      <c r="Z207" s="119" t="s">
        <v>4278</v>
      </c>
      <c r="AA207" s="119" t="s">
        <v>4279</v>
      </c>
      <c r="AB207" s="119"/>
      <c r="AC207" s="119" t="s">
        <v>6256</v>
      </c>
      <c r="AD207" s="86"/>
      <c r="AE207" s="86"/>
      <c r="AF207" s="86"/>
      <c r="AG207" s="86"/>
      <c r="AH207" s="86"/>
      <c r="AI207" s="86"/>
      <c r="AJ207" s="110" t="s">
        <v>180</v>
      </c>
      <c r="AK207" s="410">
        <f t="shared" si="16"/>
        <v>0</v>
      </c>
      <c r="AL207" s="411">
        <f t="shared" si="17"/>
        <v>1</v>
      </c>
      <c r="AM207" s="89" t="str">
        <f t="shared" si="18"/>
        <v>EN TERMINO</v>
      </c>
      <c r="AN207" s="89" t="str">
        <f t="shared" si="19"/>
        <v>EN TERMINO</v>
      </c>
      <c r="AO207" s="105" t="s">
        <v>88</v>
      </c>
      <c r="AP207" s="86"/>
      <c r="AQ207" s="91"/>
      <c r="AR207" s="91"/>
      <c r="AS207" s="91"/>
      <c r="AT207" s="427" t="s">
        <v>108</v>
      </c>
      <c r="AU207" s="427" t="s">
        <v>228</v>
      </c>
      <c r="AV207" s="427" t="s">
        <v>186</v>
      </c>
      <c r="AW207" s="427" t="s">
        <v>306</v>
      </c>
      <c r="AX207" s="427" t="s">
        <v>6236</v>
      </c>
      <c r="AY207" s="427"/>
      <c r="AZ207" s="427"/>
      <c r="BA207" s="427"/>
      <c r="BB207" s="653"/>
    </row>
    <row r="208" spans="1:54" ht="223.5" customHeight="1" x14ac:dyDescent="0.25">
      <c r="A208" s="96">
        <v>1044</v>
      </c>
      <c r="B208" s="96">
        <v>8</v>
      </c>
      <c r="C208" s="168" t="s">
        <v>4280</v>
      </c>
      <c r="D208" s="168" t="s">
        <v>4281</v>
      </c>
      <c r="E208" s="450" t="s">
        <v>4282</v>
      </c>
      <c r="F208" s="380" t="s">
        <v>4283</v>
      </c>
      <c r="G208" s="181" t="s">
        <v>4284</v>
      </c>
      <c r="H208" s="99" t="s">
        <v>4285</v>
      </c>
      <c r="I208" s="99" t="s">
        <v>4286</v>
      </c>
      <c r="J208" s="310">
        <v>3</v>
      </c>
      <c r="K208" s="451">
        <v>42644</v>
      </c>
      <c r="L208" s="451">
        <v>43281</v>
      </c>
      <c r="M208" s="427" t="s">
        <v>309</v>
      </c>
      <c r="N208" s="427" t="s">
        <v>309</v>
      </c>
      <c r="O208" s="452" t="s">
        <v>57</v>
      </c>
      <c r="P208" s="427" t="s">
        <v>57</v>
      </c>
      <c r="Q208" s="118" t="s">
        <v>5681</v>
      </c>
      <c r="R208" s="452" t="s">
        <v>37</v>
      </c>
      <c r="S208" s="427" t="s">
        <v>3441</v>
      </c>
      <c r="T208" s="449">
        <v>3</v>
      </c>
      <c r="U208" s="107">
        <f t="shared" si="15"/>
        <v>1</v>
      </c>
      <c r="V208" s="86"/>
      <c r="W208" s="86"/>
      <c r="X208" s="86"/>
      <c r="Y208" s="450" t="s">
        <v>4287</v>
      </c>
      <c r="Z208" s="119" t="s">
        <v>4288</v>
      </c>
      <c r="AA208" s="119" t="s">
        <v>5369</v>
      </c>
      <c r="AB208" s="119" t="s">
        <v>5928</v>
      </c>
      <c r="AC208" s="119"/>
      <c r="AD208" s="86"/>
      <c r="AE208" s="86"/>
      <c r="AF208" s="86"/>
      <c r="AG208" s="86"/>
      <c r="AH208" s="86"/>
      <c r="AI208" s="86"/>
      <c r="AJ208" s="110" t="s">
        <v>180</v>
      </c>
      <c r="AK208" s="410">
        <f t="shared" si="16"/>
        <v>2</v>
      </c>
      <c r="AL208" s="411">
        <f t="shared" si="17"/>
        <v>0</v>
      </c>
      <c r="AM208" s="89" t="str">
        <f t="shared" si="18"/>
        <v>CUMPLIDA</v>
      </c>
      <c r="AN208" s="89" t="str">
        <f t="shared" si="19"/>
        <v>CUMPLIDA</v>
      </c>
      <c r="AO208" s="105" t="s">
        <v>89</v>
      </c>
      <c r="AP208" s="86"/>
      <c r="AQ208" s="91"/>
      <c r="AR208" s="91"/>
      <c r="AS208" s="91"/>
      <c r="AT208" s="427" t="s">
        <v>224</v>
      </c>
      <c r="AU208" s="427" t="s">
        <v>228</v>
      </c>
      <c r="AV208" s="427" t="s">
        <v>186</v>
      </c>
      <c r="AW208" s="427" t="s">
        <v>213</v>
      </c>
      <c r="AX208" s="427"/>
      <c r="AY208" s="427"/>
      <c r="AZ208" s="427"/>
      <c r="BA208" s="427"/>
      <c r="BB208" s="653"/>
    </row>
    <row r="209" spans="1:54" ht="240" customHeight="1" x14ac:dyDescent="0.25">
      <c r="A209" s="96">
        <v>1045</v>
      </c>
      <c r="B209" s="96">
        <v>9</v>
      </c>
      <c r="C209" s="168" t="s">
        <v>4289</v>
      </c>
      <c r="D209" s="168" t="s">
        <v>4290</v>
      </c>
      <c r="E209" s="450" t="s">
        <v>4291</v>
      </c>
      <c r="F209" s="282" t="s">
        <v>1805</v>
      </c>
      <c r="G209" s="147" t="s">
        <v>4292</v>
      </c>
      <c r="H209" s="283" t="s">
        <v>4293</v>
      </c>
      <c r="I209" s="283" t="s">
        <v>4293</v>
      </c>
      <c r="J209" s="310">
        <v>6</v>
      </c>
      <c r="K209" s="451">
        <v>42644</v>
      </c>
      <c r="L209" s="451">
        <v>42978</v>
      </c>
      <c r="M209" s="427" t="s">
        <v>309</v>
      </c>
      <c r="N209" s="427" t="s">
        <v>309</v>
      </c>
      <c r="O209" s="452" t="s">
        <v>57</v>
      </c>
      <c r="P209" s="427" t="s">
        <v>57</v>
      </c>
      <c r="Q209" s="427" t="s">
        <v>5682</v>
      </c>
      <c r="R209" s="452" t="s">
        <v>37</v>
      </c>
      <c r="S209" s="427" t="s">
        <v>3441</v>
      </c>
      <c r="T209" s="449">
        <v>6</v>
      </c>
      <c r="U209" s="107">
        <f t="shared" si="15"/>
        <v>1</v>
      </c>
      <c r="V209" s="86"/>
      <c r="W209" s="86"/>
      <c r="X209" s="86"/>
      <c r="Y209" s="450" t="s">
        <v>4294</v>
      </c>
      <c r="Z209" s="119" t="s">
        <v>4295</v>
      </c>
      <c r="AA209" s="119" t="s">
        <v>4296</v>
      </c>
      <c r="AB209" s="119"/>
      <c r="AC209" s="119"/>
      <c r="AD209" s="85" t="s">
        <v>31</v>
      </c>
      <c r="AE209" s="85" t="s">
        <v>26</v>
      </c>
      <c r="AF209" s="427" t="s">
        <v>1813</v>
      </c>
      <c r="AG209" s="85" t="s">
        <v>3865</v>
      </c>
      <c r="AH209" s="427" t="s">
        <v>3866</v>
      </c>
      <c r="AI209" s="85" t="s">
        <v>1706</v>
      </c>
      <c r="AJ209" s="110" t="s">
        <v>180</v>
      </c>
      <c r="AK209" s="410">
        <f t="shared" si="16"/>
        <v>2</v>
      </c>
      <c r="AL209" s="411">
        <f t="shared" si="17"/>
        <v>0</v>
      </c>
      <c r="AM209" s="89" t="str">
        <f t="shared" si="18"/>
        <v>CUMPLIDA</v>
      </c>
      <c r="AN209" s="89" t="str">
        <f t="shared" si="19"/>
        <v>CUMPLIDA</v>
      </c>
      <c r="AO209" s="105" t="s">
        <v>89</v>
      </c>
      <c r="AP209" s="86"/>
      <c r="AQ209" s="114" t="s">
        <v>4297</v>
      </c>
      <c r="AR209" s="91"/>
      <c r="AS209" s="114" t="s">
        <v>221</v>
      </c>
      <c r="AT209" s="427" t="s">
        <v>224</v>
      </c>
      <c r="AU209" s="427" t="s">
        <v>120</v>
      </c>
      <c r="AV209" s="427" t="s">
        <v>120</v>
      </c>
      <c r="AW209" s="427" t="s">
        <v>213</v>
      </c>
      <c r="AX209" s="427"/>
      <c r="AY209" s="427"/>
      <c r="AZ209" s="427"/>
      <c r="BA209" s="427"/>
      <c r="BB209" s="653"/>
    </row>
    <row r="210" spans="1:54" ht="213.75" customHeight="1" x14ac:dyDescent="0.25">
      <c r="A210" s="96">
        <v>1046</v>
      </c>
      <c r="B210" s="96">
        <v>10</v>
      </c>
      <c r="C210" s="272" t="s">
        <v>4298</v>
      </c>
      <c r="D210" s="168" t="s">
        <v>4299</v>
      </c>
      <c r="E210" s="450" t="s">
        <v>4300</v>
      </c>
      <c r="F210" s="383" t="s">
        <v>4301</v>
      </c>
      <c r="G210" s="383" t="s">
        <v>4302</v>
      </c>
      <c r="H210" s="99" t="s">
        <v>4303</v>
      </c>
      <c r="I210" s="384" t="s">
        <v>4304</v>
      </c>
      <c r="J210" s="310">
        <v>5</v>
      </c>
      <c r="K210" s="451">
        <v>42644</v>
      </c>
      <c r="L210" s="451">
        <v>42916</v>
      </c>
      <c r="M210" s="103" t="s">
        <v>1181</v>
      </c>
      <c r="N210" s="181" t="s">
        <v>106</v>
      </c>
      <c r="O210" s="452" t="s">
        <v>57</v>
      </c>
      <c r="P210" s="452" t="s">
        <v>57</v>
      </c>
      <c r="Q210" s="452" t="s">
        <v>5682</v>
      </c>
      <c r="R210" s="452" t="s">
        <v>37</v>
      </c>
      <c r="S210" s="427" t="s">
        <v>88</v>
      </c>
      <c r="T210" s="449">
        <v>5</v>
      </c>
      <c r="U210" s="107">
        <f t="shared" si="15"/>
        <v>1</v>
      </c>
      <c r="V210" s="86"/>
      <c r="W210" s="86"/>
      <c r="X210" s="86"/>
      <c r="Y210" s="450" t="s">
        <v>4305</v>
      </c>
      <c r="Z210" s="119" t="s">
        <v>4306</v>
      </c>
      <c r="AA210" s="119"/>
      <c r="AB210" s="119"/>
      <c r="AC210" s="119"/>
      <c r="AD210" s="86"/>
      <c r="AE210" s="86"/>
      <c r="AF210" s="86"/>
      <c r="AG210" s="86"/>
      <c r="AH210" s="86"/>
      <c r="AI210" s="86"/>
      <c r="AJ210" s="110" t="s">
        <v>180</v>
      </c>
      <c r="AK210" s="410">
        <f t="shared" si="16"/>
        <v>2</v>
      </c>
      <c r="AL210" s="411">
        <f t="shared" si="17"/>
        <v>0</v>
      </c>
      <c r="AM210" s="89" t="str">
        <f t="shared" si="18"/>
        <v>CUMPLIDA</v>
      </c>
      <c r="AN210" s="89" t="str">
        <f t="shared" si="19"/>
        <v>CUMPLIDA</v>
      </c>
      <c r="AO210" s="105" t="s">
        <v>88</v>
      </c>
      <c r="AP210" s="86"/>
      <c r="AQ210" s="91"/>
      <c r="AR210" s="91"/>
      <c r="AS210" s="91"/>
      <c r="AT210" s="427" t="s">
        <v>224</v>
      </c>
      <c r="AU210" s="427" t="s">
        <v>115</v>
      </c>
      <c r="AV210" s="427" t="s">
        <v>205</v>
      </c>
      <c r="AW210" s="427" t="s">
        <v>213</v>
      </c>
      <c r="AX210" s="427"/>
      <c r="AY210" s="427"/>
      <c r="AZ210" s="427"/>
      <c r="BA210" s="427"/>
      <c r="BB210" s="653"/>
    </row>
    <row r="211" spans="1:54" ht="162.75" customHeight="1" x14ac:dyDescent="0.25">
      <c r="A211" s="96">
        <v>1047</v>
      </c>
      <c r="B211" s="96">
        <v>11</v>
      </c>
      <c r="C211" s="272" t="s">
        <v>4307</v>
      </c>
      <c r="D211" s="168" t="s">
        <v>4308</v>
      </c>
      <c r="E211" s="450" t="s">
        <v>4309</v>
      </c>
      <c r="F211" s="383" t="s">
        <v>4310</v>
      </c>
      <c r="G211" s="383" t="s">
        <v>4311</v>
      </c>
      <c r="H211" s="99" t="s">
        <v>4312</v>
      </c>
      <c r="I211" s="385" t="s">
        <v>4313</v>
      </c>
      <c r="J211" s="310">
        <v>5</v>
      </c>
      <c r="K211" s="451">
        <v>42644</v>
      </c>
      <c r="L211" s="451">
        <v>42916</v>
      </c>
      <c r="M211" s="103" t="s">
        <v>1181</v>
      </c>
      <c r="N211" s="181" t="s">
        <v>106</v>
      </c>
      <c r="O211" s="370" t="s">
        <v>29</v>
      </c>
      <c r="P211" s="370" t="s">
        <v>29</v>
      </c>
      <c r="Q211" s="427" t="s">
        <v>531</v>
      </c>
      <c r="R211" s="452" t="s">
        <v>6191</v>
      </c>
      <c r="S211" s="427" t="s">
        <v>88</v>
      </c>
      <c r="T211" s="449">
        <v>5</v>
      </c>
      <c r="U211" s="107">
        <f t="shared" si="15"/>
        <v>1</v>
      </c>
      <c r="V211" s="86"/>
      <c r="W211" s="86"/>
      <c r="X211" s="86"/>
      <c r="Y211" s="450" t="s">
        <v>4314</v>
      </c>
      <c r="Z211" s="119" t="s">
        <v>4315</v>
      </c>
      <c r="AA211" s="119"/>
      <c r="AB211" s="119"/>
      <c r="AC211" s="119"/>
      <c r="AD211" s="86"/>
      <c r="AE211" s="86"/>
      <c r="AF211" s="86"/>
      <c r="AG211" s="86"/>
      <c r="AH211" s="86"/>
      <c r="AI211" s="86"/>
      <c r="AJ211" s="110" t="s">
        <v>180</v>
      </c>
      <c r="AK211" s="410">
        <f t="shared" si="16"/>
        <v>2</v>
      </c>
      <c r="AL211" s="411">
        <f t="shared" si="17"/>
        <v>0</v>
      </c>
      <c r="AM211" s="89" t="str">
        <f t="shared" si="18"/>
        <v>CUMPLIDA</v>
      </c>
      <c r="AN211" s="89" t="str">
        <f t="shared" si="19"/>
        <v>CUMPLIDA</v>
      </c>
      <c r="AO211" s="105" t="s">
        <v>88</v>
      </c>
      <c r="AP211" s="86"/>
      <c r="AQ211" s="91"/>
      <c r="AR211" s="91"/>
      <c r="AS211" s="91"/>
      <c r="AT211" s="427" t="s">
        <v>224</v>
      </c>
      <c r="AU211" s="427" t="s">
        <v>115</v>
      </c>
      <c r="AV211" s="427" t="s">
        <v>205</v>
      </c>
      <c r="AW211" s="427" t="s">
        <v>213</v>
      </c>
      <c r="AX211" s="427"/>
      <c r="AY211" s="427"/>
      <c r="AZ211" s="427"/>
      <c r="BA211" s="427"/>
      <c r="BB211" s="653"/>
    </row>
    <row r="212" spans="1:54" ht="129.75" customHeight="1" x14ac:dyDescent="0.25">
      <c r="A212" s="96">
        <v>1048</v>
      </c>
      <c r="B212" s="96">
        <v>12</v>
      </c>
      <c r="C212" s="272" t="s">
        <v>4316</v>
      </c>
      <c r="D212" s="168" t="s">
        <v>4317</v>
      </c>
      <c r="E212" s="450" t="s">
        <v>4318</v>
      </c>
      <c r="F212" s="383" t="s">
        <v>4319</v>
      </c>
      <c r="G212" s="383" t="s">
        <v>4320</v>
      </c>
      <c r="H212" s="99" t="s">
        <v>4321</v>
      </c>
      <c r="I212" s="99" t="s">
        <v>4322</v>
      </c>
      <c r="J212" s="310">
        <v>5</v>
      </c>
      <c r="K212" s="451">
        <v>42644</v>
      </c>
      <c r="L212" s="451">
        <v>43069</v>
      </c>
      <c r="M212" s="103" t="s">
        <v>1181</v>
      </c>
      <c r="N212" s="181" t="s">
        <v>106</v>
      </c>
      <c r="O212" s="370" t="s">
        <v>29</v>
      </c>
      <c r="P212" s="370" t="s">
        <v>29</v>
      </c>
      <c r="Q212" s="427" t="s">
        <v>531</v>
      </c>
      <c r="R212" s="452" t="s">
        <v>6191</v>
      </c>
      <c r="S212" s="427" t="s">
        <v>88</v>
      </c>
      <c r="T212" s="449">
        <v>5</v>
      </c>
      <c r="U212" s="107">
        <f t="shared" si="15"/>
        <v>1</v>
      </c>
      <c r="V212" s="86"/>
      <c r="W212" s="86"/>
      <c r="X212" s="86"/>
      <c r="Y212" s="450" t="s">
        <v>4323</v>
      </c>
      <c r="Z212" s="119" t="s">
        <v>4324</v>
      </c>
      <c r="AA212" s="119" t="s">
        <v>4325</v>
      </c>
      <c r="AB212" s="119"/>
      <c r="AC212" s="119"/>
      <c r="AD212" s="86"/>
      <c r="AE212" s="86"/>
      <c r="AF212" s="86"/>
      <c r="AG212" s="86"/>
      <c r="AH212" s="86"/>
      <c r="AI212" s="86"/>
      <c r="AJ212" s="110" t="s">
        <v>180</v>
      </c>
      <c r="AK212" s="410">
        <f t="shared" si="16"/>
        <v>2</v>
      </c>
      <c r="AL212" s="411">
        <f t="shared" si="17"/>
        <v>0</v>
      </c>
      <c r="AM212" s="89" t="str">
        <f t="shared" si="18"/>
        <v>CUMPLIDA</v>
      </c>
      <c r="AN212" s="89" t="str">
        <f t="shared" si="19"/>
        <v>CUMPLIDA</v>
      </c>
      <c r="AO212" s="105" t="s">
        <v>88</v>
      </c>
      <c r="AP212" s="86"/>
      <c r="AQ212" s="91"/>
      <c r="AR212" s="91"/>
      <c r="AS212" s="91"/>
      <c r="AT212" s="427" t="s">
        <v>224</v>
      </c>
      <c r="AU212" s="427" t="s">
        <v>113</v>
      </c>
      <c r="AV212" s="427" t="s">
        <v>113</v>
      </c>
      <c r="AW212" s="427" t="s">
        <v>213</v>
      </c>
      <c r="AX212" s="427"/>
      <c r="AY212" s="427"/>
      <c r="AZ212" s="427"/>
      <c r="BA212" s="427"/>
      <c r="BB212" s="653"/>
    </row>
    <row r="213" spans="1:54" ht="222" customHeight="1" x14ac:dyDescent="0.25">
      <c r="A213" s="96">
        <v>1049</v>
      </c>
      <c r="B213" s="96">
        <v>13</v>
      </c>
      <c r="C213" s="272" t="s">
        <v>4326</v>
      </c>
      <c r="D213" s="168" t="s">
        <v>4327</v>
      </c>
      <c r="E213" s="450" t="s">
        <v>4328</v>
      </c>
      <c r="F213" s="383" t="s">
        <v>4329</v>
      </c>
      <c r="G213" s="383" t="s">
        <v>4330</v>
      </c>
      <c r="H213" s="99" t="s">
        <v>4331</v>
      </c>
      <c r="I213" s="99" t="s">
        <v>4331</v>
      </c>
      <c r="J213" s="310">
        <v>6</v>
      </c>
      <c r="K213" s="451">
        <v>42644</v>
      </c>
      <c r="L213" s="451">
        <v>42916</v>
      </c>
      <c r="M213" s="103" t="s">
        <v>1181</v>
      </c>
      <c r="N213" s="181" t="s">
        <v>106</v>
      </c>
      <c r="O213" s="370" t="s">
        <v>29</v>
      </c>
      <c r="P213" s="370" t="s">
        <v>29</v>
      </c>
      <c r="Q213" s="427" t="s">
        <v>531</v>
      </c>
      <c r="R213" s="452" t="s">
        <v>6191</v>
      </c>
      <c r="S213" s="427" t="s">
        <v>88</v>
      </c>
      <c r="T213" s="449">
        <v>6</v>
      </c>
      <c r="U213" s="107">
        <f t="shared" si="15"/>
        <v>1</v>
      </c>
      <c r="V213" s="86"/>
      <c r="W213" s="86"/>
      <c r="X213" s="86"/>
      <c r="Y213" s="450" t="s">
        <v>4332</v>
      </c>
      <c r="Z213" s="119" t="s">
        <v>4333</v>
      </c>
      <c r="AA213" s="119"/>
      <c r="AB213" s="119"/>
      <c r="AC213" s="119"/>
      <c r="AD213" s="86"/>
      <c r="AE213" s="86"/>
      <c r="AF213" s="86"/>
      <c r="AG213" s="86"/>
      <c r="AH213" s="86"/>
      <c r="AI213" s="86"/>
      <c r="AJ213" s="110" t="s">
        <v>180</v>
      </c>
      <c r="AK213" s="410">
        <f t="shared" si="16"/>
        <v>2</v>
      </c>
      <c r="AL213" s="411">
        <f t="shared" si="17"/>
        <v>0</v>
      </c>
      <c r="AM213" s="89" t="str">
        <f t="shared" si="18"/>
        <v>CUMPLIDA</v>
      </c>
      <c r="AN213" s="89" t="str">
        <f t="shared" si="19"/>
        <v>CUMPLIDA</v>
      </c>
      <c r="AO213" s="105" t="s">
        <v>88</v>
      </c>
      <c r="AP213" s="86"/>
      <c r="AQ213" s="91"/>
      <c r="AR213" s="91"/>
      <c r="AS213" s="91"/>
      <c r="AT213" s="427" t="s">
        <v>224</v>
      </c>
      <c r="AU213" s="427" t="s">
        <v>111</v>
      </c>
      <c r="AV213" s="427" t="s">
        <v>143</v>
      </c>
      <c r="AW213" s="427" t="s">
        <v>213</v>
      </c>
      <c r="AX213" s="427"/>
      <c r="AY213" s="427"/>
      <c r="AZ213" s="427"/>
      <c r="BA213" s="427"/>
      <c r="BB213" s="653"/>
    </row>
    <row r="214" spans="1:54" ht="284.25" customHeight="1" x14ac:dyDescent="0.25">
      <c r="A214" s="96">
        <v>1050</v>
      </c>
      <c r="B214" s="96">
        <v>14</v>
      </c>
      <c r="C214" s="272" t="s">
        <v>4334</v>
      </c>
      <c r="D214" s="168" t="s">
        <v>4335</v>
      </c>
      <c r="E214" s="450" t="s">
        <v>4336</v>
      </c>
      <c r="F214" s="383" t="s">
        <v>4337</v>
      </c>
      <c r="G214" s="383" t="s">
        <v>4338</v>
      </c>
      <c r="H214" s="99" t="s">
        <v>4339</v>
      </c>
      <c r="I214" s="99" t="s">
        <v>4340</v>
      </c>
      <c r="J214" s="310">
        <v>4</v>
      </c>
      <c r="K214" s="451">
        <v>42644</v>
      </c>
      <c r="L214" s="451">
        <v>43008</v>
      </c>
      <c r="M214" s="103" t="s">
        <v>1181</v>
      </c>
      <c r="N214" s="181" t="s">
        <v>106</v>
      </c>
      <c r="O214" s="370" t="s">
        <v>29</v>
      </c>
      <c r="P214" s="118" t="s">
        <v>1909</v>
      </c>
      <c r="Q214" s="118" t="s">
        <v>531</v>
      </c>
      <c r="R214" s="452" t="s">
        <v>6191</v>
      </c>
      <c r="S214" s="427" t="s">
        <v>88</v>
      </c>
      <c r="T214" s="449">
        <v>4</v>
      </c>
      <c r="U214" s="107">
        <f t="shared" si="15"/>
        <v>1</v>
      </c>
      <c r="V214" s="86"/>
      <c r="W214" s="86"/>
      <c r="X214" s="86"/>
      <c r="Y214" s="450" t="s">
        <v>4341</v>
      </c>
      <c r="Z214" s="119" t="s">
        <v>4342</v>
      </c>
      <c r="AA214" s="119" t="s">
        <v>4343</v>
      </c>
      <c r="AB214" s="119"/>
      <c r="AC214" s="119"/>
      <c r="AD214" s="86"/>
      <c r="AE214" s="86"/>
      <c r="AF214" s="86"/>
      <c r="AG214" s="86"/>
      <c r="AH214" s="86"/>
      <c r="AI214" s="86"/>
      <c r="AJ214" s="110" t="s">
        <v>180</v>
      </c>
      <c r="AK214" s="410">
        <f t="shared" si="16"/>
        <v>2</v>
      </c>
      <c r="AL214" s="411">
        <f t="shared" si="17"/>
        <v>0</v>
      </c>
      <c r="AM214" s="89" t="str">
        <f t="shared" si="18"/>
        <v>CUMPLIDA</v>
      </c>
      <c r="AN214" s="89" t="str">
        <f t="shared" si="19"/>
        <v>CUMPLIDA</v>
      </c>
      <c r="AO214" s="105" t="s">
        <v>88</v>
      </c>
      <c r="AP214" s="86"/>
      <c r="AQ214" s="91"/>
      <c r="AR214" s="91"/>
      <c r="AS214" s="91"/>
      <c r="AT214" s="427" t="s">
        <v>224</v>
      </c>
      <c r="AU214" s="427" t="s">
        <v>117</v>
      </c>
      <c r="AV214" s="427" t="s">
        <v>135</v>
      </c>
      <c r="AW214" s="427" t="s">
        <v>213</v>
      </c>
      <c r="AX214" s="427"/>
      <c r="AY214" s="427"/>
      <c r="AZ214" s="427"/>
      <c r="BA214" s="427"/>
      <c r="BB214" s="653"/>
    </row>
    <row r="215" spans="1:54" ht="129.6" customHeight="1" x14ac:dyDescent="0.25">
      <c r="A215" s="96">
        <v>1051</v>
      </c>
      <c r="B215" s="96">
        <v>15</v>
      </c>
      <c r="C215" s="272" t="s">
        <v>4344</v>
      </c>
      <c r="D215" s="168" t="s">
        <v>4345</v>
      </c>
      <c r="E215" s="450" t="s">
        <v>4346</v>
      </c>
      <c r="F215" s="383" t="s">
        <v>4347</v>
      </c>
      <c r="G215" s="383" t="s">
        <v>4348</v>
      </c>
      <c r="H215" s="99" t="s">
        <v>4349</v>
      </c>
      <c r="I215" s="99" t="s">
        <v>4350</v>
      </c>
      <c r="J215" s="310">
        <v>4</v>
      </c>
      <c r="K215" s="451">
        <v>42644</v>
      </c>
      <c r="L215" s="451">
        <v>42916</v>
      </c>
      <c r="M215" s="103" t="s">
        <v>1181</v>
      </c>
      <c r="N215" s="181" t="s">
        <v>106</v>
      </c>
      <c r="O215" s="370" t="s">
        <v>29</v>
      </c>
      <c r="P215" s="370" t="s">
        <v>29</v>
      </c>
      <c r="Q215" s="427" t="s">
        <v>531</v>
      </c>
      <c r="R215" s="452" t="s">
        <v>6191</v>
      </c>
      <c r="S215" s="427" t="s">
        <v>88</v>
      </c>
      <c r="T215" s="449">
        <v>4</v>
      </c>
      <c r="U215" s="107">
        <f t="shared" si="15"/>
        <v>1</v>
      </c>
      <c r="V215" s="86"/>
      <c r="W215" s="86"/>
      <c r="X215" s="86"/>
      <c r="Y215" s="450" t="s">
        <v>4351</v>
      </c>
      <c r="Z215" s="119" t="s">
        <v>4352</v>
      </c>
      <c r="AA215" s="119"/>
      <c r="AB215" s="119"/>
      <c r="AC215" s="119"/>
      <c r="AD215" s="86"/>
      <c r="AE215" s="86"/>
      <c r="AF215" s="86"/>
      <c r="AG215" s="86"/>
      <c r="AH215" s="86"/>
      <c r="AI215" s="86"/>
      <c r="AJ215" s="110" t="s">
        <v>180</v>
      </c>
      <c r="AK215" s="410">
        <f t="shared" si="16"/>
        <v>2</v>
      </c>
      <c r="AL215" s="411">
        <f t="shared" si="17"/>
        <v>0</v>
      </c>
      <c r="AM215" s="89" t="str">
        <f t="shared" si="18"/>
        <v>CUMPLIDA</v>
      </c>
      <c r="AN215" s="89" t="str">
        <f t="shared" si="19"/>
        <v>CUMPLIDA</v>
      </c>
      <c r="AO215" s="105" t="s">
        <v>88</v>
      </c>
      <c r="AP215" s="86"/>
      <c r="AQ215" s="91"/>
      <c r="AR215" s="91"/>
      <c r="AS215" s="91"/>
      <c r="AT215" s="427" t="s">
        <v>224</v>
      </c>
      <c r="AU215" s="427" t="s">
        <v>115</v>
      </c>
      <c r="AV215" s="427" t="s">
        <v>189</v>
      </c>
      <c r="AW215" s="427" t="s">
        <v>213</v>
      </c>
      <c r="AX215" s="427"/>
      <c r="AY215" s="427"/>
      <c r="AZ215" s="427"/>
      <c r="BA215" s="427"/>
      <c r="BB215" s="653"/>
    </row>
    <row r="216" spans="1:54" ht="308.25" customHeight="1" x14ac:dyDescent="0.25">
      <c r="A216" s="96">
        <v>1052</v>
      </c>
      <c r="B216" s="96">
        <v>16</v>
      </c>
      <c r="C216" s="272" t="s">
        <v>4353</v>
      </c>
      <c r="D216" s="168" t="s">
        <v>4354</v>
      </c>
      <c r="E216" s="450" t="s">
        <v>4355</v>
      </c>
      <c r="F216" s="100" t="s">
        <v>4356</v>
      </c>
      <c r="G216" s="450"/>
      <c r="H216" s="119" t="s">
        <v>4357</v>
      </c>
      <c r="I216" s="119" t="s">
        <v>4358</v>
      </c>
      <c r="J216" s="427">
        <v>8</v>
      </c>
      <c r="K216" s="117">
        <v>42644</v>
      </c>
      <c r="L216" s="217">
        <v>43100</v>
      </c>
      <c r="M216" s="103" t="s">
        <v>947</v>
      </c>
      <c r="N216" s="181" t="s">
        <v>49</v>
      </c>
      <c r="O216" s="118" t="s">
        <v>22</v>
      </c>
      <c r="P216" s="118" t="s">
        <v>22</v>
      </c>
      <c r="Q216" s="118" t="s">
        <v>5681</v>
      </c>
      <c r="R216" s="118" t="s">
        <v>6164</v>
      </c>
      <c r="S216" s="427" t="s">
        <v>3441</v>
      </c>
      <c r="T216" s="449">
        <v>8</v>
      </c>
      <c r="U216" s="107">
        <f t="shared" si="15"/>
        <v>1</v>
      </c>
      <c r="V216" s="86"/>
      <c r="W216" s="86"/>
      <c r="X216" s="86"/>
      <c r="Y216" s="450" t="s">
        <v>4359</v>
      </c>
      <c r="Z216" s="450"/>
      <c r="AA216" s="450" t="s">
        <v>5379</v>
      </c>
      <c r="AB216" s="450"/>
      <c r="AC216" s="450"/>
      <c r="AD216" s="86"/>
      <c r="AE216" s="86"/>
      <c r="AF216" s="86"/>
      <c r="AG216" s="86"/>
      <c r="AH216" s="86"/>
      <c r="AI216" s="86"/>
      <c r="AJ216" s="110" t="s">
        <v>180</v>
      </c>
      <c r="AK216" s="410">
        <f t="shared" si="16"/>
        <v>2</v>
      </c>
      <c r="AL216" s="411">
        <f t="shared" si="17"/>
        <v>0</v>
      </c>
      <c r="AM216" s="89" t="str">
        <f t="shared" si="18"/>
        <v>CUMPLIDA</v>
      </c>
      <c r="AN216" s="89" t="str">
        <f t="shared" si="19"/>
        <v>CUMPLIDA</v>
      </c>
      <c r="AO216" s="181" t="s">
        <v>89</v>
      </c>
      <c r="AP216" s="86"/>
      <c r="AQ216" s="91"/>
      <c r="AR216" s="91"/>
      <c r="AS216" s="91"/>
      <c r="AT216" s="449" t="s">
        <v>108</v>
      </c>
      <c r="AU216" s="427" t="s">
        <v>113</v>
      </c>
      <c r="AV216" s="427" t="s">
        <v>113</v>
      </c>
      <c r="AW216" s="427" t="s">
        <v>213</v>
      </c>
      <c r="AX216" s="427"/>
      <c r="AY216" s="427"/>
      <c r="AZ216" s="427"/>
      <c r="BA216" s="427"/>
      <c r="BB216" s="653"/>
    </row>
    <row r="217" spans="1:54" ht="186.75" customHeight="1" x14ac:dyDescent="0.25">
      <c r="A217" s="96">
        <v>1054</v>
      </c>
      <c r="B217" s="96">
        <v>18</v>
      </c>
      <c r="C217" s="380" t="s">
        <v>4365</v>
      </c>
      <c r="D217" s="168" t="s">
        <v>4366</v>
      </c>
      <c r="E217" s="450" t="s">
        <v>4367</v>
      </c>
      <c r="F217" s="450" t="s">
        <v>4368</v>
      </c>
      <c r="G217" s="119" t="s">
        <v>4369</v>
      </c>
      <c r="H217" s="450" t="s">
        <v>4370</v>
      </c>
      <c r="I217" s="450" t="s">
        <v>4371</v>
      </c>
      <c r="J217" s="427">
        <v>4</v>
      </c>
      <c r="K217" s="451">
        <v>42644</v>
      </c>
      <c r="L217" s="451">
        <v>42825</v>
      </c>
      <c r="M217" s="103" t="s">
        <v>498</v>
      </c>
      <c r="N217" s="181" t="s">
        <v>182</v>
      </c>
      <c r="O217" s="427" t="s">
        <v>22</v>
      </c>
      <c r="P217" s="427" t="s">
        <v>22</v>
      </c>
      <c r="Q217" s="118" t="s">
        <v>5681</v>
      </c>
      <c r="R217" s="118" t="s">
        <v>6164</v>
      </c>
      <c r="S217" s="427" t="s">
        <v>3547</v>
      </c>
      <c r="T217" s="449">
        <v>4</v>
      </c>
      <c r="U217" s="107">
        <f t="shared" si="15"/>
        <v>1</v>
      </c>
      <c r="V217" s="86"/>
      <c r="W217" s="86"/>
      <c r="X217" s="86"/>
      <c r="Y217" s="450" t="s">
        <v>4372</v>
      </c>
      <c r="Z217" s="119" t="s">
        <v>4373</v>
      </c>
      <c r="AA217" s="119"/>
      <c r="AB217" s="119"/>
      <c r="AC217" s="119"/>
      <c r="AD217" s="86"/>
      <c r="AE217" s="86"/>
      <c r="AF217" s="86"/>
      <c r="AG217" s="86"/>
      <c r="AH217" s="86"/>
      <c r="AI217" s="86"/>
      <c r="AJ217" s="110" t="s">
        <v>180</v>
      </c>
      <c r="AK217" s="410">
        <f t="shared" si="16"/>
        <v>2</v>
      </c>
      <c r="AL217" s="411">
        <f t="shared" si="17"/>
        <v>0</v>
      </c>
      <c r="AM217" s="89" t="str">
        <f t="shared" si="18"/>
        <v>CUMPLIDA</v>
      </c>
      <c r="AN217" s="89" t="str">
        <f t="shared" si="19"/>
        <v>CUMPLIDA</v>
      </c>
      <c r="AO217" s="105" t="s">
        <v>31</v>
      </c>
      <c r="AP217" s="86"/>
      <c r="AQ217" s="91"/>
      <c r="AR217" s="91"/>
      <c r="AS217" s="91"/>
      <c r="AT217" s="427" t="s">
        <v>224</v>
      </c>
      <c r="AU217" s="427" t="s">
        <v>111</v>
      </c>
      <c r="AV217" s="427" t="s">
        <v>197</v>
      </c>
      <c r="AW217" s="427" t="s">
        <v>213</v>
      </c>
      <c r="AX217" s="427"/>
      <c r="AY217" s="427"/>
      <c r="AZ217" s="427"/>
      <c r="BA217" s="427"/>
      <c r="BB217" s="653"/>
    </row>
    <row r="218" spans="1:54" ht="231" customHeight="1" x14ac:dyDescent="0.25">
      <c r="A218" s="96">
        <v>1055</v>
      </c>
      <c r="B218" s="96">
        <v>19</v>
      </c>
      <c r="C218" s="272" t="s">
        <v>4374</v>
      </c>
      <c r="D218" s="168" t="s">
        <v>4375</v>
      </c>
      <c r="E218" s="450" t="s">
        <v>4376</v>
      </c>
      <c r="F218" s="450" t="s">
        <v>4377</v>
      </c>
      <c r="G218" s="450" t="s">
        <v>4378</v>
      </c>
      <c r="H218" s="450" t="s">
        <v>4379</v>
      </c>
      <c r="I218" s="450" t="s">
        <v>4380</v>
      </c>
      <c r="J218" s="449">
        <v>9</v>
      </c>
      <c r="K218" s="117">
        <v>42644</v>
      </c>
      <c r="L218" s="117">
        <v>43281</v>
      </c>
      <c r="M218" s="103" t="s">
        <v>498</v>
      </c>
      <c r="N218" s="181" t="s">
        <v>182</v>
      </c>
      <c r="O218" s="427" t="s">
        <v>22</v>
      </c>
      <c r="P218" s="427" t="s">
        <v>22</v>
      </c>
      <c r="Q218" s="118" t="s">
        <v>5681</v>
      </c>
      <c r="R218" s="118" t="s">
        <v>6164</v>
      </c>
      <c r="S218" s="427" t="s">
        <v>88</v>
      </c>
      <c r="T218" s="449">
        <v>9</v>
      </c>
      <c r="U218" s="107">
        <f t="shared" si="15"/>
        <v>1</v>
      </c>
      <c r="V218" s="86"/>
      <c r="W218" s="86"/>
      <c r="X218" s="86"/>
      <c r="Y218" s="450" t="s">
        <v>4381</v>
      </c>
      <c r="Z218" s="450"/>
      <c r="AA218" s="450"/>
      <c r="AB218" s="450" t="s">
        <v>5881</v>
      </c>
      <c r="AC218" s="450"/>
      <c r="AD218" s="86"/>
      <c r="AE218" s="86"/>
      <c r="AF218" s="86"/>
      <c r="AG218" s="86"/>
      <c r="AH218" s="86"/>
      <c r="AI218" s="86"/>
      <c r="AJ218" s="110" t="s">
        <v>180</v>
      </c>
      <c r="AK218" s="410">
        <f t="shared" si="16"/>
        <v>2</v>
      </c>
      <c r="AL218" s="411">
        <f t="shared" si="17"/>
        <v>0</v>
      </c>
      <c r="AM218" s="89" t="str">
        <f t="shared" si="18"/>
        <v>CUMPLIDA</v>
      </c>
      <c r="AN218" s="89" t="str">
        <f t="shared" si="19"/>
        <v>CUMPLIDA</v>
      </c>
      <c r="AO218" s="105" t="s">
        <v>88</v>
      </c>
      <c r="AP218" s="86"/>
      <c r="AQ218" s="91"/>
      <c r="AR218" s="91"/>
      <c r="AS218" s="91"/>
      <c r="AT218" s="449" t="s">
        <v>108</v>
      </c>
      <c r="AU218" s="427" t="s">
        <v>111</v>
      </c>
      <c r="AV218" s="427" t="s">
        <v>134</v>
      </c>
      <c r="AW218" s="427" t="s">
        <v>213</v>
      </c>
      <c r="AX218" s="427"/>
      <c r="AY218" s="427"/>
      <c r="AZ218" s="427"/>
      <c r="BA218" s="427"/>
      <c r="BB218" s="653"/>
    </row>
    <row r="219" spans="1:54" ht="222" hidden="1" customHeight="1" x14ac:dyDescent="0.25">
      <c r="A219" s="96">
        <v>1056</v>
      </c>
      <c r="B219" s="96">
        <v>20</v>
      </c>
      <c r="C219" s="272" t="s">
        <v>4382</v>
      </c>
      <c r="D219" s="168" t="s">
        <v>4383</v>
      </c>
      <c r="E219" s="450" t="s">
        <v>4384</v>
      </c>
      <c r="F219" s="450" t="s">
        <v>4385</v>
      </c>
      <c r="G219" s="450" t="s">
        <v>4386</v>
      </c>
      <c r="H219" s="119" t="s">
        <v>6265</v>
      </c>
      <c r="I219" s="119" t="s">
        <v>6264</v>
      </c>
      <c r="J219" s="449">
        <v>6</v>
      </c>
      <c r="K219" s="117">
        <v>42644</v>
      </c>
      <c r="L219" s="117">
        <v>43434</v>
      </c>
      <c r="M219" s="103" t="s">
        <v>498</v>
      </c>
      <c r="N219" s="181" t="s">
        <v>182</v>
      </c>
      <c r="O219" s="427" t="s">
        <v>22</v>
      </c>
      <c r="P219" s="427" t="s">
        <v>22</v>
      </c>
      <c r="Q219" s="118" t="s">
        <v>5681</v>
      </c>
      <c r="R219" s="118" t="s">
        <v>6164</v>
      </c>
      <c r="S219" s="427" t="s">
        <v>88</v>
      </c>
      <c r="T219" s="449">
        <v>2</v>
      </c>
      <c r="U219" s="107">
        <f t="shared" si="15"/>
        <v>0.33333333333333331</v>
      </c>
      <c r="V219" s="86"/>
      <c r="W219" s="86"/>
      <c r="X219" s="86"/>
      <c r="Y219" s="450" t="s">
        <v>4381</v>
      </c>
      <c r="Z219" s="450"/>
      <c r="AA219" s="450"/>
      <c r="AB219" s="450" t="s">
        <v>6266</v>
      </c>
      <c r="AC219" s="450"/>
      <c r="AD219" s="449" t="s">
        <v>31</v>
      </c>
      <c r="AE219" s="449" t="s">
        <v>19</v>
      </c>
      <c r="AF219" s="427" t="s">
        <v>4387</v>
      </c>
      <c r="AG219" s="86"/>
      <c r="AH219" s="86"/>
      <c r="AI219" s="86"/>
      <c r="AJ219" s="110" t="s">
        <v>180</v>
      </c>
      <c r="AK219" s="410">
        <f t="shared" si="16"/>
        <v>0</v>
      </c>
      <c r="AL219" s="411">
        <f t="shared" si="17"/>
        <v>1</v>
      </c>
      <c r="AM219" s="89" t="str">
        <f t="shared" si="18"/>
        <v>EN TERMINO</v>
      </c>
      <c r="AN219" s="89" t="str">
        <f t="shared" si="19"/>
        <v>EN TERMINO</v>
      </c>
      <c r="AO219" s="105" t="s">
        <v>88</v>
      </c>
      <c r="AP219" s="86"/>
      <c r="AQ219" s="91"/>
      <c r="AR219" s="91"/>
      <c r="AS219" s="91"/>
      <c r="AT219" s="449" t="s">
        <v>108</v>
      </c>
      <c r="AU219" s="427" t="s">
        <v>115</v>
      </c>
      <c r="AV219" s="427" t="s">
        <v>189</v>
      </c>
      <c r="AW219" s="427" t="s">
        <v>213</v>
      </c>
      <c r="AX219" s="427"/>
      <c r="AY219" s="427"/>
      <c r="AZ219" s="427"/>
      <c r="BA219" s="427"/>
      <c r="BB219" s="653"/>
    </row>
    <row r="220" spans="1:54" ht="213.75" customHeight="1" x14ac:dyDescent="0.25">
      <c r="A220" s="96">
        <v>1057</v>
      </c>
      <c r="B220" s="96">
        <v>21</v>
      </c>
      <c r="C220" s="272" t="s">
        <v>4388</v>
      </c>
      <c r="D220" s="168" t="s">
        <v>4389</v>
      </c>
      <c r="E220" s="450" t="s">
        <v>4390</v>
      </c>
      <c r="F220" s="450" t="s">
        <v>4391</v>
      </c>
      <c r="G220" s="450" t="s">
        <v>4392</v>
      </c>
      <c r="H220" s="450" t="s">
        <v>4393</v>
      </c>
      <c r="I220" s="450" t="s">
        <v>4394</v>
      </c>
      <c r="J220" s="449">
        <v>8</v>
      </c>
      <c r="K220" s="117">
        <v>42644</v>
      </c>
      <c r="L220" s="117">
        <v>43281</v>
      </c>
      <c r="M220" s="103" t="s">
        <v>498</v>
      </c>
      <c r="N220" s="181" t="s">
        <v>182</v>
      </c>
      <c r="O220" s="427" t="s">
        <v>22</v>
      </c>
      <c r="P220" s="427" t="s">
        <v>22</v>
      </c>
      <c r="Q220" s="118" t="s">
        <v>5681</v>
      </c>
      <c r="R220" s="118" t="s">
        <v>6164</v>
      </c>
      <c r="S220" s="427" t="s">
        <v>88</v>
      </c>
      <c r="T220" s="449">
        <v>8</v>
      </c>
      <c r="U220" s="107">
        <f t="shared" si="15"/>
        <v>1</v>
      </c>
      <c r="V220" s="86"/>
      <c r="W220" s="86"/>
      <c r="X220" s="86"/>
      <c r="Y220" s="450" t="s">
        <v>4395</v>
      </c>
      <c r="Z220" s="450"/>
      <c r="AA220" s="450"/>
      <c r="AB220" s="450" t="s">
        <v>5895</v>
      </c>
      <c r="AC220" s="450"/>
      <c r="AD220" s="86"/>
      <c r="AE220" s="86"/>
      <c r="AF220" s="86"/>
      <c r="AG220" s="86"/>
      <c r="AH220" s="86"/>
      <c r="AI220" s="86"/>
      <c r="AJ220" s="110" t="s">
        <v>180</v>
      </c>
      <c r="AK220" s="410">
        <f t="shared" si="16"/>
        <v>2</v>
      </c>
      <c r="AL220" s="411">
        <f t="shared" si="17"/>
        <v>0</v>
      </c>
      <c r="AM220" s="89" t="str">
        <f t="shared" si="18"/>
        <v>CUMPLIDA</v>
      </c>
      <c r="AN220" s="89" t="str">
        <f t="shared" si="19"/>
        <v>CUMPLIDA</v>
      </c>
      <c r="AO220" s="105" t="s">
        <v>88</v>
      </c>
      <c r="AP220" s="86"/>
      <c r="AQ220" s="91"/>
      <c r="AR220" s="91"/>
      <c r="AS220" s="91"/>
      <c r="AT220" s="449" t="s">
        <v>108</v>
      </c>
      <c r="AU220" s="427" t="s">
        <v>113</v>
      </c>
      <c r="AV220" s="427" t="s">
        <v>113</v>
      </c>
      <c r="AW220" s="427" t="s">
        <v>213</v>
      </c>
      <c r="AX220" s="427"/>
      <c r="AY220" s="427"/>
      <c r="AZ220" s="427"/>
      <c r="BA220" s="427"/>
      <c r="BB220" s="653"/>
    </row>
    <row r="221" spans="1:54" ht="372.75" hidden="1" customHeight="1" x14ac:dyDescent="0.25">
      <c r="A221" s="96">
        <v>1058</v>
      </c>
      <c r="B221" s="96">
        <v>22</v>
      </c>
      <c r="C221" s="272" t="s">
        <v>4396</v>
      </c>
      <c r="D221" s="168" t="s">
        <v>4397</v>
      </c>
      <c r="E221" s="450" t="s">
        <v>4398</v>
      </c>
      <c r="F221" s="181" t="s">
        <v>4399</v>
      </c>
      <c r="G221" s="181" t="s">
        <v>4400</v>
      </c>
      <c r="H221" s="100" t="s">
        <v>4401</v>
      </c>
      <c r="I221" s="100" t="s">
        <v>4401</v>
      </c>
      <c r="J221" s="310">
        <v>10</v>
      </c>
      <c r="K221" s="451">
        <v>42644</v>
      </c>
      <c r="L221" s="451">
        <v>43434</v>
      </c>
      <c r="M221" s="449" t="s">
        <v>4402</v>
      </c>
      <c r="N221" s="181" t="s">
        <v>183</v>
      </c>
      <c r="O221" s="370" t="s">
        <v>29</v>
      </c>
      <c r="P221" s="370" t="s">
        <v>29</v>
      </c>
      <c r="Q221" s="370" t="s">
        <v>531</v>
      </c>
      <c r="R221" s="452" t="s">
        <v>6191</v>
      </c>
      <c r="S221" s="427" t="s">
        <v>88</v>
      </c>
      <c r="T221" s="449">
        <v>6</v>
      </c>
      <c r="U221" s="107">
        <f t="shared" si="15"/>
        <v>0.6</v>
      </c>
      <c r="V221" s="86"/>
      <c r="W221" s="86"/>
      <c r="X221" s="86"/>
      <c r="Y221" s="450" t="s">
        <v>4403</v>
      </c>
      <c r="Z221" s="119" t="s">
        <v>4404</v>
      </c>
      <c r="AA221" s="119" t="s">
        <v>4405</v>
      </c>
      <c r="AB221" s="109" t="s">
        <v>5798</v>
      </c>
      <c r="AC221" s="109"/>
      <c r="AD221" s="86"/>
      <c r="AE221" s="86"/>
      <c r="AF221" s="86"/>
      <c r="AG221" s="86"/>
      <c r="AH221" s="86"/>
      <c r="AI221" s="86"/>
      <c r="AJ221" s="110" t="s">
        <v>180</v>
      </c>
      <c r="AK221" s="410">
        <f t="shared" si="16"/>
        <v>0</v>
      </c>
      <c r="AL221" s="411">
        <f t="shared" si="17"/>
        <v>1</v>
      </c>
      <c r="AM221" s="89" t="str">
        <f t="shared" si="18"/>
        <v>EN TERMINO</v>
      </c>
      <c r="AN221" s="89" t="str">
        <f t="shared" si="19"/>
        <v>EN TERMINO</v>
      </c>
      <c r="AO221" s="105" t="s">
        <v>88</v>
      </c>
      <c r="AP221" s="86"/>
      <c r="AQ221" s="91"/>
      <c r="AR221" s="91"/>
      <c r="AS221" s="91"/>
      <c r="AT221" s="427" t="s">
        <v>224</v>
      </c>
      <c r="AU221" s="427" t="s">
        <v>115</v>
      </c>
      <c r="AV221" s="427" t="s">
        <v>205</v>
      </c>
      <c r="AW221" s="427" t="s">
        <v>213</v>
      </c>
      <c r="AX221" s="427"/>
      <c r="AY221" s="427"/>
      <c r="AZ221" s="427"/>
      <c r="BA221" s="427"/>
      <c r="BB221" s="653"/>
    </row>
    <row r="222" spans="1:54" ht="203.25" customHeight="1" x14ac:dyDescent="0.25">
      <c r="A222" s="96">
        <v>1059</v>
      </c>
      <c r="B222" s="96">
        <v>23</v>
      </c>
      <c r="C222" s="272" t="s">
        <v>4406</v>
      </c>
      <c r="D222" s="168" t="s">
        <v>4407</v>
      </c>
      <c r="E222" s="225" t="s">
        <v>4408</v>
      </c>
      <c r="F222" s="181" t="s">
        <v>4409</v>
      </c>
      <c r="G222" s="181" t="s">
        <v>2582</v>
      </c>
      <c r="H222" s="100" t="s">
        <v>4410</v>
      </c>
      <c r="I222" s="100" t="s">
        <v>4410</v>
      </c>
      <c r="J222" s="310">
        <v>8</v>
      </c>
      <c r="K222" s="451">
        <v>42644</v>
      </c>
      <c r="L222" s="217">
        <v>43343</v>
      </c>
      <c r="M222" s="427" t="s">
        <v>4411</v>
      </c>
      <c r="N222" s="181" t="s">
        <v>184</v>
      </c>
      <c r="O222" s="370" t="s">
        <v>29</v>
      </c>
      <c r="P222" s="370" t="s">
        <v>29</v>
      </c>
      <c r="Q222" s="370" t="s">
        <v>531</v>
      </c>
      <c r="R222" s="452" t="s">
        <v>6191</v>
      </c>
      <c r="S222" s="427" t="s">
        <v>3441</v>
      </c>
      <c r="T222" s="449">
        <v>8</v>
      </c>
      <c r="U222" s="107">
        <f t="shared" si="15"/>
        <v>1</v>
      </c>
      <c r="V222" s="86"/>
      <c r="W222" s="86"/>
      <c r="X222" s="86"/>
      <c r="Y222" s="450" t="s">
        <v>4412</v>
      </c>
      <c r="Z222" s="119" t="s">
        <v>4413</v>
      </c>
      <c r="AA222" s="119" t="s">
        <v>5336</v>
      </c>
      <c r="AB222" s="119" t="s">
        <v>5940</v>
      </c>
      <c r="AC222" s="119" t="s">
        <v>6239</v>
      </c>
      <c r="AD222" s="86"/>
      <c r="AE222" s="86"/>
      <c r="AF222" s="86"/>
      <c r="AG222" s="86"/>
      <c r="AH222" s="86"/>
      <c r="AI222" s="86"/>
      <c r="AJ222" s="110" t="s">
        <v>180</v>
      </c>
      <c r="AK222" s="410">
        <f t="shared" si="16"/>
        <v>2</v>
      </c>
      <c r="AL222" s="411">
        <f t="shared" si="17"/>
        <v>0</v>
      </c>
      <c r="AM222" s="89" t="str">
        <f t="shared" si="18"/>
        <v>CUMPLIDA</v>
      </c>
      <c r="AN222" s="89" t="str">
        <f t="shared" si="19"/>
        <v>CUMPLIDA</v>
      </c>
      <c r="AO222" s="181" t="s">
        <v>89</v>
      </c>
      <c r="AP222" s="86"/>
      <c r="AQ222" s="91"/>
      <c r="AR222" s="91"/>
      <c r="AS222" s="91"/>
      <c r="AT222" s="427" t="s">
        <v>224</v>
      </c>
      <c r="AU222" s="427" t="s">
        <v>115</v>
      </c>
      <c r="AV222" s="427" t="s">
        <v>190</v>
      </c>
      <c r="AW222" s="427" t="s">
        <v>213</v>
      </c>
      <c r="AX222" s="427"/>
      <c r="AY222" s="427"/>
      <c r="AZ222" s="427"/>
      <c r="BA222" s="427"/>
      <c r="BB222" s="653"/>
    </row>
    <row r="223" spans="1:54" ht="288" customHeight="1" x14ac:dyDescent="0.25">
      <c r="A223" s="96">
        <v>1061</v>
      </c>
      <c r="B223" s="96">
        <v>25</v>
      </c>
      <c r="C223" s="272" t="s">
        <v>4424</v>
      </c>
      <c r="D223" s="168" t="s">
        <v>4425</v>
      </c>
      <c r="E223" s="450" t="s">
        <v>4426</v>
      </c>
      <c r="F223" s="383" t="s">
        <v>4427</v>
      </c>
      <c r="G223" s="181" t="s">
        <v>4428</v>
      </c>
      <c r="H223" s="100" t="s">
        <v>4429</v>
      </c>
      <c r="I223" s="99" t="s">
        <v>4430</v>
      </c>
      <c r="J223" s="310">
        <v>4</v>
      </c>
      <c r="K223" s="451">
        <v>42644</v>
      </c>
      <c r="L223" s="451">
        <v>42916</v>
      </c>
      <c r="M223" s="427" t="s">
        <v>4431</v>
      </c>
      <c r="N223" s="181" t="s">
        <v>294</v>
      </c>
      <c r="O223" s="370" t="s">
        <v>29</v>
      </c>
      <c r="P223" s="427" t="s">
        <v>4432</v>
      </c>
      <c r="Q223" s="427" t="s">
        <v>531</v>
      </c>
      <c r="R223" s="452" t="s">
        <v>6191</v>
      </c>
      <c r="S223" s="427" t="s">
        <v>88</v>
      </c>
      <c r="T223" s="449">
        <v>4</v>
      </c>
      <c r="U223" s="107">
        <f t="shared" si="15"/>
        <v>1</v>
      </c>
      <c r="V223" s="86"/>
      <c r="W223" s="86"/>
      <c r="X223" s="86"/>
      <c r="Y223" s="450" t="s">
        <v>4433</v>
      </c>
      <c r="Z223" s="119" t="s">
        <v>4434</v>
      </c>
      <c r="AA223" s="119"/>
      <c r="AB223" s="119" t="s">
        <v>5702</v>
      </c>
      <c r="AC223" s="119"/>
      <c r="AD223" s="86"/>
      <c r="AE223" s="86"/>
      <c r="AF223" s="86"/>
      <c r="AG223" s="86"/>
      <c r="AH223" s="86"/>
      <c r="AI223" s="86"/>
      <c r="AJ223" s="110" t="s">
        <v>180</v>
      </c>
      <c r="AK223" s="410">
        <f t="shared" si="16"/>
        <v>2</v>
      </c>
      <c r="AL223" s="411">
        <f t="shared" si="17"/>
        <v>0</v>
      </c>
      <c r="AM223" s="89" t="str">
        <f t="shared" si="18"/>
        <v>CUMPLIDA</v>
      </c>
      <c r="AN223" s="89" t="str">
        <f t="shared" si="19"/>
        <v>CUMPLIDA</v>
      </c>
      <c r="AO223" s="105" t="s">
        <v>88</v>
      </c>
      <c r="AP223" s="86"/>
      <c r="AQ223" s="91"/>
      <c r="AR223" s="91"/>
      <c r="AS223" s="91"/>
      <c r="AT223" s="427" t="s">
        <v>224</v>
      </c>
      <c r="AU223" s="427" t="s">
        <v>114</v>
      </c>
      <c r="AV223" s="427" t="s">
        <v>192</v>
      </c>
      <c r="AW223" s="427" t="s">
        <v>213</v>
      </c>
      <c r="AX223" s="427"/>
      <c r="AY223" s="427"/>
      <c r="AZ223" s="427"/>
      <c r="BA223" s="427"/>
      <c r="BB223" s="653"/>
    </row>
    <row r="224" spans="1:54" ht="247.5" customHeight="1" x14ac:dyDescent="0.25">
      <c r="A224" s="96">
        <v>1063</v>
      </c>
      <c r="B224" s="96">
        <v>27</v>
      </c>
      <c r="C224" s="272" t="s">
        <v>4444</v>
      </c>
      <c r="D224" s="168" t="s">
        <v>4445</v>
      </c>
      <c r="E224" s="450" t="s">
        <v>4446</v>
      </c>
      <c r="F224" s="450" t="s">
        <v>4447</v>
      </c>
      <c r="G224" s="450" t="s">
        <v>4448</v>
      </c>
      <c r="H224" s="450" t="s">
        <v>4449</v>
      </c>
      <c r="I224" s="450" t="s">
        <v>4450</v>
      </c>
      <c r="J224" s="449">
        <v>7</v>
      </c>
      <c r="K224" s="117">
        <v>42644</v>
      </c>
      <c r="L224" s="117">
        <v>43100</v>
      </c>
      <c r="M224" s="449" t="s">
        <v>4442</v>
      </c>
      <c r="N224" s="181" t="s">
        <v>185</v>
      </c>
      <c r="O224" s="427" t="s">
        <v>22</v>
      </c>
      <c r="P224" s="427" t="s">
        <v>22</v>
      </c>
      <c r="Q224" s="118" t="s">
        <v>5681</v>
      </c>
      <c r="R224" s="118" t="s">
        <v>6164</v>
      </c>
      <c r="S224" s="427" t="s">
        <v>88</v>
      </c>
      <c r="T224" s="449">
        <v>7</v>
      </c>
      <c r="U224" s="107">
        <f t="shared" si="15"/>
        <v>1</v>
      </c>
      <c r="V224" s="86"/>
      <c r="W224" s="86"/>
      <c r="X224" s="86"/>
      <c r="Y224" s="450" t="s">
        <v>4451</v>
      </c>
      <c r="Z224" s="450"/>
      <c r="AA224" s="450" t="s">
        <v>5397</v>
      </c>
      <c r="AB224" s="450"/>
      <c r="AC224" s="450"/>
      <c r="AD224" s="86"/>
      <c r="AE224" s="86"/>
      <c r="AF224" s="86"/>
      <c r="AG224" s="86"/>
      <c r="AH224" s="86"/>
      <c r="AI224" s="86"/>
      <c r="AJ224" s="110" t="s">
        <v>180</v>
      </c>
      <c r="AK224" s="410">
        <f t="shared" si="16"/>
        <v>2</v>
      </c>
      <c r="AL224" s="411">
        <f t="shared" si="17"/>
        <v>0</v>
      </c>
      <c r="AM224" s="89" t="str">
        <f t="shared" si="18"/>
        <v>CUMPLIDA</v>
      </c>
      <c r="AN224" s="89" t="str">
        <f t="shared" si="19"/>
        <v>CUMPLIDA</v>
      </c>
      <c r="AO224" s="105" t="s">
        <v>88</v>
      </c>
      <c r="AP224" s="86"/>
      <c r="AQ224" s="91"/>
      <c r="AR224" s="91"/>
      <c r="AS224" s="91"/>
      <c r="AT224" s="449" t="s">
        <v>108</v>
      </c>
      <c r="AU224" s="427" t="s">
        <v>111</v>
      </c>
      <c r="AV224" s="427" t="s">
        <v>142</v>
      </c>
      <c r="AW224" s="427" t="s">
        <v>213</v>
      </c>
      <c r="AX224" s="427"/>
      <c r="AY224" s="427"/>
      <c r="AZ224" s="427"/>
      <c r="BA224" s="427"/>
      <c r="BB224" s="653"/>
    </row>
    <row r="225" spans="1:54" ht="187.15" customHeight="1" x14ac:dyDescent="0.25">
      <c r="A225" s="96">
        <v>1066</v>
      </c>
      <c r="B225" s="96">
        <v>30</v>
      </c>
      <c r="C225" s="272" t="s">
        <v>4463</v>
      </c>
      <c r="D225" s="168" t="s">
        <v>4464</v>
      </c>
      <c r="E225" s="450" t="s">
        <v>4465</v>
      </c>
      <c r="F225" s="450" t="s">
        <v>4466</v>
      </c>
      <c r="G225" s="450" t="s">
        <v>4467</v>
      </c>
      <c r="H225" s="450" t="s">
        <v>4468</v>
      </c>
      <c r="I225" s="119" t="s">
        <v>4468</v>
      </c>
      <c r="J225" s="449">
        <v>8</v>
      </c>
      <c r="K225" s="117">
        <v>42644</v>
      </c>
      <c r="L225" s="117">
        <v>43100</v>
      </c>
      <c r="M225" s="449" t="s">
        <v>4442</v>
      </c>
      <c r="N225" s="181" t="s">
        <v>185</v>
      </c>
      <c r="O225" s="427" t="s">
        <v>22</v>
      </c>
      <c r="P225" s="427" t="s">
        <v>22</v>
      </c>
      <c r="Q225" s="118" t="s">
        <v>5681</v>
      </c>
      <c r="R225" s="118" t="s">
        <v>6164</v>
      </c>
      <c r="S225" s="427" t="s">
        <v>88</v>
      </c>
      <c r="T225" s="449">
        <v>8</v>
      </c>
      <c r="U225" s="107">
        <f t="shared" si="15"/>
        <v>1</v>
      </c>
      <c r="V225" s="86"/>
      <c r="W225" s="86"/>
      <c r="X225" s="86"/>
      <c r="Y225" s="450" t="s">
        <v>4469</v>
      </c>
      <c r="Z225" s="450"/>
      <c r="AA225" s="450" t="s">
        <v>5398</v>
      </c>
      <c r="AB225" s="450"/>
      <c r="AC225" s="450"/>
      <c r="AD225" s="86"/>
      <c r="AE225" s="86"/>
      <c r="AF225" s="86"/>
      <c r="AG225" s="86"/>
      <c r="AH225" s="86"/>
      <c r="AI225" s="86"/>
      <c r="AJ225" s="110" t="s">
        <v>180</v>
      </c>
      <c r="AK225" s="410">
        <f t="shared" si="16"/>
        <v>2</v>
      </c>
      <c r="AL225" s="411">
        <f t="shared" si="17"/>
        <v>0</v>
      </c>
      <c r="AM225" s="89" t="str">
        <f t="shared" si="18"/>
        <v>CUMPLIDA</v>
      </c>
      <c r="AN225" s="89" t="str">
        <f t="shared" si="19"/>
        <v>CUMPLIDA</v>
      </c>
      <c r="AO225" s="105" t="s">
        <v>88</v>
      </c>
      <c r="AP225" s="86"/>
      <c r="AQ225" s="91"/>
      <c r="AR225" s="91"/>
      <c r="AS225" s="91"/>
      <c r="AT225" s="449" t="s">
        <v>108</v>
      </c>
      <c r="AU225" s="427" t="s">
        <v>111</v>
      </c>
      <c r="AV225" s="427" t="s">
        <v>158</v>
      </c>
      <c r="AW225" s="427" t="s">
        <v>213</v>
      </c>
      <c r="AX225" s="427"/>
      <c r="AY225" s="427"/>
      <c r="AZ225" s="427"/>
      <c r="BA225" s="427"/>
      <c r="BB225" s="653"/>
    </row>
    <row r="226" spans="1:54" ht="172.5" customHeight="1" x14ac:dyDescent="0.25">
      <c r="A226" s="96">
        <v>1067</v>
      </c>
      <c r="B226" s="96">
        <v>31</v>
      </c>
      <c r="C226" s="272" t="s">
        <v>4470</v>
      </c>
      <c r="D226" s="168" t="s">
        <v>4471</v>
      </c>
      <c r="E226" s="391" t="s">
        <v>4472</v>
      </c>
      <c r="F226" s="181" t="s">
        <v>4473</v>
      </c>
      <c r="G226" s="181" t="s">
        <v>2886</v>
      </c>
      <c r="H226" s="100" t="s">
        <v>4474</v>
      </c>
      <c r="I226" s="99" t="s">
        <v>4475</v>
      </c>
      <c r="J226" s="310">
        <v>4</v>
      </c>
      <c r="K226" s="451">
        <v>42644</v>
      </c>
      <c r="L226" s="117">
        <v>42766</v>
      </c>
      <c r="M226" s="449" t="s">
        <v>4442</v>
      </c>
      <c r="N226" s="181" t="s">
        <v>185</v>
      </c>
      <c r="O226" s="427" t="s">
        <v>22</v>
      </c>
      <c r="P226" s="427" t="s">
        <v>22</v>
      </c>
      <c r="Q226" s="118" t="s">
        <v>5681</v>
      </c>
      <c r="R226" s="118" t="s">
        <v>6164</v>
      </c>
      <c r="S226" s="427" t="s">
        <v>88</v>
      </c>
      <c r="T226" s="449">
        <v>4</v>
      </c>
      <c r="U226" s="107">
        <f t="shared" si="15"/>
        <v>1</v>
      </c>
      <c r="V226" s="86"/>
      <c r="W226" s="86"/>
      <c r="X226" s="86"/>
      <c r="Y226" s="450"/>
      <c r="Z226" s="298" t="s">
        <v>4476</v>
      </c>
      <c r="AA226" s="298"/>
      <c r="AB226" s="298"/>
      <c r="AC226" s="298"/>
      <c r="AD226" s="86"/>
      <c r="AE226" s="86"/>
      <c r="AF226" s="86"/>
      <c r="AG226" s="86"/>
      <c r="AH226" s="86"/>
      <c r="AI226" s="86"/>
      <c r="AJ226" s="110" t="s">
        <v>180</v>
      </c>
      <c r="AK226" s="410">
        <f t="shared" si="16"/>
        <v>2</v>
      </c>
      <c r="AL226" s="411">
        <f t="shared" si="17"/>
        <v>0</v>
      </c>
      <c r="AM226" s="89" t="str">
        <f t="shared" si="18"/>
        <v>CUMPLIDA</v>
      </c>
      <c r="AN226" s="89" t="str">
        <f t="shared" si="19"/>
        <v>CUMPLIDA</v>
      </c>
      <c r="AO226" s="105" t="s">
        <v>88</v>
      </c>
      <c r="AP226" s="86"/>
      <c r="AQ226" s="91"/>
      <c r="AR226" s="91"/>
      <c r="AS226" s="91"/>
      <c r="AT226" s="427" t="s">
        <v>224</v>
      </c>
      <c r="AU226" s="427" t="s">
        <v>111</v>
      </c>
      <c r="AV226" s="427" t="s">
        <v>142</v>
      </c>
      <c r="AW226" s="427" t="s">
        <v>213</v>
      </c>
      <c r="AX226" s="427"/>
      <c r="AY226" s="427"/>
      <c r="AZ226" s="427"/>
      <c r="BA226" s="427"/>
      <c r="BB226" s="653"/>
    </row>
    <row r="227" spans="1:54" ht="154.5" customHeight="1" x14ac:dyDescent="0.25">
      <c r="A227" s="96">
        <v>1069</v>
      </c>
      <c r="B227" s="96">
        <v>33</v>
      </c>
      <c r="C227" s="272" t="s">
        <v>4483</v>
      </c>
      <c r="D227" s="168" t="s">
        <v>4484</v>
      </c>
      <c r="E227" s="450" t="s">
        <v>4485</v>
      </c>
      <c r="F227" s="380" t="s">
        <v>4486</v>
      </c>
      <c r="G227" s="380"/>
      <c r="H227" s="380" t="s">
        <v>4487</v>
      </c>
      <c r="I227" s="380" t="s">
        <v>4488</v>
      </c>
      <c r="J227" s="310">
        <v>5</v>
      </c>
      <c r="K227" s="451">
        <v>42644</v>
      </c>
      <c r="L227" s="451">
        <v>43039</v>
      </c>
      <c r="M227" s="181" t="s">
        <v>303</v>
      </c>
      <c r="N227" s="105" t="s">
        <v>303</v>
      </c>
      <c r="O227" s="105" t="s">
        <v>25</v>
      </c>
      <c r="P227" s="85" t="s">
        <v>3394</v>
      </c>
      <c r="Q227" s="452" t="s">
        <v>639</v>
      </c>
      <c r="R227" s="199" t="s">
        <v>6192</v>
      </c>
      <c r="S227" s="427" t="s">
        <v>88</v>
      </c>
      <c r="T227" s="449">
        <v>5</v>
      </c>
      <c r="U227" s="107">
        <f t="shared" si="15"/>
        <v>1</v>
      </c>
      <c r="V227" s="86"/>
      <c r="W227" s="86"/>
      <c r="X227" s="86"/>
      <c r="Y227" s="464" t="s">
        <v>4489</v>
      </c>
      <c r="Z227" s="119" t="s">
        <v>4490</v>
      </c>
      <c r="AA227" s="119" t="s">
        <v>4491</v>
      </c>
      <c r="AB227" s="119"/>
      <c r="AC227" s="119"/>
      <c r="AD227" s="86"/>
      <c r="AE227" s="86"/>
      <c r="AF227" s="86"/>
      <c r="AG227" s="86"/>
      <c r="AH227" s="86"/>
      <c r="AI227" s="86"/>
      <c r="AJ227" s="110" t="s">
        <v>180</v>
      </c>
      <c r="AK227" s="410">
        <f t="shared" si="16"/>
        <v>2</v>
      </c>
      <c r="AL227" s="411">
        <f t="shared" si="17"/>
        <v>0</v>
      </c>
      <c r="AM227" s="89" t="str">
        <f t="shared" si="18"/>
        <v>CUMPLIDA</v>
      </c>
      <c r="AN227" s="89" t="str">
        <f t="shared" si="19"/>
        <v>CUMPLIDA</v>
      </c>
      <c r="AO227" s="105" t="s">
        <v>88</v>
      </c>
      <c r="AP227" s="86"/>
      <c r="AQ227" s="91"/>
      <c r="AR227" s="91"/>
      <c r="AS227" s="91"/>
      <c r="AT227" s="427" t="s">
        <v>224</v>
      </c>
      <c r="AU227" s="427" t="s">
        <v>111</v>
      </c>
      <c r="AV227" s="427" t="s">
        <v>172</v>
      </c>
      <c r="AW227" s="427" t="s">
        <v>303</v>
      </c>
      <c r="AX227" s="427"/>
      <c r="AY227" s="427"/>
      <c r="AZ227" s="427"/>
      <c r="BA227" s="427"/>
      <c r="BB227" s="653"/>
    </row>
    <row r="228" spans="1:54" ht="297" customHeight="1" x14ac:dyDescent="0.25">
      <c r="A228" s="96">
        <v>1070</v>
      </c>
      <c r="B228" s="96">
        <v>34</v>
      </c>
      <c r="C228" s="272" t="s">
        <v>4492</v>
      </c>
      <c r="D228" s="168" t="s">
        <v>4493</v>
      </c>
      <c r="E228" s="450" t="s">
        <v>4494</v>
      </c>
      <c r="F228" s="380" t="s">
        <v>4495</v>
      </c>
      <c r="G228" s="380"/>
      <c r="H228" s="385" t="s">
        <v>4496</v>
      </c>
      <c r="I228" s="99" t="s">
        <v>4497</v>
      </c>
      <c r="J228" s="310">
        <v>4</v>
      </c>
      <c r="K228" s="451">
        <v>42644</v>
      </c>
      <c r="L228" s="451">
        <v>43008</v>
      </c>
      <c r="M228" s="181" t="s">
        <v>305</v>
      </c>
      <c r="N228" s="105" t="s">
        <v>305</v>
      </c>
      <c r="O228" s="105" t="s">
        <v>25</v>
      </c>
      <c r="P228" s="85" t="s">
        <v>3394</v>
      </c>
      <c r="Q228" s="452" t="s">
        <v>639</v>
      </c>
      <c r="R228" s="199" t="s">
        <v>6192</v>
      </c>
      <c r="S228" s="427" t="s">
        <v>3441</v>
      </c>
      <c r="T228" s="449">
        <v>4</v>
      </c>
      <c r="U228" s="107">
        <f t="shared" si="15"/>
        <v>1</v>
      </c>
      <c r="V228" s="86"/>
      <c r="W228" s="86"/>
      <c r="X228" s="86"/>
      <c r="Y228" s="450" t="s">
        <v>4498</v>
      </c>
      <c r="Z228" s="119" t="s">
        <v>4499</v>
      </c>
      <c r="AA228" s="119" t="s">
        <v>4500</v>
      </c>
      <c r="AB228" s="119"/>
      <c r="AC228" s="119"/>
      <c r="AD228" s="86"/>
      <c r="AE228" s="86"/>
      <c r="AF228" s="86"/>
      <c r="AG228" s="86"/>
      <c r="AH228" s="86"/>
      <c r="AI228" s="86"/>
      <c r="AJ228" s="110" t="s">
        <v>180</v>
      </c>
      <c r="AK228" s="410">
        <f t="shared" si="16"/>
        <v>2</v>
      </c>
      <c r="AL228" s="411">
        <f t="shared" si="17"/>
        <v>0</v>
      </c>
      <c r="AM228" s="89" t="str">
        <f t="shared" si="18"/>
        <v>CUMPLIDA</v>
      </c>
      <c r="AN228" s="89" t="str">
        <f t="shared" si="19"/>
        <v>CUMPLIDA</v>
      </c>
      <c r="AO228" s="105" t="s">
        <v>89</v>
      </c>
      <c r="AP228" s="86"/>
      <c r="AQ228" s="91"/>
      <c r="AR228" s="91"/>
      <c r="AS228" s="91"/>
      <c r="AT228" s="427" t="s">
        <v>224</v>
      </c>
      <c r="AU228" s="427" t="s">
        <v>111</v>
      </c>
      <c r="AV228" s="427" t="s">
        <v>195</v>
      </c>
      <c r="AW228" s="427" t="s">
        <v>305</v>
      </c>
      <c r="AX228" s="427"/>
      <c r="AY228" s="427"/>
      <c r="AZ228" s="427"/>
      <c r="BA228" s="427"/>
      <c r="BB228" s="653"/>
    </row>
    <row r="229" spans="1:54" ht="158.44999999999999" customHeight="1" x14ac:dyDescent="0.25">
      <c r="A229" s="96">
        <v>1071</v>
      </c>
      <c r="B229" s="96">
        <v>35</v>
      </c>
      <c r="C229" s="272" t="s">
        <v>4501</v>
      </c>
      <c r="D229" s="168" t="s">
        <v>4502</v>
      </c>
      <c r="E229" s="450" t="s">
        <v>4503</v>
      </c>
      <c r="F229" s="181" t="s">
        <v>4504</v>
      </c>
      <c r="G229" s="181"/>
      <c r="H229" s="99" t="s">
        <v>4505</v>
      </c>
      <c r="I229" s="99" t="s">
        <v>4506</v>
      </c>
      <c r="J229" s="310">
        <v>4</v>
      </c>
      <c r="K229" s="451">
        <v>42644</v>
      </c>
      <c r="L229" s="451">
        <v>43100</v>
      </c>
      <c r="M229" s="181" t="s">
        <v>303</v>
      </c>
      <c r="N229" s="105" t="s">
        <v>303</v>
      </c>
      <c r="O229" s="105" t="s">
        <v>25</v>
      </c>
      <c r="P229" s="105" t="s">
        <v>4507</v>
      </c>
      <c r="Q229" s="452" t="s">
        <v>639</v>
      </c>
      <c r="R229" s="199" t="s">
        <v>6192</v>
      </c>
      <c r="S229" s="427" t="s">
        <v>3441</v>
      </c>
      <c r="T229" s="449">
        <v>4</v>
      </c>
      <c r="U229" s="107">
        <f t="shared" si="15"/>
        <v>1</v>
      </c>
      <c r="V229" s="86"/>
      <c r="W229" s="86"/>
      <c r="X229" s="86"/>
      <c r="Y229" s="450" t="s">
        <v>4508</v>
      </c>
      <c r="Z229" s="119" t="s">
        <v>4509</v>
      </c>
      <c r="AA229" s="119" t="s">
        <v>5403</v>
      </c>
      <c r="AB229" s="119"/>
      <c r="AC229" s="119"/>
      <c r="AD229" s="86"/>
      <c r="AE229" s="86"/>
      <c r="AF229" s="86"/>
      <c r="AG229" s="86"/>
      <c r="AH229" s="86"/>
      <c r="AI229" s="86"/>
      <c r="AJ229" s="110" t="s">
        <v>180</v>
      </c>
      <c r="AK229" s="410">
        <f t="shared" si="16"/>
        <v>2</v>
      </c>
      <c r="AL229" s="411">
        <f t="shared" si="17"/>
        <v>0</v>
      </c>
      <c r="AM229" s="89" t="str">
        <f t="shared" si="18"/>
        <v>CUMPLIDA</v>
      </c>
      <c r="AN229" s="89" t="str">
        <f t="shared" si="19"/>
        <v>CUMPLIDA</v>
      </c>
      <c r="AO229" s="105" t="s">
        <v>89</v>
      </c>
      <c r="AP229" s="86"/>
      <c r="AQ229" s="91"/>
      <c r="AR229" s="91"/>
      <c r="AS229" s="91"/>
      <c r="AT229" s="427" t="s">
        <v>224</v>
      </c>
      <c r="AU229" s="427" t="s">
        <v>115</v>
      </c>
      <c r="AV229" s="427" t="s">
        <v>159</v>
      </c>
      <c r="AW229" s="427" t="s">
        <v>303</v>
      </c>
      <c r="AX229" s="427"/>
      <c r="AY229" s="427"/>
      <c r="AZ229" s="427"/>
      <c r="BA229" s="427"/>
      <c r="BB229" s="653"/>
    </row>
    <row r="230" spans="1:54" ht="158.25" customHeight="1" x14ac:dyDescent="0.25">
      <c r="A230" s="96">
        <v>1072</v>
      </c>
      <c r="B230" s="96">
        <v>36</v>
      </c>
      <c r="C230" s="380" t="s">
        <v>4510</v>
      </c>
      <c r="D230" s="168" t="s">
        <v>4511</v>
      </c>
      <c r="E230" s="391" t="s">
        <v>4512</v>
      </c>
      <c r="F230" s="380" t="s">
        <v>4513</v>
      </c>
      <c r="G230" s="380"/>
      <c r="H230" s="380" t="s">
        <v>4514</v>
      </c>
      <c r="I230" s="380" t="s">
        <v>4515</v>
      </c>
      <c r="J230" s="181">
        <v>3</v>
      </c>
      <c r="K230" s="451">
        <v>42644</v>
      </c>
      <c r="L230" s="451">
        <v>43159</v>
      </c>
      <c r="M230" s="427" t="s">
        <v>303</v>
      </c>
      <c r="N230" s="427" t="s">
        <v>303</v>
      </c>
      <c r="O230" s="105" t="s">
        <v>25</v>
      </c>
      <c r="P230" s="105" t="s">
        <v>25</v>
      </c>
      <c r="Q230" s="452" t="s">
        <v>639</v>
      </c>
      <c r="R230" s="199" t="s">
        <v>6192</v>
      </c>
      <c r="S230" s="427" t="s">
        <v>3441</v>
      </c>
      <c r="T230" s="449">
        <v>3</v>
      </c>
      <c r="U230" s="107">
        <f t="shared" si="15"/>
        <v>1</v>
      </c>
      <c r="V230" s="86"/>
      <c r="W230" s="86"/>
      <c r="X230" s="86"/>
      <c r="Y230" s="450" t="s">
        <v>4516</v>
      </c>
      <c r="Z230" s="119" t="s">
        <v>4517</v>
      </c>
      <c r="AA230" s="119" t="s">
        <v>5395</v>
      </c>
      <c r="AB230" s="119" t="s">
        <v>5707</v>
      </c>
      <c r="AC230" s="119"/>
      <c r="AD230" s="86"/>
      <c r="AE230" s="86"/>
      <c r="AF230" s="86"/>
      <c r="AG230" s="86"/>
      <c r="AH230" s="86"/>
      <c r="AI230" s="86"/>
      <c r="AJ230" s="110" t="s">
        <v>180</v>
      </c>
      <c r="AK230" s="410">
        <f t="shared" si="16"/>
        <v>2</v>
      </c>
      <c r="AL230" s="411">
        <f t="shared" si="17"/>
        <v>0</v>
      </c>
      <c r="AM230" s="89" t="str">
        <f t="shared" si="18"/>
        <v>CUMPLIDA</v>
      </c>
      <c r="AN230" s="89" t="str">
        <f t="shared" si="19"/>
        <v>CUMPLIDA</v>
      </c>
      <c r="AO230" s="105" t="s">
        <v>89</v>
      </c>
      <c r="AP230" s="86"/>
      <c r="AQ230" s="91"/>
      <c r="AR230" s="91"/>
      <c r="AS230" s="91"/>
      <c r="AT230" s="427" t="s">
        <v>224</v>
      </c>
      <c r="AU230" s="427" t="s">
        <v>111</v>
      </c>
      <c r="AV230" s="427" t="s">
        <v>178</v>
      </c>
      <c r="AW230" s="427" t="s">
        <v>303</v>
      </c>
      <c r="AX230" s="427"/>
      <c r="AY230" s="427"/>
      <c r="AZ230" s="427"/>
      <c r="BA230" s="427"/>
      <c r="BB230" s="653"/>
    </row>
    <row r="231" spans="1:54" ht="187.5" customHeight="1" x14ac:dyDescent="0.25">
      <c r="A231" s="96">
        <v>1073</v>
      </c>
      <c r="B231" s="96">
        <v>37</v>
      </c>
      <c r="C231" s="272" t="s">
        <v>4518</v>
      </c>
      <c r="D231" s="168" t="s">
        <v>4519</v>
      </c>
      <c r="E231" s="450" t="s">
        <v>4520</v>
      </c>
      <c r="F231" s="380" t="s">
        <v>4521</v>
      </c>
      <c r="G231" s="380"/>
      <c r="H231" s="380" t="s">
        <v>4522</v>
      </c>
      <c r="I231" s="380" t="s">
        <v>4523</v>
      </c>
      <c r="J231" s="181">
        <v>4</v>
      </c>
      <c r="K231" s="451">
        <v>42644</v>
      </c>
      <c r="L231" s="451">
        <v>43008</v>
      </c>
      <c r="M231" s="427" t="s">
        <v>303</v>
      </c>
      <c r="N231" s="427" t="s">
        <v>303</v>
      </c>
      <c r="O231" s="105" t="s">
        <v>25</v>
      </c>
      <c r="P231" s="105" t="s">
        <v>25</v>
      </c>
      <c r="Q231" s="452" t="s">
        <v>639</v>
      </c>
      <c r="R231" s="199" t="s">
        <v>6192</v>
      </c>
      <c r="S231" s="427" t="s">
        <v>88</v>
      </c>
      <c r="T231" s="449">
        <v>4</v>
      </c>
      <c r="U231" s="107">
        <f t="shared" si="15"/>
        <v>1</v>
      </c>
      <c r="V231" s="86"/>
      <c r="W231" s="86"/>
      <c r="X231" s="86"/>
      <c r="Y231" s="450"/>
      <c r="Z231" s="119" t="s">
        <v>4524</v>
      </c>
      <c r="AA231" s="119" t="s">
        <v>4525</v>
      </c>
      <c r="AB231" s="119"/>
      <c r="AC231" s="119"/>
      <c r="AD231" s="86"/>
      <c r="AE231" s="86"/>
      <c r="AF231" s="86"/>
      <c r="AG231" s="86"/>
      <c r="AH231" s="86"/>
      <c r="AI231" s="86"/>
      <c r="AJ231" s="110" t="s">
        <v>180</v>
      </c>
      <c r="AK231" s="410">
        <f t="shared" si="16"/>
        <v>2</v>
      </c>
      <c r="AL231" s="411">
        <f t="shared" si="17"/>
        <v>0</v>
      </c>
      <c r="AM231" s="89" t="str">
        <f t="shared" si="18"/>
        <v>CUMPLIDA</v>
      </c>
      <c r="AN231" s="89" t="str">
        <f t="shared" si="19"/>
        <v>CUMPLIDA</v>
      </c>
      <c r="AO231" s="105" t="s">
        <v>88</v>
      </c>
      <c r="AP231" s="86"/>
      <c r="AQ231" s="91"/>
      <c r="AR231" s="91"/>
      <c r="AS231" s="91"/>
      <c r="AT231" s="427" t="s">
        <v>224</v>
      </c>
      <c r="AU231" s="427" t="s">
        <v>111</v>
      </c>
      <c r="AV231" s="427" t="s">
        <v>178</v>
      </c>
      <c r="AW231" s="427" t="s">
        <v>303</v>
      </c>
      <c r="AX231" s="427"/>
      <c r="AY231" s="427"/>
      <c r="AZ231" s="427"/>
      <c r="BA231" s="427"/>
      <c r="BB231" s="653"/>
    </row>
    <row r="232" spans="1:54" ht="236.25" customHeight="1" x14ac:dyDescent="0.25">
      <c r="A232" s="96">
        <v>1074</v>
      </c>
      <c r="B232" s="96">
        <v>38</v>
      </c>
      <c r="C232" s="380" t="s">
        <v>4526</v>
      </c>
      <c r="D232" s="168" t="s">
        <v>4527</v>
      </c>
      <c r="E232" s="450" t="s">
        <v>4528</v>
      </c>
      <c r="F232" s="380" t="s">
        <v>4529</v>
      </c>
      <c r="G232" s="380"/>
      <c r="H232" s="380" t="s">
        <v>4530</v>
      </c>
      <c r="I232" s="380" t="s">
        <v>4531</v>
      </c>
      <c r="J232" s="181">
        <v>6</v>
      </c>
      <c r="K232" s="451">
        <v>42644</v>
      </c>
      <c r="L232" s="451">
        <v>43312</v>
      </c>
      <c r="M232" s="427" t="s">
        <v>303</v>
      </c>
      <c r="N232" s="427" t="s">
        <v>303</v>
      </c>
      <c r="O232" s="105" t="s">
        <v>25</v>
      </c>
      <c r="P232" s="105" t="s">
        <v>25</v>
      </c>
      <c r="Q232" s="452" t="s">
        <v>639</v>
      </c>
      <c r="R232" s="199" t="s">
        <v>6192</v>
      </c>
      <c r="S232" s="427" t="s">
        <v>88</v>
      </c>
      <c r="T232" s="449">
        <v>6</v>
      </c>
      <c r="U232" s="107">
        <f t="shared" si="15"/>
        <v>1</v>
      </c>
      <c r="V232" s="86"/>
      <c r="W232" s="86"/>
      <c r="X232" s="86"/>
      <c r="Y232" s="450"/>
      <c r="Z232" s="119" t="s">
        <v>4532</v>
      </c>
      <c r="AA232" s="119" t="s">
        <v>5367</v>
      </c>
      <c r="AB232" s="119" t="s">
        <v>5793</v>
      </c>
      <c r="AC232" s="119" t="s">
        <v>6189</v>
      </c>
      <c r="AD232" s="86"/>
      <c r="AE232" s="86"/>
      <c r="AF232" s="86"/>
      <c r="AG232" s="86"/>
      <c r="AH232" s="86"/>
      <c r="AI232" s="86"/>
      <c r="AJ232" s="110" t="s">
        <v>180</v>
      </c>
      <c r="AK232" s="410">
        <f t="shared" si="16"/>
        <v>2</v>
      </c>
      <c r="AL232" s="411">
        <f t="shared" si="17"/>
        <v>0</v>
      </c>
      <c r="AM232" s="89" t="str">
        <f t="shared" si="18"/>
        <v>CUMPLIDA</v>
      </c>
      <c r="AN232" s="89" t="str">
        <f t="shared" si="19"/>
        <v>CUMPLIDA</v>
      </c>
      <c r="AO232" s="105" t="s">
        <v>88</v>
      </c>
      <c r="AP232" s="86"/>
      <c r="AQ232" s="91"/>
      <c r="AR232" s="91"/>
      <c r="AS232" s="91"/>
      <c r="AT232" s="427" t="s">
        <v>224</v>
      </c>
      <c r="AU232" s="427" t="s">
        <v>111</v>
      </c>
      <c r="AV232" s="427" t="s">
        <v>178</v>
      </c>
      <c r="AW232" s="427" t="s">
        <v>303</v>
      </c>
      <c r="AX232" s="427"/>
      <c r="AY232" s="427"/>
      <c r="AZ232" s="427"/>
      <c r="BA232" s="427"/>
      <c r="BB232" s="653"/>
    </row>
    <row r="233" spans="1:54" ht="409.5" customHeight="1" x14ac:dyDescent="0.25">
      <c r="A233" s="96">
        <v>1075</v>
      </c>
      <c r="B233" s="96">
        <v>39</v>
      </c>
      <c r="C233" s="380" t="s">
        <v>4533</v>
      </c>
      <c r="D233" s="168" t="s">
        <v>4534</v>
      </c>
      <c r="E233" s="450" t="s">
        <v>4535</v>
      </c>
      <c r="F233" s="380" t="s">
        <v>4536</v>
      </c>
      <c r="G233" s="380"/>
      <c r="H233" s="380" t="s">
        <v>4537</v>
      </c>
      <c r="I233" s="380" t="s">
        <v>4538</v>
      </c>
      <c r="J233" s="181">
        <v>4</v>
      </c>
      <c r="K233" s="451">
        <v>42644</v>
      </c>
      <c r="L233" s="451">
        <v>43008</v>
      </c>
      <c r="M233" s="427" t="s">
        <v>303</v>
      </c>
      <c r="N233" s="427" t="s">
        <v>303</v>
      </c>
      <c r="O233" s="105" t="s">
        <v>25</v>
      </c>
      <c r="P233" s="105" t="s">
        <v>25</v>
      </c>
      <c r="Q233" s="452" t="s">
        <v>639</v>
      </c>
      <c r="R233" s="199" t="s">
        <v>6192</v>
      </c>
      <c r="S233" s="427" t="s">
        <v>88</v>
      </c>
      <c r="T233" s="449">
        <v>4</v>
      </c>
      <c r="U233" s="107">
        <f t="shared" si="15"/>
        <v>1</v>
      </c>
      <c r="V233" s="86"/>
      <c r="W233" s="86"/>
      <c r="X233" s="86"/>
      <c r="Y233" s="450"/>
      <c r="Z233" s="119" t="s">
        <v>4539</v>
      </c>
      <c r="AA233" s="119" t="s">
        <v>4540</v>
      </c>
      <c r="AB233" s="119"/>
      <c r="AC233" s="119"/>
      <c r="AD233" s="86"/>
      <c r="AE233" s="86"/>
      <c r="AF233" s="86"/>
      <c r="AG233" s="86"/>
      <c r="AH233" s="86"/>
      <c r="AI233" s="86"/>
      <c r="AJ233" s="110" t="s">
        <v>180</v>
      </c>
      <c r="AK233" s="410">
        <f t="shared" si="16"/>
        <v>2</v>
      </c>
      <c r="AL233" s="411">
        <f t="shared" si="17"/>
        <v>0</v>
      </c>
      <c r="AM233" s="89" t="str">
        <f t="shared" si="18"/>
        <v>CUMPLIDA</v>
      </c>
      <c r="AN233" s="89" t="str">
        <f t="shared" si="19"/>
        <v>CUMPLIDA</v>
      </c>
      <c r="AO233" s="105" t="s">
        <v>88</v>
      </c>
      <c r="AP233" s="86"/>
      <c r="AQ233" s="91"/>
      <c r="AR233" s="91"/>
      <c r="AS233" s="91"/>
      <c r="AT233" s="427" t="s">
        <v>224</v>
      </c>
      <c r="AU233" s="427" t="s">
        <v>111</v>
      </c>
      <c r="AV233" s="427" t="s">
        <v>178</v>
      </c>
      <c r="AW233" s="427" t="s">
        <v>303</v>
      </c>
      <c r="AX233" s="427"/>
      <c r="AY233" s="427"/>
      <c r="AZ233" s="427"/>
      <c r="BA233" s="427"/>
      <c r="BB233" s="653"/>
    </row>
    <row r="234" spans="1:54" ht="286.5" customHeight="1" x14ac:dyDescent="0.25">
      <c r="A234" s="96">
        <v>1076</v>
      </c>
      <c r="B234" s="96">
        <v>40</v>
      </c>
      <c r="C234" s="380" t="s">
        <v>4541</v>
      </c>
      <c r="D234" s="168" t="s">
        <v>4542</v>
      </c>
      <c r="E234" s="450" t="s">
        <v>4543</v>
      </c>
      <c r="F234" s="181" t="s">
        <v>4544</v>
      </c>
      <c r="G234" s="181" t="s">
        <v>4545</v>
      </c>
      <c r="H234" s="100" t="s">
        <v>4546</v>
      </c>
      <c r="I234" s="100" t="s">
        <v>4546</v>
      </c>
      <c r="J234" s="310">
        <v>4</v>
      </c>
      <c r="K234" s="451">
        <v>42644</v>
      </c>
      <c r="L234" s="451">
        <v>43281</v>
      </c>
      <c r="M234" s="103" t="s">
        <v>2069</v>
      </c>
      <c r="N234" s="278" t="s">
        <v>58</v>
      </c>
      <c r="O234" s="427" t="s">
        <v>22</v>
      </c>
      <c r="P234" s="427" t="s">
        <v>22</v>
      </c>
      <c r="Q234" s="118" t="s">
        <v>5681</v>
      </c>
      <c r="R234" s="118" t="s">
        <v>6164</v>
      </c>
      <c r="S234" s="427" t="s">
        <v>3547</v>
      </c>
      <c r="T234" s="449">
        <v>4</v>
      </c>
      <c r="U234" s="107">
        <f t="shared" si="15"/>
        <v>1</v>
      </c>
      <c r="V234" s="86"/>
      <c r="W234" s="86"/>
      <c r="X234" s="86"/>
      <c r="Y234" s="450" t="s">
        <v>4547</v>
      </c>
      <c r="Z234" s="119" t="s">
        <v>4548</v>
      </c>
      <c r="AA234" s="119" t="s">
        <v>4549</v>
      </c>
      <c r="AB234" s="119" t="s">
        <v>5917</v>
      </c>
      <c r="AC234" s="119"/>
      <c r="AD234" s="427" t="s">
        <v>4550</v>
      </c>
      <c r="AE234" s="449" t="s">
        <v>19</v>
      </c>
      <c r="AF234" s="427" t="s">
        <v>4551</v>
      </c>
      <c r="AG234" s="86"/>
      <c r="AH234" s="86"/>
      <c r="AI234" s="86"/>
      <c r="AJ234" s="110" t="s">
        <v>180</v>
      </c>
      <c r="AK234" s="410">
        <f t="shared" si="16"/>
        <v>2</v>
      </c>
      <c r="AL234" s="411">
        <f t="shared" si="17"/>
        <v>0</v>
      </c>
      <c r="AM234" s="89" t="str">
        <f t="shared" si="18"/>
        <v>CUMPLIDA</v>
      </c>
      <c r="AN234" s="89" t="str">
        <f t="shared" si="19"/>
        <v>CUMPLIDA</v>
      </c>
      <c r="AO234" s="105" t="s">
        <v>31</v>
      </c>
      <c r="AP234" s="86"/>
      <c r="AQ234" s="91"/>
      <c r="AR234" s="91"/>
      <c r="AS234" s="91"/>
      <c r="AT234" s="427" t="s">
        <v>224</v>
      </c>
      <c r="AU234" s="427" t="s">
        <v>115</v>
      </c>
      <c r="AV234" s="427" t="s">
        <v>596</v>
      </c>
      <c r="AW234" s="427" t="s">
        <v>213</v>
      </c>
      <c r="AX234" s="427"/>
      <c r="AY234" s="427"/>
      <c r="AZ234" s="427"/>
      <c r="BA234" s="427"/>
      <c r="BB234" s="653"/>
    </row>
    <row r="235" spans="1:54" ht="408.75" customHeight="1" x14ac:dyDescent="0.25">
      <c r="A235" s="96">
        <v>1077</v>
      </c>
      <c r="B235" s="96">
        <v>41</v>
      </c>
      <c r="C235" s="380" t="s">
        <v>4552</v>
      </c>
      <c r="D235" s="168" t="s">
        <v>4553</v>
      </c>
      <c r="E235" s="450" t="s">
        <v>4554</v>
      </c>
      <c r="F235" s="181" t="s">
        <v>4555</v>
      </c>
      <c r="G235" s="181" t="s">
        <v>2094</v>
      </c>
      <c r="H235" s="100" t="s">
        <v>4556</v>
      </c>
      <c r="I235" s="99" t="s">
        <v>4557</v>
      </c>
      <c r="J235" s="310">
        <v>12</v>
      </c>
      <c r="K235" s="451">
        <v>42644</v>
      </c>
      <c r="L235" s="451">
        <v>43039</v>
      </c>
      <c r="M235" s="103" t="s">
        <v>2069</v>
      </c>
      <c r="N235" s="278" t="s">
        <v>58</v>
      </c>
      <c r="O235" s="427" t="s">
        <v>22</v>
      </c>
      <c r="P235" s="427" t="s">
        <v>22</v>
      </c>
      <c r="Q235" s="118" t="s">
        <v>5681</v>
      </c>
      <c r="R235" s="118" t="s">
        <v>6164</v>
      </c>
      <c r="S235" s="427" t="s">
        <v>4558</v>
      </c>
      <c r="T235" s="449">
        <v>12</v>
      </c>
      <c r="U235" s="107">
        <f t="shared" si="15"/>
        <v>1</v>
      </c>
      <c r="V235" s="86"/>
      <c r="W235" s="86"/>
      <c r="X235" s="86"/>
      <c r="Y235" s="450" t="s">
        <v>4559</v>
      </c>
      <c r="Z235" s="119" t="s">
        <v>4560</v>
      </c>
      <c r="AA235" s="119" t="s">
        <v>4561</v>
      </c>
      <c r="AB235" s="119"/>
      <c r="AC235" s="119"/>
      <c r="AD235" s="449" t="s">
        <v>729</v>
      </c>
      <c r="AE235" s="427" t="s">
        <v>19</v>
      </c>
      <c r="AF235" s="427" t="s">
        <v>5706</v>
      </c>
      <c r="AG235" s="86"/>
      <c r="AH235" s="86"/>
      <c r="AI235" s="86"/>
      <c r="AJ235" s="110" t="s">
        <v>180</v>
      </c>
      <c r="AK235" s="410">
        <f t="shared" si="16"/>
        <v>2</v>
      </c>
      <c r="AL235" s="411">
        <f t="shared" si="17"/>
        <v>0</v>
      </c>
      <c r="AM235" s="89" t="str">
        <f t="shared" si="18"/>
        <v>CUMPLIDA</v>
      </c>
      <c r="AN235" s="89" t="str">
        <f t="shared" si="19"/>
        <v>CUMPLIDA</v>
      </c>
      <c r="AO235" s="105" t="s">
        <v>27</v>
      </c>
      <c r="AP235" s="86"/>
      <c r="AQ235" s="91"/>
      <c r="AR235" s="91"/>
      <c r="AS235" s="91"/>
      <c r="AT235" s="427" t="s">
        <v>224</v>
      </c>
      <c r="AU235" s="427" t="s">
        <v>115</v>
      </c>
      <c r="AV235" s="427" t="s">
        <v>196</v>
      </c>
      <c r="AW235" s="427" t="s">
        <v>213</v>
      </c>
      <c r="AX235" s="427"/>
      <c r="AY235" s="427"/>
      <c r="AZ235" s="427"/>
      <c r="BA235" s="427"/>
      <c r="BB235" s="653"/>
    </row>
    <row r="236" spans="1:54" ht="208.5" customHeight="1" x14ac:dyDescent="0.25">
      <c r="A236" s="96">
        <v>1079</v>
      </c>
      <c r="B236" s="96">
        <v>43</v>
      </c>
      <c r="C236" s="380" t="s">
        <v>4569</v>
      </c>
      <c r="D236" s="168" t="s">
        <v>4570</v>
      </c>
      <c r="E236" s="450" t="s">
        <v>4571</v>
      </c>
      <c r="F236" s="380" t="s">
        <v>4572</v>
      </c>
      <c r="G236" s="99"/>
      <c r="H236" s="99" t="s">
        <v>4573</v>
      </c>
      <c r="I236" s="99" t="s">
        <v>4574</v>
      </c>
      <c r="J236" s="310">
        <v>3</v>
      </c>
      <c r="K236" s="451">
        <v>42644</v>
      </c>
      <c r="L236" s="451">
        <v>42916</v>
      </c>
      <c r="M236" s="181" t="s">
        <v>308</v>
      </c>
      <c r="N236" s="181" t="s">
        <v>308</v>
      </c>
      <c r="O236" s="105" t="s">
        <v>48</v>
      </c>
      <c r="P236" s="105" t="s">
        <v>48</v>
      </c>
      <c r="Q236" s="427" t="s">
        <v>5405</v>
      </c>
      <c r="R236" s="118" t="s">
        <v>6163</v>
      </c>
      <c r="S236" s="427" t="s">
        <v>3441</v>
      </c>
      <c r="T236" s="449">
        <v>3</v>
      </c>
      <c r="U236" s="107">
        <f t="shared" si="15"/>
        <v>1</v>
      </c>
      <c r="V236" s="86"/>
      <c r="W236" s="86"/>
      <c r="X236" s="86"/>
      <c r="Y236" s="450" t="s">
        <v>4508</v>
      </c>
      <c r="Z236" s="119" t="s">
        <v>4575</v>
      </c>
      <c r="AA236" s="119"/>
      <c r="AB236" s="119"/>
      <c r="AC236" s="119"/>
      <c r="AD236" s="86"/>
      <c r="AE236" s="86"/>
      <c r="AF236" s="86"/>
      <c r="AG236" s="86"/>
      <c r="AH236" s="86"/>
      <c r="AI236" s="86"/>
      <c r="AJ236" s="110" t="s">
        <v>180</v>
      </c>
      <c r="AK236" s="410">
        <f t="shared" si="16"/>
        <v>2</v>
      </c>
      <c r="AL236" s="411">
        <f t="shared" si="17"/>
        <v>0</v>
      </c>
      <c r="AM236" s="89" t="str">
        <f t="shared" si="18"/>
        <v>CUMPLIDA</v>
      </c>
      <c r="AN236" s="89" t="str">
        <f t="shared" si="19"/>
        <v>CUMPLIDA</v>
      </c>
      <c r="AO236" s="105" t="s">
        <v>89</v>
      </c>
      <c r="AP236" s="86"/>
      <c r="AQ236" s="91"/>
      <c r="AR236" s="91"/>
      <c r="AS236" s="91"/>
      <c r="AT236" s="427" t="s">
        <v>224</v>
      </c>
      <c r="AU236" s="427" t="s">
        <v>111</v>
      </c>
      <c r="AV236" s="427" t="s">
        <v>195</v>
      </c>
      <c r="AW236" s="427" t="s">
        <v>308</v>
      </c>
      <c r="AX236" s="427"/>
      <c r="AY236" s="427"/>
      <c r="AZ236" s="427"/>
      <c r="BA236" s="427"/>
      <c r="BB236" s="653"/>
    </row>
    <row r="237" spans="1:54" ht="279.75" customHeight="1" x14ac:dyDescent="0.25">
      <c r="A237" s="96">
        <v>1083</v>
      </c>
      <c r="B237" s="96">
        <v>47</v>
      </c>
      <c r="C237" s="272" t="s">
        <v>4591</v>
      </c>
      <c r="D237" s="168" t="s">
        <v>4592</v>
      </c>
      <c r="E237" s="119" t="s">
        <v>4593</v>
      </c>
      <c r="F237" s="450" t="s">
        <v>4594</v>
      </c>
      <c r="G237" s="450" t="s">
        <v>4595</v>
      </c>
      <c r="H237" s="450" t="s">
        <v>4231</v>
      </c>
      <c r="I237" s="450" t="s">
        <v>4596</v>
      </c>
      <c r="J237" s="449">
        <v>12</v>
      </c>
      <c r="K237" s="451">
        <v>42644</v>
      </c>
      <c r="L237" s="451">
        <v>43100</v>
      </c>
      <c r="M237" s="103" t="s">
        <v>307</v>
      </c>
      <c r="N237" s="103" t="s">
        <v>307</v>
      </c>
      <c r="O237" s="105" t="s">
        <v>200</v>
      </c>
      <c r="P237" s="105" t="s">
        <v>4597</v>
      </c>
      <c r="Q237" s="427" t="s">
        <v>5684</v>
      </c>
      <c r="R237" s="452" t="s">
        <v>37</v>
      </c>
      <c r="S237" s="427" t="s">
        <v>88</v>
      </c>
      <c r="T237" s="449">
        <v>12</v>
      </c>
      <c r="U237" s="107">
        <f t="shared" si="15"/>
        <v>1</v>
      </c>
      <c r="V237" s="86"/>
      <c r="W237" s="86"/>
      <c r="X237" s="86"/>
      <c r="Y237" s="450" t="s">
        <v>4598</v>
      </c>
      <c r="Z237" s="119" t="s">
        <v>4599</v>
      </c>
      <c r="AA237" s="119" t="s">
        <v>5377</v>
      </c>
      <c r="AB237" s="119"/>
      <c r="AC237" s="119"/>
      <c r="AD237" s="86"/>
      <c r="AE237" s="86"/>
      <c r="AF237" s="86"/>
      <c r="AG237" s="86"/>
      <c r="AH237" s="86"/>
      <c r="AI237" s="86"/>
      <c r="AJ237" s="110" t="s">
        <v>180</v>
      </c>
      <c r="AK237" s="410">
        <f t="shared" si="16"/>
        <v>2</v>
      </c>
      <c r="AL237" s="411">
        <f t="shared" si="17"/>
        <v>0</v>
      </c>
      <c r="AM237" s="89" t="str">
        <f t="shared" si="18"/>
        <v>CUMPLIDA</v>
      </c>
      <c r="AN237" s="89" t="str">
        <f t="shared" si="19"/>
        <v>CUMPLIDA</v>
      </c>
      <c r="AO237" s="105" t="s">
        <v>88</v>
      </c>
      <c r="AP237" s="86"/>
      <c r="AQ237" s="91"/>
      <c r="AR237" s="91"/>
      <c r="AS237" s="91"/>
      <c r="AT237" s="427" t="s">
        <v>224</v>
      </c>
      <c r="AU237" s="427" t="s">
        <v>111</v>
      </c>
      <c r="AV237" s="427" t="s">
        <v>199</v>
      </c>
      <c r="AW237" s="427" t="s">
        <v>307</v>
      </c>
      <c r="AX237" s="427"/>
      <c r="AY237" s="427" t="s">
        <v>754</v>
      </c>
      <c r="AZ237" s="427"/>
      <c r="BA237" s="427" t="s">
        <v>5427</v>
      </c>
      <c r="BB237" s="653" t="s">
        <v>5428</v>
      </c>
    </row>
    <row r="238" spans="1:54" ht="187.5" hidden="1" customHeight="1" x14ac:dyDescent="0.25">
      <c r="A238" s="96">
        <v>1084</v>
      </c>
      <c r="B238" s="96">
        <v>1</v>
      </c>
      <c r="C238" s="272" t="s">
        <v>4600</v>
      </c>
      <c r="D238" s="168" t="s">
        <v>4601</v>
      </c>
      <c r="E238" s="284" t="s">
        <v>4602</v>
      </c>
      <c r="F238" s="450" t="s">
        <v>4603</v>
      </c>
      <c r="G238" s="450" t="s">
        <v>4604</v>
      </c>
      <c r="H238" s="99" t="s">
        <v>4605</v>
      </c>
      <c r="I238" s="99" t="s">
        <v>4606</v>
      </c>
      <c r="J238" s="310">
        <v>7</v>
      </c>
      <c r="K238" s="451">
        <v>42734</v>
      </c>
      <c r="L238" s="451">
        <v>43830</v>
      </c>
      <c r="M238" s="181" t="s">
        <v>1123</v>
      </c>
      <c r="N238" s="105" t="s">
        <v>53</v>
      </c>
      <c r="O238" s="427" t="s">
        <v>22</v>
      </c>
      <c r="P238" s="427" t="s">
        <v>22</v>
      </c>
      <c r="Q238" s="118" t="s">
        <v>5681</v>
      </c>
      <c r="R238" s="118" t="s">
        <v>6164</v>
      </c>
      <c r="S238" s="427" t="s">
        <v>3547</v>
      </c>
      <c r="T238" s="449">
        <v>4</v>
      </c>
      <c r="U238" s="107">
        <f t="shared" si="15"/>
        <v>0.5714285714285714</v>
      </c>
      <c r="V238" s="86"/>
      <c r="W238" s="86"/>
      <c r="X238" s="86"/>
      <c r="Y238" s="450"/>
      <c r="Z238" s="450" t="s">
        <v>4607</v>
      </c>
      <c r="AA238" s="450" t="s">
        <v>4608</v>
      </c>
      <c r="AB238" s="450"/>
      <c r="AC238" s="450" t="s">
        <v>6184</v>
      </c>
      <c r="AD238" s="86"/>
      <c r="AE238" s="86"/>
      <c r="AF238" s="427" t="s">
        <v>371</v>
      </c>
      <c r="AG238" s="85"/>
      <c r="AH238" s="86"/>
      <c r="AI238" s="85" t="s">
        <v>372</v>
      </c>
      <c r="AJ238" s="110" t="s">
        <v>230</v>
      </c>
      <c r="AK238" s="410">
        <f t="shared" si="16"/>
        <v>0</v>
      </c>
      <c r="AL238" s="411">
        <f t="shared" si="17"/>
        <v>1</v>
      </c>
      <c r="AM238" s="89" t="str">
        <f t="shared" si="18"/>
        <v>EN TERMINO</v>
      </c>
      <c r="AN238" s="89" t="str">
        <f t="shared" si="19"/>
        <v>EN TERMINO</v>
      </c>
      <c r="AO238" s="181" t="s">
        <v>31</v>
      </c>
      <c r="AP238" s="86"/>
      <c r="AQ238" s="91"/>
      <c r="AR238" s="91"/>
      <c r="AS238" s="91"/>
      <c r="AT238" s="427" t="s">
        <v>224</v>
      </c>
      <c r="AU238" s="427" t="s">
        <v>116</v>
      </c>
      <c r="AV238" s="427" t="s">
        <v>1185</v>
      </c>
      <c r="AW238" s="427" t="s">
        <v>213</v>
      </c>
      <c r="AX238" s="427"/>
      <c r="AY238" s="427"/>
      <c r="AZ238" s="427"/>
      <c r="BA238" s="427"/>
      <c r="BB238" s="653"/>
    </row>
    <row r="239" spans="1:54" ht="207" customHeight="1" x14ac:dyDescent="0.25">
      <c r="A239" s="96">
        <v>1085</v>
      </c>
      <c r="B239" s="96">
        <v>2</v>
      </c>
      <c r="C239" s="272" t="s">
        <v>4609</v>
      </c>
      <c r="D239" s="168" t="s">
        <v>4610</v>
      </c>
      <c r="E239" s="168" t="s">
        <v>4611</v>
      </c>
      <c r="F239" s="450" t="s">
        <v>4612</v>
      </c>
      <c r="G239" s="450" t="s">
        <v>4613</v>
      </c>
      <c r="H239" s="99" t="s">
        <v>4614</v>
      </c>
      <c r="I239" s="99" t="s">
        <v>4615</v>
      </c>
      <c r="J239" s="310">
        <v>8</v>
      </c>
      <c r="K239" s="451">
        <v>42734</v>
      </c>
      <c r="L239" s="451">
        <v>43100</v>
      </c>
      <c r="M239" s="181" t="s">
        <v>1123</v>
      </c>
      <c r="N239" s="105" t="s">
        <v>53</v>
      </c>
      <c r="O239" s="427" t="s">
        <v>22</v>
      </c>
      <c r="P239" s="427" t="s">
        <v>22</v>
      </c>
      <c r="Q239" s="118" t="s">
        <v>5681</v>
      </c>
      <c r="R239" s="118" t="s">
        <v>6164</v>
      </c>
      <c r="S239" s="427" t="s">
        <v>3441</v>
      </c>
      <c r="T239" s="449">
        <v>8</v>
      </c>
      <c r="U239" s="107">
        <f t="shared" si="15"/>
        <v>1</v>
      </c>
      <c r="V239" s="86"/>
      <c r="W239" s="86"/>
      <c r="X239" s="86"/>
      <c r="Y239" s="450"/>
      <c r="Z239" s="450" t="s">
        <v>4616</v>
      </c>
      <c r="AA239" s="450" t="s">
        <v>5374</v>
      </c>
      <c r="AB239" s="450"/>
      <c r="AC239" s="450"/>
      <c r="AD239" s="86"/>
      <c r="AE239" s="86"/>
      <c r="AF239" s="86"/>
      <c r="AG239" s="86"/>
      <c r="AH239" s="86"/>
      <c r="AI239" s="86"/>
      <c r="AJ239" s="110" t="s">
        <v>230</v>
      </c>
      <c r="AK239" s="410">
        <f t="shared" si="16"/>
        <v>2</v>
      </c>
      <c r="AL239" s="411">
        <f t="shared" si="17"/>
        <v>0</v>
      </c>
      <c r="AM239" s="89" t="str">
        <f t="shared" si="18"/>
        <v>CUMPLIDA</v>
      </c>
      <c r="AN239" s="89" t="str">
        <f t="shared" si="19"/>
        <v>CUMPLIDA</v>
      </c>
      <c r="AO239" s="181" t="s">
        <v>89</v>
      </c>
      <c r="AP239" s="86"/>
      <c r="AQ239" s="91"/>
      <c r="AR239" s="91"/>
      <c r="AS239" s="91"/>
      <c r="AT239" s="427" t="s">
        <v>224</v>
      </c>
      <c r="AU239" s="427" t="s">
        <v>115</v>
      </c>
      <c r="AV239" s="427" t="s">
        <v>174</v>
      </c>
      <c r="AW239" s="427" t="s">
        <v>213</v>
      </c>
      <c r="AX239" s="427"/>
      <c r="AY239" s="427"/>
      <c r="AZ239" s="427"/>
      <c r="BA239" s="427"/>
      <c r="BB239" s="653"/>
    </row>
    <row r="240" spans="1:54" ht="240" x14ac:dyDescent="0.25">
      <c r="A240" s="96">
        <v>1086</v>
      </c>
      <c r="B240" s="96">
        <v>3</v>
      </c>
      <c r="C240" s="272" t="s">
        <v>4617</v>
      </c>
      <c r="D240" s="168" t="s">
        <v>4618</v>
      </c>
      <c r="E240" s="168" t="s">
        <v>4619</v>
      </c>
      <c r="F240" s="450" t="s">
        <v>4620</v>
      </c>
      <c r="G240" s="450" t="s">
        <v>4613</v>
      </c>
      <c r="H240" s="99" t="s">
        <v>4621</v>
      </c>
      <c r="I240" s="99" t="s">
        <v>4622</v>
      </c>
      <c r="J240" s="310">
        <v>5</v>
      </c>
      <c r="K240" s="451">
        <v>42734</v>
      </c>
      <c r="L240" s="451">
        <v>43100</v>
      </c>
      <c r="M240" s="181" t="s">
        <v>1123</v>
      </c>
      <c r="N240" s="105" t="s">
        <v>53</v>
      </c>
      <c r="O240" s="427" t="s">
        <v>22</v>
      </c>
      <c r="P240" s="427" t="s">
        <v>22</v>
      </c>
      <c r="Q240" s="118" t="s">
        <v>5681</v>
      </c>
      <c r="R240" s="118" t="s">
        <v>6164</v>
      </c>
      <c r="S240" s="427" t="s">
        <v>3441</v>
      </c>
      <c r="T240" s="449">
        <v>5</v>
      </c>
      <c r="U240" s="107">
        <f t="shared" si="15"/>
        <v>1</v>
      </c>
      <c r="V240" s="86"/>
      <c r="W240" s="86"/>
      <c r="X240" s="86"/>
      <c r="Y240" s="450"/>
      <c r="Z240" s="450" t="s">
        <v>4623</v>
      </c>
      <c r="AA240" s="450" t="s">
        <v>4624</v>
      </c>
      <c r="AB240" s="450"/>
      <c r="AC240" s="450"/>
      <c r="AD240" s="86"/>
      <c r="AE240" s="86"/>
      <c r="AF240" s="86"/>
      <c r="AG240" s="86"/>
      <c r="AH240" s="86"/>
      <c r="AI240" s="86"/>
      <c r="AJ240" s="110" t="s">
        <v>230</v>
      </c>
      <c r="AK240" s="410">
        <f t="shared" si="16"/>
        <v>2</v>
      </c>
      <c r="AL240" s="411">
        <f t="shared" si="17"/>
        <v>0</v>
      </c>
      <c r="AM240" s="89" t="str">
        <f t="shared" si="18"/>
        <v>CUMPLIDA</v>
      </c>
      <c r="AN240" s="89" t="str">
        <f t="shared" si="19"/>
        <v>CUMPLIDA</v>
      </c>
      <c r="AO240" s="181" t="s">
        <v>89</v>
      </c>
      <c r="AP240" s="86"/>
      <c r="AQ240" s="91"/>
      <c r="AR240" s="91"/>
      <c r="AS240" s="91"/>
      <c r="AT240" s="427" t="s">
        <v>224</v>
      </c>
      <c r="AU240" s="427" t="s">
        <v>115</v>
      </c>
      <c r="AV240" s="427" t="s">
        <v>205</v>
      </c>
      <c r="AW240" s="427" t="s">
        <v>213</v>
      </c>
      <c r="AX240" s="427"/>
      <c r="AY240" s="427"/>
      <c r="AZ240" s="427"/>
      <c r="BA240" s="427"/>
      <c r="BB240" s="653"/>
    </row>
    <row r="241" spans="1:54" ht="176.25" customHeight="1" x14ac:dyDescent="0.25">
      <c r="A241" s="96">
        <v>1087</v>
      </c>
      <c r="B241" s="96">
        <v>4</v>
      </c>
      <c r="C241" s="272" t="s">
        <v>4625</v>
      </c>
      <c r="D241" s="168" t="s">
        <v>4626</v>
      </c>
      <c r="E241" s="168" t="s">
        <v>4627</v>
      </c>
      <c r="F241" s="450" t="s">
        <v>4628</v>
      </c>
      <c r="G241" s="450" t="s">
        <v>4629</v>
      </c>
      <c r="H241" s="99" t="s">
        <v>4630</v>
      </c>
      <c r="I241" s="99" t="s">
        <v>4631</v>
      </c>
      <c r="J241" s="310">
        <v>5</v>
      </c>
      <c r="K241" s="451">
        <v>42734</v>
      </c>
      <c r="L241" s="451">
        <v>43100</v>
      </c>
      <c r="M241" s="181" t="s">
        <v>1123</v>
      </c>
      <c r="N241" s="105" t="s">
        <v>53</v>
      </c>
      <c r="O241" s="427" t="s">
        <v>22</v>
      </c>
      <c r="P241" s="427" t="s">
        <v>22</v>
      </c>
      <c r="Q241" s="118" t="s">
        <v>5681</v>
      </c>
      <c r="R241" s="118" t="s">
        <v>6164</v>
      </c>
      <c r="S241" s="427" t="s">
        <v>3441</v>
      </c>
      <c r="T241" s="449">
        <v>5</v>
      </c>
      <c r="U241" s="107">
        <f t="shared" si="15"/>
        <v>1</v>
      </c>
      <c r="V241" s="86"/>
      <c r="W241" s="86"/>
      <c r="X241" s="86"/>
      <c r="Y241" s="450"/>
      <c r="Z241" s="450" t="s">
        <v>4632</v>
      </c>
      <c r="AA241" s="450" t="s">
        <v>5375</v>
      </c>
      <c r="AB241" s="450"/>
      <c r="AC241" s="450"/>
      <c r="AD241" s="86"/>
      <c r="AE241" s="86"/>
      <c r="AF241" s="86"/>
      <c r="AG241" s="86"/>
      <c r="AH241" s="86"/>
      <c r="AI241" s="86"/>
      <c r="AJ241" s="110" t="s">
        <v>230</v>
      </c>
      <c r="AK241" s="410">
        <f t="shared" si="16"/>
        <v>2</v>
      </c>
      <c r="AL241" s="411">
        <f t="shared" si="17"/>
        <v>0</v>
      </c>
      <c r="AM241" s="89" t="str">
        <f t="shared" si="18"/>
        <v>CUMPLIDA</v>
      </c>
      <c r="AN241" s="89" t="str">
        <f t="shared" si="19"/>
        <v>CUMPLIDA</v>
      </c>
      <c r="AO241" s="181" t="s">
        <v>89</v>
      </c>
      <c r="AP241" s="86"/>
      <c r="AQ241" s="91"/>
      <c r="AR241" s="91"/>
      <c r="AS241" s="91"/>
      <c r="AT241" s="427" t="s">
        <v>224</v>
      </c>
      <c r="AU241" s="427" t="s">
        <v>118</v>
      </c>
      <c r="AV241" s="427" t="s">
        <v>204</v>
      </c>
      <c r="AW241" s="427" t="s">
        <v>213</v>
      </c>
      <c r="AX241" s="427"/>
      <c r="AY241" s="427"/>
      <c r="AZ241" s="427"/>
      <c r="BA241" s="427"/>
      <c r="BB241" s="653"/>
    </row>
    <row r="242" spans="1:54" ht="259.5" customHeight="1" x14ac:dyDescent="0.25">
      <c r="A242" s="96">
        <v>1088</v>
      </c>
      <c r="B242" s="96">
        <v>5</v>
      </c>
      <c r="C242" s="272" t="s">
        <v>4633</v>
      </c>
      <c r="D242" s="168" t="s">
        <v>4634</v>
      </c>
      <c r="E242" s="168" t="s">
        <v>4635</v>
      </c>
      <c r="F242" s="450" t="s">
        <v>4636</v>
      </c>
      <c r="G242" s="450" t="s">
        <v>4637</v>
      </c>
      <c r="H242" s="99" t="s">
        <v>4638</v>
      </c>
      <c r="I242" s="99" t="s">
        <v>4639</v>
      </c>
      <c r="J242" s="310">
        <v>6</v>
      </c>
      <c r="K242" s="451">
        <v>42734</v>
      </c>
      <c r="L242" s="451">
        <v>43100</v>
      </c>
      <c r="M242" s="181" t="s">
        <v>1123</v>
      </c>
      <c r="N242" s="105" t="s">
        <v>53</v>
      </c>
      <c r="O242" s="427" t="s">
        <v>22</v>
      </c>
      <c r="P242" s="427" t="s">
        <v>22</v>
      </c>
      <c r="Q242" s="118" t="s">
        <v>5681</v>
      </c>
      <c r="R242" s="118" t="s">
        <v>6164</v>
      </c>
      <c r="S242" s="427" t="s">
        <v>3441</v>
      </c>
      <c r="T242" s="449">
        <v>6</v>
      </c>
      <c r="U242" s="107">
        <f t="shared" si="15"/>
        <v>1</v>
      </c>
      <c r="V242" s="86"/>
      <c r="W242" s="86"/>
      <c r="X242" s="86"/>
      <c r="Y242" s="450"/>
      <c r="Z242" s="450" t="s">
        <v>4640</v>
      </c>
      <c r="AA242" s="450" t="s">
        <v>5345</v>
      </c>
      <c r="AB242" s="450"/>
      <c r="AC242" s="450"/>
      <c r="AD242" s="86"/>
      <c r="AE242" s="86"/>
      <c r="AF242" s="86"/>
      <c r="AG242" s="86"/>
      <c r="AH242" s="86"/>
      <c r="AI242" s="86"/>
      <c r="AJ242" s="110" t="s">
        <v>230</v>
      </c>
      <c r="AK242" s="410">
        <f t="shared" si="16"/>
        <v>2</v>
      </c>
      <c r="AL242" s="411">
        <f t="shared" si="17"/>
        <v>0</v>
      </c>
      <c r="AM242" s="89" t="str">
        <f t="shared" si="18"/>
        <v>CUMPLIDA</v>
      </c>
      <c r="AN242" s="89" t="str">
        <f t="shared" si="19"/>
        <v>CUMPLIDA</v>
      </c>
      <c r="AO242" s="181" t="s">
        <v>89</v>
      </c>
      <c r="AP242" s="86"/>
      <c r="AQ242" s="91"/>
      <c r="AR242" s="91"/>
      <c r="AS242" s="91"/>
      <c r="AT242" s="427" t="s">
        <v>224</v>
      </c>
      <c r="AU242" s="427" t="s">
        <v>115</v>
      </c>
      <c r="AV242" s="427" t="s">
        <v>174</v>
      </c>
      <c r="AW242" s="427" t="s">
        <v>213</v>
      </c>
      <c r="AX242" s="427"/>
      <c r="AY242" s="427"/>
      <c r="AZ242" s="427"/>
      <c r="BA242" s="427"/>
      <c r="BB242" s="653"/>
    </row>
    <row r="243" spans="1:54" ht="195" customHeight="1" x14ac:dyDescent="0.25">
      <c r="A243" s="96">
        <v>1089</v>
      </c>
      <c r="B243" s="96">
        <v>6</v>
      </c>
      <c r="C243" s="272" t="s">
        <v>4641</v>
      </c>
      <c r="D243" s="168" t="s">
        <v>4642</v>
      </c>
      <c r="E243" s="168" t="s">
        <v>4643</v>
      </c>
      <c r="F243" s="450" t="s">
        <v>4644</v>
      </c>
      <c r="G243" s="450" t="s">
        <v>4645</v>
      </c>
      <c r="H243" s="99" t="s">
        <v>4646</v>
      </c>
      <c r="I243" s="99" t="s">
        <v>4647</v>
      </c>
      <c r="J243" s="310">
        <v>5</v>
      </c>
      <c r="K243" s="451">
        <v>42734</v>
      </c>
      <c r="L243" s="451">
        <v>43100</v>
      </c>
      <c r="M243" s="181" t="s">
        <v>1123</v>
      </c>
      <c r="N243" s="105" t="s">
        <v>53</v>
      </c>
      <c r="O243" s="427" t="s">
        <v>22</v>
      </c>
      <c r="P243" s="427" t="s">
        <v>2630</v>
      </c>
      <c r="Q243" s="118" t="s">
        <v>5681</v>
      </c>
      <c r="R243" s="118" t="s">
        <v>6164</v>
      </c>
      <c r="S243" s="427" t="s">
        <v>3441</v>
      </c>
      <c r="T243" s="449">
        <v>5</v>
      </c>
      <c r="U243" s="107">
        <f t="shared" si="15"/>
        <v>1</v>
      </c>
      <c r="V243" s="86"/>
      <c r="W243" s="86"/>
      <c r="X243" s="86"/>
      <c r="Y243" s="450"/>
      <c r="Z243" s="450" t="s">
        <v>4648</v>
      </c>
      <c r="AA243" s="450" t="s">
        <v>4649</v>
      </c>
      <c r="AB243" s="450"/>
      <c r="AC243" s="450"/>
      <c r="AD243" s="86"/>
      <c r="AE243" s="86"/>
      <c r="AF243" s="86"/>
      <c r="AG243" s="86"/>
      <c r="AH243" s="86"/>
      <c r="AI243" s="86"/>
      <c r="AJ243" s="110" t="s">
        <v>230</v>
      </c>
      <c r="AK243" s="410">
        <f t="shared" si="16"/>
        <v>2</v>
      </c>
      <c r="AL243" s="411">
        <f t="shared" si="17"/>
        <v>0</v>
      </c>
      <c r="AM243" s="89" t="str">
        <f t="shared" si="18"/>
        <v>CUMPLIDA</v>
      </c>
      <c r="AN243" s="89" t="str">
        <f t="shared" si="19"/>
        <v>CUMPLIDA</v>
      </c>
      <c r="AO243" s="181" t="s">
        <v>89</v>
      </c>
      <c r="AP243" s="86"/>
      <c r="AQ243" s="91"/>
      <c r="AR243" s="91"/>
      <c r="AS243" s="91"/>
      <c r="AT243" s="427" t="s">
        <v>224</v>
      </c>
      <c r="AU243" s="427" t="s">
        <v>111</v>
      </c>
      <c r="AV243" s="427" t="s">
        <v>168</v>
      </c>
      <c r="AW243" s="427" t="s">
        <v>213</v>
      </c>
      <c r="AX243" s="427"/>
      <c r="AY243" s="427"/>
      <c r="AZ243" s="427"/>
      <c r="BA243" s="427"/>
      <c r="BB243" s="653"/>
    </row>
    <row r="244" spans="1:54" ht="188.25" customHeight="1" x14ac:dyDescent="0.25">
      <c r="A244" s="96">
        <v>1090</v>
      </c>
      <c r="B244" s="96">
        <v>7</v>
      </c>
      <c r="C244" s="272" t="s">
        <v>4650</v>
      </c>
      <c r="D244" s="168" t="s">
        <v>4651</v>
      </c>
      <c r="E244" s="168" t="s">
        <v>4652</v>
      </c>
      <c r="F244" s="450" t="s">
        <v>4653</v>
      </c>
      <c r="G244" s="450" t="s">
        <v>4654</v>
      </c>
      <c r="H244" s="99" t="s">
        <v>4655</v>
      </c>
      <c r="I244" s="99" t="s">
        <v>4656</v>
      </c>
      <c r="J244" s="310">
        <v>8</v>
      </c>
      <c r="K244" s="451">
        <v>42734</v>
      </c>
      <c r="L244" s="451">
        <v>43100</v>
      </c>
      <c r="M244" s="181" t="s">
        <v>1123</v>
      </c>
      <c r="N244" s="105" t="s">
        <v>53</v>
      </c>
      <c r="O244" s="427" t="s">
        <v>22</v>
      </c>
      <c r="P244" s="427" t="s">
        <v>22</v>
      </c>
      <c r="Q244" s="118" t="s">
        <v>5681</v>
      </c>
      <c r="R244" s="118" t="s">
        <v>6164</v>
      </c>
      <c r="S244" s="427" t="s">
        <v>3547</v>
      </c>
      <c r="T244" s="449">
        <v>8</v>
      </c>
      <c r="U244" s="107">
        <f t="shared" si="15"/>
        <v>1</v>
      </c>
      <c r="V244" s="86"/>
      <c r="W244" s="86"/>
      <c r="X244" s="86"/>
      <c r="Y244" s="450"/>
      <c r="Z244" s="450" t="s">
        <v>4657</v>
      </c>
      <c r="AA244" s="450" t="s">
        <v>5376</v>
      </c>
      <c r="AB244" s="450"/>
      <c r="AC244" s="450"/>
      <c r="AD244" s="86"/>
      <c r="AE244" s="86"/>
      <c r="AF244" s="86"/>
      <c r="AG244" s="86"/>
      <c r="AH244" s="86"/>
      <c r="AI244" s="86"/>
      <c r="AJ244" s="110" t="s">
        <v>230</v>
      </c>
      <c r="AK244" s="410">
        <f t="shared" si="16"/>
        <v>2</v>
      </c>
      <c r="AL244" s="411">
        <f t="shared" si="17"/>
        <v>0</v>
      </c>
      <c r="AM244" s="89" t="str">
        <f t="shared" si="18"/>
        <v>CUMPLIDA</v>
      </c>
      <c r="AN244" s="89" t="str">
        <f t="shared" si="19"/>
        <v>CUMPLIDA</v>
      </c>
      <c r="AO244" s="181" t="s">
        <v>31</v>
      </c>
      <c r="AP244" s="86"/>
      <c r="AQ244" s="91"/>
      <c r="AR244" s="91"/>
      <c r="AS244" s="91"/>
      <c r="AT244" s="427" t="s">
        <v>224</v>
      </c>
      <c r="AU244" s="427" t="s">
        <v>115</v>
      </c>
      <c r="AV244" s="427" t="s">
        <v>174</v>
      </c>
      <c r="AW244" s="427" t="s">
        <v>213</v>
      </c>
      <c r="AX244" s="427"/>
      <c r="AY244" s="427"/>
      <c r="AZ244" s="427"/>
      <c r="BA244" s="427"/>
      <c r="BB244" s="653"/>
    </row>
    <row r="245" spans="1:54" ht="211.5" customHeight="1" x14ac:dyDescent="0.25">
      <c r="A245" s="96">
        <v>1091</v>
      </c>
      <c r="B245" s="96">
        <v>8</v>
      </c>
      <c r="C245" s="272" t="s">
        <v>4658</v>
      </c>
      <c r="D245" s="168" t="s">
        <v>4659</v>
      </c>
      <c r="E245" s="168" t="s">
        <v>4660</v>
      </c>
      <c r="F245" s="450" t="s">
        <v>4661</v>
      </c>
      <c r="G245" s="450" t="s">
        <v>4662</v>
      </c>
      <c r="H245" s="99" t="s">
        <v>4663</v>
      </c>
      <c r="I245" s="99" t="s">
        <v>4664</v>
      </c>
      <c r="J245" s="310">
        <v>6</v>
      </c>
      <c r="K245" s="451">
        <v>42734</v>
      </c>
      <c r="L245" s="451">
        <v>43190</v>
      </c>
      <c r="M245" s="181" t="s">
        <v>1123</v>
      </c>
      <c r="N245" s="105" t="s">
        <v>53</v>
      </c>
      <c r="O245" s="427" t="s">
        <v>22</v>
      </c>
      <c r="P245" s="427" t="s">
        <v>22</v>
      </c>
      <c r="Q245" s="118" t="s">
        <v>5681</v>
      </c>
      <c r="R245" s="118" t="s">
        <v>6164</v>
      </c>
      <c r="S245" s="427" t="s">
        <v>88</v>
      </c>
      <c r="T245" s="449">
        <v>6</v>
      </c>
      <c r="U245" s="107">
        <f t="shared" si="15"/>
        <v>1</v>
      </c>
      <c r="V245" s="86"/>
      <c r="W245" s="86"/>
      <c r="X245" s="86"/>
      <c r="Y245" s="450"/>
      <c r="Z245" s="450" t="s">
        <v>4665</v>
      </c>
      <c r="AA245" s="450" t="s">
        <v>5337</v>
      </c>
      <c r="AB245" s="450" t="s">
        <v>5796</v>
      </c>
      <c r="AC245" s="450"/>
      <c r="AD245" s="86"/>
      <c r="AE245" s="86"/>
      <c r="AF245" s="86"/>
      <c r="AG245" s="86"/>
      <c r="AH245" s="86"/>
      <c r="AI245" s="86"/>
      <c r="AJ245" s="110" t="s">
        <v>230</v>
      </c>
      <c r="AK245" s="410">
        <f t="shared" si="16"/>
        <v>2</v>
      </c>
      <c r="AL245" s="411">
        <f t="shared" si="17"/>
        <v>0</v>
      </c>
      <c r="AM245" s="89" t="str">
        <f t="shared" si="18"/>
        <v>CUMPLIDA</v>
      </c>
      <c r="AN245" s="89" t="str">
        <f t="shared" si="19"/>
        <v>CUMPLIDA</v>
      </c>
      <c r="AO245" s="181" t="s">
        <v>88</v>
      </c>
      <c r="AP245" s="86"/>
      <c r="AQ245" s="91"/>
      <c r="AR245" s="91"/>
      <c r="AS245" s="91"/>
      <c r="AT245" s="427" t="s">
        <v>224</v>
      </c>
      <c r="AU245" s="427" t="s">
        <v>111</v>
      </c>
      <c r="AV245" s="427" t="s">
        <v>1512</v>
      </c>
      <c r="AW245" s="427" t="s">
        <v>213</v>
      </c>
      <c r="AX245" s="427"/>
      <c r="AY245" s="427"/>
      <c r="AZ245" s="427"/>
      <c r="BA245" s="427"/>
      <c r="BB245" s="653"/>
    </row>
    <row r="246" spans="1:54" ht="146.25" customHeight="1" x14ac:dyDescent="0.25">
      <c r="A246" s="96">
        <v>1092</v>
      </c>
      <c r="B246" s="96">
        <v>9</v>
      </c>
      <c r="C246" s="272" t="s">
        <v>4666</v>
      </c>
      <c r="D246" s="168" t="s">
        <v>4667</v>
      </c>
      <c r="E246" s="168" t="s">
        <v>4668</v>
      </c>
      <c r="F246" s="450" t="s">
        <v>4669</v>
      </c>
      <c r="G246" s="450" t="s">
        <v>4670</v>
      </c>
      <c r="H246" s="99" t="s">
        <v>4671</v>
      </c>
      <c r="I246" s="99" t="s">
        <v>4672</v>
      </c>
      <c r="J246" s="310">
        <v>5</v>
      </c>
      <c r="K246" s="451">
        <v>42734</v>
      </c>
      <c r="L246" s="451">
        <v>43100</v>
      </c>
      <c r="M246" s="181" t="s">
        <v>1123</v>
      </c>
      <c r="N246" s="105" t="s">
        <v>53</v>
      </c>
      <c r="O246" s="427" t="s">
        <v>22</v>
      </c>
      <c r="P246" s="427" t="s">
        <v>2630</v>
      </c>
      <c r="Q246" s="118" t="s">
        <v>5681</v>
      </c>
      <c r="R246" s="118" t="s">
        <v>6164</v>
      </c>
      <c r="S246" s="427" t="s">
        <v>3441</v>
      </c>
      <c r="T246" s="449">
        <v>5</v>
      </c>
      <c r="U246" s="107">
        <f t="shared" si="15"/>
        <v>1</v>
      </c>
      <c r="V246" s="86"/>
      <c r="W246" s="86"/>
      <c r="X246" s="86"/>
      <c r="Y246" s="450"/>
      <c r="Z246" s="450" t="s">
        <v>4673</v>
      </c>
      <c r="AA246" s="450" t="s">
        <v>4674</v>
      </c>
      <c r="AB246" s="450"/>
      <c r="AC246" s="450"/>
      <c r="AD246" s="86"/>
      <c r="AE246" s="86"/>
      <c r="AF246" s="86"/>
      <c r="AG246" s="86"/>
      <c r="AH246" s="86"/>
      <c r="AI246" s="86"/>
      <c r="AJ246" s="110" t="s">
        <v>230</v>
      </c>
      <c r="AK246" s="410">
        <f t="shared" si="16"/>
        <v>2</v>
      </c>
      <c r="AL246" s="411">
        <f t="shared" si="17"/>
        <v>0</v>
      </c>
      <c r="AM246" s="89" t="str">
        <f t="shared" si="18"/>
        <v>CUMPLIDA</v>
      </c>
      <c r="AN246" s="89" t="str">
        <f t="shared" si="19"/>
        <v>CUMPLIDA</v>
      </c>
      <c r="AO246" s="181" t="s">
        <v>89</v>
      </c>
      <c r="AP246" s="86"/>
      <c r="AQ246" s="91"/>
      <c r="AR246" s="91"/>
      <c r="AS246" s="91"/>
      <c r="AT246" s="427" t="s">
        <v>224</v>
      </c>
      <c r="AU246" s="427" t="s">
        <v>111</v>
      </c>
      <c r="AV246" s="427" t="s">
        <v>168</v>
      </c>
      <c r="AW246" s="427" t="s">
        <v>213</v>
      </c>
      <c r="AX246" s="427"/>
      <c r="AY246" s="427"/>
      <c r="AZ246" s="427"/>
      <c r="BA246" s="427"/>
      <c r="BB246" s="653"/>
    </row>
    <row r="247" spans="1:54" ht="127.5" customHeight="1" x14ac:dyDescent="0.25">
      <c r="A247" s="96">
        <v>1093</v>
      </c>
      <c r="B247" s="96">
        <v>1</v>
      </c>
      <c r="C247" s="168" t="s">
        <v>4675</v>
      </c>
      <c r="D247" s="168" t="s">
        <v>4676</v>
      </c>
      <c r="E247" s="168" t="s">
        <v>4677</v>
      </c>
      <c r="F247" s="450" t="s">
        <v>4678</v>
      </c>
      <c r="G247" s="450" t="s">
        <v>4679</v>
      </c>
      <c r="H247" s="99" t="s">
        <v>4680</v>
      </c>
      <c r="I247" s="99" t="s">
        <v>4681</v>
      </c>
      <c r="J247" s="310">
        <v>5</v>
      </c>
      <c r="K247" s="451">
        <v>42736</v>
      </c>
      <c r="L247" s="451">
        <v>42916</v>
      </c>
      <c r="M247" s="181" t="s">
        <v>309</v>
      </c>
      <c r="N247" s="105" t="s">
        <v>309</v>
      </c>
      <c r="O247" s="427" t="s">
        <v>22</v>
      </c>
      <c r="P247" s="427" t="s">
        <v>22</v>
      </c>
      <c r="Q247" s="118" t="s">
        <v>5681</v>
      </c>
      <c r="R247" s="118" t="s">
        <v>6164</v>
      </c>
      <c r="S247" s="427" t="s">
        <v>88</v>
      </c>
      <c r="T247" s="449">
        <v>5</v>
      </c>
      <c r="U247" s="107">
        <f t="shared" si="15"/>
        <v>1</v>
      </c>
      <c r="V247" s="86"/>
      <c r="W247" s="86"/>
      <c r="X247" s="86"/>
      <c r="Y247" s="450"/>
      <c r="Z247" s="450" t="s">
        <v>4682</v>
      </c>
      <c r="AA247" s="450"/>
      <c r="AB247" s="450"/>
      <c r="AC247" s="450"/>
      <c r="AD247" s="86"/>
      <c r="AE247" s="86"/>
      <c r="AF247" s="86"/>
      <c r="AG247" s="86"/>
      <c r="AH247" s="86"/>
      <c r="AI247" s="86"/>
      <c r="AJ247" s="110" t="s">
        <v>230</v>
      </c>
      <c r="AK247" s="410">
        <f t="shared" si="16"/>
        <v>2</v>
      </c>
      <c r="AL247" s="411">
        <f t="shared" si="17"/>
        <v>0</v>
      </c>
      <c r="AM247" s="89" t="str">
        <f t="shared" si="18"/>
        <v>CUMPLIDA</v>
      </c>
      <c r="AN247" s="89" t="str">
        <f t="shared" si="19"/>
        <v>CUMPLIDA</v>
      </c>
      <c r="AO247" s="181" t="s">
        <v>88</v>
      </c>
      <c r="AP247" s="86"/>
      <c r="AQ247" s="91"/>
      <c r="AR247" s="91"/>
      <c r="AS247" s="91"/>
      <c r="AT247" s="427" t="s">
        <v>224</v>
      </c>
      <c r="AU247" s="427" t="s">
        <v>112</v>
      </c>
      <c r="AV247" s="427" t="s">
        <v>148</v>
      </c>
      <c r="AW247" s="427" t="s">
        <v>215</v>
      </c>
      <c r="AX247" s="427"/>
      <c r="AY247" s="427"/>
      <c r="AZ247" s="427"/>
      <c r="BA247" s="427"/>
      <c r="BB247" s="653"/>
    </row>
    <row r="248" spans="1:54" ht="195" customHeight="1" x14ac:dyDescent="0.25">
      <c r="A248" s="96">
        <v>1094</v>
      </c>
      <c r="B248" s="96">
        <v>2</v>
      </c>
      <c r="C248" s="168" t="s">
        <v>4683</v>
      </c>
      <c r="D248" s="450" t="s">
        <v>4684</v>
      </c>
      <c r="E248" s="119" t="s">
        <v>4685</v>
      </c>
      <c r="F248" s="450" t="s">
        <v>4686</v>
      </c>
      <c r="G248" s="450" t="s">
        <v>4687</v>
      </c>
      <c r="H248" s="99" t="s">
        <v>4688</v>
      </c>
      <c r="I248" s="99" t="s">
        <v>4689</v>
      </c>
      <c r="J248" s="310">
        <v>5</v>
      </c>
      <c r="K248" s="451">
        <v>42736</v>
      </c>
      <c r="L248" s="451">
        <v>43281</v>
      </c>
      <c r="M248" s="427" t="s">
        <v>4690</v>
      </c>
      <c r="N248" s="105" t="s">
        <v>232</v>
      </c>
      <c r="O248" s="427" t="s">
        <v>22</v>
      </c>
      <c r="P248" s="427" t="s">
        <v>22</v>
      </c>
      <c r="Q248" s="118" t="s">
        <v>5681</v>
      </c>
      <c r="R248" s="118" t="s">
        <v>6164</v>
      </c>
      <c r="S248" s="427" t="s">
        <v>3547</v>
      </c>
      <c r="T248" s="449">
        <v>5</v>
      </c>
      <c r="U248" s="107">
        <f t="shared" si="15"/>
        <v>1</v>
      </c>
      <c r="V248" s="86"/>
      <c r="W248" s="86"/>
      <c r="X248" s="86"/>
      <c r="Y248" s="450"/>
      <c r="Z248" s="450" t="s">
        <v>4691</v>
      </c>
      <c r="AA248" s="450" t="s">
        <v>4692</v>
      </c>
      <c r="AB248" s="450" t="s">
        <v>5902</v>
      </c>
      <c r="AC248" s="450"/>
      <c r="AD248" s="86"/>
      <c r="AE248" s="86"/>
      <c r="AF248" s="86"/>
      <c r="AG248" s="86"/>
      <c r="AH248" s="86"/>
      <c r="AI248" s="86"/>
      <c r="AJ248" s="110" t="s">
        <v>230</v>
      </c>
      <c r="AK248" s="410">
        <f t="shared" si="16"/>
        <v>2</v>
      </c>
      <c r="AL248" s="411">
        <f t="shared" si="17"/>
        <v>0</v>
      </c>
      <c r="AM248" s="89" t="str">
        <f t="shared" si="18"/>
        <v>CUMPLIDA</v>
      </c>
      <c r="AN248" s="89" t="str">
        <f t="shared" si="19"/>
        <v>CUMPLIDA</v>
      </c>
      <c r="AO248" s="181" t="s">
        <v>31</v>
      </c>
      <c r="AP248" s="86"/>
      <c r="AQ248" s="91"/>
      <c r="AR248" s="91"/>
      <c r="AS248" s="91"/>
      <c r="AT248" s="427" t="s">
        <v>224</v>
      </c>
      <c r="AU248" s="427" t="s">
        <v>111</v>
      </c>
      <c r="AV248" s="427" t="s">
        <v>231</v>
      </c>
      <c r="AW248" s="427" t="s">
        <v>215</v>
      </c>
      <c r="AX248" s="427"/>
      <c r="AY248" s="427"/>
      <c r="AZ248" s="427"/>
      <c r="BA248" s="427"/>
      <c r="BB248" s="653"/>
    </row>
    <row r="249" spans="1:54" ht="132" customHeight="1" x14ac:dyDescent="0.25">
      <c r="A249" s="96">
        <v>1095</v>
      </c>
      <c r="B249" s="96">
        <v>3</v>
      </c>
      <c r="C249" s="168" t="s">
        <v>4693</v>
      </c>
      <c r="D249" s="168" t="s">
        <v>4694</v>
      </c>
      <c r="E249" s="168" t="s">
        <v>4695</v>
      </c>
      <c r="F249" s="450" t="s">
        <v>4696</v>
      </c>
      <c r="G249" s="450" t="s">
        <v>4697</v>
      </c>
      <c r="H249" s="99" t="s">
        <v>4698</v>
      </c>
      <c r="I249" s="99" t="s">
        <v>4699</v>
      </c>
      <c r="J249" s="310">
        <v>4</v>
      </c>
      <c r="K249" s="451">
        <v>42736</v>
      </c>
      <c r="L249" s="451">
        <v>43281</v>
      </c>
      <c r="M249" s="427" t="s">
        <v>4690</v>
      </c>
      <c r="N249" s="105" t="s">
        <v>232</v>
      </c>
      <c r="O249" s="427" t="s">
        <v>22</v>
      </c>
      <c r="P249" s="427" t="s">
        <v>22</v>
      </c>
      <c r="Q249" s="118" t="s">
        <v>5681</v>
      </c>
      <c r="R249" s="118" t="s">
        <v>6164</v>
      </c>
      <c r="S249" s="427" t="s">
        <v>3441</v>
      </c>
      <c r="T249" s="449">
        <v>4</v>
      </c>
      <c r="U249" s="107">
        <f t="shared" si="15"/>
        <v>1</v>
      </c>
      <c r="V249" s="86"/>
      <c r="W249" s="86"/>
      <c r="X249" s="86"/>
      <c r="Y249" s="450"/>
      <c r="Z249" s="450" t="s">
        <v>4700</v>
      </c>
      <c r="AA249" s="450" t="s">
        <v>4701</v>
      </c>
      <c r="AB249" s="450" t="s">
        <v>5903</v>
      </c>
      <c r="AC249" s="450"/>
      <c r="AD249" s="86"/>
      <c r="AE249" s="86"/>
      <c r="AF249" s="86"/>
      <c r="AG249" s="86"/>
      <c r="AH249" s="86"/>
      <c r="AI249" s="86"/>
      <c r="AJ249" s="110" t="s">
        <v>230</v>
      </c>
      <c r="AK249" s="410">
        <f t="shared" si="16"/>
        <v>2</v>
      </c>
      <c r="AL249" s="411">
        <f t="shared" si="17"/>
        <v>0</v>
      </c>
      <c r="AM249" s="89" t="str">
        <f t="shared" si="18"/>
        <v>CUMPLIDA</v>
      </c>
      <c r="AN249" s="89" t="str">
        <f t="shared" si="19"/>
        <v>CUMPLIDA</v>
      </c>
      <c r="AO249" s="181" t="s">
        <v>89</v>
      </c>
      <c r="AP249" s="86"/>
      <c r="AQ249" s="91"/>
      <c r="AR249" s="91"/>
      <c r="AS249" s="91"/>
      <c r="AT249" s="427" t="s">
        <v>224</v>
      </c>
      <c r="AU249" s="427" t="s">
        <v>111</v>
      </c>
      <c r="AV249" s="427" t="s">
        <v>231</v>
      </c>
      <c r="AW249" s="427" t="s">
        <v>215</v>
      </c>
      <c r="AX249" s="427"/>
      <c r="AY249" s="427"/>
      <c r="AZ249" s="427"/>
      <c r="BA249" s="427"/>
      <c r="BB249" s="653"/>
    </row>
    <row r="250" spans="1:54" ht="205.5" customHeight="1" x14ac:dyDescent="0.25">
      <c r="A250" s="96">
        <v>1096</v>
      </c>
      <c r="B250" s="96">
        <v>4</v>
      </c>
      <c r="C250" s="168" t="s">
        <v>4702</v>
      </c>
      <c r="D250" s="168" t="s">
        <v>4703</v>
      </c>
      <c r="E250" s="168" t="s">
        <v>4704</v>
      </c>
      <c r="F250" s="450" t="s">
        <v>4705</v>
      </c>
      <c r="G250" s="450" t="s">
        <v>4706</v>
      </c>
      <c r="H250" s="99" t="s">
        <v>4707</v>
      </c>
      <c r="I250" s="99" t="s">
        <v>4708</v>
      </c>
      <c r="J250" s="310">
        <v>6</v>
      </c>
      <c r="K250" s="451">
        <v>42736</v>
      </c>
      <c r="L250" s="451">
        <v>43100</v>
      </c>
      <c r="M250" s="427" t="s">
        <v>4690</v>
      </c>
      <c r="N250" s="105" t="s">
        <v>232</v>
      </c>
      <c r="O250" s="427" t="s">
        <v>22</v>
      </c>
      <c r="P250" s="427" t="s">
        <v>22</v>
      </c>
      <c r="Q250" s="118" t="s">
        <v>5681</v>
      </c>
      <c r="R250" s="118" t="s">
        <v>6164</v>
      </c>
      <c r="S250" s="427" t="s">
        <v>3441</v>
      </c>
      <c r="T250" s="449">
        <v>6</v>
      </c>
      <c r="U250" s="107">
        <f t="shared" si="15"/>
        <v>1</v>
      </c>
      <c r="V250" s="86"/>
      <c r="W250" s="86"/>
      <c r="X250" s="86"/>
      <c r="Y250" s="450"/>
      <c r="Z250" s="450" t="s">
        <v>4709</v>
      </c>
      <c r="AA250" s="450" t="s">
        <v>5390</v>
      </c>
      <c r="AB250" s="450"/>
      <c r="AC250" s="450"/>
      <c r="AD250" s="86"/>
      <c r="AE250" s="86"/>
      <c r="AF250" s="86"/>
      <c r="AG250" s="86"/>
      <c r="AH250" s="86"/>
      <c r="AI250" s="86"/>
      <c r="AJ250" s="110" t="s">
        <v>230</v>
      </c>
      <c r="AK250" s="410">
        <f t="shared" si="16"/>
        <v>2</v>
      </c>
      <c r="AL250" s="411">
        <f t="shared" si="17"/>
        <v>0</v>
      </c>
      <c r="AM250" s="89" t="str">
        <f t="shared" si="18"/>
        <v>CUMPLIDA</v>
      </c>
      <c r="AN250" s="89" t="str">
        <f t="shared" si="19"/>
        <v>CUMPLIDA</v>
      </c>
      <c r="AO250" s="181" t="s">
        <v>89</v>
      </c>
      <c r="AP250" s="86"/>
      <c r="AQ250" s="91"/>
      <c r="AR250" s="91"/>
      <c r="AS250" s="91"/>
      <c r="AT250" s="427" t="s">
        <v>224</v>
      </c>
      <c r="AU250" s="427" t="s">
        <v>115</v>
      </c>
      <c r="AV250" s="427" t="s">
        <v>128</v>
      </c>
      <c r="AW250" s="427" t="s">
        <v>215</v>
      </c>
      <c r="AX250" s="427"/>
      <c r="AY250" s="427"/>
      <c r="AZ250" s="427"/>
      <c r="BA250" s="427"/>
      <c r="BB250" s="653"/>
    </row>
    <row r="251" spans="1:54" ht="132.75" customHeight="1" x14ac:dyDescent="0.25">
      <c r="A251" s="96">
        <v>1097</v>
      </c>
      <c r="B251" s="96">
        <v>5</v>
      </c>
      <c r="C251" s="168" t="s">
        <v>4710</v>
      </c>
      <c r="D251" s="168" t="s">
        <v>4711</v>
      </c>
      <c r="E251" s="168" t="s">
        <v>4712</v>
      </c>
      <c r="F251" s="450" t="s">
        <v>4713</v>
      </c>
      <c r="G251" s="450" t="s">
        <v>4714</v>
      </c>
      <c r="H251" s="99" t="s">
        <v>4715</v>
      </c>
      <c r="I251" s="99" t="s">
        <v>4716</v>
      </c>
      <c r="J251" s="310">
        <v>4</v>
      </c>
      <c r="K251" s="451">
        <v>42736</v>
      </c>
      <c r="L251" s="451">
        <v>43100</v>
      </c>
      <c r="M251" s="427" t="s">
        <v>4690</v>
      </c>
      <c r="N251" s="105" t="s">
        <v>232</v>
      </c>
      <c r="O251" s="427" t="s">
        <v>22</v>
      </c>
      <c r="P251" s="427" t="s">
        <v>22</v>
      </c>
      <c r="Q251" s="118" t="s">
        <v>5681</v>
      </c>
      <c r="R251" s="118" t="s">
        <v>6164</v>
      </c>
      <c r="S251" s="427" t="s">
        <v>3441</v>
      </c>
      <c r="T251" s="449">
        <v>4</v>
      </c>
      <c r="U251" s="107">
        <f t="shared" si="15"/>
        <v>1</v>
      </c>
      <c r="V251" s="86"/>
      <c r="W251" s="86"/>
      <c r="X251" s="86"/>
      <c r="Y251" s="450"/>
      <c r="Z251" s="450" t="s">
        <v>4717</v>
      </c>
      <c r="AA251" s="450" t="s">
        <v>5385</v>
      </c>
      <c r="AB251" s="450"/>
      <c r="AC251" s="450"/>
      <c r="AD251" s="86"/>
      <c r="AE251" s="86"/>
      <c r="AF251" s="86"/>
      <c r="AG251" s="86"/>
      <c r="AH251" s="86"/>
      <c r="AI251" s="86"/>
      <c r="AJ251" s="110" t="s">
        <v>230</v>
      </c>
      <c r="AK251" s="410">
        <f t="shared" si="16"/>
        <v>2</v>
      </c>
      <c r="AL251" s="411">
        <f t="shared" si="17"/>
        <v>0</v>
      </c>
      <c r="AM251" s="89" t="str">
        <f t="shared" si="18"/>
        <v>CUMPLIDA</v>
      </c>
      <c r="AN251" s="89" t="str">
        <f t="shared" si="19"/>
        <v>CUMPLIDA</v>
      </c>
      <c r="AO251" s="181" t="s">
        <v>89</v>
      </c>
      <c r="AP251" s="86"/>
      <c r="AQ251" s="91"/>
      <c r="AR251" s="91"/>
      <c r="AS251" s="91"/>
      <c r="AT251" s="427" t="s">
        <v>224</v>
      </c>
      <c r="AU251" s="427" t="s">
        <v>114</v>
      </c>
      <c r="AV251" s="427" t="s">
        <v>123</v>
      </c>
      <c r="AW251" s="427" t="s">
        <v>215</v>
      </c>
      <c r="AX251" s="427"/>
      <c r="AY251" s="427"/>
      <c r="AZ251" s="427"/>
      <c r="BA251" s="427"/>
      <c r="BB251" s="653"/>
    </row>
    <row r="252" spans="1:54" ht="176.25" customHeight="1" x14ac:dyDescent="0.25">
      <c r="A252" s="96">
        <v>1098</v>
      </c>
      <c r="B252" s="96">
        <v>6</v>
      </c>
      <c r="C252" s="168" t="s">
        <v>4718</v>
      </c>
      <c r="D252" s="168" t="s">
        <v>4719</v>
      </c>
      <c r="E252" s="450" t="s">
        <v>4720</v>
      </c>
      <c r="F252" s="450" t="s">
        <v>4721</v>
      </c>
      <c r="G252" s="450" t="s">
        <v>4722</v>
      </c>
      <c r="H252" s="99" t="s">
        <v>4723</v>
      </c>
      <c r="I252" s="99" t="s">
        <v>4724</v>
      </c>
      <c r="J252" s="310">
        <v>6</v>
      </c>
      <c r="K252" s="451">
        <v>42736</v>
      </c>
      <c r="L252" s="451">
        <v>43100</v>
      </c>
      <c r="M252" s="393" t="s">
        <v>4725</v>
      </c>
      <c r="N252" s="105" t="s">
        <v>233</v>
      </c>
      <c r="O252" s="427" t="s">
        <v>22</v>
      </c>
      <c r="P252" s="427" t="s">
        <v>22</v>
      </c>
      <c r="Q252" s="118" t="s">
        <v>5681</v>
      </c>
      <c r="R252" s="118" t="s">
        <v>6164</v>
      </c>
      <c r="S252" s="427" t="s">
        <v>3441</v>
      </c>
      <c r="T252" s="449">
        <v>6</v>
      </c>
      <c r="U252" s="107">
        <f t="shared" si="15"/>
        <v>1</v>
      </c>
      <c r="V252" s="86"/>
      <c r="W252" s="86"/>
      <c r="X252" s="86"/>
      <c r="Y252" s="450"/>
      <c r="Z252" s="450" t="s">
        <v>4726</v>
      </c>
      <c r="AA252" s="450" t="s">
        <v>5380</v>
      </c>
      <c r="AB252" s="450"/>
      <c r="AC252" s="450"/>
      <c r="AD252" s="86"/>
      <c r="AE252" s="86"/>
      <c r="AF252" s="86"/>
      <c r="AG252" s="86"/>
      <c r="AH252" s="86"/>
      <c r="AI252" s="86"/>
      <c r="AJ252" s="110" t="s">
        <v>230</v>
      </c>
      <c r="AK252" s="410">
        <f t="shared" si="16"/>
        <v>2</v>
      </c>
      <c r="AL252" s="411">
        <f t="shared" si="17"/>
        <v>0</v>
      </c>
      <c r="AM252" s="89" t="str">
        <f t="shared" si="18"/>
        <v>CUMPLIDA</v>
      </c>
      <c r="AN252" s="89" t="str">
        <f t="shared" si="19"/>
        <v>CUMPLIDA</v>
      </c>
      <c r="AO252" s="181" t="s">
        <v>89</v>
      </c>
      <c r="AP252" s="86"/>
      <c r="AQ252" s="91"/>
      <c r="AR252" s="91"/>
      <c r="AS252" s="91"/>
      <c r="AT252" s="427" t="s">
        <v>224</v>
      </c>
      <c r="AU252" s="427" t="s">
        <v>115</v>
      </c>
      <c r="AV252" s="427" t="s">
        <v>128</v>
      </c>
      <c r="AW252" s="427" t="s">
        <v>215</v>
      </c>
      <c r="AX252" s="427"/>
      <c r="AY252" s="427"/>
      <c r="AZ252" s="427"/>
      <c r="BA252" s="427"/>
      <c r="BB252" s="653"/>
    </row>
    <row r="253" spans="1:54" ht="139.5" customHeight="1" x14ac:dyDescent="0.25">
      <c r="A253" s="96">
        <v>1099</v>
      </c>
      <c r="B253" s="96">
        <v>7</v>
      </c>
      <c r="C253" s="168" t="s">
        <v>4727</v>
      </c>
      <c r="D253" s="168" t="s">
        <v>4728</v>
      </c>
      <c r="E253" s="168" t="s">
        <v>4729</v>
      </c>
      <c r="F253" s="450" t="s">
        <v>4730</v>
      </c>
      <c r="G253" s="450" t="s">
        <v>4731</v>
      </c>
      <c r="H253" s="99" t="s">
        <v>4732</v>
      </c>
      <c r="I253" s="99" t="s">
        <v>4733</v>
      </c>
      <c r="J253" s="310">
        <v>3</v>
      </c>
      <c r="K253" s="451">
        <v>42736</v>
      </c>
      <c r="L253" s="451">
        <v>42916</v>
      </c>
      <c r="M253" s="393" t="s">
        <v>4725</v>
      </c>
      <c r="N253" s="105" t="s">
        <v>233</v>
      </c>
      <c r="O253" s="427" t="s">
        <v>22</v>
      </c>
      <c r="P253" s="427" t="s">
        <v>22</v>
      </c>
      <c r="Q253" s="118" t="s">
        <v>5681</v>
      </c>
      <c r="R253" s="118" t="s">
        <v>6164</v>
      </c>
      <c r="S253" s="427" t="s">
        <v>88</v>
      </c>
      <c r="T253" s="449">
        <v>3</v>
      </c>
      <c r="U253" s="107">
        <f t="shared" si="15"/>
        <v>1</v>
      </c>
      <c r="V253" s="86"/>
      <c r="W253" s="86"/>
      <c r="X253" s="86"/>
      <c r="Y253" s="450"/>
      <c r="Z253" s="450" t="s">
        <v>4734</v>
      </c>
      <c r="AA253" s="450"/>
      <c r="AB253" s="450"/>
      <c r="AC253" s="450"/>
      <c r="AD253" s="86"/>
      <c r="AE253" s="86"/>
      <c r="AF253" s="86"/>
      <c r="AG253" s="86"/>
      <c r="AH253" s="86"/>
      <c r="AI253" s="86"/>
      <c r="AJ253" s="110" t="s">
        <v>230</v>
      </c>
      <c r="AK253" s="410">
        <f t="shared" si="16"/>
        <v>2</v>
      </c>
      <c r="AL253" s="411">
        <f t="shared" si="17"/>
        <v>0</v>
      </c>
      <c r="AM253" s="89" t="str">
        <f t="shared" si="18"/>
        <v>CUMPLIDA</v>
      </c>
      <c r="AN253" s="89" t="str">
        <f t="shared" si="19"/>
        <v>CUMPLIDA</v>
      </c>
      <c r="AO253" s="181" t="s">
        <v>88</v>
      </c>
      <c r="AP253" s="86"/>
      <c r="AQ253" s="91"/>
      <c r="AR253" s="91"/>
      <c r="AS253" s="91"/>
      <c r="AT253" s="427" t="s">
        <v>224</v>
      </c>
      <c r="AU253" s="427" t="s">
        <v>115</v>
      </c>
      <c r="AV253" s="427" t="s">
        <v>176</v>
      </c>
      <c r="AW253" s="427" t="s">
        <v>215</v>
      </c>
      <c r="AX253" s="427"/>
      <c r="AY253" s="427"/>
      <c r="AZ253" s="427"/>
      <c r="BA253" s="427"/>
      <c r="BB253" s="653"/>
    </row>
    <row r="254" spans="1:54" ht="333.75" customHeight="1" x14ac:dyDescent="0.25">
      <c r="A254" s="96">
        <v>1100</v>
      </c>
      <c r="B254" s="96">
        <v>8</v>
      </c>
      <c r="C254" s="168" t="s">
        <v>4735</v>
      </c>
      <c r="D254" s="168" t="s">
        <v>4736</v>
      </c>
      <c r="E254" s="168" t="s">
        <v>4737</v>
      </c>
      <c r="F254" s="450" t="s">
        <v>4738</v>
      </c>
      <c r="G254" s="450" t="s">
        <v>4739</v>
      </c>
      <c r="H254" s="99" t="s">
        <v>4740</v>
      </c>
      <c r="I254" s="99" t="s">
        <v>4741</v>
      </c>
      <c r="J254" s="310">
        <v>4</v>
      </c>
      <c r="K254" s="451">
        <v>42736</v>
      </c>
      <c r="L254" s="451">
        <v>43312</v>
      </c>
      <c r="M254" s="393" t="s">
        <v>4742</v>
      </c>
      <c r="N254" s="105" t="s">
        <v>234</v>
      </c>
      <c r="O254" s="427" t="s">
        <v>22</v>
      </c>
      <c r="P254" s="427" t="s">
        <v>22</v>
      </c>
      <c r="Q254" s="118" t="s">
        <v>5681</v>
      </c>
      <c r="R254" s="118" t="s">
        <v>6164</v>
      </c>
      <c r="S254" s="427" t="s">
        <v>3547</v>
      </c>
      <c r="T254" s="449">
        <v>4</v>
      </c>
      <c r="U254" s="107">
        <f t="shared" si="15"/>
        <v>1</v>
      </c>
      <c r="V254" s="86"/>
      <c r="W254" s="86"/>
      <c r="X254" s="86"/>
      <c r="Y254" s="450"/>
      <c r="Z254" s="450" t="s">
        <v>4743</v>
      </c>
      <c r="AA254" s="450" t="s">
        <v>5335</v>
      </c>
      <c r="AB254" s="450" t="s">
        <v>5943</v>
      </c>
      <c r="AC254" s="450" t="s">
        <v>6193</v>
      </c>
      <c r="AD254" s="449" t="s">
        <v>4183</v>
      </c>
      <c r="AE254" s="449" t="s">
        <v>19</v>
      </c>
      <c r="AF254" s="427" t="s">
        <v>5856</v>
      </c>
      <c r="AG254" s="86"/>
      <c r="AH254" s="86"/>
      <c r="AI254" s="86"/>
      <c r="AJ254" s="110" t="s">
        <v>230</v>
      </c>
      <c r="AK254" s="410">
        <f t="shared" si="16"/>
        <v>2</v>
      </c>
      <c r="AL254" s="411">
        <f t="shared" si="17"/>
        <v>0</v>
      </c>
      <c r="AM254" s="89" t="str">
        <f t="shared" si="18"/>
        <v>CUMPLIDA</v>
      </c>
      <c r="AN254" s="89" t="str">
        <f t="shared" si="19"/>
        <v>CUMPLIDA</v>
      </c>
      <c r="AO254" s="181" t="s">
        <v>31</v>
      </c>
      <c r="AP254" s="86"/>
      <c r="AQ254" s="91"/>
      <c r="AR254" s="91"/>
      <c r="AS254" s="91"/>
      <c r="AT254" s="427" t="s">
        <v>224</v>
      </c>
      <c r="AU254" s="427" t="s">
        <v>115</v>
      </c>
      <c r="AV254" s="427" t="s">
        <v>128</v>
      </c>
      <c r="AW254" s="427" t="s">
        <v>215</v>
      </c>
      <c r="AX254" s="427"/>
      <c r="AY254" s="427"/>
      <c r="AZ254" s="427"/>
      <c r="BA254" s="427"/>
      <c r="BB254" s="653"/>
    </row>
    <row r="255" spans="1:54" ht="164.25" customHeight="1" x14ac:dyDescent="0.25">
      <c r="A255" s="96">
        <v>1101</v>
      </c>
      <c r="B255" s="96">
        <v>9</v>
      </c>
      <c r="C255" s="168" t="s">
        <v>4744</v>
      </c>
      <c r="D255" s="450" t="s">
        <v>4745</v>
      </c>
      <c r="E255" s="168" t="s">
        <v>4746</v>
      </c>
      <c r="F255" s="450" t="s">
        <v>4747</v>
      </c>
      <c r="G255" s="450" t="s">
        <v>4748</v>
      </c>
      <c r="H255" s="99" t="s">
        <v>4749</v>
      </c>
      <c r="I255" s="99" t="s">
        <v>4750</v>
      </c>
      <c r="J255" s="310">
        <v>5</v>
      </c>
      <c r="K255" s="451">
        <v>42736</v>
      </c>
      <c r="L255" s="451">
        <v>43312</v>
      </c>
      <c r="M255" s="393" t="s">
        <v>4751</v>
      </c>
      <c r="N255" s="105" t="s">
        <v>235</v>
      </c>
      <c r="O255" s="427" t="s">
        <v>22</v>
      </c>
      <c r="P255" s="427" t="s">
        <v>22</v>
      </c>
      <c r="Q255" s="118" t="s">
        <v>5681</v>
      </c>
      <c r="R255" s="118" t="s">
        <v>6164</v>
      </c>
      <c r="S255" s="427" t="s">
        <v>3547</v>
      </c>
      <c r="T255" s="449">
        <v>5</v>
      </c>
      <c r="U255" s="107">
        <f t="shared" si="15"/>
        <v>1</v>
      </c>
      <c r="V255" s="86"/>
      <c r="W255" s="86"/>
      <c r="X255" s="86"/>
      <c r="Y255" s="450"/>
      <c r="Z255" s="450" t="s">
        <v>4752</v>
      </c>
      <c r="AA255" s="450" t="s">
        <v>5347</v>
      </c>
      <c r="AB255" s="450"/>
      <c r="AC255" s="450" t="s">
        <v>6200</v>
      </c>
      <c r="AD255" s="86"/>
      <c r="AE255" s="86"/>
      <c r="AF255" s="86"/>
      <c r="AG255" s="86"/>
      <c r="AH255" s="86"/>
      <c r="AI255" s="86"/>
      <c r="AJ255" s="110" t="s">
        <v>230</v>
      </c>
      <c r="AK255" s="410">
        <f t="shared" si="16"/>
        <v>2</v>
      </c>
      <c r="AL255" s="411">
        <f t="shared" si="17"/>
        <v>0</v>
      </c>
      <c r="AM255" s="89" t="str">
        <f t="shared" si="18"/>
        <v>CUMPLIDA</v>
      </c>
      <c r="AN255" s="89" t="str">
        <f t="shared" si="19"/>
        <v>CUMPLIDA</v>
      </c>
      <c r="AO255" s="181" t="s">
        <v>31</v>
      </c>
      <c r="AP255" s="86"/>
      <c r="AQ255" s="91"/>
      <c r="AR255" s="91"/>
      <c r="AS255" s="91"/>
      <c r="AT255" s="427" t="s">
        <v>224</v>
      </c>
      <c r="AU255" s="427" t="s">
        <v>111</v>
      </c>
      <c r="AV255" s="427" t="s">
        <v>231</v>
      </c>
      <c r="AW255" s="427" t="s">
        <v>215</v>
      </c>
      <c r="AX255" s="427"/>
      <c r="AY255" s="427"/>
      <c r="AZ255" s="427"/>
      <c r="BA255" s="427"/>
      <c r="BB255" s="653"/>
    </row>
    <row r="256" spans="1:54" ht="166.5" hidden="1" customHeight="1" x14ac:dyDescent="0.25">
      <c r="A256" s="96">
        <v>1102</v>
      </c>
      <c r="B256" s="96">
        <v>10</v>
      </c>
      <c r="C256" s="168" t="s">
        <v>4753</v>
      </c>
      <c r="D256" s="168" t="s">
        <v>4754</v>
      </c>
      <c r="E256" s="168" t="s">
        <v>4755</v>
      </c>
      <c r="F256" s="450" t="s">
        <v>4756</v>
      </c>
      <c r="G256" s="450" t="s">
        <v>4757</v>
      </c>
      <c r="H256" s="99" t="s">
        <v>5332</v>
      </c>
      <c r="I256" s="99" t="s">
        <v>5333</v>
      </c>
      <c r="J256" s="310">
        <v>8</v>
      </c>
      <c r="K256" s="451">
        <v>42736</v>
      </c>
      <c r="L256" s="451">
        <v>43677</v>
      </c>
      <c r="M256" s="393" t="s">
        <v>4758</v>
      </c>
      <c r="N256" s="105" t="s">
        <v>236</v>
      </c>
      <c r="O256" s="427" t="s">
        <v>22</v>
      </c>
      <c r="P256" s="427" t="s">
        <v>22</v>
      </c>
      <c r="Q256" s="118" t="s">
        <v>5681</v>
      </c>
      <c r="R256" s="118" t="s">
        <v>6164</v>
      </c>
      <c r="S256" s="427" t="s">
        <v>3547</v>
      </c>
      <c r="T256" s="449">
        <v>7</v>
      </c>
      <c r="U256" s="107">
        <f t="shared" si="15"/>
        <v>0.875</v>
      </c>
      <c r="V256" s="86"/>
      <c r="W256" s="86"/>
      <c r="X256" s="86"/>
      <c r="Y256" s="450"/>
      <c r="Z256" s="450" t="s">
        <v>4759</v>
      </c>
      <c r="AA256" s="450" t="s">
        <v>5346</v>
      </c>
      <c r="AB256" s="450" t="s">
        <v>5951</v>
      </c>
      <c r="AC256" s="450" t="s">
        <v>6195</v>
      </c>
      <c r="AD256" s="449" t="s">
        <v>31</v>
      </c>
      <c r="AE256" s="449" t="s">
        <v>19</v>
      </c>
      <c r="AF256" s="427" t="s">
        <v>5822</v>
      </c>
      <c r="AG256" s="86"/>
      <c r="AH256" s="86"/>
      <c r="AI256" s="86"/>
      <c r="AJ256" s="110" t="s">
        <v>230</v>
      </c>
      <c r="AK256" s="410">
        <f t="shared" si="16"/>
        <v>0</v>
      </c>
      <c r="AL256" s="411">
        <f t="shared" si="17"/>
        <v>1</v>
      </c>
      <c r="AM256" s="89" t="str">
        <f t="shared" si="18"/>
        <v>EN TERMINO</v>
      </c>
      <c r="AN256" s="89" t="str">
        <f t="shared" si="19"/>
        <v>EN TERMINO</v>
      </c>
      <c r="AO256" s="181" t="s">
        <v>31</v>
      </c>
      <c r="AP256" s="86"/>
      <c r="AQ256" s="91"/>
      <c r="AR256" s="91"/>
      <c r="AS256" s="91"/>
      <c r="AT256" s="427" t="s">
        <v>224</v>
      </c>
      <c r="AU256" s="427" t="s">
        <v>115</v>
      </c>
      <c r="AV256" s="427" t="s">
        <v>128</v>
      </c>
      <c r="AW256" s="427" t="s">
        <v>215</v>
      </c>
      <c r="AX256" s="427"/>
      <c r="AY256" s="427"/>
      <c r="AZ256" s="427"/>
      <c r="BA256" s="427"/>
      <c r="BB256" s="653"/>
    </row>
    <row r="257" spans="1:54" ht="154.5" hidden="1" customHeight="1" x14ac:dyDescent="0.25">
      <c r="A257" s="96">
        <v>1103</v>
      </c>
      <c r="B257" s="96">
        <v>11</v>
      </c>
      <c r="C257" s="394" t="s">
        <v>4760</v>
      </c>
      <c r="D257" s="168" t="s">
        <v>4761</v>
      </c>
      <c r="E257" s="168" t="s">
        <v>4762</v>
      </c>
      <c r="F257" s="450" t="s">
        <v>4763</v>
      </c>
      <c r="G257" s="450" t="s">
        <v>4764</v>
      </c>
      <c r="H257" s="99" t="s">
        <v>4765</v>
      </c>
      <c r="I257" s="99" t="s">
        <v>4766</v>
      </c>
      <c r="J257" s="310">
        <v>6</v>
      </c>
      <c r="K257" s="451">
        <v>42736</v>
      </c>
      <c r="L257" s="451">
        <v>43434</v>
      </c>
      <c r="M257" s="393" t="s">
        <v>4767</v>
      </c>
      <c r="N257" s="105" t="s">
        <v>237</v>
      </c>
      <c r="O257" s="427" t="s">
        <v>22</v>
      </c>
      <c r="P257" s="427" t="s">
        <v>3461</v>
      </c>
      <c r="Q257" s="118" t="s">
        <v>5681</v>
      </c>
      <c r="R257" s="118" t="s">
        <v>6164</v>
      </c>
      <c r="S257" s="427" t="s">
        <v>3441</v>
      </c>
      <c r="T257" s="449">
        <v>5</v>
      </c>
      <c r="U257" s="107">
        <f t="shared" si="15"/>
        <v>0.83333333333333337</v>
      </c>
      <c r="V257" s="86"/>
      <c r="W257" s="86"/>
      <c r="X257" s="86"/>
      <c r="Y257" s="450"/>
      <c r="Z257" s="450" t="s">
        <v>4709</v>
      </c>
      <c r="AA257" s="450" t="s">
        <v>4768</v>
      </c>
      <c r="AB257" s="450" t="s">
        <v>5887</v>
      </c>
      <c r="AC257" s="450"/>
      <c r="AD257" s="86"/>
      <c r="AE257" s="86"/>
      <c r="AF257" s="86"/>
      <c r="AG257" s="86"/>
      <c r="AH257" s="86"/>
      <c r="AI257" s="86"/>
      <c r="AJ257" s="110" t="s">
        <v>230</v>
      </c>
      <c r="AK257" s="410">
        <f t="shared" si="16"/>
        <v>0</v>
      </c>
      <c r="AL257" s="411">
        <f t="shared" si="17"/>
        <v>1</v>
      </c>
      <c r="AM257" s="89" t="str">
        <f t="shared" si="18"/>
        <v>EN TERMINO</v>
      </c>
      <c r="AN257" s="89" t="str">
        <f t="shared" si="19"/>
        <v>EN TERMINO</v>
      </c>
      <c r="AO257" s="181" t="s">
        <v>89</v>
      </c>
      <c r="AP257" s="86"/>
      <c r="AQ257" s="91"/>
      <c r="AR257" s="91"/>
      <c r="AS257" s="91"/>
      <c r="AT257" s="427" t="s">
        <v>224</v>
      </c>
      <c r="AU257" s="427" t="s">
        <v>113</v>
      </c>
      <c r="AV257" s="427" t="s">
        <v>113</v>
      </c>
      <c r="AW257" s="427" t="s">
        <v>215</v>
      </c>
      <c r="AX257" s="427"/>
      <c r="AY257" s="427"/>
      <c r="AZ257" s="427"/>
      <c r="BA257" s="427"/>
      <c r="BB257" s="653"/>
    </row>
    <row r="258" spans="1:54" ht="186" customHeight="1" x14ac:dyDescent="0.25">
      <c r="A258" s="96">
        <v>1104</v>
      </c>
      <c r="B258" s="96">
        <v>12</v>
      </c>
      <c r="C258" s="119" t="s">
        <v>4769</v>
      </c>
      <c r="D258" s="168" t="s">
        <v>4770</v>
      </c>
      <c r="E258" s="168" t="s">
        <v>4771</v>
      </c>
      <c r="F258" s="450" t="s">
        <v>4772</v>
      </c>
      <c r="G258" s="450" t="s">
        <v>4773</v>
      </c>
      <c r="H258" s="99" t="s">
        <v>4774</v>
      </c>
      <c r="I258" s="99" t="s">
        <v>4775</v>
      </c>
      <c r="J258" s="310">
        <v>5</v>
      </c>
      <c r="K258" s="451">
        <v>42736</v>
      </c>
      <c r="L258" s="451">
        <v>43100</v>
      </c>
      <c r="M258" s="427" t="s">
        <v>4690</v>
      </c>
      <c r="N258" s="105" t="s">
        <v>232</v>
      </c>
      <c r="O258" s="427" t="s">
        <v>22</v>
      </c>
      <c r="P258" s="427" t="s">
        <v>22</v>
      </c>
      <c r="Q258" s="118" t="s">
        <v>5681</v>
      </c>
      <c r="R258" s="118" t="s">
        <v>6164</v>
      </c>
      <c r="S258" s="427" t="s">
        <v>3441</v>
      </c>
      <c r="T258" s="449">
        <v>5</v>
      </c>
      <c r="U258" s="107">
        <f t="shared" si="15"/>
        <v>1</v>
      </c>
      <c r="V258" s="86"/>
      <c r="W258" s="86"/>
      <c r="X258" s="86"/>
      <c r="Y258" s="450"/>
      <c r="Z258" s="450" t="s">
        <v>4776</v>
      </c>
      <c r="AA258" s="450" t="s">
        <v>5386</v>
      </c>
      <c r="AB258" s="450"/>
      <c r="AC258" s="450"/>
      <c r="AD258" s="86"/>
      <c r="AE258" s="86"/>
      <c r="AF258" s="86"/>
      <c r="AG258" s="86"/>
      <c r="AH258" s="86"/>
      <c r="AI258" s="86"/>
      <c r="AJ258" s="110" t="s">
        <v>230</v>
      </c>
      <c r="AK258" s="410">
        <f t="shared" si="16"/>
        <v>2</v>
      </c>
      <c r="AL258" s="411">
        <f t="shared" si="17"/>
        <v>0</v>
      </c>
      <c r="AM258" s="89" t="str">
        <f t="shared" si="18"/>
        <v>CUMPLIDA</v>
      </c>
      <c r="AN258" s="89" t="str">
        <f t="shared" si="19"/>
        <v>CUMPLIDA</v>
      </c>
      <c r="AO258" s="181" t="s">
        <v>89</v>
      </c>
      <c r="AP258" s="86"/>
      <c r="AQ258" s="91"/>
      <c r="AR258" s="91"/>
      <c r="AS258" s="91"/>
      <c r="AT258" s="427" t="s">
        <v>224</v>
      </c>
      <c r="AU258" s="427" t="s">
        <v>115</v>
      </c>
      <c r="AV258" s="427" t="s">
        <v>171</v>
      </c>
      <c r="AW258" s="427" t="s">
        <v>215</v>
      </c>
      <c r="AX258" s="427"/>
      <c r="AY258" s="427"/>
      <c r="AZ258" s="427"/>
      <c r="BA258" s="427"/>
      <c r="BB258" s="653"/>
    </row>
    <row r="259" spans="1:54" ht="171" customHeight="1" x14ac:dyDescent="0.25">
      <c r="A259" s="96">
        <v>1105</v>
      </c>
      <c r="B259" s="96">
        <v>13</v>
      </c>
      <c r="C259" s="168" t="s">
        <v>4777</v>
      </c>
      <c r="D259" s="168" t="s">
        <v>4778</v>
      </c>
      <c r="E259" s="168" t="s">
        <v>4779</v>
      </c>
      <c r="F259" s="450" t="s">
        <v>4780</v>
      </c>
      <c r="G259" s="450" t="s">
        <v>4781</v>
      </c>
      <c r="H259" s="99" t="s">
        <v>4782</v>
      </c>
      <c r="I259" s="99" t="s">
        <v>4783</v>
      </c>
      <c r="J259" s="310">
        <v>3</v>
      </c>
      <c r="K259" s="451">
        <v>42736</v>
      </c>
      <c r="L259" s="451">
        <v>42916</v>
      </c>
      <c r="M259" s="427" t="s">
        <v>4690</v>
      </c>
      <c r="N259" s="105" t="s">
        <v>232</v>
      </c>
      <c r="O259" s="427" t="s">
        <v>22</v>
      </c>
      <c r="P259" s="427" t="s">
        <v>22</v>
      </c>
      <c r="Q259" s="118" t="s">
        <v>5681</v>
      </c>
      <c r="R259" s="118" t="s">
        <v>6164</v>
      </c>
      <c r="S259" s="427" t="s">
        <v>88</v>
      </c>
      <c r="T259" s="449">
        <v>3</v>
      </c>
      <c r="U259" s="107">
        <f t="shared" ref="U259:U322" si="20">+T259/J259</f>
        <v>1</v>
      </c>
      <c r="V259" s="86"/>
      <c r="W259" s="86"/>
      <c r="X259" s="86"/>
      <c r="Y259" s="450"/>
      <c r="Z259" s="450" t="s">
        <v>4784</v>
      </c>
      <c r="AA259" s="450"/>
      <c r="AB259" s="450"/>
      <c r="AC259" s="450"/>
      <c r="AD259" s="86"/>
      <c r="AE259" s="86"/>
      <c r="AF259" s="86"/>
      <c r="AG259" s="86"/>
      <c r="AH259" s="86"/>
      <c r="AI259" s="86"/>
      <c r="AJ259" s="110" t="s">
        <v>230</v>
      </c>
      <c r="AK259" s="410">
        <f t="shared" ref="AK259:AK322" si="21">IF(U259=100%,2,0)</f>
        <v>2</v>
      </c>
      <c r="AL259" s="411">
        <f t="shared" ref="AL259:AL322" si="22">IF(L259&lt;$AM$1,0,1)</f>
        <v>0</v>
      </c>
      <c r="AM259" s="89" t="str">
        <f t="shared" ref="AM259:AM322" si="23">IF(AK259+AL259&gt;1,"CUMPLIDA",IF(AL259=1,"EN TERMINO","VENCIDA"))</f>
        <v>CUMPLIDA</v>
      </c>
      <c r="AN259" s="89" t="str">
        <f t="shared" ref="AN259:AN322" si="24">IF(AM259="CUMPLIDA","CUMPLIDA",IF(AM259="EN TERMINO","EN TERMINO","VENCIDA"))</f>
        <v>CUMPLIDA</v>
      </c>
      <c r="AO259" s="181" t="s">
        <v>88</v>
      </c>
      <c r="AP259" s="86"/>
      <c r="AQ259" s="91"/>
      <c r="AR259" s="91"/>
      <c r="AS259" s="91"/>
      <c r="AT259" s="427" t="s">
        <v>224</v>
      </c>
      <c r="AU259" s="427" t="s">
        <v>115</v>
      </c>
      <c r="AV259" s="427" t="s">
        <v>206</v>
      </c>
      <c r="AW259" s="427" t="s">
        <v>215</v>
      </c>
      <c r="AX259" s="427"/>
      <c r="AY259" s="427"/>
      <c r="AZ259" s="427"/>
      <c r="BA259" s="427"/>
      <c r="BB259" s="653"/>
    </row>
    <row r="260" spans="1:54" ht="180" customHeight="1" x14ac:dyDescent="0.25">
      <c r="A260" s="96">
        <v>1106</v>
      </c>
      <c r="B260" s="96">
        <v>14</v>
      </c>
      <c r="C260" s="450" t="s">
        <v>4785</v>
      </c>
      <c r="D260" s="450" t="s">
        <v>4786</v>
      </c>
      <c r="E260" s="119" t="s">
        <v>4787</v>
      </c>
      <c r="F260" s="450" t="s">
        <v>4788</v>
      </c>
      <c r="G260" s="450" t="s">
        <v>4789</v>
      </c>
      <c r="H260" s="99" t="s">
        <v>4790</v>
      </c>
      <c r="I260" s="99" t="s">
        <v>4791</v>
      </c>
      <c r="J260" s="310">
        <v>6</v>
      </c>
      <c r="K260" s="451">
        <v>42736</v>
      </c>
      <c r="L260" s="451">
        <v>42916</v>
      </c>
      <c r="M260" s="393" t="s">
        <v>4742</v>
      </c>
      <c r="N260" s="105" t="s">
        <v>234</v>
      </c>
      <c r="O260" s="427" t="s">
        <v>22</v>
      </c>
      <c r="P260" s="427" t="s">
        <v>22</v>
      </c>
      <c r="Q260" s="118" t="s">
        <v>5681</v>
      </c>
      <c r="R260" s="118" t="s">
        <v>6164</v>
      </c>
      <c r="S260" s="427" t="s">
        <v>3441</v>
      </c>
      <c r="T260" s="449">
        <v>6</v>
      </c>
      <c r="U260" s="107">
        <f t="shared" si="20"/>
        <v>1</v>
      </c>
      <c r="V260" s="86"/>
      <c r="W260" s="86"/>
      <c r="X260" s="86"/>
      <c r="Y260" s="450"/>
      <c r="Z260" s="450" t="s">
        <v>4792</v>
      </c>
      <c r="AA260" s="450"/>
      <c r="AB260" s="450"/>
      <c r="AC260" s="450"/>
      <c r="AD260" s="86"/>
      <c r="AE260" s="86"/>
      <c r="AF260" s="86"/>
      <c r="AG260" s="86"/>
      <c r="AH260" s="86"/>
      <c r="AI260" s="86"/>
      <c r="AJ260" s="110" t="s">
        <v>230</v>
      </c>
      <c r="AK260" s="410">
        <f t="shared" si="21"/>
        <v>2</v>
      </c>
      <c r="AL260" s="411">
        <f t="shared" si="22"/>
        <v>0</v>
      </c>
      <c r="AM260" s="89" t="str">
        <f t="shared" si="23"/>
        <v>CUMPLIDA</v>
      </c>
      <c r="AN260" s="89" t="str">
        <f t="shared" si="24"/>
        <v>CUMPLIDA</v>
      </c>
      <c r="AO260" s="181" t="s">
        <v>89</v>
      </c>
      <c r="AP260" s="86"/>
      <c r="AQ260" s="91"/>
      <c r="AR260" s="91"/>
      <c r="AS260" s="91"/>
      <c r="AT260" s="427" t="s">
        <v>224</v>
      </c>
      <c r="AU260" s="427" t="s">
        <v>115</v>
      </c>
      <c r="AV260" s="427" t="s">
        <v>171</v>
      </c>
      <c r="AW260" s="427" t="s">
        <v>215</v>
      </c>
      <c r="AX260" s="427"/>
      <c r="AY260" s="427"/>
      <c r="AZ260" s="427"/>
      <c r="BA260" s="427"/>
      <c r="BB260" s="653"/>
    </row>
    <row r="261" spans="1:54" ht="164.25" customHeight="1" x14ac:dyDescent="0.25">
      <c r="A261" s="96">
        <v>1107</v>
      </c>
      <c r="B261" s="96">
        <v>15</v>
      </c>
      <c r="C261" s="168" t="s">
        <v>4793</v>
      </c>
      <c r="D261" s="168" t="s">
        <v>4794</v>
      </c>
      <c r="E261" s="168" t="s">
        <v>4795</v>
      </c>
      <c r="F261" s="450" t="s">
        <v>4796</v>
      </c>
      <c r="G261" s="450" t="s">
        <v>4797</v>
      </c>
      <c r="H261" s="99" t="s">
        <v>4798</v>
      </c>
      <c r="I261" s="99" t="s">
        <v>4799</v>
      </c>
      <c r="J261" s="310">
        <v>5</v>
      </c>
      <c r="K261" s="451">
        <v>42736</v>
      </c>
      <c r="L261" s="451">
        <v>43100</v>
      </c>
      <c r="M261" s="393" t="s">
        <v>4751</v>
      </c>
      <c r="N261" s="105" t="s">
        <v>235</v>
      </c>
      <c r="O261" s="427" t="s">
        <v>22</v>
      </c>
      <c r="P261" s="427" t="s">
        <v>22</v>
      </c>
      <c r="Q261" s="118" t="s">
        <v>5681</v>
      </c>
      <c r="R261" s="118" t="s">
        <v>6164</v>
      </c>
      <c r="S261" s="427" t="s">
        <v>3441</v>
      </c>
      <c r="T261" s="449">
        <v>5</v>
      </c>
      <c r="U261" s="107">
        <f t="shared" si="20"/>
        <v>1</v>
      </c>
      <c r="V261" s="86"/>
      <c r="W261" s="86"/>
      <c r="X261" s="86"/>
      <c r="Y261" s="450"/>
      <c r="Z261" s="450" t="s">
        <v>4800</v>
      </c>
      <c r="AA261" s="450" t="s">
        <v>5400</v>
      </c>
      <c r="AB261" s="450"/>
      <c r="AC261" s="450"/>
      <c r="AD261" s="86"/>
      <c r="AE261" s="86"/>
      <c r="AF261" s="86"/>
      <c r="AG261" s="86"/>
      <c r="AH261" s="86"/>
      <c r="AI261" s="86"/>
      <c r="AJ261" s="110" t="s">
        <v>230</v>
      </c>
      <c r="AK261" s="410">
        <f t="shared" si="21"/>
        <v>2</v>
      </c>
      <c r="AL261" s="411">
        <f t="shared" si="22"/>
        <v>0</v>
      </c>
      <c r="AM261" s="89" t="str">
        <f t="shared" si="23"/>
        <v>CUMPLIDA</v>
      </c>
      <c r="AN261" s="89" t="str">
        <f t="shared" si="24"/>
        <v>CUMPLIDA</v>
      </c>
      <c r="AO261" s="181" t="s">
        <v>89</v>
      </c>
      <c r="AP261" s="86"/>
      <c r="AQ261" s="91"/>
      <c r="AR261" s="91"/>
      <c r="AS261" s="91"/>
      <c r="AT261" s="427" t="s">
        <v>224</v>
      </c>
      <c r="AU261" s="427" t="s">
        <v>114</v>
      </c>
      <c r="AV261" s="427" t="s">
        <v>123</v>
      </c>
      <c r="AW261" s="427" t="s">
        <v>215</v>
      </c>
      <c r="AX261" s="427"/>
      <c r="AY261" s="427"/>
      <c r="AZ261" s="427"/>
      <c r="BA261" s="427"/>
      <c r="BB261" s="653"/>
    </row>
    <row r="262" spans="1:54" ht="180" x14ac:dyDescent="0.25">
      <c r="A262" s="96">
        <v>1108</v>
      </c>
      <c r="B262" s="96">
        <v>1</v>
      </c>
      <c r="C262" s="272" t="s">
        <v>4801</v>
      </c>
      <c r="D262" s="168" t="s">
        <v>4802</v>
      </c>
      <c r="E262" s="168" t="s">
        <v>4803</v>
      </c>
      <c r="F262" s="450" t="s">
        <v>4804</v>
      </c>
      <c r="G262" s="450" t="s">
        <v>4805</v>
      </c>
      <c r="H262" s="99" t="s">
        <v>4806</v>
      </c>
      <c r="I262" s="99" t="s">
        <v>4807</v>
      </c>
      <c r="J262" s="310">
        <v>7</v>
      </c>
      <c r="K262" s="451">
        <v>42736</v>
      </c>
      <c r="L262" s="451">
        <v>43100</v>
      </c>
      <c r="M262" s="393" t="s">
        <v>3451</v>
      </c>
      <c r="N262" s="105" t="s">
        <v>93</v>
      </c>
      <c r="O262" s="427" t="s">
        <v>22</v>
      </c>
      <c r="P262" s="427" t="s">
        <v>22</v>
      </c>
      <c r="Q262" s="118" t="s">
        <v>5681</v>
      </c>
      <c r="R262" s="118" t="s">
        <v>6164</v>
      </c>
      <c r="S262" s="427" t="s">
        <v>88</v>
      </c>
      <c r="T262" s="449">
        <v>7</v>
      </c>
      <c r="U262" s="107">
        <f t="shared" si="20"/>
        <v>1</v>
      </c>
      <c r="V262" s="86"/>
      <c r="W262" s="86"/>
      <c r="X262" s="86"/>
      <c r="Y262" s="450"/>
      <c r="Z262" s="450" t="s">
        <v>4808</v>
      </c>
      <c r="AA262" s="450" t="s">
        <v>5344</v>
      </c>
      <c r="AB262" s="450"/>
      <c r="AC262" s="450"/>
      <c r="AD262" s="86"/>
      <c r="AE262" s="86"/>
      <c r="AF262" s="86"/>
      <c r="AG262" s="86"/>
      <c r="AH262" s="86"/>
      <c r="AI262" s="86"/>
      <c r="AJ262" s="110" t="s">
        <v>230</v>
      </c>
      <c r="AK262" s="410">
        <f t="shared" si="21"/>
        <v>2</v>
      </c>
      <c r="AL262" s="411">
        <f t="shared" si="22"/>
        <v>0</v>
      </c>
      <c r="AM262" s="89" t="str">
        <f t="shared" si="23"/>
        <v>CUMPLIDA</v>
      </c>
      <c r="AN262" s="89" t="str">
        <f t="shared" si="24"/>
        <v>CUMPLIDA</v>
      </c>
      <c r="AO262" s="181" t="s">
        <v>88</v>
      </c>
      <c r="AP262" s="86"/>
      <c r="AQ262" s="91"/>
      <c r="AR262" s="91"/>
      <c r="AS262" s="91"/>
      <c r="AT262" s="427" t="s">
        <v>224</v>
      </c>
      <c r="AU262" s="427" t="s">
        <v>114</v>
      </c>
      <c r="AV262" s="427" t="s">
        <v>238</v>
      </c>
      <c r="AW262" s="427" t="s">
        <v>216</v>
      </c>
      <c r="AX262" s="427"/>
      <c r="AY262" s="427"/>
      <c r="AZ262" s="427"/>
      <c r="BA262" s="427"/>
      <c r="BB262" s="653"/>
    </row>
    <row r="263" spans="1:54" ht="315" hidden="1" x14ac:dyDescent="0.25">
      <c r="A263" s="96">
        <v>1109</v>
      </c>
      <c r="B263" s="96">
        <v>2</v>
      </c>
      <c r="C263" s="272" t="s">
        <v>4809</v>
      </c>
      <c r="D263" s="168" t="s">
        <v>4810</v>
      </c>
      <c r="E263" s="168" t="s">
        <v>4811</v>
      </c>
      <c r="F263" s="450" t="s">
        <v>4812</v>
      </c>
      <c r="G263" s="181" t="s">
        <v>4813</v>
      </c>
      <c r="H263" s="99" t="s">
        <v>4814</v>
      </c>
      <c r="I263" s="99" t="s">
        <v>5873</v>
      </c>
      <c r="J263" s="310">
        <v>6</v>
      </c>
      <c r="K263" s="451">
        <v>42736</v>
      </c>
      <c r="L263" s="451">
        <v>43404</v>
      </c>
      <c r="M263" s="393" t="s">
        <v>3451</v>
      </c>
      <c r="N263" s="105" t="s">
        <v>93</v>
      </c>
      <c r="O263" s="427" t="s">
        <v>22</v>
      </c>
      <c r="P263" s="427" t="s">
        <v>22</v>
      </c>
      <c r="Q263" s="118" t="s">
        <v>5681</v>
      </c>
      <c r="R263" s="118" t="s">
        <v>6164</v>
      </c>
      <c r="S263" s="427" t="s">
        <v>88</v>
      </c>
      <c r="T263" s="449">
        <v>4</v>
      </c>
      <c r="U263" s="107">
        <f t="shared" si="20"/>
        <v>0.66666666666666663</v>
      </c>
      <c r="V263" s="86"/>
      <c r="W263" s="86"/>
      <c r="X263" s="86"/>
      <c r="Y263" s="450"/>
      <c r="Z263" s="450" t="s">
        <v>4815</v>
      </c>
      <c r="AA263" s="450" t="s">
        <v>4816</v>
      </c>
      <c r="AB263" s="450" t="s">
        <v>5949</v>
      </c>
      <c r="AC263" s="450" t="s">
        <v>6190</v>
      </c>
      <c r="AD263" s="86"/>
      <c r="AE263" s="86"/>
      <c r="AF263" s="86"/>
      <c r="AG263" s="86"/>
      <c r="AH263" s="86"/>
      <c r="AI263" s="86"/>
      <c r="AJ263" s="110" t="s">
        <v>230</v>
      </c>
      <c r="AK263" s="410">
        <f t="shared" si="21"/>
        <v>0</v>
      </c>
      <c r="AL263" s="411">
        <f t="shared" si="22"/>
        <v>1</v>
      </c>
      <c r="AM263" s="89" t="str">
        <f t="shared" si="23"/>
        <v>EN TERMINO</v>
      </c>
      <c r="AN263" s="89" t="str">
        <f t="shared" si="24"/>
        <v>EN TERMINO</v>
      </c>
      <c r="AO263" s="181" t="s">
        <v>88</v>
      </c>
      <c r="AP263" s="86"/>
      <c r="AQ263" s="91"/>
      <c r="AR263" s="91"/>
      <c r="AS263" s="91"/>
      <c r="AT263" s="427" t="s">
        <v>224</v>
      </c>
      <c r="AU263" s="427" t="s">
        <v>113</v>
      </c>
      <c r="AV263" s="427" t="s">
        <v>113</v>
      </c>
      <c r="AW263" s="427" t="s">
        <v>216</v>
      </c>
      <c r="AX263" s="427"/>
      <c r="AY263" s="427"/>
      <c r="AZ263" s="427"/>
      <c r="BA263" s="427"/>
      <c r="BB263" s="653"/>
    </row>
    <row r="264" spans="1:54" ht="179.25" customHeight="1" x14ac:dyDescent="0.25">
      <c r="A264" s="96">
        <v>1110</v>
      </c>
      <c r="B264" s="96">
        <v>3</v>
      </c>
      <c r="C264" s="272" t="s">
        <v>4817</v>
      </c>
      <c r="D264" s="168" t="s">
        <v>4818</v>
      </c>
      <c r="E264" s="168" t="s">
        <v>4819</v>
      </c>
      <c r="F264" s="450" t="s">
        <v>4820</v>
      </c>
      <c r="G264" s="181" t="s">
        <v>4821</v>
      </c>
      <c r="H264" s="99" t="s">
        <v>4822</v>
      </c>
      <c r="I264" s="99" t="s">
        <v>4823</v>
      </c>
      <c r="J264" s="310">
        <v>6</v>
      </c>
      <c r="K264" s="451">
        <v>42736</v>
      </c>
      <c r="L264" s="451">
        <v>43100</v>
      </c>
      <c r="M264" s="393" t="s">
        <v>3451</v>
      </c>
      <c r="N264" s="105" t="s">
        <v>93</v>
      </c>
      <c r="O264" s="427" t="s">
        <v>22</v>
      </c>
      <c r="P264" s="427" t="s">
        <v>22</v>
      </c>
      <c r="Q264" s="118" t="s">
        <v>5681</v>
      </c>
      <c r="R264" s="118" t="s">
        <v>6164</v>
      </c>
      <c r="S264" s="427" t="s">
        <v>88</v>
      </c>
      <c r="T264" s="449">
        <v>6</v>
      </c>
      <c r="U264" s="107">
        <f t="shared" si="20"/>
        <v>1</v>
      </c>
      <c r="V264" s="86"/>
      <c r="W264" s="86"/>
      <c r="X264" s="86"/>
      <c r="Y264" s="450"/>
      <c r="Z264" s="450" t="s">
        <v>4824</v>
      </c>
      <c r="AA264" s="450" t="s">
        <v>5354</v>
      </c>
      <c r="AB264" s="450"/>
      <c r="AC264" s="450"/>
      <c r="AD264" s="86"/>
      <c r="AE264" s="86"/>
      <c r="AF264" s="86"/>
      <c r="AG264" s="86"/>
      <c r="AH264" s="86"/>
      <c r="AI264" s="86"/>
      <c r="AJ264" s="110" t="s">
        <v>230</v>
      </c>
      <c r="AK264" s="410">
        <f t="shared" si="21"/>
        <v>2</v>
      </c>
      <c r="AL264" s="411">
        <f t="shared" si="22"/>
        <v>0</v>
      </c>
      <c r="AM264" s="89" t="str">
        <f t="shared" si="23"/>
        <v>CUMPLIDA</v>
      </c>
      <c r="AN264" s="89" t="str">
        <f t="shared" si="24"/>
        <v>CUMPLIDA</v>
      </c>
      <c r="AO264" s="181" t="s">
        <v>88</v>
      </c>
      <c r="AP264" s="86"/>
      <c r="AQ264" s="91"/>
      <c r="AR264" s="91"/>
      <c r="AS264" s="91"/>
      <c r="AT264" s="427" t="s">
        <v>224</v>
      </c>
      <c r="AU264" s="427" t="s">
        <v>115</v>
      </c>
      <c r="AV264" s="427" t="s">
        <v>174</v>
      </c>
      <c r="AW264" s="427" t="s">
        <v>216</v>
      </c>
      <c r="AX264" s="427"/>
      <c r="AY264" s="427"/>
      <c r="AZ264" s="427"/>
      <c r="BA264" s="427"/>
      <c r="BB264" s="653"/>
    </row>
    <row r="265" spans="1:54" ht="160.5" hidden="1" customHeight="1" x14ac:dyDescent="0.25">
      <c r="A265" s="96">
        <v>1111</v>
      </c>
      <c r="B265" s="96">
        <v>4</v>
      </c>
      <c r="C265" s="168" t="s">
        <v>4825</v>
      </c>
      <c r="D265" s="168" t="s">
        <v>4826</v>
      </c>
      <c r="E265" s="168" t="s">
        <v>4827</v>
      </c>
      <c r="F265" s="450" t="s">
        <v>4828</v>
      </c>
      <c r="G265" s="181" t="s">
        <v>4829</v>
      </c>
      <c r="H265" s="99" t="s">
        <v>5384</v>
      </c>
      <c r="I265" s="99" t="s">
        <v>5383</v>
      </c>
      <c r="J265" s="310">
        <v>7</v>
      </c>
      <c r="K265" s="451">
        <v>42736</v>
      </c>
      <c r="L265" s="451">
        <v>43434</v>
      </c>
      <c r="M265" s="393" t="s">
        <v>3451</v>
      </c>
      <c r="N265" s="105" t="s">
        <v>93</v>
      </c>
      <c r="O265" s="427" t="s">
        <v>22</v>
      </c>
      <c r="P265" s="427" t="s">
        <v>3461</v>
      </c>
      <c r="Q265" s="118" t="s">
        <v>5681</v>
      </c>
      <c r="R265" s="118" t="s">
        <v>6164</v>
      </c>
      <c r="S265" s="427" t="s">
        <v>3441</v>
      </c>
      <c r="T265" s="449">
        <v>5</v>
      </c>
      <c r="U265" s="107">
        <f t="shared" si="20"/>
        <v>0.7142857142857143</v>
      </c>
      <c r="V265" s="86"/>
      <c r="W265" s="86"/>
      <c r="X265" s="86"/>
      <c r="Y265" s="450"/>
      <c r="Z265" s="450" t="s">
        <v>4830</v>
      </c>
      <c r="AA265" s="450" t="s">
        <v>5394</v>
      </c>
      <c r="AB265" s="450" t="s">
        <v>5849</v>
      </c>
      <c r="AC265" s="450"/>
      <c r="AD265" s="86"/>
      <c r="AE265" s="86"/>
      <c r="AF265" s="86"/>
      <c r="AG265" s="86"/>
      <c r="AH265" s="86"/>
      <c r="AI265" s="86"/>
      <c r="AJ265" s="110" t="s">
        <v>230</v>
      </c>
      <c r="AK265" s="410">
        <f t="shared" si="21"/>
        <v>0</v>
      </c>
      <c r="AL265" s="411">
        <f t="shared" si="22"/>
        <v>1</v>
      </c>
      <c r="AM265" s="89" t="str">
        <f t="shared" si="23"/>
        <v>EN TERMINO</v>
      </c>
      <c r="AN265" s="89" t="str">
        <f t="shared" si="24"/>
        <v>EN TERMINO</v>
      </c>
      <c r="AO265" s="181" t="s">
        <v>89</v>
      </c>
      <c r="AP265" s="86"/>
      <c r="AQ265" s="91"/>
      <c r="AR265" s="91"/>
      <c r="AS265" s="91"/>
      <c r="AT265" s="427" t="s">
        <v>224</v>
      </c>
      <c r="AU265" s="427" t="s">
        <v>111</v>
      </c>
      <c r="AV265" s="427" t="s">
        <v>178</v>
      </c>
      <c r="AW265" s="427" t="s">
        <v>216</v>
      </c>
      <c r="AX265" s="427"/>
      <c r="AY265" s="427"/>
      <c r="AZ265" s="427"/>
      <c r="BA265" s="427"/>
      <c r="BB265" s="653"/>
    </row>
    <row r="266" spans="1:54" ht="192" customHeight="1" x14ac:dyDescent="0.25">
      <c r="A266" s="96">
        <v>1112</v>
      </c>
      <c r="B266" s="96">
        <v>5</v>
      </c>
      <c r="C266" s="363" t="s">
        <v>4831</v>
      </c>
      <c r="D266" s="168" t="s">
        <v>4832</v>
      </c>
      <c r="E266" s="168" t="s">
        <v>4833</v>
      </c>
      <c r="F266" s="450" t="s">
        <v>4834</v>
      </c>
      <c r="G266" s="181" t="s">
        <v>4835</v>
      </c>
      <c r="H266" s="99" t="s">
        <v>4836</v>
      </c>
      <c r="I266" s="99" t="s">
        <v>4837</v>
      </c>
      <c r="J266" s="310">
        <v>5</v>
      </c>
      <c r="K266" s="451">
        <v>42736</v>
      </c>
      <c r="L266" s="451">
        <v>42916</v>
      </c>
      <c r="M266" s="393" t="s">
        <v>3451</v>
      </c>
      <c r="N266" s="105" t="s">
        <v>93</v>
      </c>
      <c r="O266" s="427" t="s">
        <v>22</v>
      </c>
      <c r="P266" s="427" t="s">
        <v>4482</v>
      </c>
      <c r="Q266" s="118" t="s">
        <v>5681</v>
      </c>
      <c r="R266" s="118" t="s">
        <v>6164</v>
      </c>
      <c r="S266" s="427" t="s">
        <v>3441</v>
      </c>
      <c r="T266" s="449">
        <v>5</v>
      </c>
      <c r="U266" s="107">
        <f t="shared" si="20"/>
        <v>1</v>
      </c>
      <c r="V266" s="86"/>
      <c r="W266" s="86"/>
      <c r="X266" s="86"/>
      <c r="Y266" s="450"/>
      <c r="Z266" s="450" t="s">
        <v>4838</v>
      </c>
      <c r="AA266" s="450"/>
      <c r="AB266" s="450"/>
      <c r="AC266" s="450"/>
      <c r="AD266" s="86"/>
      <c r="AE266" s="86"/>
      <c r="AF266" s="86"/>
      <c r="AG266" s="86"/>
      <c r="AH266" s="86"/>
      <c r="AI266" s="86"/>
      <c r="AJ266" s="110" t="s">
        <v>230</v>
      </c>
      <c r="AK266" s="410">
        <f t="shared" si="21"/>
        <v>2</v>
      </c>
      <c r="AL266" s="411">
        <f t="shared" si="22"/>
        <v>0</v>
      </c>
      <c r="AM266" s="89" t="str">
        <f t="shared" si="23"/>
        <v>CUMPLIDA</v>
      </c>
      <c r="AN266" s="89" t="str">
        <f t="shared" si="24"/>
        <v>CUMPLIDA</v>
      </c>
      <c r="AO266" s="181" t="s">
        <v>89</v>
      </c>
      <c r="AP266" s="86"/>
      <c r="AQ266" s="91"/>
      <c r="AR266" s="91"/>
      <c r="AS266" s="91"/>
      <c r="AT266" s="427" t="s">
        <v>224</v>
      </c>
      <c r="AU266" s="427" t="s">
        <v>113</v>
      </c>
      <c r="AV266" s="427" t="s">
        <v>113</v>
      </c>
      <c r="AW266" s="427" t="s">
        <v>216</v>
      </c>
      <c r="AX266" s="427"/>
      <c r="AY266" s="427"/>
      <c r="AZ266" s="427"/>
      <c r="BA266" s="427"/>
      <c r="BB266" s="653"/>
    </row>
    <row r="267" spans="1:54" ht="129.75" customHeight="1" x14ac:dyDescent="0.25">
      <c r="A267" s="96">
        <v>1113</v>
      </c>
      <c r="B267" s="96">
        <v>6</v>
      </c>
      <c r="C267" s="272" t="s">
        <v>4839</v>
      </c>
      <c r="D267" s="168" t="s">
        <v>4840</v>
      </c>
      <c r="E267" s="168" t="s">
        <v>4841</v>
      </c>
      <c r="F267" s="450" t="s">
        <v>4842</v>
      </c>
      <c r="G267" s="181" t="s">
        <v>4843</v>
      </c>
      <c r="H267" s="99" t="s">
        <v>4844</v>
      </c>
      <c r="I267" s="99" t="s">
        <v>4845</v>
      </c>
      <c r="J267" s="449">
        <v>5</v>
      </c>
      <c r="K267" s="451">
        <v>42736</v>
      </c>
      <c r="L267" s="451">
        <v>42916</v>
      </c>
      <c r="M267" s="393" t="s">
        <v>3451</v>
      </c>
      <c r="N267" s="105" t="s">
        <v>93</v>
      </c>
      <c r="O267" s="427" t="s">
        <v>22</v>
      </c>
      <c r="P267" s="427" t="s">
        <v>4482</v>
      </c>
      <c r="Q267" s="118" t="s">
        <v>5681</v>
      </c>
      <c r="R267" s="118" t="s">
        <v>6164</v>
      </c>
      <c r="S267" s="427" t="s">
        <v>88</v>
      </c>
      <c r="T267" s="449">
        <v>5</v>
      </c>
      <c r="U267" s="107">
        <f t="shared" si="20"/>
        <v>1</v>
      </c>
      <c r="V267" s="86"/>
      <c r="W267" s="86"/>
      <c r="X267" s="86"/>
      <c r="Y267" s="450"/>
      <c r="Z267" s="450" t="s">
        <v>4846</v>
      </c>
      <c r="AA267" s="450"/>
      <c r="AB267" s="450"/>
      <c r="AC267" s="450"/>
      <c r="AD267" s="86"/>
      <c r="AE267" s="86"/>
      <c r="AF267" s="86"/>
      <c r="AG267" s="86"/>
      <c r="AH267" s="86"/>
      <c r="AI267" s="86"/>
      <c r="AJ267" s="110" t="s">
        <v>230</v>
      </c>
      <c r="AK267" s="410">
        <f t="shared" si="21"/>
        <v>2</v>
      </c>
      <c r="AL267" s="411">
        <f t="shared" si="22"/>
        <v>0</v>
      </c>
      <c r="AM267" s="89" t="str">
        <f t="shared" si="23"/>
        <v>CUMPLIDA</v>
      </c>
      <c r="AN267" s="89" t="str">
        <f t="shared" si="24"/>
        <v>CUMPLIDA</v>
      </c>
      <c r="AO267" s="181" t="s">
        <v>88</v>
      </c>
      <c r="AP267" s="86"/>
      <c r="AQ267" s="91"/>
      <c r="AR267" s="91"/>
      <c r="AS267" s="91"/>
      <c r="AT267" s="427" t="s">
        <v>224</v>
      </c>
      <c r="AU267" s="427" t="s">
        <v>111</v>
      </c>
      <c r="AV267" s="427" t="s">
        <v>143</v>
      </c>
      <c r="AW267" s="427" t="s">
        <v>216</v>
      </c>
      <c r="AX267" s="427"/>
      <c r="AY267" s="427"/>
      <c r="AZ267" s="427"/>
      <c r="BA267" s="427"/>
      <c r="BB267" s="653"/>
    </row>
    <row r="268" spans="1:54" ht="135.75" customHeight="1" x14ac:dyDescent="0.25">
      <c r="A268" s="96">
        <v>1114</v>
      </c>
      <c r="B268" s="96">
        <v>7</v>
      </c>
      <c r="C268" s="272" t="s">
        <v>4847</v>
      </c>
      <c r="D268" s="168" t="s">
        <v>4848</v>
      </c>
      <c r="E268" s="168" t="s">
        <v>4849</v>
      </c>
      <c r="F268" s="450" t="s">
        <v>4850</v>
      </c>
      <c r="G268" s="99" t="s">
        <v>4851</v>
      </c>
      <c r="H268" s="99" t="s">
        <v>4852</v>
      </c>
      <c r="I268" s="99" t="s">
        <v>4853</v>
      </c>
      <c r="J268" s="310">
        <v>1</v>
      </c>
      <c r="K268" s="451">
        <v>42736</v>
      </c>
      <c r="L268" s="451">
        <v>42916</v>
      </c>
      <c r="M268" s="393" t="s">
        <v>3451</v>
      </c>
      <c r="N268" s="105" t="s">
        <v>93</v>
      </c>
      <c r="O268" s="427" t="s">
        <v>22</v>
      </c>
      <c r="P268" s="427" t="s">
        <v>3461</v>
      </c>
      <c r="Q268" s="118" t="s">
        <v>5681</v>
      </c>
      <c r="R268" s="118" t="s">
        <v>6164</v>
      </c>
      <c r="S268" s="427" t="s">
        <v>88</v>
      </c>
      <c r="T268" s="449">
        <v>1</v>
      </c>
      <c r="U268" s="107">
        <f t="shared" si="20"/>
        <v>1</v>
      </c>
      <c r="V268" s="86"/>
      <c r="W268" s="86"/>
      <c r="X268" s="86"/>
      <c r="Y268" s="450"/>
      <c r="Z268" s="450" t="s">
        <v>4854</v>
      </c>
      <c r="AA268" s="450"/>
      <c r="AB268" s="450"/>
      <c r="AC268" s="450"/>
      <c r="AD268" s="86"/>
      <c r="AE268" s="86"/>
      <c r="AF268" s="427" t="s">
        <v>371</v>
      </c>
      <c r="AG268" s="85"/>
      <c r="AH268" s="86"/>
      <c r="AI268" s="85" t="s">
        <v>372</v>
      </c>
      <c r="AJ268" s="110" t="s">
        <v>230</v>
      </c>
      <c r="AK268" s="410">
        <f t="shared" si="21"/>
        <v>2</v>
      </c>
      <c r="AL268" s="411">
        <f t="shared" si="22"/>
        <v>0</v>
      </c>
      <c r="AM268" s="89" t="str">
        <f t="shared" si="23"/>
        <v>CUMPLIDA</v>
      </c>
      <c r="AN268" s="89" t="str">
        <f t="shared" si="24"/>
        <v>CUMPLIDA</v>
      </c>
      <c r="AO268" s="181" t="s">
        <v>88</v>
      </c>
      <c r="AP268" s="86"/>
      <c r="AQ268" s="91"/>
      <c r="AR268" s="91"/>
      <c r="AS268" s="91"/>
      <c r="AT268" s="427" t="s">
        <v>224</v>
      </c>
      <c r="AU268" s="427" t="s">
        <v>116</v>
      </c>
      <c r="AV268" s="427" t="s">
        <v>239</v>
      </c>
      <c r="AW268" s="427" t="s">
        <v>216</v>
      </c>
      <c r="AX268" s="427"/>
      <c r="AY268" s="427"/>
      <c r="AZ268" s="427"/>
      <c r="BA268" s="427"/>
      <c r="BB268" s="653"/>
    </row>
    <row r="269" spans="1:54" ht="111" customHeight="1" x14ac:dyDescent="0.25">
      <c r="A269" s="96">
        <v>1115</v>
      </c>
      <c r="B269" s="96">
        <v>8</v>
      </c>
      <c r="C269" s="272" t="s">
        <v>4855</v>
      </c>
      <c r="D269" s="168" t="s">
        <v>4856</v>
      </c>
      <c r="E269" s="168" t="s">
        <v>4857</v>
      </c>
      <c r="F269" s="450" t="s">
        <v>4858</v>
      </c>
      <c r="G269" s="99" t="s">
        <v>4859</v>
      </c>
      <c r="H269" s="99" t="s">
        <v>4860</v>
      </c>
      <c r="I269" s="99" t="s">
        <v>4861</v>
      </c>
      <c r="J269" s="310">
        <v>3</v>
      </c>
      <c r="K269" s="451">
        <v>42736</v>
      </c>
      <c r="L269" s="451">
        <v>42916</v>
      </c>
      <c r="M269" s="393" t="s">
        <v>3451</v>
      </c>
      <c r="N269" s="105" t="s">
        <v>93</v>
      </c>
      <c r="O269" s="427" t="s">
        <v>22</v>
      </c>
      <c r="P269" s="427" t="s">
        <v>22</v>
      </c>
      <c r="Q269" s="118" t="s">
        <v>5681</v>
      </c>
      <c r="R269" s="118" t="s">
        <v>6164</v>
      </c>
      <c r="S269" s="427" t="s">
        <v>88</v>
      </c>
      <c r="T269" s="449">
        <v>3</v>
      </c>
      <c r="U269" s="107">
        <f t="shared" si="20"/>
        <v>1</v>
      </c>
      <c r="V269" s="86"/>
      <c r="W269" s="86"/>
      <c r="X269" s="86"/>
      <c r="Y269" s="450"/>
      <c r="Z269" s="450" t="s">
        <v>4862</v>
      </c>
      <c r="AA269" s="450"/>
      <c r="AB269" s="450"/>
      <c r="AC269" s="450"/>
      <c r="AD269" s="86"/>
      <c r="AE269" s="86"/>
      <c r="AF269" s="86"/>
      <c r="AG269" s="86"/>
      <c r="AH269" s="86"/>
      <c r="AI269" s="86"/>
      <c r="AJ269" s="110" t="s">
        <v>230</v>
      </c>
      <c r="AK269" s="410">
        <f t="shared" si="21"/>
        <v>2</v>
      </c>
      <c r="AL269" s="411">
        <f t="shared" si="22"/>
        <v>0</v>
      </c>
      <c r="AM269" s="89" t="str">
        <f t="shared" si="23"/>
        <v>CUMPLIDA</v>
      </c>
      <c r="AN269" s="89" t="str">
        <f t="shared" si="24"/>
        <v>CUMPLIDA</v>
      </c>
      <c r="AO269" s="181" t="s">
        <v>88</v>
      </c>
      <c r="AP269" s="86"/>
      <c r="AQ269" s="91"/>
      <c r="AR269" s="91"/>
      <c r="AS269" s="91"/>
      <c r="AT269" s="427" t="s">
        <v>224</v>
      </c>
      <c r="AU269" s="427" t="s">
        <v>115</v>
      </c>
      <c r="AV269" s="427" t="s">
        <v>155</v>
      </c>
      <c r="AW269" s="427" t="s">
        <v>216</v>
      </c>
      <c r="AX269" s="427"/>
      <c r="AY269" s="427"/>
      <c r="AZ269" s="427"/>
      <c r="BA269" s="427"/>
      <c r="BB269" s="653"/>
    </row>
    <row r="270" spans="1:54" ht="156" customHeight="1" x14ac:dyDescent="0.25">
      <c r="A270" s="96">
        <v>1116</v>
      </c>
      <c r="B270" s="96">
        <v>9</v>
      </c>
      <c r="C270" s="272" t="s">
        <v>4863</v>
      </c>
      <c r="D270" s="168" t="s">
        <v>4864</v>
      </c>
      <c r="E270" s="168" t="s">
        <v>4865</v>
      </c>
      <c r="F270" s="450" t="s">
        <v>4866</v>
      </c>
      <c r="G270" s="99" t="s">
        <v>4867</v>
      </c>
      <c r="H270" s="99" t="s">
        <v>4868</v>
      </c>
      <c r="I270" s="99" t="s">
        <v>4869</v>
      </c>
      <c r="J270" s="310">
        <v>3</v>
      </c>
      <c r="K270" s="451">
        <v>42736</v>
      </c>
      <c r="L270" s="451">
        <v>42825</v>
      </c>
      <c r="M270" s="393" t="s">
        <v>3451</v>
      </c>
      <c r="N270" s="105" t="s">
        <v>93</v>
      </c>
      <c r="O270" s="427" t="s">
        <v>22</v>
      </c>
      <c r="P270" s="427" t="s">
        <v>22</v>
      </c>
      <c r="Q270" s="118" t="s">
        <v>5681</v>
      </c>
      <c r="R270" s="118" t="s">
        <v>6164</v>
      </c>
      <c r="S270" s="427" t="s">
        <v>3547</v>
      </c>
      <c r="T270" s="449">
        <v>3</v>
      </c>
      <c r="U270" s="107">
        <f t="shared" si="20"/>
        <v>1</v>
      </c>
      <c r="V270" s="86"/>
      <c r="W270" s="86"/>
      <c r="X270" s="86"/>
      <c r="Y270" s="450"/>
      <c r="Z270" s="450" t="s">
        <v>4870</v>
      </c>
      <c r="AA270" s="450"/>
      <c r="AB270" s="450"/>
      <c r="AC270" s="450"/>
      <c r="AD270" s="86"/>
      <c r="AE270" s="86"/>
      <c r="AF270" s="427" t="s">
        <v>371</v>
      </c>
      <c r="AG270" s="85"/>
      <c r="AH270" s="86"/>
      <c r="AI270" s="85" t="s">
        <v>372</v>
      </c>
      <c r="AJ270" s="110" t="s">
        <v>230</v>
      </c>
      <c r="AK270" s="410">
        <f t="shared" si="21"/>
        <v>2</v>
      </c>
      <c r="AL270" s="411">
        <f t="shared" si="22"/>
        <v>0</v>
      </c>
      <c r="AM270" s="89" t="str">
        <f t="shared" si="23"/>
        <v>CUMPLIDA</v>
      </c>
      <c r="AN270" s="89" t="str">
        <f t="shared" si="24"/>
        <v>CUMPLIDA</v>
      </c>
      <c r="AO270" s="181" t="s">
        <v>31</v>
      </c>
      <c r="AP270" s="86"/>
      <c r="AQ270" s="91"/>
      <c r="AR270" s="91"/>
      <c r="AS270" s="91"/>
      <c r="AT270" s="427" t="s">
        <v>224</v>
      </c>
      <c r="AU270" s="427" t="s">
        <v>116</v>
      </c>
      <c r="AV270" s="427" t="s">
        <v>4871</v>
      </c>
      <c r="AW270" s="427" t="s">
        <v>216</v>
      </c>
      <c r="AX270" s="427"/>
      <c r="AY270" s="427"/>
      <c r="AZ270" s="427"/>
      <c r="BA270" s="427"/>
      <c r="BB270" s="653"/>
    </row>
    <row r="271" spans="1:54" ht="145.5" customHeight="1" x14ac:dyDescent="0.25">
      <c r="A271" s="96">
        <v>1117</v>
      </c>
      <c r="B271" s="96">
        <v>10</v>
      </c>
      <c r="C271" s="272" t="s">
        <v>4872</v>
      </c>
      <c r="D271" s="168" t="s">
        <v>4873</v>
      </c>
      <c r="E271" s="168" t="s">
        <v>4874</v>
      </c>
      <c r="F271" s="450" t="s">
        <v>4866</v>
      </c>
      <c r="G271" s="99" t="s">
        <v>4867</v>
      </c>
      <c r="H271" s="99" t="s">
        <v>4868</v>
      </c>
      <c r="I271" s="99" t="s">
        <v>4875</v>
      </c>
      <c r="J271" s="310">
        <v>3</v>
      </c>
      <c r="K271" s="451">
        <v>42736</v>
      </c>
      <c r="L271" s="451">
        <v>42825</v>
      </c>
      <c r="M271" s="393" t="s">
        <v>3451</v>
      </c>
      <c r="N271" s="105" t="s">
        <v>93</v>
      </c>
      <c r="O271" s="427" t="s">
        <v>22</v>
      </c>
      <c r="P271" s="427" t="s">
        <v>22</v>
      </c>
      <c r="Q271" s="118" t="s">
        <v>5681</v>
      </c>
      <c r="R271" s="118" t="s">
        <v>6164</v>
      </c>
      <c r="S271" s="427" t="s">
        <v>3547</v>
      </c>
      <c r="T271" s="449">
        <v>3</v>
      </c>
      <c r="U271" s="107">
        <f t="shared" si="20"/>
        <v>1</v>
      </c>
      <c r="V271" s="86"/>
      <c r="W271" s="86"/>
      <c r="X271" s="86"/>
      <c r="Y271" s="450"/>
      <c r="Z271" s="450" t="s">
        <v>4870</v>
      </c>
      <c r="AA271" s="450"/>
      <c r="AB271" s="450"/>
      <c r="AC271" s="450"/>
      <c r="AD271" s="86"/>
      <c r="AE271" s="86"/>
      <c r="AF271" s="427" t="s">
        <v>371</v>
      </c>
      <c r="AG271" s="85"/>
      <c r="AH271" s="86"/>
      <c r="AI271" s="85" t="s">
        <v>372</v>
      </c>
      <c r="AJ271" s="110" t="s">
        <v>230</v>
      </c>
      <c r="AK271" s="410">
        <f t="shared" si="21"/>
        <v>2</v>
      </c>
      <c r="AL271" s="411">
        <f t="shared" si="22"/>
        <v>0</v>
      </c>
      <c r="AM271" s="89" t="str">
        <f t="shared" si="23"/>
        <v>CUMPLIDA</v>
      </c>
      <c r="AN271" s="89" t="str">
        <f t="shared" si="24"/>
        <v>CUMPLIDA</v>
      </c>
      <c r="AO271" s="181" t="s">
        <v>31</v>
      </c>
      <c r="AP271" s="86"/>
      <c r="AQ271" s="91"/>
      <c r="AR271" s="91"/>
      <c r="AS271" s="91"/>
      <c r="AT271" s="427" t="s">
        <v>224</v>
      </c>
      <c r="AU271" s="427" t="s">
        <v>116</v>
      </c>
      <c r="AV271" s="427" t="s">
        <v>4871</v>
      </c>
      <c r="AW271" s="427" t="s">
        <v>216</v>
      </c>
      <c r="AX271" s="427"/>
      <c r="AY271" s="427"/>
      <c r="AZ271" s="427"/>
      <c r="BA271" s="427"/>
      <c r="BB271" s="653"/>
    </row>
    <row r="272" spans="1:54" ht="134.25" customHeight="1" x14ac:dyDescent="0.25">
      <c r="A272" s="96">
        <v>1118</v>
      </c>
      <c r="B272" s="96">
        <v>11</v>
      </c>
      <c r="C272" s="272" t="s">
        <v>4876</v>
      </c>
      <c r="D272" s="168" t="s">
        <v>4877</v>
      </c>
      <c r="E272" s="168" t="s">
        <v>4878</v>
      </c>
      <c r="F272" s="450" t="s">
        <v>4879</v>
      </c>
      <c r="G272" s="99" t="s">
        <v>4880</v>
      </c>
      <c r="H272" s="181" t="s">
        <v>4881</v>
      </c>
      <c r="I272" s="99" t="s">
        <v>4882</v>
      </c>
      <c r="J272" s="310">
        <v>5</v>
      </c>
      <c r="K272" s="451">
        <v>42736</v>
      </c>
      <c r="L272" s="451">
        <v>43100</v>
      </c>
      <c r="M272" s="393" t="s">
        <v>3451</v>
      </c>
      <c r="N272" s="105" t="s">
        <v>93</v>
      </c>
      <c r="O272" s="427" t="s">
        <v>22</v>
      </c>
      <c r="P272" s="427" t="s">
        <v>22</v>
      </c>
      <c r="Q272" s="118" t="s">
        <v>5681</v>
      </c>
      <c r="R272" s="118" t="s">
        <v>6164</v>
      </c>
      <c r="S272" s="427" t="s">
        <v>3441</v>
      </c>
      <c r="T272" s="449">
        <v>5</v>
      </c>
      <c r="U272" s="107">
        <f t="shared" si="20"/>
        <v>1</v>
      </c>
      <c r="V272" s="86"/>
      <c r="W272" s="86"/>
      <c r="X272" s="86"/>
      <c r="Y272" s="450"/>
      <c r="Z272" s="450" t="s">
        <v>4883</v>
      </c>
      <c r="AA272" s="450" t="s">
        <v>5334</v>
      </c>
      <c r="AB272" s="450"/>
      <c r="AC272" s="450"/>
      <c r="AD272" s="86"/>
      <c r="AE272" s="86"/>
      <c r="AF272" s="86"/>
      <c r="AG272" s="86"/>
      <c r="AH272" s="86"/>
      <c r="AI272" s="86"/>
      <c r="AJ272" s="110" t="s">
        <v>230</v>
      </c>
      <c r="AK272" s="410">
        <f t="shared" si="21"/>
        <v>2</v>
      </c>
      <c r="AL272" s="411">
        <f t="shared" si="22"/>
        <v>0</v>
      </c>
      <c r="AM272" s="89" t="str">
        <f t="shared" si="23"/>
        <v>CUMPLIDA</v>
      </c>
      <c r="AN272" s="89" t="str">
        <f t="shared" si="24"/>
        <v>CUMPLIDA</v>
      </c>
      <c r="AO272" s="181" t="s">
        <v>89</v>
      </c>
      <c r="AP272" s="86"/>
      <c r="AQ272" s="91"/>
      <c r="AR272" s="91"/>
      <c r="AS272" s="91"/>
      <c r="AT272" s="427" t="s">
        <v>224</v>
      </c>
      <c r="AU272" s="427" t="s">
        <v>111</v>
      </c>
      <c r="AV272" s="427" t="s">
        <v>240</v>
      </c>
      <c r="AW272" s="427" t="s">
        <v>216</v>
      </c>
      <c r="AX272" s="427"/>
      <c r="AY272" s="427"/>
      <c r="AZ272" s="427"/>
      <c r="BA272" s="427"/>
      <c r="BB272" s="653"/>
    </row>
    <row r="273" spans="1:54" ht="165" customHeight="1" x14ac:dyDescent="0.25">
      <c r="A273" s="96">
        <v>1119</v>
      </c>
      <c r="B273" s="96">
        <v>12</v>
      </c>
      <c r="C273" s="272" t="s">
        <v>4884</v>
      </c>
      <c r="D273" s="168" t="s">
        <v>4885</v>
      </c>
      <c r="E273" s="119" t="s">
        <v>4886</v>
      </c>
      <c r="F273" s="450" t="s">
        <v>4887</v>
      </c>
      <c r="G273" s="99" t="s">
        <v>4888</v>
      </c>
      <c r="H273" s="99" t="s">
        <v>4889</v>
      </c>
      <c r="I273" s="99" t="s">
        <v>4890</v>
      </c>
      <c r="J273" s="310">
        <v>5</v>
      </c>
      <c r="K273" s="451">
        <v>42736</v>
      </c>
      <c r="L273" s="451">
        <v>42978</v>
      </c>
      <c r="M273" s="393" t="s">
        <v>3451</v>
      </c>
      <c r="N273" s="105" t="s">
        <v>93</v>
      </c>
      <c r="O273" s="427" t="s">
        <v>22</v>
      </c>
      <c r="P273" s="427" t="s">
        <v>22</v>
      </c>
      <c r="Q273" s="118" t="s">
        <v>5681</v>
      </c>
      <c r="R273" s="118" t="s">
        <v>6164</v>
      </c>
      <c r="S273" s="427" t="s">
        <v>3441</v>
      </c>
      <c r="T273" s="449">
        <v>5</v>
      </c>
      <c r="U273" s="107">
        <f t="shared" si="20"/>
        <v>1</v>
      </c>
      <c r="V273" s="86"/>
      <c r="W273" s="86"/>
      <c r="X273" s="86"/>
      <c r="Y273" s="450"/>
      <c r="Z273" s="450" t="s">
        <v>4808</v>
      </c>
      <c r="AA273" s="450" t="s">
        <v>4891</v>
      </c>
      <c r="AB273" s="450"/>
      <c r="AC273" s="450"/>
      <c r="AD273" s="86"/>
      <c r="AE273" s="86"/>
      <c r="AF273" s="86"/>
      <c r="AG273" s="86"/>
      <c r="AH273" s="86"/>
      <c r="AI273" s="86"/>
      <c r="AJ273" s="110" t="s">
        <v>230</v>
      </c>
      <c r="AK273" s="410">
        <f t="shared" si="21"/>
        <v>2</v>
      </c>
      <c r="AL273" s="411">
        <f t="shared" si="22"/>
        <v>0</v>
      </c>
      <c r="AM273" s="89" t="str">
        <f t="shared" si="23"/>
        <v>CUMPLIDA</v>
      </c>
      <c r="AN273" s="89" t="str">
        <f t="shared" si="24"/>
        <v>CUMPLIDA</v>
      </c>
      <c r="AO273" s="181" t="s">
        <v>89</v>
      </c>
      <c r="AP273" s="86"/>
      <c r="AQ273" s="91"/>
      <c r="AR273" s="91"/>
      <c r="AS273" s="91"/>
      <c r="AT273" s="427" t="s">
        <v>224</v>
      </c>
      <c r="AU273" s="427" t="s">
        <v>111</v>
      </c>
      <c r="AV273" s="427" t="s">
        <v>1512</v>
      </c>
      <c r="AW273" s="427" t="s">
        <v>216</v>
      </c>
      <c r="AX273" s="427"/>
      <c r="AY273" s="427"/>
      <c r="AZ273" s="427"/>
      <c r="BA273" s="427"/>
      <c r="BB273" s="653"/>
    </row>
    <row r="274" spans="1:54" ht="267" customHeight="1" x14ac:dyDescent="0.25">
      <c r="A274" s="96">
        <v>1120</v>
      </c>
      <c r="B274" s="96">
        <v>13</v>
      </c>
      <c r="C274" s="272" t="s">
        <v>4892</v>
      </c>
      <c r="D274" s="168" t="s">
        <v>4893</v>
      </c>
      <c r="E274" s="168" t="s">
        <v>4894</v>
      </c>
      <c r="F274" s="450" t="s">
        <v>4895</v>
      </c>
      <c r="G274" s="99" t="s">
        <v>4896</v>
      </c>
      <c r="H274" s="99" t="s">
        <v>4897</v>
      </c>
      <c r="I274" s="99" t="s">
        <v>4898</v>
      </c>
      <c r="J274" s="310">
        <v>5</v>
      </c>
      <c r="K274" s="451">
        <v>42736</v>
      </c>
      <c r="L274" s="451">
        <v>43100</v>
      </c>
      <c r="M274" s="393" t="s">
        <v>3451</v>
      </c>
      <c r="N274" s="105" t="s">
        <v>93</v>
      </c>
      <c r="O274" s="427" t="s">
        <v>22</v>
      </c>
      <c r="P274" s="427" t="s">
        <v>22</v>
      </c>
      <c r="Q274" s="118" t="s">
        <v>5681</v>
      </c>
      <c r="R274" s="118" t="s">
        <v>6164</v>
      </c>
      <c r="S274" s="427" t="s">
        <v>3547</v>
      </c>
      <c r="T274" s="449">
        <v>5</v>
      </c>
      <c r="U274" s="107">
        <f t="shared" si="20"/>
        <v>1</v>
      </c>
      <c r="V274" s="86"/>
      <c r="W274" s="86"/>
      <c r="X274" s="86"/>
      <c r="Y274" s="450"/>
      <c r="Z274" s="450" t="s">
        <v>4883</v>
      </c>
      <c r="AA274" s="450" t="s">
        <v>5349</v>
      </c>
      <c r="AB274" s="450"/>
      <c r="AC274" s="450"/>
      <c r="AD274" s="86"/>
      <c r="AE274" s="86"/>
      <c r="AF274" s="86"/>
      <c r="AG274" s="86"/>
      <c r="AH274" s="86"/>
      <c r="AI274" s="86"/>
      <c r="AJ274" s="110" t="s">
        <v>230</v>
      </c>
      <c r="AK274" s="410">
        <f t="shared" si="21"/>
        <v>2</v>
      </c>
      <c r="AL274" s="411">
        <f t="shared" si="22"/>
        <v>0</v>
      </c>
      <c r="AM274" s="89" t="str">
        <f t="shared" si="23"/>
        <v>CUMPLIDA</v>
      </c>
      <c r="AN274" s="89" t="str">
        <f t="shared" si="24"/>
        <v>CUMPLIDA</v>
      </c>
      <c r="AO274" s="181" t="s">
        <v>31</v>
      </c>
      <c r="AP274" s="86"/>
      <c r="AQ274" s="91"/>
      <c r="AR274" s="91"/>
      <c r="AS274" s="91"/>
      <c r="AT274" s="427" t="s">
        <v>224</v>
      </c>
      <c r="AU274" s="427" t="s">
        <v>113</v>
      </c>
      <c r="AV274" s="427" t="s">
        <v>113</v>
      </c>
      <c r="AW274" s="427" t="s">
        <v>216</v>
      </c>
      <c r="AX274" s="427"/>
      <c r="AY274" s="427"/>
      <c r="AZ274" s="427"/>
      <c r="BA274" s="427"/>
      <c r="BB274" s="653"/>
    </row>
    <row r="275" spans="1:54" ht="279" customHeight="1" x14ac:dyDescent="0.25">
      <c r="A275" s="96">
        <v>1121</v>
      </c>
      <c r="B275" s="96">
        <v>14</v>
      </c>
      <c r="C275" s="272" t="s">
        <v>4899</v>
      </c>
      <c r="D275" s="168" t="s">
        <v>4900</v>
      </c>
      <c r="E275" s="168" t="s">
        <v>4901</v>
      </c>
      <c r="F275" s="450" t="s">
        <v>4902</v>
      </c>
      <c r="G275" s="99" t="s">
        <v>4903</v>
      </c>
      <c r="H275" s="99" t="s">
        <v>4904</v>
      </c>
      <c r="I275" s="99" t="s">
        <v>4905</v>
      </c>
      <c r="J275" s="310">
        <v>7</v>
      </c>
      <c r="K275" s="451">
        <v>42736</v>
      </c>
      <c r="L275" s="451">
        <v>42978</v>
      </c>
      <c r="M275" s="393" t="s">
        <v>3451</v>
      </c>
      <c r="N275" s="105" t="s">
        <v>93</v>
      </c>
      <c r="O275" s="427" t="s">
        <v>22</v>
      </c>
      <c r="P275" s="427" t="s">
        <v>22</v>
      </c>
      <c r="Q275" s="118" t="s">
        <v>5681</v>
      </c>
      <c r="R275" s="118" t="s">
        <v>6164</v>
      </c>
      <c r="S275" s="427" t="s">
        <v>3441</v>
      </c>
      <c r="T275" s="449">
        <v>7</v>
      </c>
      <c r="U275" s="107">
        <f t="shared" si="20"/>
        <v>1</v>
      </c>
      <c r="V275" s="86"/>
      <c r="W275" s="86"/>
      <c r="X275" s="86"/>
      <c r="Y275" s="450"/>
      <c r="Z275" s="450" t="s">
        <v>4906</v>
      </c>
      <c r="AA275" s="450" t="s">
        <v>4907</v>
      </c>
      <c r="AB275" s="450"/>
      <c r="AC275" s="450" t="s">
        <v>6248</v>
      </c>
      <c r="AD275" s="86"/>
      <c r="AE275" s="86"/>
      <c r="AF275" s="86"/>
      <c r="AG275" s="86"/>
      <c r="AH275" s="86"/>
      <c r="AI275" s="86"/>
      <c r="AJ275" s="110" t="s">
        <v>230</v>
      </c>
      <c r="AK275" s="410">
        <f t="shared" si="21"/>
        <v>2</v>
      </c>
      <c r="AL275" s="411">
        <f t="shared" si="22"/>
        <v>0</v>
      </c>
      <c r="AM275" s="89" t="str">
        <f t="shared" si="23"/>
        <v>CUMPLIDA</v>
      </c>
      <c r="AN275" s="89" t="str">
        <f t="shared" si="24"/>
        <v>CUMPLIDA</v>
      </c>
      <c r="AO275" s="181" t="s">
        <v>89</v>
      </c>
      <c r="AP275" s="86"/>
      <c r="AQ275" s="91"/>
      <c r="AR275" s="91"/>
      <c r="AS275" s="91"/>
      <c r="AT275" s="427" t="s">
        <v>224</v>
      </c>
      <c r="AU275" s="427" t="s">
        <v>115</v>
      </c>
      <c r="AV275" s="427" t="s">
        <v>205</v>
      </c>
      <c r="AW275" s="427" t="s">
        <v>216</v>
      </c>
      <c r="AX275" s="427"/>
      <c r="AY275" s="427"/>
      <c r="AZ275" s="427"/>
      <c r="BA275" s="427"/>
      <c r="BB275" s="653"/>
    </row>
    <row r="276" spans="1:54" ht="153.75" hidden="1" customHeight="1" x14ac:dyDescent="0.25">
      <c r="A276" s="96">
        <v>1122</v>
      </c>
      <c r="B276" s="96">
        <v>15</v>
      </c>
      <c r="C276" s="272" t="s">
        <v>4908</v>
      </c>
      <c r="D276" s="168" t="s">
        <v>4909</v>
      </c>
      <c r="E276" s="168" t="s">
        <v>4910</v>
      </c>
      <c r="F276" s="450" t="s">
        <v>4911</v>
      </c>
      <c r="G276" s="99" t="s">
        <v>4912</v>
      </c>
      <c r="H276" s="99" t="s">
        <v>4913</v>
      </c>
      <c r="I276" s="99" t="s">
        <v>4914</v>
      </c>
      <c r="J276" s="310">
        <v>7</v>
      </c>
      <c r="K276" s="451">
        <v>42736</v>
      </c>
      <c r="L276" s="451">
        <v>43434</v>
      </c>
      <c r="M276" s="393" t="s">
        <v>3451</v>
      </c>
      <c r="N276" s="105" t="s">
        <v>93</v>
      </c>
      <c r="O276" s="427" t="s">
        <v>22</v>
      </c>
      <c r="P276" s="427" t="s">
        <v>3461</v>
      </c>
      <c r="Q276" s="118" t="s">
        <v>5681</v>
      </c>
      <c r="R276" s="118" t="s">
        <v>6164</v>
      </c>
      <c r="S276" s="427" t="s">
        <v>3547</v>
      </c>
      <c r="T276" s="449">
        <v>5</v>
      </c>
      <c r="U276" s="107">
        <f t="shared" si="20"/>
        <v>0.7142857142857143</v>
      </c>
      <c r="V276" s="86"/>
      <c r="W276" s="86"/>
      <c r="X276" s="86"/>
      <c r="Y276" s="450"/>
      <c r="Z276" s="450" t="s">
        <v>4915</v>
      </c>
      <c r="AA276" s="450" t="s">
        <v>4916</v>
      </c>
      <c r="AB276" s="450" t="s">
        <v>5863</v>
      </c>
      <c r="AC276" s="450"/>
      <c r="AD276" s="86"/>
      <c r="AE276" s="86"/>
      <c r="AF276" s="86"/>
      <c r="AG276" s="86"/>
      <c r="AH276" s="86"/>
      <c r="AI276" s="86"/>
      <c r="AJ276" s="110" t="s">
        <v>230</v>
      </c>
      <c r="AK276" s="410">
        <f t="shared" si="21"/>
        <v>0</v>
      </c>
      <c r="AL276" s="411">
        <f t="shared" si="22"/>
        <v>1</v>
      </c>
      <c r="AM276" s="89" t="str">
        <f t="shared" si="23"/>
        <v>EN TERMINO</v>
      </c>
      <c r="AN276" s="89" t="str">
        <f t="shared" si="24"/>
        <v>EN TERMINO</v>
      </c>
      <c r="AO276" s="181" t="s">
        <v>31</v>
      </c>
      <c r="AP276" s="86"/>
      <c r="AQ276" s="91"/>
      <c r="AR276" s="91"/>
      <c r="AS276" s="91"/>
      <c r="AT276" s="427" t="s">
        <v>224</v>
      </c>
      <c r="AU276" s="427" t="s">
        <v>115</v>
      </c>
      <c r="AV276" s="427" t="s">
        <v>205</v>
      </c>
      <c r="AW276" s="427" t="s">
        <v>216</v>
      </c>
      <c r="AX276" s="427"/>
      <c r="AY276" s="427"/>
      <c r="AZ276" s="427"/>
      <c r="BA276" s="427"/>
      <c r="BB276" s="653"/>
    </row>
    <row r="277" spans="1:54" ht="135" customHeight="1" x14ac:dyDescent="0.25">
      <c r="A277" s="96">
        <v>1123</v>
      </c>
      <c r="B277" s="96">
        <v>16</v>
      </c>
      <c r="C277" s="272" t="s">
        <v>4917</v>
      </c>
      <c r="D277" s="168" t="s">
        <v>4918</v>
      </c>
      <c r="E277" s="168" t="s">
        <v>4919</v>
      </c>
      <c r="F277" s="450" t="s">
        <v>4920</v>
      </c>
      <c r="G277" s="99" t="s">
        <v>4921</v>
      </c>
      <c r="H277" s="99" t="s">
        <v>4922</v>
      </c>
      <c r="I277" s="99" t="s">
        <v>4923</v>
      </c>
      <c r="J277" s="310">
        <v>7</v>
      </c>
      <c r="K277" s="451">
        <v>42736</v>
      </c>
      <c r="L277" s="451">
        <v>43281</v>
      </c>
      <c r="M277" s="393" t="s">
        <v>3451</v>
      </c>
      <c r="N277" s="105" t="s">
        <v>93</v>
      </c>
      <c r="O277" s="427" t="s">
        <v>22</v>
      </c>
      <c r="P277" s="427" t="s">
        <v>22</v>
      </c>
      <c r="Q277" s="118" t="s">
        <v>5681</v>
      </c>
      <c r="R277" s="118" t="s">
        <v>6164</v>
      </c>
      <c r="S277" s="427" t="s">
        <v>3547</v>
      </c>
      <c r="T277" s="449">
        <v>7</v>
      </c>
      <c r="U277" s="107">
        <f t="shared" si="20"/>
        <v>1</v>
      </c>
      <c r="V277" s="86"/>
      <c r="W277" s="86"/>
      <c r="X277" s="86"/>
      <c r="Y277" s="450"/>
      <c r="Z277" s="450" t="s">
        <v>4915</v>
      </c>
      <c r="AA277" s="450" t="s">
        <v>4924</v>
      </c>
      <c r="AB277" s="450" t="s">
        <v>5904</v>
      </c>
      <c r="AC277" s="450"/>
      <c r="AD277" s="449" t="s">
        <v>31</v>
      </c>
      <c r="AE277" s="449" t="s">
        <v>26</v>
      </c>
      <c r="AF277" s="449" t="s">
        <v>5422</v>
      </c>
      <c r="AG277" s="427" t="s">
        <v>5423</v>
      </c>
      <c r="AH277" s="427" t="s">
        <v>5696</v>
      </c>
      <c r="AI277" s="449" t="s">
        <v>445</v>
      </c>
      <c r="AJ277" s="110" t="s">
        <v>230</v>
      </c>
      <c r="AK277" s="410">
        <f t="shared" si="21"/>
        <v>2</v>
      </c>
      <c r="AL277" s="411">
        <f t="shared" si="22"/>
        <v>0</v>
      </c>
      <c r="AM277" s="89" t="str">
        <f t="shared" si="23"/>
        <v>CUMPLIDA</v>
      </c>
      <c r="AN277" s="89" t="str">
        <f t="shared" si="24"/>
        <v>CUMPLIDA</v>
      </c>
      <c r="AO277" s="181" t="s">
        <v>31</v>
      </c>
      <c r="AP277" s="86"/>
      <c r="AQ277" s="91"/>
      <c r="AR277" s="91"/>
      <c r="AS277" s="91"/>
      <c r="AT277" s="427" t="s">
        <v>224</v>
      </c>
      <c r="AU277" s="427" t="s">
        <v>113</v>
      </c>
      <c r="AV277" s="427" t="s">
        <v>113</v>
      </c>
      <c r="AW277" s="427" t="s">
        <v>216</v>
      </c>
      <c r="AX277" s="427"/>
      <c r="AY277" s="427"/>
      <c r="AZ277" s="427"/>
      <c r="BA277" s="427"/>
      <c r="BB277" s="653"/>
    </row>
    <row r="278" spans="1:54" ht="120" hidden="1" customHeight="1" x14ac:dyDescent="0.25">
      <c r="A278" s="96">
        <v>1124</v>
      </c>
      <c r="B278" s="96">
        <v>17</v>
      </c>
      <c r="C278" s="272" t="s">
        <v>4925</v>
      </c>
      <c r="D278" s="168" t="s">
        <v>4926</v>
      </c>
      <c r="E278" s="168" t="s">
        <v>4927</v>
      </c>
      <c r="F278" s="450" t="s">
        <v>4928</v>
      </c>
      <c r="G278" s="99" t="s">
        <v>4929</v>
      </c>
      <c r="H278" s="99" t="s">
        <v>4930</v>
      </c>
      <c r="I278" s="99" t="s">
        <v>4931</v>
      </c>
      <c r="J278" s="310">
        <v>5</v>
      </c>
      <c r="K278" s="451">
        <v>42736</v>
      </c>
      <c r="L278" s="451">
        <v>43434</v>
      </c>
      <c r="M278" s="393" t="s">
        <v>3451</v>
      </c>
      <c r="N278" s="105" t="s">
        <v>93</v>
      </c>
      <c r="O278" s="427" t="s">
        <v>22</v>
      </c>
      <c r="P278" s="427" t="s">
        <v>22</v>
      </c>
      <c r="Q278" s="118" t="s">
        <v>5681</v>
      </c>
      <c r="R278" s="118" t="s">
        <v>6164</v>
      </c>
      <c r="S278" s="427" t="s">
        <v>3547</v>
      </c>
      <c r="T278" s="449">
        <v>4</v>
      </c>
      <c r="U278" s="107">
        <f t="shared" si="20"/>
        <v>0.8</v>
      </c>
      <c r="V278" s="86"/>
      <c r="W278" s="86"/>
      <c r="X278" s="86"/>
      <c r="Y278" s="450"/>
      <c r="Z278" s="450" t="s">
        <v>4883</v>
      </c>
      <c r="AA278" s="450" t="s">
        <v>4932</v>
      </c>
      <c r="AB278" s="450" t="s">
        <v>5864</v>
      </c>
      <c r="AC278" s="450"/>
      <c r="AD278" s="86"/>
      <c r="AE278" s="86"/>
      <c r="AF278" s="86"/>
      <c r="AG278" s="86"/>
      <c r="AH278" s="86"/>
      <c r="AI278" s="86"/>
      <c r="AJ278" s="110" t="s">
        <v>230</v>
      </c>
      <c r="AK278" s="410">
        <f t="shared" si="21"/>
        <v>0</v>
      </c>
      <c r="AL278" s="411">
        <f t="shared" si="22"/>
        <v>1</v>
      </c>
      <c r="AM278" s="89" t="str">
        <f t="shared" si="23"/>
        <v>EN TERMINO</v>
      </c>
      <c r="AN278" s="89" t="str">
        <f t="shared" si="24"/>
        <v>EN TERMINO</v>
      </c>
      <c r="AO278" s="181" t="s">
        <v>31</v>
      </c>
      <c r="AP278" s="86"/>
      <c r="AQ278" s="91"/>
      <c r="AR278" s="91"/>
      <c r="AS278" s="91"/>
      <c r="AT278" s="427" t="s">
        <v>224</v>
      </c>
      <c r="AU278" s="427" t="s">
        <v>115</v>
      </c>
      <c r="AV278" s="427" t="s">
        <v>205</v>
      </c>
      <c r="AW278" s="427" t="s">
        <v>216</v>
      </c>
      <c r="AX278" s="427"/>
      <c r="AY278" s="427"/>
      <c r="AZ278" s="427"/>
      <c r="BA278" s="427"/>
      <c r="BB278" s="653"/>
    </row>
    <row r="279" spans="1:54" ht="212.25" customHeight="1" x14ac:dyDescent="0.25">
      <c r="A279" s="96">
        <v>1125</v>
      </c>
      <c r="B279" s="96">
        <v>18</v>
      </c>
      <c r="C279" s="272" t="s">
        <v>4933</v>
      </c>
      <c r="D279" s="168" t="s">
        <v>4934</v>
      </c>
      <c r="E279" s="168" t="s">
        <v>4935</v>
      </c>
      <c r="F279" s="450" t="s">
        <v>4936</v>
      </c>
      <c r="G279" s="99" t="s">
        <v>4937</v>
      </c>
      <c r="H279" s="99" t="s">
        <v>4938</v>
      </c>
      <c r="I279" s="99" t="s">
        <v>4939</v>
      </c>
      <c r="J279" s="310">
        <v>5</v>
      </c>
      <c r="K279" s="451">
        <v>42736</v>
      </c>
      <c r="L279" s="451">
        <v>42978</v>
      </c>
      <c r="M279" s="393" t="s">
        <v>3451</v>
      </c>
      <c r="N279" s="105" t="s">
        <v>93</v>
      </c>
      <c r="O279" s="427" t="s">
        <v>22</v>
      </c>
      <c r="P279" s="427" t="s">
        <v>22</v>
      </c>
      <c r="Q279" s="118" t="s">
        <v>5681</v>
      </c>
      <c r="R279" s="118" t="s">
        <v>6164</v>
      </c>
      <c r="S279" s="427" t="s">
        <v>3441</v>
      </c>
      <c r="T279" s="449">
        <v>5</v>
      </c>
      <c r="U279" s="107">
        <f t="shared" si="20"/>
        <v>1</v>
      </c>
      <c r="V279" s="86"/>
      <c r="W279" s="86"/>
      <c r="X279" s="86"/>
      <c r="Y279" s="450"/>
      <c r="Z279" s="450" t="s">
        <v>4883</v>
      </c>
      <c r="AA279" s="450" t="s">
        <v>4940</v>
      </c>
      <c r="AB279" s="450"/>
      <c r="AC279" s="450"/>
      <c r="AD279" s="86"/>
      <c r="AE279" s="86"/>
      <c r="AF279" s="86"/>
      <c r="AG279" s="86"/>
      <c r="AH279" s="86"/>
      <c r="AI279" s="86"/>
      <c r="AJ279" s="110" t="s">
        <v>230</v>
      </c>
      <c r="AK279" s="410">
        <f t="shared" si="21"/>
        <v>2</v>
      </c>
      <c r="AL279" s="411">
        <f t="shared" si="22"/>
        <v>0</v>
      </c>
      <c r="AM279" s="89" t="str">
        <f t="shared" si="23"/>
        <v>CUMPLIDA</v>
      </c>
      <c r="AN279" s="89" t="str">
        <f t="shared" si="24"/>
        <v>CUMPLIDA</v>
      </c>
      <c r="AO279" s="181" t="s">
        <v>89</v>
      </c>
      <c r="AP279" s="86"/>
      <c r="AQ279" s="91"/>
      <c r="AR279" s="91"/>
      <c r="AS279" s="91"/>
      <c r="AT279" s="427" t="s">
        <v>224</v>
      </c>
      <c r="AU279" s="427" t="s">
        <v>111</v>
      </c>
      <c r="AV279" s="427" t="s">
        <v>168</v>
      </c>
      <c r="AW279" s="427" t="s">
        <v>216</v>
      </c>
      <c r="AX279" s="427"/>
      <c r="AY279" s="427"/>
      <c r="AZ279" s="427"/>
      <c r="BA279" s="427"/>
      <c r="BB279" s="653"/>
    </row>
    <row r="280" spans="1:54" ht="149.25" customHeight="1" x14ac:dyDescent="0.25">
      <c r="A280" s="96">
        <v>1126</v>
      </c>
      <c r="B280" s="96">
        <v>19</v>
      </c>
      <c r="C280" s="272" t="s">
        <v>4941</v>
      </c>
      <c r="D280" s="168" t="s">
        <v>4942</v>
      </c>
      <c r="E280" s="168" t="s">
        <v>4943</v>
      </c>
      <c r="F280" s="450" t="s">
        <v>4944</v>
      </c>
      <c r="G280" s="99" t="s">
        <v>4945</v>
      </c>
      <c r="H280" s="99" t="s">
        <v>4946</v>
      </c>
      <c r="I280" s="99" t="s">
        <v>4947</v>
      </c>
      <c r="J280" s="310">
        <v>5</v>
      </c>
      <c r="K280" s="451">
        <v>42736</v>
      </c>
      <c r="L280" s="451">
        <v>42978</v>
      </c>
      <c r="M280" s="393" t="s">
        <v>3451</v>
      </c>
      <c r="N280" s="105" t="s">
        <v>93</v>
      </c>
      <c r="O280" s="427" t="s">
        <v>22</v>
      </c>
      <c r="P280" s="427" t="s">
        <v>22</v>
      </c>
      <c r="Q280" s="118" t="s">
        <v>5681</v>
      </c>
      <c r="R280" s="118" t="s">
        <v>6164</v>
      </c>
      <c r="S280" s="427" t="s">
        <v>3441</v>
      </c>
      <c r="T280" s="449">
        <v>5</v>
      </c>
      <c r="U280" s="107">
        <f t="shared" si="20"/>
        <v>1</v>
      </c>
      <c r="V280" s="86"/>
      <c r="W280" s="86"/>
      <c r="X280" s="86"/>
      <c r="Y280" s="450"/>
      <c r="Z280" s="450" t="s">
        <v>4883</v>
      </c>
      <c r="AA280" s="450" t="s">
        <v>4948</v>
      </c>
      <c r="AB280" s="450"/>
      <c r="AC280" s="450"/>
      <c r="AD280" s="86"/>
      <c r="AE280" s="86"/>
      <c r="AF280" s="86"/>
      <c r="AG280" s="86"/>
      <c r="AH280" s="86"/>
      <c r="AI280" s="86"/>
      <c r="AJ280" s="110" t="s">
        <v>230</v>
      </c>
      <c r="AK280" s="410">
        <f t="shared" si="21"/>
        <v>2</v>
      </c>
      <c r="AL280" s="411">
        <f t="shared" si="22"/>
        <v>0</v>
      </c>
      <c r="AM280" s="89" t="str">
        <f t="shared" si="23"/>
        <v>CUMPLIDA</v>
      </c>
      <c r="AN280" s="89" t="str">
        <f t="shared" si="24"/>
        <v>CUMPLIDA</v>
      </c>
      <c r="AO280" s="181" t="s">
        <v>89</v>
      </c>
      <c r="AP280" s="86"/>
      <c r="AQ280" s="91"/>
      <c r="AR280" s="91"/>
      <c r="AS280" s="91"/>
      <c r="AT280" s="427" t="s">
        <v>224</v>
      </c>
      <c r="AU280" s="427" t="s">
        <v>111</v>
      </c>
      <c r="AV280" s="427" t="s">
        <v>1512</v>
      </c>
      <c r="AW280" s="427" t="s">
        <v>216</v>
      </c>
      <c r="AX280" s="427"/>
      <c r="AY280" s="427"/>
      <c r="AZ280" s="427"/>
      <c r="BA280" s="427"/>
      <c r="BB280" s="653"/>
    </row>
    <row r="281" spans="1:54" ht="196.5" hidden="1" customHeight="1" x14ac:dyDescent="0.25">
      <c r="A281" s="96">
        <v>1127</v>
      </c>
      <c r="B281" s="96">
        <v>20</v>
      </c>
      <c r="C281" s="272" t="s">
        <v>4949</v>
      </c>
      <c r="D281" s="168" t="s">
        <v>4950</v>
      </c>
      <c r="E281" s="168" t="s">
        <v>4951</v>
      </c>
      <c r="F281" s="450" t="s">
        <v>4952</v>
      </c>
      <c r="G281" s="99" t="s">
        <v>4953</v>
      </c>
      <c r="H281" s="99" t="s">
        <v>4954</v>
      </c>
      <c r="I281" s="99" t="s">
        <v>4955</v>
      </c>
      <c r="J281" s="310">
        <v>4</v>
      </c>
      <c r="K281" s="451">
        <v>42736</v>
      </c>
      <c r="L281" s="451">
        <v>43434</v>
      </c>
      <c r="M281" s="393" t="s">
        <v>3451</v>
      </c>
      <c r="N281" s="105" t="s">
        <v>93</v>
      </c>
      <c r="O281" s="427" t="s">
        <v>22</v>
      </c>
      <c r="P281" s="427" t="s">
        <v>22</v>
      </c>
      <c r="Q281" s="118" t="s">
        <v>5681</v>
      </c>
      <c r="R281" s="118" t="s">
        <v>6164</v>
      </c>
      <c r="S281" s="427" t="s">
        <v>3547</v>
      </c>
      <c r="T281" s="449">
        <v>2</v>
      </c>
      <c r="U281" s="107">
        <f t="shared" si="20"/>
        <v>0.5</v>
      </c>
      <c r="V281" s="86"/>
      <c r="W281" s="86"/>
      <c r="X281" s="86"/>
      <c r="Y281" s="450"/>
      <c r="Z281" s="450" t="s">
        <v>4824</v>
      </c>
      <c r="AA281" s="450" t="s">
        <v>4956</v>
      </c>
      <c r="AB281" s="450" t="s">
        <v>5865</v>
      </c>
      <c r="AC281" s="450"/>
      <c r="AD281" s="86"/>
      <c r="AE281" s="86"/>
      <c r="AF281" s="86"/>
      <c r="AG281" s="86"/>
      <c r="AH281" s="86"/>
      <c r="AI281" s="86"/>
      <c r="AJ281" s="110" t="s">
        <v>230</v>
      </c>
      <c r="AK281" s="410">
        <f t="shared" si="21"/>
        <v>0</v>
      </c>
      <c r="AL281" s="411">
        <f t="shared" si="22"/>
        <v>1</v>
      </c>
      <c r="AM281" s="89" t="str">
        <f t="shared" si="23"/>
        <v>EN TERMINO</v>
      </c>
      <c r="AN281" s="89" t="str">
        <f t="shared" si="24"/>
        <v>EN TERMINO</v>
      </c>
      <c r="AO281" s="181" t="s">
        <v>31</v>
      </c>
      <c r="AP281" s="86"/>
      <c r="AQ281" s="91"/>
      <c r="AR281" s="91"/>
      <c r="AS281" s="91"/>
      <c r="AT281" s="427" t="s">
        <v>224</v>
      </c>
      <c r="AU281" s="427" t="s">
        <v>115</v>
      </c>
      <c r="AV281" s="427" t="s">
        <v>174</v>
      </c>
      <c r="AW281" s="427" t="s">
        <v>216</v>
      </c>
      <c r="AX281" s="427"/>
      <c r="AY281" s="427"/>
      <c r="AZ281" s="427"/>
      <c r="BA281" s="427"/>
      <c r="BB281" s="653"/>
    </row>
    <row r="282" spans="1:54" ht="202.5" customHeight="1" x14ac:dyDescent="0.25">
      <c r="A282" s="96">
        <v>1128</v>
      </c>
      <c r="B282" s="96">
        <v>21</v>
      </c>
      <c r="C282" s="272" t="s">
        <v>4957</v>
      </c>
      <c r="D282" s="168" t="s">
        <v>4958</v>
      </c>
      <c r="E282" s="168" t="s">
        <v>4959</v>
      </c>
      <c r="F282" s="450" t="s">
        <v>4960</v>
      </c>
      <c r="G282" s="99" t="s">
        <v>4961</v>
      </c>
      <c r="H282" s="99" t="s">
        <v>4962</v>
      </c>
      <c r="I282" s="99" t="s">
        <v>4963</v>
      </c>
      <c r="J282" s="310">
        <v>6</v>
      </c>
      <c r="K282" s="451">
        <v>42736</v>
      </c>
      <c r="L282" s="451">
        <v>42978</v>
      </c>
      <c r="M282" s="393" t="s">
        <v>3451</v>
      </c>
      <c r="N282" s="105" t="s">
        <v>93</v>
      </c>
      <c r="O282" s="427" t="s">
        <v>22</v>
      </c>
      <c r="P282" s="427" t="s">
        <v>22</v>
      </c>
      <c r="Q282" s="118" t="s">
        <v>5681</v>
      </c>
      <c r="R282" s="118" t="s">
        <v>6164</v>
      </c>
      <c r="S282" s="427" t="s">
        <v>3441</v>
      </c>
      <c r="T282" s="449">
        <v>6</v>
      </c>
      <c r="U282" s="107">
        <f t="shared" si="20"/>
        <v>1</v>
      </c>
      <c r="V282" s="86"/>
      <c r="W282" s="86"/>
      <c r="X282" s="86"/>
      <c r="Y282" s="450"/>
      <c r="Z282" s="450" t="s">
        <v>4964</v>
      </c>
      <c r="AA282" s="450" t="s">
        <v>4965</v>
      </c>
      <c r="AB282" s="450"/>
      <c r="AC282" s="450"/>
      <c r="AD282" s="86"/>
      <c r="AE282" s="86"/>
      <c r="AF282" s="86"/>
      <c r="AG282" s="86"/>
      <c r="AH282" s="86"/>
      <c r="AI282" s="86"/>
      <c r="AJ282" s="110" t="s">
        <v>230</v>
      </c>
      <c r="AK282" s="410">
        <f t="shared" si="21"/>
        <v>2</v>
      </c>
      <c r="AL282" s="411">
        <f t="shared" si="22"/>
        <v>0</v>
      </c>
      <c r="AM282" s="89" t="str">
        <f t="shared" si="23"/>
        <v>CUMPLIDA</v>
      </c>
      <c r="AN282" s="89" t="str">
        <f t="shared" si="24"/>
        <v>CUMPLIDA</v>
      </c>
      <c r="AO282" s="181" t="s">
        <v>89</v>
      </c>
      <c r="AP282" s="86"/>
      <c r="AQ282" s="91"/>
      <c r="AR282" s="91"/>
      <c r="AS282" s="91"/>
      <c r="AT282" s="427" t="s">
        <v>224</v>
      </c>
      <c r="AU282" s="427" t="s">
        <v>115</v>
      </c>
      <c r="AV282" s="427" t="s">
        <v>170</v>
      </c>
      <c r="AW282" s="427" t="s">
        <v>216</v>
      </c>
      <c r="AX282" s="427"/>
      <c r="AY282" s="427"/>
      <c r="AZ282" s="427"/>
      <c r="BA282" s="427"/>
      <c r="BB282" s="653"/>
    </row>
    <row r="283" spans="1:54" ht="242.25" customHeight="1" x14ac:dyDescent="0.25">
      <c r="A283" s="96">
        <v>1129</v>
      </c>
      <c r="B283" s="96">
        <v>1</v>
      </c>
      <c r="C283" s="272" t="s">
        <v>5593</v>
      </c>
      <c r="D283" s="168" t="s">
        <v>4966</v>
      </c>
      <c r="E283" s="168" t="s">
        <v>4967</v>
      </c>
      <c r="F283" s="99" t="s">
        <v>4968</v>
      </c>
      <c r="G283" s="99" t="s">
        <v>4969</v>
      </c>
      <c r="H283" s="99" t="s">
        <v>4970</v>
      </c>
      <c r="I283" s="395" t="s">
        <v>4971</v>
      </c>
      <c r="J283" s="310">
        <v>4</v>
      </c>
      <c r="K283" s="451">
        <v>42887</v>
      </c>
      <c r="L283" s="451">
        <v>43100</v>
      </c>
      <c r="M283" s="103" t="s">
        <v>439</v>
      </c>
      <c r="N283" s="427" t="s">
        <v>30</v>
      </c>
      <c r="O283" s="427" t="s">
        <v>29</v>
      </c>
      <c r="P283" s="370" t="s">
        <v>29</v>
      </c>
      <c r="Q283" s="370" t="s">
        <v>531</v>
      </c>
      <c r="R283" s="452" t="s">
        <v>6191</v>
      </c>
      <c r="S283" s="113" t="s">
        <v>3547</v>
      </c>
      <c r="T283" s="449">
        <v>4</v>
      </c>
      <c r="U283" s="107">
        <f t="shared" si="20"/>
        <v>1</v>
      </c>
      <c r="V283" s="86"/>
      <c r="W283" s="86"/>
      <c r="X283" s="86"/>
      <c r="Y283" s="86"/>
      <c r="Z283" s="450" t="s">
        <v>4972</v>
      </c>
      <c r="AA283" s="450" t="s">
        <v>5387</v>
      </c>
      <c r="AB283" s="450"/>
      <c r="AC283" s="450"/>
      <c r="AD283" s="85" t="s">
        <v>441</v>
      </c>
      <c r="AE283" s="89" t="s">
        <v>26</v>
      </c>
      <c r="AF283" s="427" t="s">
        <v>442</v>
      </c>
      <c r="AG283" s="427" t="s">
        <v>443</v>
      </c>
      <c r="AH283" s="414" t="s">
        <v>5592</v>
      </c>
      <c r="AI283" s="85" t="s">
        <v>445</v>
      </c>
      <c r="AJ283" s="110" t="s">
        <v>320</v>
      </c>
      <c r="AK283" s="410">
        <f t="shared" si="21"/>
        <v>2</v>
      </c>
      <c r="AL283" s="411">
        <f t="shared" si="22"/>
        <v>0</v>
      </c>
      <c r="AM283" s="89" t="str">
        <f t="shared" si="23"/>
        <v>CUMPLIDA</v>
      </c>
      <c r="AN283" s="89" t="str">
        <f t="shared" si="24"/>
        <v>CUMPLIDA</v>
      </c>
      <c r="AO283" s="449" t="s">
        <v>31</v>
      </c>
      <c r="AP283" s="449"/>
      <c r="AQ283" s="91"/>
      <c r="AR283" s="91"/>
      <c r="AS283" s="91"/>
      <c r="AT283" s="427" t="s">
        <v>224</v>
      </c>
      <c r="AU283" s="427" t="s">
        <v>115</v>
      </c>
      <c r="AV283" s="427" t="s">
        <v>218</v>
      </c>
      <c r="AW283" s="427" t="s">
        <v>213</v>
      </c>
      <c r="AX283" s="427"/>
      <c r="AY283" s="427"/>
      <c r="AZ283" s="427"/>
      <c r="BA283" s="427"/>
      <c r="BB283" s="653"/>
    </row>
    <row r="284" spans="1:54" ht="199.5" customHeight="1" x14ac:dyDescent="0.25">
      <c r="A284" s="96">
        <v>1130</v>
      </c>
      <c r="B284" s="96">
        <v>1</v>
      </c>
      <c r="C284" s="272" t="s">
        <v>5045</v>
      </c>
      <c r="D284" s="168" t="s">
        <v>5046</v>
      </c>
      <c r="E284" s="168" t="s">
        <v>5047</v>
      </c>
      <c r="F284" s="284" t="s">
        <v>4236</v>
      </c>
      <c r="G284" s="99" t="s">
        <v>5048</v>
      </c>
      <c r="H284" s="119" t="s">
        <v>5049</v>
      </c>
      <c r="I284" s="119" t="s">
        <v>5050</v>
      </c>
      <c r="J284" s="310">
        <v>9</v>
      </c>
      <c r="K284" s="451">
        <v>43009</v>
      </c>
      <c r="L284" s="451">
        <v>43312</v>
      </c>
      <c r="M284" s="427" t="s">
        <v>306</v>
      </c>
      <c r="N284" s="119" t="s">
        <v>306</v>
      </c>
      <c r="O284" s="427" t="s">
        <v>43</v>
      </c>
      <c r="P284" s="427" t="s">
        <v>5051</v>
      </c>
      <c r="Q284" s="118" t="s">
        <v>398</v>
      </c>
      <c r="R284" s="118" t="s">
        <v>6165</v>
      </c>
      <c r="S284" s="427" t="s">
        <v>88</v>
      </c>
      <c r="T284" s="427">
        <v>9</v>
      </c>
      <c r="U284" s="398">
        <f t="shared" si="20"/>
        <v>1</v>
      </c>
      <c r="V284" s="86"/>
      <c r="W284" s="86"/>
      <c r="X284" s="86"/>
      <c r="Y284" s="450"/>
      <c r="Z284" s="450"/>
      <c r="AA284" s="450"/>
      <c r="AB284" s="450"/>
      <c r="AC284" s="450" t="s">
        <v>6198</v>
      </c>
      <c r="AD284" s="86"/>
      <c r="AE284" s="86"/>
      <c r="AF284" s="86"/>
      <c r="AG284" s="86"/>
      <c r="AH284" s="86"/>
      <c r="AI284" s="86"/>
      <c r="AJ284" s="449" t="s">
        <v>331</v>
      </c>
      <c r="AK284" s="410">
        <f t="shared" si="21"/>
        <v>2</v>
      </c>
      <c r="AL284" s="411">
        <f t="shared" si="22"/>
        <v>0</v>
      </c>
      <c r="AM284" s="89" t="str">
        <f t="shared" si="23"/>
        <v>CUMPLIDA</v>
      </c>
      <c r="AN284" s="89" t="str">
        <f t="shared" si="24"/>
        <v>CUMPLIDA</v>
      </c>
      <c r="AO284" s="449" t="s">
        <v>88</v>
      </c>
      <c r="AP284" s="86"/>
      <c r="AQ284" s="399"/>
      <c r="AR284" s="399"/>
      <c r="AS284" s="399"/>
      <c r="AT284" s="427" t="s">
        <v>224</v>
      </c>
      <c r="AU284" s="119" t="s">
        <v>114</v>
      </c>
      <c r="AV284" s="427" t="s">
        <v>136</v>
      </c>
      <c r="AW284" s="427" t="s">
        <v>306</v>
      </c>
      <c r="AX284" s="427"/>
      <c r="AY284" s="427"/>
      <c r="AZ284" s="427"/>
      <c r="BA284" s="427"/>
      <c r="BB284" s="653"/>
    </row>
    <row r="285" spans="1:54" ht="199.5" customHeight="1" x14ac:dyDescent="0.25">
      <c r="A285" s="96">
        <v>1131</v>
      </c>
      <c r="B285" s="96">
        <v>2</v>
      </c>
      <c r="C285" s="272" t="s">
        <v>5052</v>
      </c>
      <c r="D285" s="168" t="s">
        <v>5053</v>
      </c>
      <c r="E285" s="168" t="s">
        <v>5054</v>
      </c>
      <c r="F285" s="99" t="s">
        <v>5055</v>
      </c>
      <c r="G285" s="99" t="s">
        <v>5056</v>
      </c>
      <c r="H285" s="99" t="s">
        <v>5057</v>
      </c>
      <c r="I285" s="99" t="s">
        <v>5058</v>
      </c>
      <c r="J285" s="310">
        <v>5</v>
      </c>
      <c r="K285" s="451">
        <v>43009</v>
      </c>
      <c r="L285" s="451">
        <v>43312</v>
      </c>
      <c r="M285" s="427" t="s">
        <v>306</v>
      </c>
      <c r="N285" s="119" t="s">
        <v>306</v>
      </c>
      <c r="O285" s="427" t="s">
        <v>43</v>
      </c>
      <c r="P285" s="427" t="s">
        <v>5059</v>
      </c>
      <c r="Q285" s="118" t="s">
        <v>398</v>
      </c>
      <c r="R285" s="118" t="s">
        <v>6165</v>
      </c>
      <c r="S285" s="427" t="s">
        <v>88</v>
      </c>
      <c r="T285" s="427">
        <v>5</v>
      </c>
      <c r="U285" s="398">
        <f t="shared" si="20"/>
        <v>1</v>
      </c>
      <c r="V285" s="86"/>
      <c r="W285" s="86"/>
      <c r="X285" s="86"/>
      <c r="Y285" s="450"/>
      <c r="Z285" s="450"/>
      <c r="AA285" s="450"/>
      <c r="AB285" s="450"/>
      <c r="AC285" s="450" t="s">
        <v>6199</v>
      </c>
      <c r="AD285" s="86"/>
      <c r="AE285" s="86"/>
      <c r="AF285" s="86"/>
      <c r="AG285" s="86"/>
      <c r="AH285" s="86"/>
      <c r="AI285" s="86"/>
      <c r="AJ285" s="449" t="s">
        <v>331</v>
      </c>
      <c r="AK285" s="410">
        <f t="shared" si="21"/>
        <v>2</v>
      </c>
      <c r="AL285" s="411">
        <f t="shared" si="22"/>
        <v>0</v>
      </c>
      <c r="AM285" s="89" t="str">
        <f t="shared" si="23"/>
        <v>CUMPLIDA</v>
      </c>
      <c r="AN285" s="89" t="str">
        <f t="shared" si="24"/>
        <v>CUMPLIDA</v>
      </c>
      <c r="AO285" s="449" t="s">
        <v>88</v>
      </c>
      <c r="AP285" s="86"/>
      <c r="AQ285" s="399"/>
      <c r="AR285" s="399"/>
      <c r="AS285" s="399"/>
      <c r="AT285" s="427" t="s">
        <v>224</v>
      </c>
      <c r="AU285" s="119" t="s">
        <v>114</v>
      </c>
      <c r="AV285" s="427" t="s">
        <v>136</v>
      </c>
      <c r="AW285" s="427" t="s">
        <v>306</v>
      </c>
      <c r="AX285" s="427"/>
      <c r="AY285" s="427"/>
      <c r="AZ285" s="427"/>
      <c r="BA285" s="427"/>
      <c r="BB285" s="653"/>
    </row>
    <row r="286" spans="1:54" ht="207" hidden="1" customHeight="1" x14ac:dyDescent="0.25">
      <c r="A286" s="96">
        <v>1132</v>
      </c>
      <c r="B286" s="96">
        <v>3</v>
      </c>
      <c r="C286" s="168" t="s">
        <v>5060</v>
      </c>
      <c r="D286" s="168" t="s">
        <v>5061</v>
      </c>
      <c r="E286" s="168" t="s">
        <v>5062</v>
      </c>
      <c r="F286" s="168" t="s">
        <v>5063</v>
      </c>
      <c r="G286" s="168" t="s">
        <v>5064</v>
      </c>
      <c r="H286" s="99" t="s">
        <v>5065</v>
      </c>
      <c r="I286" s="457" t="s">
        <v>5065</v>
      </c>
      <c r="J286" s="310">
        <v>9</v>
      </c>
      <c r="K286" s="451">
        <v>43009</v>
      </c>
      <c r="L286" s="451">
        <v>43769</v>
      </c>
      <c r="M286" s="427" t="s">
        <v>369</v>
      </c>
      <c r="N286" s="452" t="s">
        <v>23</v>
      </c>
      <c r="O286" s="427" t="s">
        <v>22</v>
      </c>
      <c r="P286" s="427" t="s">
        <v>5066</v>
      </c>
      <c r="Q286" s="118" t="s">
        <v>5681</v>
      </c>
      <c r="R286" s="118" t="s">
        <v>6164</v>
      </c>
      <c r="S286" s="427" t="s">
        <v>3441</v>
      </c>
      <c r="T286" s="427">
        <v>6</v>
      </c>
      <c r="U286" s="398">
        <f t="shared" si="20"/>
        <v>0.66666666666666663</v>
      </c>
      <c r="V286" s="168" t="s">
        <v>5067</v>
      </c>
      <c r="W286" s="168" t="s">
        <v>5068</v>
      </c>
      <c r="X286" s="168" t="s">
        <v>5069</v>
      </c>
      <c r="Y286" s="168" t="s">
        <v>5070</v>
      </c>
      <c r="Z286" s="168" t="s">
        <v>5071</v>
      </c>
      <c r="AA286" s="168" t="s">
        <v>5072</v>
      </c>
      <c r="AB286" s="109" t="s">
        <v>5792</v>
      </c>
      <c r="AC286" s="109" t="s">
        <v>6286</v>
      </c>
      <c r="AD286" s="449" t="s">
        <v>729</v>
      </c>
      <c r="AE286" s="86"/>
      <c r="AF286" s="427" t="s">
        <v>4045</v>
      </c>
      <c r="AG286" s="86"/>
      <c r="AH286" s="86"/>
      <c r="AI286" s="86"/>
      <c r="AJ286" s="449" t="s">
        <v>331</v>
      </c>
      <c r="AK286" s="410">
        <f t="shared" si="21"/>
        <v>0</v>
      </c>
      <c r="AL286" s="411">
        <f t="shared" si="22"/>
        <v>1</v>
      </c>
      <c r="AM286" s="89" t="str">
        <f t="shared" si="23"/>
        <v>EN TERMINO</v>
      </c>
      <c r="AN286" s="89" t="str">
        <f t="shared" si="24"/>
        <v>EN TERMINO</v>
      </c>
      <c r="AO286" s="449" t="s">
        <v>89</v>
      </c>
      <c r="AP286" s="86"/>
      <c r="AQ286" s="114" t="s">
        <v>474</v>
      </c>
      <c r="AR286" s="91" t="s">
        <v>226</v>
      </c>
      <c r="AS286" s="114" t="s">
        <v>220</v>
      </c>
      <c r="AT286" s="427" t="s">
        <v>224</v>
      </c>
      <c r="AU286" s="119" t="s">
        <v>115</v>
      </c>
      <c r="AV286" s="427" t="s">
        <v>423</v>
      </c>
      <c r="AW286" s="427" t="s">
        <v>214</v>
      </c>
      <c r="AX286" s="427"/>
      <c r="AY286" s="427" t="s">
        <v>754</v>
      </c>
      <c r="AZ286" s="427"/>
      <c r="BA286" s="427" t="s">
        <v>5073</v>
      </c>
      <c r="BB286" s="653" t="s">
        <v>5074</v>
      </c>
    </row>
    <row r="287" spans="1:54" ht="197.25" customHeight="1" x14ac:dyDescent="0.25">
      <c r="A287" s="96">
        <v>1133</v>
      </c>
      <c r="B287" s="96">
        <v>4</v>
      </c>
      <c r="C287" s="272" t="s">
        <v>5075</v>
      </c>
      <c r="D287" s="168" t="s">
        <v>5076</v>
      </c>
      <c r="E287" s="168" t="s">
        <v>5077</v>
      </c>
      <c r="F287" s="284" t="s">
        <v>4236</v>
      </c>
      <c r="G287" s="99" t="s">
        <v>5048</v>
      </c>
      <c r="H287" s="119" t="s">
        <v>5049</v>
      </c>
      <c r="I287" s="119" t="s">
        <v>5050</v>
      </c>
      <c r="J287" s="310">
        <v>9</v>
      </c>
      <c r="K287" s="451">
        <v>43009</v>
      </c>
      <c r="L287" s="451">
        <v>43312</v>
      </c>
      <c r="M287" s="427" t="s">
        <v>306</v>
      </c>
      <c r="N287" s="119" t="s">
        <v>306</v>
      </c>
      <c r="O287" s="427" t="s">
        <v>43</v>
      </c>
      <c r="P287" s="427" t="s">
        <v>5059</v>
      </c>
      <c r="Q287" s="118" t="s">
        <v>398</v>
      </c>
      <c r="R287" s="118" t="s">
        <v>6165</v>
      </c>
      <c r="S287" s="427" t="s">
        <v>88</v>
      </c>
      <c r="T287" s="427">
        <v>9</v>
      </c>
      <c r="U287" s="398">
        <f t="shared" si="20"/>
        <v>1</v>
      </c>
      <c r="V287" s="86"/>
      <c r="W287" s="86"/>
      <c r="X287" s="86"/>
      <c r="Y287" s="450"/>
      <c r="Z287" s="450"/>
      <c r="AA287" s="450"/>
      <c r="AB287" s="450"/>
      <c r="AC287" s="450" t="s">
        <v>6198</v>
      </c>
      <c r="AD287" s="86"/>
      <c r="AE287" s="86"/>
      <c r="AF287" s="86"/>
      <c r="AG287" s="86"/>
      <c r="AH287" s="86"/>
      <c r="AI287" s="86"/>
      <c r="AJ287" s="449" t="s">
        <v>331</v>
      </c>
      <c r="AK287" s="410">
        <f t="shared" si="21"/>
        <v>2</v>
      </c>
      <c r="AL287" s="411">
        <f t="shared" si="22"/>
        <v>0</v>
      </c>
      <c r="AM287" s="89" t="str">
        <f t="shared" si="23"/>
        <v>CUMPLIDA</v>
      </c>
      <c r="AN287" s="89" t="str">
        <f t="shared" si="24"/>
        <v>CUMPLIDA</v>
      </c>
      <c r="AO287" s="449" t="s">
        <v>88</v>
      </c>
      <c r="AP287" s="86"/>
      <c r="AQ287" s="399"/>
      <c r="AR287" s="399"/>
      <c r="AS287" s="399"/>
      <c r="AT287" s="427" t="s">
        <v>224</v>
      </c>
      <c r="AU287" s="119" t="s">
        <v>114</v>
      </c>
      <c r="AV287" s="427" t="s">
        <v>136</v>
      </c>
      <c r="AW287" s="427" t="s">
        <v>306</v>
      </c>
      <c r="AX287" s="427"/>
      <c r="AY287" s="427"/>
      <c r="AZ287" s="427"/>
      <c r="BA287" s="427"/>
      <c r="BB287" s="653"/>
    </row>
    <row r="288" spans="1:54" ht="202.5" customHeight="1" x14ac:dyDescent="0.25">
      <c r="A288" s="96">
        <v>1135</v>
      </c>
      <c r="B288" s="96">
        <v>6</v>
      </c>
      <c r="C288" s="168" t="s">
        <v>5086</v>
      </c>
      <c r="D288" s="168" t="s">
        <v>5087</v>
      </c>
      <c r="E288" s="168" t="s">
        <v>5088</v>
      </c>
      <c r="F288" s="400" t="s">
        <v>6179</v>
      </c>
      <c r="G288" s="400" t="s">
        <v>6180</v>
      </c>
      <c r="H288" s="119" t="s">
        <v>6181</v>
      </c>
      <c r="I288" s="119" t="s">
        <v>6182</v>
      </c>
      <c r="J288" s="427">
        <v>2</v>
      </c>
      <c r="K288" s="451">
        <v>43297</v>
      </c>
      <c r="L288" s="451">
        <v>43373</v>
      </c>
      <c r="M288" s="427" t="s">
        <v>2554</v>
      </c>
      <c r="N288" s="427" t="s">
        <v>64</v>
      </c>
      <c r="O288" s="427" t="s">
        <v>29</v>
      </c>
      <c r="P288" s="427" t="s">
        <v>29</v>
      </c>
      <c r="Q288" s="427" t="s">
        <v>531</v>
      </c>
      <c r="R288" s="452" t="s">
        <v>6191</v>
      </c>
      <c r="S288" s="427" t="s">
        <v>88</v>
      </c>
      <c r="T288" s="427">
        <v>2</v>
      </c>
      <c r="U288" s="398">
        <f t="shared" si="20"/>
        <v>1</v>
      </c>
      <c r="V288" s="86"/>
      <c r="W288" s="86"/>
      <c r="X288" s="86"/>
      <c r="Y288" s="450"/>
      <c r="Z288" s="450"/>
      <c r="AA288" s="450"/>
      <c r="AB288" s="109" t="s">
        <v>5797</v>
      </c>
      <c r="AC288" s="109" t="s">
        <v>6255</v>
      </c>
      <c r="AD288" s="86"/>
      <c r="AE288" s="86"/>
      <c r="AF288" s="86"/>
      <c r="AG288" s="86"/>
      <c r="AH288" s="86"/>
      <c r="AI288" s="86"/>
      <c r="AJ288" s="449" t="s">
        <v>331</v>
      </c>
      <c r="AK288" s="410">
        <f t="shared" si="21"/>
        <v>2</v>
      </c>
      <c r="AL288" s="411">
        <f t="shared" si="22"/>
        <v>1</v>
      </c>
      <c r="AM288" s="89" t="str">
        <f t="shared" si="23"/>
        <v>CUMPLIDA</v>
      </c>
      <c r="AN288" s="89" t="str">
        <f t="shared" si="24"/>
        <v>CUMPLIDA</v>
      </c>
      <c r="AO288" s="449" t="s">
        <v>88</v>
      </c>
      <c r="AP288" s="86"/>
      <c r="AQ288" s="399"/>
      <c r="AR288" s="399"/>
      <c r="AS288" s="399"/>
      <c r="AT288" s="427" t="s">
        <v>108</v>
      </c>
      <c r="AU288" s="427" t="s">
        <v>228</v>
      </c>
      <c r="AV288" s="119" t="s">
        <v>5085</v>
      </c>
      <c r="AW288" s="427" t="s">
        <v>213</v>
      </c>
      <c r="AX288" s="427"/>
      <c r="AY288" s="427"/>
      <c r="AZ288" s="427"/>
      <c r="BA288" s="427"/>
      <c r="BB288" s="653"/>
    </row>
    <row r="289" spans="1:54" ht="313.5" customHeight="1" x14ac:dyDescent="0.25">
      <c r="A289" s="96">
        <v>1136</v>
      </c>
      <c r="B289" s="96">
        <v>7</v>
      </c>
      <c r="C289" s="272" t="s">
        <v>5089</v>
      </c>
      <c r="D289" s="168" t="s">
        <v>5090</v>
      </c>
      <c r="E289" s="168" t="s">
        <v>5091</v>
      </c>
      <c r="F289" s="181" t="s">
        <v>5092</v>
      </c>
      <c r="G289" s="181" t="s">
        <v>5093</v>
      </c>
      <c r="H289" s="99" t="s">
        <v>5094</v>
      </c>
      <c r="I289" s="99" t="s">
        <v>5095</v>
      </c>
      <c r="J289" s="310">
        <v>4</v>
      </c>
      <c r="K289" s="451">
        <v>42917</v>
      </c>
      <c r="L289" s="451">
        <v>43281</v>
      </c>
      <c r="M289" s="427" t="s">
        <v>306</v>
      </c>
      <c r="N289" s="427" t="s">
        <v>306</v>
      </c>
      <c r="O289" s="427" t="s">
        <v>43</v>
      </c>
      <c r="P289" s="427" t="s">
        <v>5096</v>
      </c>
      <c r="Q289" s="427" t="s">
        <v>398</v>
      </c>
      <c r="R289" s="118" t="s">
        <v>6165</v>
      </c>
      <c r="S289" s="427" t="s">
        <v>88</v>
      </c>
      <c r="T289" s="427">
        <v>4</v>
      </c>
      <c r="U289" s="398">
        <f t="shared" si="20"/>
        <v>1</v>
      </c>
      <c r="V289" s="86"/>
      <c r="W289" s="86"/>
      <c r="X289" s="86"/>
      <c r="Y289" s="450"/>
      <c r="Z289" s="450"/>
      <c r="AA289" s="450"/>
      <c r="AB289" s="450" t="s">
        <v>5896</v>
      </c>
      <c r="AC289" s="450"/>
      <c r="AD289" s="86"/>
      <c r="AE289" s="86"/>
      <c r="AF289" s="86"/>
      <c r="AG289" s="86"/>
      <c r="AH289" s="86"/>
      <c r="AI289" s="86"/>
      <c r="AJ289" s="449" t="s">
        <v>331</v>
      </c>
      <c r="AK289" s="410">
        <f t="shared" si="21"/>
        <v>2</v>
      </c>
      <c r="AL289" s="411">
        <f t="shared" si="22"/>
        <v>0</v>
      </c>
      <c r="AM289" s="89" t="str">
        <f t="shared" si="23"/>
        <v>CUMPLIDA</v>
      </c>
      <c r="AN289" s="89" t="str">
        <f t="shared" si="24"/>
        <v>CUMPLIDA</v>
      </c>
      <c r="AO289" s="449" t="s">
        <v>88</v>
      </c>
      <c r="AP289" s="86"/>
      <c r="AQ289" s="399"/>
      <c r="AR289" s="399"/>
      <c r="AS289" s="399"/>
      <c r="AT289" s="427" t="s">
        <v>224</v>
      </c>
      <c r="AU289" s="427" t="s">
        <v>228</v>
      </c>
      <c r="AV289" s="119" t="s">
        <v>187</v>
      </c>
      <c r="AW289" s="427" t="s">
        <v>306</v>
      </c>
      <c r="AX289" s="427"/>
      <c r="AY289" s="427"/>
      <c r="AZ289" s="427"/>
      <c r="BA289" s="427"/>
      <c r="BB289" s="653"/>
    </row>
    <row r="290" spans="1:54" ht="263.25" customHeight="1" x14ac:dyDescent="0.25">
      <c r="A290" s="96">
        <v>1137</v>
      </c>
      <c r="B290" s="96">
        <v>8</v>
      </c>
      <c r="C290" s="168" t="s">
        <v>5097</v>
      </c>
      <c r="D290" s="168" t="s">
        <v>5098</v>
      </c>
      <c r="E290" s="168" t="s">
        <v>5099</v>
      </c>
      <c r="F290" s="99" t="s">
        <v>5100</v>
      </c>
      <c r="G290" s="99" t="s">
        <v>5101</v>
      </c>
      <c r="H290" s="99" t="s">
        <v>5102</v>
      </c>
      <c r="I290" s="99" t="s">
        <v>5103</v>
      </c>
      <c r="J290" s="310">
        <v>3</v>
      </c>
      <c r="K290" s="451">
        <v>43009</v>
      </c>
      <c r="L290" s="451">
        <v>43100</v>
      </c>
      <c r="M290" s="427" t="s">
        <v>2554</v>
      </c>
      <c r="N290" s="427" t="s">
        <v>64</v>
      </c>
      <c r="O290" s="427" t="s">
        <v>29</v>
      </c>
      <c r="P290" s="427" t="s">
        <v>3952</v>
      </c>
      <c r="Q290" s="427" t="s">
        <v>531</v>
      </c>
      <c r="R290" s="452" t="s">
        <v>6191</v>
      </c>
      <c r="S290" s="427" t="s">
        <v>3547</v>
      </c>
      <c r="T290" s="427">
        <v>3</v>
      </c>
      <c r="U290" s="398">
        <f t="shared" si="20"/>
        <v>1</v>
      </c>
      <c r="V290" s="86"/>
      <c r="W290" s="86"/>
      <c r="X290" s="86"/>
      <c r="Y290" s="450"/>
      <c r="Z290" s="450"/>
      <c r="AA290" s="450" t="s">
        <v>5355</v>
      </c>
      <c r="AB290" s="450"/>
      <c r="AC290" s="450"/>
      <c r="AD290" s="86"/>
      <c r="AE290" s="86"/>
      <c r="AF290" s="86"/>
      <c r="AG290" s="86"/>
      <c r="AH290" s="86"/>
      <c r="AI290" s="86"/>
      <c r="AJ290" s="449" t="s">
        <v>331</v>
      </c>
      <c r="AK290" s="410">
        <f t="shared" si="21"/>
        <v>2</v>
      </c>
      <c r="AL290" s="411">
        <f t="shared" si="22"/>
        <v>0</v>
      </c>
      <c r="AM290" s="89" t="str">
        <f t="shared" si="23"/>
        <v>CUMPLIDA</v>
      </c>
      <c r="AN290" s="89" t="str">
        <f t="shared" si="24"/>
        <v>CUMPLIDA</v>
      </c>
      <c r="AO290" s="449" t="s">
        <v>31</v>
      </c>
      <c r="AP290" s="86"/>
      <c r="AQ290" s="399"/>
      <c r="AR290" s="399"/>
      <c r="AS290" s="399"/>
      <c r="AT290" s="427" t="s">
        <v>224</v>
      </c>
      <c r="AU290" s="119" t="s">
        <v>114</v>
      </c>
      <c r="AV290" s="119" t="s">
        <v>5104</v>
      </c>
      <c r="AW290" s="427" t="s">
        <v>213</v>
      </c>
      <c r="AX290" s="427"/>
      <c r="AY290" s="427"/>
      <c r="AZ290" s="427"/>
      <c r="BA290" s="427"/>
      <c r="BB290" s="653"/>
    </row>
    <row r="291" spans="1:54" ht="159.75" customHeight="1" x14ac:dyDescent="0.25">
      <c r="A291" s="96">
        <v>1138</v>
      </c>
      <c r="B291" s="96">
        <v>9</v>
      </c>
      <c r="C291" s="168" t="s">
        <v>5105</v>
      </c>
      <c r="D291" s="168" t="s">
        <v>5106</v>
      </c>
      <c r="E291" s="168" t="s">
        <v>5107</v>
      </c>
      <c r="F291" s="99" t="s">
        <v>5108</v>
      </c>
      <c r="G291" s="99" t="s">
        <v>5109</v>
      </c>
      <c r="H291" s="99" t="s">
        <v>5110</v>
      </c>
      <c r="I291" s="99" t="s">
        <v>5111</v>
      </c>
      <c r="J291" s="310">
        <v>3</v>
      </c>
      <c r="K291" s="451">
        <v>43009</v>
      </c>
      <c r="L291" s="451">
        <v>43373</v>
      </c>
      <c r="M291" s="427" t="s">
        <v>2554</v>
      </c>
      <c r="N291" s="427" t="s">
        <v>64</v>
      </c>
      <c r="O291" s="427" t="s">
        <v>29</v>
      </c>
      <c r="P291" s="427" t="s">
        <v>29</v>
      </c>
      <c r="Q291" s="427" t="s">
        <v>531</v>
      </c>
      <c r="R291" s="452" t="s">
        <v>6191</v>
      </c>
      <c r="S291" s="427" t="s">
        <v>4558</v>
      </c>
      <c r="T291" s="427">
        <v>3</v>
      </c>
      <c r="U291" s="398">
        <f t="shared" si="20"/>
        <v>1</v>
      </c>
      <c r="V291" s="86"/>
      <c r="W291" s="86"/>
      <c r="X291" s="86"/>
      <c r="Y291" s="450"/>
      <c r="Z291" s="450"/>
      <c r="AA291" s="450"/>
      <c r="AB291" s="450"/>
      <c r="AC291" s="450" t="s">
        <v>6249</v>
      </c>
      <c r="AD291" s="86"/>
      <c r="AE291" s="86"/>
      <c r="AF291" s="86"/>
      <c r="AG291" s="86"/>
      <c r="AH291" s="86"/>
      <c r="AI291" s="86"/>
      <c r="AJ291" s="449" t="s">
        <v>331</v>
      </c>
      <c r="AK291" s="410">
        <f t="shared" si="21"/>
        <v>2</v>
      </c>
      <c r="AL291" s="411">
        <f t="shared" si="22"/>
        <v>1</v>
      </c>
      <c r="AM291" s="89" t="str">
        <f t="shared" si="23"/>
        <v>CUMPLIDA</v>
      </c>
      <c r="AN291" s="89" t="str">
        <f t="shared" si="24"/>
        <v>CUMPLIDA</v>
      </c>
      <c r="AO291" s="449" t="s">
        <v>27</v>
      </c>
      <c r="AP291" s="86"/>
      <c r="AQ291" s="399"/>
      <c r="AR291" s="399"/>
      <c r="AS291" s="399"/>
      <c r="AT291" s="427" t="s">
        <v>224</v>
      </c>
      <c r="AU291" s="119" t="s">
        <v>115</v>
      </c>
      <c r="AV291" s="427" t="s">
        <v>155</v>
      </c>
      <c r="AW291" s="427" t="s">
        <v>213</v>
      </c>
      <c r="AX291" s="427"/>
      <c r="AY291" s="427"/>
      <c r="AZ291" s="427"/>
      <c r="BA291" s="427"/>
      <c r="BB291" s="653"/>
    </row>
    <row r="292" spans="1:54" ht="281.25" customHeight="1" x14ac:dyDescent="0.25">
      <c r="A292" s="96">
        <v>1139</v>
      </c>
      <c r="B292" s="96">
        <v>10</v>
      </c>
      <c r="C292" s="168" t="s">
        <v>5112</v>
      </c>
      <c r="D292" s="168" t="s">
        <v>5113</v>
      </c>
      <c r="E292" s="168" t="s">
        <v>5114</v>
      </c>
      <c r="F292" s="99" t="s">
        <v>5108</v>
      </c>
      <c r="G292" s="99" t="s">
        <v>5115</v>
      </c>
      <c r="H292" s="99" t="s">
        <v>5110</v>
      </c>
      <c r="I292" s="99" t="s">
        <v>5116</v>
      </c>
      <c r="J292" s="310">
        <v>3</v>
      </c>
      <c r="K292" s="451">
        <v>43009</v>
      </c>
      <c r="L292" s="451">
        <v>43373</v>
      </c>
      <c r="M292" s="427" t="s">
        <v>2554</v>
      </c>
      <c r="N292" s="427" t="s">
        <v>64</v>
      </c>
      <c r="O292" s="427" t="s">
        <v>29</v>
      </c>
      <c r="P292" s="427" t="s">
        <v>29</v>
      </c>
      <c r="Q292" s="427" t="s">
        <v>531</v>
      </c>
      <c r="R292" s="452" t="s">
        <v>6191</v>
      </c>
      <c r="S292" s="427" t="s">
        <v>4558</v>
      </c>
      <c r="T292" s="427">
        <v>3</v>
      </c>
      <c r="U292" s="398">
        <f t="shared" si="20"/>
        <v>1</v>
      </c>
      <c r="V292" s="86"/>
      <c r="W292" s="86"/>
      <c r="X292" s="86"/>
      <c r="Y292" s="450"/>
      <c r="Z292" s="450"/>
      <c r="AA292" s="450"/>
      <c r="AB292" s="450"/>
      <c r="AC292" s="450" t="s">
        <v>6250</v>
      </c>
      <c r="AD292" s="86"/>
      <c r="AE292" s="86"/>
      <c r="AF292" s="86"/>
      <c r="AG292" s="86"/>
      <c r="AH292" s="86"/>
      <c r="AI292" s="86"/>
      <c r="AJ292" s="449" t="s">
        <v>331</v>
      </c>
      <c r="AK292" s="410">
        <f t="shared" si="21"/>
        <v>2</v>
      </c>
      <c r="AL292" s="411">
        <f t="shared" si="22"/>
        <v>1</v>
      </c>
      <c r="AM292" s="89" t="str">
        <f t="shared" si="23"/>
        <v>CUMPLIDA</v>
      </c>
      <c r="AN292" s="89" t="str">
        <f t="shared" si="24"/>
        <v>CUMPLIDA</v>
      </c>
      <c r="AO292" s="449" t="s">
        <v>27</v>
      </c>
      <c r="AP292" s="86"/>
      <c r="AQ292" s="399"/>
      <c r="AR292" s="399"/>
      <c r="AS292" s="399"/>
      <c r="AT292" s="427" t="s">
        <v>224</v>
      </c>
      <c r="AU292" s="119" t="s">
        <v>115</v>
      </c>
      <c r="AV292" s="119" t="s">
        <v>154</v>
      </c>
      <c r="AW292" s="427" t="s">
        <v>213</v>
      </c>
      <c r="AX292" s="427"/>
      <c r="AY292" s="427"/>
      <c r="AZ292" s="427"/>
      <c r="BA292" s="427"/>
      <c r="BB292" s="653"/>
    </row>
    <row r="293" spans="1:54" ht="300" hidden="1" customHeight="1" x14ac:dyDescent="0.25">
      <c r="A293" s="96">
        <v>1140</v>
      </c>
      <c r="B293" s="96">
        <v>11</v>
      </c>
      <c r="C293" s="168" t="s">
        <v>5117</v>
      </c>
      <c r="D293" s="168" t="s">
        <v>5118</v>
      </c>
      <c r="E293" s="168" t="s">
        <v>5119</v>
      </c>
      <c r="F293" s="99" t="s">
        <v>5120</v>
      </c>
      <c r="G293" s="99" t="s">
        <v>5121</v>
      </c>
      <c r="H293" s="99" t="s">
        <v>6270</v>
      </c>
      <c r="I293" s="99" t="s">
        <v>6270</v>
      </c>
      <c r="J293" s="310">
        <v>5</v>
      </c>
      <c r="K293" s="451">
        <v>43009</v>
      </c>
      <c r="L293" s="451">
        <v>43646</v>
      </c>
      <c r="M293" s="427" t="s">
        <v>2554</v>
      </c>
      <c r="N293" s="427" t="s">
        <v>64</v>
      </c>
      <c r="O293" s="427" t="s">
        <v>29</v>
      </c>
      <c r="P293" s="427" t="s">
        <v>29</v>
      </c>
      <c r="Q293" s="427" t="s">
        <v>531</v>
      </c>
      <c r="R293" s="452" t="s">
        <v>6191</v>
      </c>
      <c r="S293" s="427" t="s">
        <v>3441</v>
      </c>
      <c r="T293" s="427">
        <v>1</v>
      </c>
      <c r="U293" s="398">
        <f t="shared" si="20"/>
        <v>0.2</v>
      </c>
      <c r="V293" s="86"/>
      <c r="W293" s="86"/>
      <c r="X293" s="86"/>
      <c r="Y293" s="450"/>
      <c r="Z293" s="450"/>
      <c r="AA293" s="450"/>
      <c r="AB293" s="450"/>
      <c r="AC293" s="450" t="s">
        <v>6272</v>
      </c>
      <c r="AD293" s="86"/>
      <c r="AE293" s="86"/>
      <c r="AF293" s="86"/>
      <c r="AG293" s="86"/>
      <c r="AH293" s="86"/>
      <c r="AI293" s="86"/>
      <c r="AJ293" s="449" t="s">
        <v>331</v>
      </c>
      <c r="AK293" s="410">
        <f t="shared" si="21"/>
        <v>0</v>
      </c>
      <c r="AL293" s="411">
        <f t="shared" si="22"/>
        <v>1</v>
      </c>
      <c r="AM293" s="89" t="str">
        <f t="shared" si="23"/>
        <v>EN TERMINO</v>
      </c>
      <c r="AN293" s="89" t="str">
        <f t="shared" si="24"/>
        <v>EN TERMINO</v>
      </c>
      <c r="AO293" s="449" t="s">
        <v>89</v>
      </c>
      <c r="AP293" s="86"/>
      <c r="AQ293" s="399"/>
      <c r="AR293" s="399"/>
      <c r="AS293" s="399"/>
      <c r="AT293" s="427" t="s">
        <v>224</v>
      </c>
      <c r="AU293" s="119" t="s">
        <v>115</v>
      </c>
      <c r="AV293" s="427" t="s">
        <v>596</v>
      </c>
      <c r="AW293" s="427" t="s">
        <v>213</v>
      </c>
      <c r="AX293" s="427"/>
      <c r="AY293" s="427"/>
      <c r="AZ293" s="427"/>
      <c r="BA293" s="427"/>
      <c r="BB293" s="653"/>
    </row>
    <row r="294" spans="1:54" ht="195" hidden="1" customHeight="1" x14ac:dyDescent="0.25">
      <c r="A294" s="96">
        <v>1141</v>
      </c>
      <c r="B294" s="96">
        <v>12</v>
      </c>
      <c r="C294" s="272" t="s">
        <v>5122</v>
      </c>
      <c r="D294" s="168" t="s">
        <v>5123</v>
      </c>
      <c r="E294" s="168" t="s">
        <v>5124</v>
      </c>
      <c r="F294" s="394" t="s">
        <v>5125</v>
      </c>
      <c r="G294" s="99" t="s">
        <v>5126</v>
      </c>
      <c r="H294" s="99" t="s">
        <v>6270</v>
      </c>
      <c r="I294" s="99" t="s">
        <v>6270</v>
      </c>
      <c r="J294" s="310">
        <v>5</v>
      </c>
      <c r="K294" s="451">
        <v>43009</v>
      </c>
      <c r="L294" s="451">
        <v>43646</v>
      </c>
      <c r="M294" s="427" t="s">
        <v>2554</v>
      </c>
      <c r="N294" s="427" t="s">
        <v>64</v>
      </c>
      <c r="O294" s="427" t="s">
        <v>29</v>
      </c>
      <c r="P294" s="427" t="s">
        <v>29</v>
      </c>
      <c r="Q294" s="427" t="s">
        <v>531</v>
      </c>
      <c r="R294" s="452" t="s">
        <v>6191</v>
      </c>
      <c r="S294" s="427" t="s">
        <v>3547</v>
      </c>
      <c r="T294" s="427">
        <v>0</v>
      </c>
      <c r="U294" s="398">
        <f t="shared" si="20"/>
        <v>0</v>
      </c>
      <c r="V294" s="86"/>
      <c r="W294" s="86"/>
      <c r="X294" s="86"/>
      <c r="Y294" s="450"/>
      <c r="Z294" s="450"/>
      <c r="AA294" s="450"/>
      <c r="AB294" s="450"/>
      <c r="AC294" s="450" t="s">
        <v>6271</v>
      </c>
      <c r="AD294" s="86"/>
      <c r="AE294" s="86"/>
      <c r="AF294" s="86"/>
      <c r="AG294" s="86"/>
      <c r="AH294" s="86"/>
      <c r="AI294" s="86"/>
      <c r="AJ294" s="449" t="s">
        <v>331</v>
      </c>
      <c r="AK294" s="410">
        <f t="shared" si="21"/>
        <v>0</v>
      </c>
      <c r="AL294" s="411">
        <f t="shared" si="22"/>
        <v>1</v>
      </c>
      <c r="AM294" s="89" t="str">
        <f t="shared" si="23"/>
        <v>EN TERMINO</v>
      </c>
      <c r="AN294" s="89" t="str">
        <f t="shared" si="24"/>
        <v>EN TERMINO</v>
      </c>
      <c r="AO294" s="449" t="s">
        <v>31</v>
      </c>
      <c r="AP294" s="86"/>
      <c r="AQ294" s="399"/>
      <c r="AR294" s="399"/>
      <c r="AS294" s="399"/>
      <c r="AT294" s="427" t="s">
        <v>224</v>
      </c>
      <c r="AU294" s="119" t="s">
        <v>115</v>
      </c>
      <c r="AV294" s="427" t="s">
        <v>205</v>
      </c>
      <c r="AW294" s="427" t="s">
        <v>213</v>
      </c>
      <c r="AX294" s="427"/>
      <c r="AY294" s="427"/>
      <c r="AZ294" s="427"/>
      <c r="BA294" s="427"/>
      <c r="BB294" s="653"/>
    </row>
    <row r="295" spans="1:54" ht="120" customHeight="1" x14ac:dyDescent="0.25">
      <c r="A295" s="96">
        <v>1142</v>
      </c>
      <c r="B295" s="96">
        <v>13</v>
      </c>
      <c r="C295" s="272" t="s">
        <v>5127</v>
      </c>
      <c r="D295" s="168" t="s">
        <v>5128</v>
      </c>
      <c r="E295" s="168" t="s">
        <v>5129</v>
      </c>
      <c r="F295" s="99" t="s">
        <v>5100</v>
      </c>
      <c r="G295" s="99" t="s">
        <v>5101</v>
      </c>
      <c r="H295" s="99" t="s">
        <v>5130</v>
      </c>
      <c r="I295" s="99" t="s">
        <v>5103</v>
      </c>
      <c r="J295" s="310">
        <v>3</v>
      </c>
      <c r="K295" s="451">
        <v>43009</v>
      </c>
      <c r="L295" s="451">
        <v>43281</v>
      </c>
      <c r="M295" s="427" t="s">
        <v>2554</v>
      </c>
      <c r="N295" s="427" t="s">
        <v>64</v>
      </c>
      <c r="O295" s="427" t="s">
        <v>29</v>
      </c>
      <c r="P295" s="427" t="s">
        <v>29</v>
      </c>
      <c r="Q295" s="427" t="s">
        <v>531</v>
      </c>
      <c r="R295" s="452" t="s">
        <v>6191</v>
      </c>
      <c r="S295" s="427" t="s">
        <v>3547</v>
      </c>
      <c r="T295" s="427">
        <v>3</v>
      </c>
      <c r="U295" s="398">
        <f t="shared" si="20"/>
        <v>1</v>
      </c>
      <c r="V295" s="86"/>
      <c r="W295" s="86"/>
      <c r="X295" s="86"/>
      <c r="Y295" s="450"/>
      <c r="Z295" s="450"/>
      <c r="AA295" s="450" t="s">
        <v>5338</v>
      </c>
      <c r="AB295" s="450" t="s">
        <v>5919</v>
      </c>
      <c r="AC295" s="450"/>
      <c r="AD295" s="86"/>
      <c r="AE295" s="86"/>
      <c r="AF295" s="86"/>
      <c r="AG295" s="86"/>
      <c r="AH295" s="86"/>
      <c r="AI295" s="86"/>
      <c r="AJ295" s="449" t="s">
        <v>331</v>
      </c>
      <c r="AK295" s="410">
        <f t="shared" si="21"/>
        <v>2</v>
      </c>
      <c r="AL295" s="411">
        <f t="shared" si="22"/>
        <v>0</v>
      </c>
      <c r="AM295" s="89" t="str">
        <f t="shared" si="23"/>
        <v>CUMPLIDA</v>
      </c>
      <c r="AN295" s="89" t="str">
        <f t="shared" si="24"/>
        <v>CUMPLIDA</v>
      </c>
      <c r="AO295" s="449" t="s">
        <v>31</v>
      </c>
      <c r="AP295" s="86"/>
      <c r="AQ295" s="399"/>
      <c r="AR295" s="399"/>
      <c r="AS295" s="399"/>
      <c r="AT295" s="427" t="s">
        <v>224</v>
      </c>
      <c r="AU295" s="119" t="s">
        <v>115</v>
      </c>
      <c r="AV295" s="119" t="s">
        <v>141</v>
      </c>
      <c r="AW295" s="427" t="s">
        <v>213</v>
      </c>
      <c r="AX295" s="427"/>
      <c r="AY295" s="427"/>
      <c r="AZ295" s="427"/>
      <c r="BA295" s="427"/>
      <c r="BB295" s="653"/>
    </row>
    <row r="296" spans="1:54" ht="409.5" hidden="1" customHeight="1" x14ac:dyDescent="0.25">
      <c r="A296" s="96">
        <v>1143</v>
      </c>
      <c r="B296" s="96">
        <v>14</v>
      </c>
      <c r="C296" s="272" t="s">
        <v>5131</v>
      </c>
      <c r="D296" s="168" t="s">
        <v>5132</v>
      </c>
      <c r="E296" s="168" t="s">
        <v>5133</v>
      </c>
      <c r="F296" s="99" t="s">
        <v>5134</v>
      </c>
      <c r="G296" s="99" t="s">
        <v>5135</v>
      </c>
      <c r="H296" s="99" t="s">
        <v>6270</v>
      </c>
      <c r="I296" s="99" t="s">
        <v>6270</v>
      </c>
      <c r="J296" s="310">
        <v>5</v>
      </c>
      <c r="K296" s="451">
        <v>43009</v>
      </c>
      <c r="L296" s="451">
        <v>43646</v>
      </c>
      <c r="M296" s="427" t="s">
        <v>2554</v>
      </c>
      <c r="N296" s="427" t="s">
        <v>64</v>
      </c>
      <c r="O296" s="427" t="s">
        <v>29</v>
      </c>
      <c r="P296" s="427" t="s">
        <v>29</v>
      </c>
      <c r="Q296" s="427" t="s">
        <v>531</v>
      </c>
      <c r="R296" s="452" t="s">
        <v>6191</v>
      </c>
      <c r="S296" s="427" t="s">
        <v>88</v>
      </c>
      <c r="T296" s="427">
        <v>1</v>
      </c>
      <c r="U296" s="398">
        <f t="shared" si="20"/>
        <v>0.2</v>
      </c>
      <c r="V296" s="86"/>
      <c r="W296" s="86"/>
      <c r="X296" s="86"/>
      <c r="Y296" s="450"/>
      <c r="Z296" s="450"/>
      <c r="AA296" s="450"/>
      <c r="AB296" s="450"/>
      <c r="AC296" s="450" t="s">
        <v>6275</v>
      </c>
      <c r="AD296" s="86"/>
      <c r="AE296" s="86"/>
      <c r="AF296" s="86"/>
      <c r="AG296" s="86"/>
      <c r="AH296" s="86"/>
      <c r="AI296" s="86"/>
      <c r="AJ296" s="449" t="s">
        <v>331</v>
      </c>
      <c r="AK296" s="410">
        <f t="shared" si="21"/>
        <v>0</v>
      </c>
      <c r="AL296" s="411">
        <f t="shared" si="22"/>
        <v>1</v>
      </c>
      <c r="AM296" s="89" t="str">
        <f t="shared" si="23"/>
        <v>EN TERMINO</v>
      </c>
      <c r="AN296" s="89" t="str">
        <f t="shared" si="24"/>
        <v>EN TERMINO</v>
      </c>
      <c r="AO296" s="449" t="s">
        <v>88</v>
      </c>
      <c r="AP296" s="86"/>
      <c r="AQ296" s="399"/>
      <c r="AR296" s="399"/>
      <c r="AS296" s="399"/>
      <c r="AT296" s="427" t="s">
        <v>224</v>
      </c>
      <c r="AU296" s="119" t="s">
        <v>115</v>
      </c>
      <c r="AV296" s="427" t="s">
        <v>155</v>
      </c>
      <c r="AW296" s="427" t="s">
        <v>213</v>
      </c>
      <c r="AX296" s="427"/>
      <c r="AY296" s="427"/>
      <c r="AZ296" s="427"/>
      <c r="BA296" s="427"/>
      <c r="BB296" s="653"/>
    </row>
    <row r="297" spans="1:54" ht="195" hidden="1" customHeight="1" x14ac:dyDescent="0.25">
      <c r="A297" s="96">
        <v>1144</v>
      </c>
      <c r="B297" s="96">
        <v>15</v>
      </c>
      <c r="C297" s="272" t="s">
        <v>5136</v>
      </c>
      <c r="D297" s="168" t="s">
        <v>5137</v>
      </c>
      <c r="E297" s="168" t="s">
        <v>5138</v>
      </c>
      <c r="F297" s="99" t="s">
        <v>5139</v>
      </c>
      <c r="G297" s="99" t="s">
        <v>5140</v>
      </c>
      <c r="H297" s="99" t="s">
        <v>6270</v>
      </c>
      <c r="I297" s="99" t="s">
        <v>6270</v>
      </c>
      <c r="J297" s="310">
        <v>5</v>
      </c>
      <c r="K297" s="451">
        <v>43009</v>
      </c>
      <c r="L297" s="451">
        <v>43646</v>
      </c>
      <c r="M297" s="427" t="s">
        <v>2554</v>
      </c>
      <c r="N297" s="427" t="s">
        <v>64</v>
      </c>
      <c r="O297" s="427" t="s">
        <v>29</v>
      </c>
      <c r="P297" s="427" t="s">
        <v>5141</v>
      </c>
      <c r="Q297" s="427" t="s">
        <v>531</v>
      </c>
      <c r="R297" s="452" t="s">
        <v>6191</v>
      </c>
      <c r="S297" s="427" t="s">
        <v>88</v>
      </c>
      <c r="T297" s="427">
        <v>0</v>
      </c>
      <c r="U297" s="398">
        <f t="shared" si="20"/>
        <v>0</v>
      </c>
      <c r="V297" s="86"/>
      <c r="W297" s="86"/>
      <c r="X297" s="86"/>
      <c r="Y297" s="450"/>
      <c r="Z297" s="450"/>
      <c r="AA297" s="450"/>
      <c r="AB297" s="450"/>
      <c r="AC297" s="450" t="s">
        <v>6276</v>
      </c>
      <c r="AD297" s="86"/>
      <c r="AE297" s="86"/>
      <c r="AF297" s="86"/>
      <c r="AG297" s="86"/>
      <c r="AH297" s="86"/>
      <c r="AI297" s="86"/>
      <c r="AJ297" s="449" t="s">
        <v>331</v>
      </c>
      <c r="AK297" s="410">
        <f t="shared" si="21"/>
        <v>0</v>
      </c>
      <c r="AL297" s="411">
        <f t="shared" si="22"/>
        <v>1</v>
      </c>
      <c r="AM297" s="89" t="str">
        <f t="shared" si="23"/>
        <v>EN TERMINO</v>
      </c>
      <c r="AN297" s="89" t="str">
        <f t="shared" si="24"/>
        <v>EN TERMINO</v>
      </c>
      <c r="AO297" s="449" t="s">
        <v>88</v>
      </c>
      <c r="AP297" s="86"/>
      <c r="AQ297" s="399"/>
      <c r="AR297" s="399"/>
      <c r="AS297" s="399"/>
      <c r="AT297" s="427" t="s">
        <v>224</v>
      </c>
      <c r="AU297" s="119" t="s">
        <v>114</v>
      </c>
      <c r="AV297" s="119" t="s">
        <v>5142</v>
      </c>
      <c r="AW297" s="427" t="s">
        <v>213</v>
      </c>
      <c r="AX297" s="427"/>
      <c r="AY297" s="427"/>
      <c r="AZ297" s="427"/>
      <c r="BA297" s="427"/>
      <c r="BB297" s="653"/>
    </row>
    <row r="298" spans="1:54" ht="105" hidden="1" customHeight="1" x14ac:dyDescent="0.25">
      <c r="A298" s="96">
        <v>1145</v>
      </c>
      <c r="B298" s="96">
        <v>16</v>
      </c>
      <c r="C298" s="272" t="s">
        <v>5143</v>
      </c>
      <c r="D298" s="168" t="s">
        <v>5144</v>
      </c>
      <c r="E298" s="168" t="s">
        <v>5145</v>
      </c>
      <c r="F298" s="99" t="s">
        <v>5146</v>
      </c>
      <c r="G298" s="99" t="s">
        <v>5147</v>
      </c>
      <c r="H298" s="99" t="s">
        <v>6270</v>
      </c>
      <c r="I298" s="99" t="s">
        <v>6270</v>
      </c>
      <c r="J298" s="310">
        <v>5</v>
      </c>
      <c r="K298" s="451">
        <v>43009</v>
      </c>
      <c r="L298" s="451">
        <v>43646</v>
      </c>
      <c r="M298" s="427" t="s">
        <v>2554</v>
      </c>
      <c r="N298" s="427" t="s">
        <v>64</v>
      </c>
      <c r="O298" s="427" t="s">
        <v>29</v>
      </c>
      <c r="P298" s="427" t="s">
        <v>29</v>
      </c>
      <c r="Q298" s="427" t="s">
        <v>531</v>
      </c>
      <c r="R298" s="452" t="s">
        <v>6191</v>
      </c>
      <c r="S298" s="427" t="s">
        <v>3441</v>
      </c>
      <c r="T298" s="427">
        <v>0</v>
      </c>
      <c r="U298" s="398">
        <f t="shared" si="20"/>
        <v>0</v>
      </c>
      <c r="V298" s="86"/>
      <c r="W298" s="86"/>
      <c r="X298" s="86"/>
      <c r="Y298" s="450"/>
      <c r="Z298" s="450"/>
      <c r="AA298" s="450"/>
      <c r="AB298" s="450"/>
      <c r="AC298" s="450" t="s">
        <v>6275</v>
      </c>
      <c r="AD298" s="86"/>
      <c r="AE298" s="86"/>
      <c r="AF298" s="86"/>
      <c r="AG298" s="86"/>
      <c r="AH298" s="86"/>
      <c r="AI298" s="86"/>
      <c r="AJ298" s="449" t="s">
        <v>331</v>
      </c>
      <c r="AK298" s="410">
        <f t="shared" si="21"/>
        <v>0</v>
      </c>
      <c r="AL298" s="411">
        <f t="shared" si="22"/>
        <v>1</v>
      </c>
      <c r="AM298" s="89" t="str">
        <f t="shared" si="23"/>
        <v>EN TERMINO</v>
      </c>
      <c r="AN298" s="89" t="str">
        <f t="shared" si="24"/>
        <v>EN TERMINO</v>
      </c>
      <c r="AO298" s="449" t="s">
        <v>89</v>
      </c>
      <c r="AP298" s="86"/>
      <c r="AQ298" s="399"/>
      <c r="AR298" s="399"/>
      <c r="AS298" s="399"/>
      <c r="AT298" s="427" t="s">
        <v>224</v>
      </c>
      <c r="AU298" s="119" t="s">
        <v>115</v>
      </c>
      <c r="AV298" s="427" t="s">
        <v>205</v>
      </c>
      <c r="AW298" s="427" t="s">
        <v>213</v>
      </c>
      <c r="AX298" s="427"/>
      <c r="AY298" s="427"/>
      <c r="AZ298" s="427"/>
      <c r="BA298" s="427"/>
      <c r="BB298" s="653"/>
    </row>
    <row r="299" spans="1:54" ht="255" customHeight="1" x14ac:dyDescent="0.25">
      <c r="A299" s="96">
        <v>1146</v>
      </c>
      <c r="B299" s="96">
        <v>17</v>
      </c>
      <c r="C299" s="272" t="s">
        <v>5148</v>
      </c>
      <c r="D299" s="168" t="s">
        <v>5149</v>
      </c>
      <c r="E299" s="168" t="s">
        <v>5150</v>
      </c>
      <c r="F299" s="99" t="s">
        <v>5151</v>
      </c>
      <c r="G299" s="99" t="s">
        <v>5152</v>
      </c>
      <c r="H299" s="99" t="s">
        <v>5153</v>
      </c>
      <c r="I299" s="99" t="s">
        <v>6277</v>
      </c>
      <c r="J299" s="310">
        <v>3</v>
      </c>
      <c r="K299" s="451">
        <v>43009</v>
      </c>
      <c r="L299" s="451">
        <v>43373</v>
      </c>
      <c r="M299" s="427" t="s">
        <v>2554</v>
      </c>
      <c r="N299" s="427" t="s">
        <v>64</v>
      </c>
      <c r="O299" s="427" t="s">
        <v>29</v>
      </c>
      <c r="P299" s="427" t="s">
        <v>3952</v>
      </c>
      <c r="Q299" s="427" t="s">
        <v>531</v>
      </c>
      <c r="R299" s="452" t="s">
        <v>6191</v>
      </c>
      <c r="S299" s="427" t="s">
        <v>3441</v>
      </c>
      <c r="T299" s="427">
        <v>3</v>
      </c>
      <c r="U299" s="398">
        <f t="shared" si="20"/>
        <v>1</v>
      </c>
      <c r="V299" s="86"/>
      <c r="W299" s="86"/>
      <c r="X299" s="86"/>
      <c r="Y299" s="450"/>
      <c r="Z299" s="450"/>
      <c r="AA299" s="450"/>
      <c r="AB299" s="450"/>
      <c r="AC299" s="450" t="s">
        <v>6251</v>
      </c>
      <c r="AD299" s="86"/>
      <c r="AE299" s="86"/>
      <c r="AF299" s="86"/>
      <c r="AG299" s="86"/>
      <c r="AH299" s="86"/>
      <c r="AI299" s="86"/>
      <c r="AJ299" s="449" t="s">
        <v>331</v>
      </c>
      <c r="AK299" s="410">
        <f t="shared" si="21"/>
        <v>2</v>
      </c>
      <c r="AL299" s="411">
        <f t="shared" si="22"/>
        <v>1</v>
      </c>
      <c r="AM299" s="89" t="str">
        <f t="shared" si="23"/>
        <v>CUMPLIDA</v>
      </c>
      <c r="AN299" s="89" t="str">
        <f t="shared" si="24"/>
        <v>CUMPLIDA</v>
      </c>
      <c r="AO299" s="449" t="s">
        <v>89</v>
      </c>
      <c r="AP299" s="86"/>
      <c r="AQ299" s="399"/>
      <c r="AR299" s="399"/>
      <c r="AS299" s="399"/>
      <c r="AT299" s="427" t="s">
        <v>224</v>
      </c>
      <c r="AU299" s="119" t="s">
        <v>115</v>
      </c>
      <c r="AV299" s="427" t="s">
        <v>205</v>
      </c>
      <c r="AW299" s="427" t="s">
        <v>213</v>
      </c>
      <c r="AX299" s="427" t="s">
        <v>6234</v>
      </c>
      <c r="AY299" s="427"/>
      <c r="AZ299" s="427"/>
      <c r="BA299" s="427"/>
      <c r="BB299" s="653"/>
    </row>
    <row r="300" spans="1:54" ht="195" hidden="1" customHeight="1" x14ac:dyDescent="0.25">
      <c r="A300" s="96">
        <v>1147</v>
      </c>
      <c r="B300" s="96">
        <v>18</v>
      </c>
      <c r="C300" s="272" t="s">
        <v>5154</v>
      </c>
      <c r="D300" s="168" t="s">
        <v>5155</v>
      </c>
      <c r="E300" s="168" t="s">
        <v>5156</v>
      </c>
      <c r="F300" s="277" t="s">
        <v>5157</v>
      </c>
      <c r="G300" s="185" t="s">
        <v>5158</v>
      </c>
      <c r="H300" s="185" t="s">
        <v>6242</v>
      </c>
      <c r="I300" s="185" t="s">
        <v>6241</v>
      </c>
      <c r="J300" s="310">
        <v>7</v>
      </c>
      <c r="K300" s="451">
        <v>43009</v>
      </c>
      <c r="L300" s="451">
        <v>43434</v>
      </c>
      <c r="M300" s="427" t="s">
        <v>2554</v>
      </c>
      <c r="N300" s="427" t="s">
        <v>64</v>
      </c>
      <c r="O300" s="427" t="s">
        <v>29</v>
      </c>
      <c r="P300" s="427" t="s">
        <v>6278</v>
      </c>
      <c r="Q300" s="427" t="s">
        <v>531</v>
      </c>
      <c r="R300" s="452" t="s">
        <v>6191</v>
      </c>
      <c r="S300" s="427" t="s">
        <v>88</v>
      </c>
      <c r="T300" s="427">
        <v>0</v>
      </c>
      <c r="U300" s="398">
        <f t="shared" si="20"/>
        <v>0</v>
      </c>
      <c r="V300" s="86"/>
      <c r="W300" s="86"/>
      <c r="X300" s="86"/>
      <c r="Y300" s="450"/>
      <c r="Z300" s="450"/>
      <c r="AA300" s="450"/>
      <c r="AB300" s="450"/>
      <c r="AC300" s="450" t="s">
        <v>6252</v>
      </c>
      <c r="AD300" s="86"/>
      <c r="AE300" s="86"/>
      <c r="AF300" s="86"/>
      <c r="AG300" s="86"/>
      <c r="AH300" s="86"/>
      <c r="AI300" s="86"/>
      <c r="AJ300" s="449" t="s">
        <v>331</v>
      </c>
      <c r="AK300" s="410">
        <f t="shared" si="21"/>
        <v>0</v>
      </c>
      <c r="AL300" s="411">
        <f t="shared" si="22"/>
        <v>1</v>
      </c>
      <c r="AM300" s="89" t="str">
        <f t="shared" si="23"/>
        <v>EN TERMINO</v>
      </c>
      <c r="AN300" s="89" t="str">
        <f t="shared" si="24"/>
        <v>EN TERMINO</v>
      </c>
      <c r="AO300" s="449" t="s">
        <v>88</v>
      </c>
      <c r="AP300" s="86"/>
      <c r="AQ300" s="399"/>
      <c r="AR300" s="399"/>
      <c r="AS300" s="399"/>
      <c r="AT300" s="427" t="s">
        <v>224</v>
      </c>
      <c r="AU300" s="119" t="s">
        <v>114</v>
      </c>
      <c r="AV300" s="119" t="s">
        <v>192</v>
      </c>
      <c r="AW300" s="427" t="s">
        <v>213</v>
      </c>
      <c r="AX300" s="427" t="s">
        <v>6234</v>
      </c>
      <c r="AY300" s="427"/>
      <c r="AZ300" s="427"/>
      <c r="BA300" s="427"/>
      <c r="BB300" s="653"/>
    </row>
    <row r="301" spans="1:54" ht="162" hidden="1" customHeight="1" x14ac:dyDescent="0.25">
      <c r="A301" s="96">
        <v>1148</v>
      </c>
      <c r="B301" s="96">
        <v>1</v>
      </c>
      <c r="C301" s="168" t="s">
        <v>5594</v>
      </c>
      <c r="D301" s="168" t="s">
        <v>4973</v>
      </c>
      <c r="E301" s="168" t="s">
        <v>4974</v>
      </c>
      <c r="F301" s="168" t="s">
        <v>4975</v>
      </c>
      <c r="G301" s="168" t="s">
        <v>4976</v>
      </c>
      <c r="H301" s="119" t="s">
        <v>4977</v>
      </c>
      <c r="I301" s="119" t="s">
        <v>4978</v>
      </c>
      <c r="J301" s="310">
        <v>8</v>
      </c>
      <c r="K301" s="451">
        <v>42963</v>
      </c>
      <c r="L301" s="451">
        <v>43465</v>
      </c>
      <c r="M301" s="103" t="s">
        <v>362</v>
      </c>
      <c r="N301" s="427" t="s">
        <v>20</v>
      </c>
      <c r="O301" s="427" t="s">
        <v>22</v>
      </c>
      <c r="P301" s="427" t="s">
        <v>22</v>
      </c>
      <c r="Q301" s="118" t="s">
        <v>5681</v>
      </c>
      <c r="R301" s="118" t="s">
        <v>6164</v>
      </c>
      <c r="S301" s="113" t="s">
        <v>3547</v>
      </c>
      <c r="T301" s="449">
        <v>0</v>
      </c>
      <c r="U301" s="107">
        <f t="shared" si="20"/>
        <v>0</v>
      </c>
      <c r="V301" s="86"/>
      <c r="W301" s="86"/>
      <c r="X301" s="86"/>
      <c r="Y301" s="450"/>
      <c r="Z301" s="450"/>
      <c r="AA301" s="450"/>
      <c r="AB301" s="450"/>
      <c r="AC301" s="450"/>
      <c r="AD301" s="86"/>
      <c r="AE301" s="86"/>
      <c r="AF301" s="86"/>
      <c r="AG301" s="86"/>
      <c r="AH301" s="86"/>
      <c r="AI301" s="86"/>
      <c r="AJ301" s="110" t="s">
        <v>323</v>
      </c>
      <c r="AK301" s="410">
        <f t="shared" si="21"/>
        <v>0</v>
      </c>
      <c r="AL301" s="411">
        <f t="shared" si="22"/>
        <v>1</v>
      </c>
      <c r="AM301" s="89" t="str">
        <f t="shared" si="23"/>
        <v>EN TERMINO</v>
      </c>
      <c r="AN301" s="89" t="str">
        <f t="shared" si="24"/>
        <v>EN TERMINO</v>
      </c>
      <c r="AO301" s="449" t="s">
        <v>31</v>
      </c>
      <c r="AP301" s="86"/>
      <c r="AQ301" s="91"/>
      <c r="AR301" s="91"/>
      <c r="AS301" s="91"/>
      <c r="AT301" s="427" t="s">
        <v>224</v>
      </c>
      <c r="AU301" s="427" t="s">
        <v>115</v>
      </c>
      <c r="AV301" s="427" t="s">
        <v>596</v>
      </c>
      <c r="AW301" s="427" t="s">
        <v>213</v>
      </c>
      <c r="AX301" s="427"/>
      <c r="AY301" s="427"/>
      <c r="AZ301" s="427"/>
      <c r="BA301" s="427"/>
      <c r="BB301" s="653"/>
    </row>
    <row r="302" spans="1:54" ht="210" hidden="1" customHeight="1" x14ac:dyDescent="0.25">
      <c r="A302" s="96">
        <v>1149</v>
      </c>
      <c r="B302" s="96">
        <v>2</v>
      </c>
      <c r="C302" s="168" t="s">
        <v>5595</v>
      </c>
      <c r="D302" s="168" t="s">
        <v>4979</v>
      </c>
      <c r="E302" s="168" t="s">
        <v>4980</v>
      </c>
      <c r="F302" s="99" t="s">
        <v>4981</v>
      </c>
      <c r="G302" s="99" t="s">
        <v>4982</v>
      </c>
      <c r="H302" s="99" t="s">
        <v>4983</v>
      </c>
      <c r="I302" s="99" t="s">
        <v>5596</v>
      </c>
      <c r="J302" s="310">
        <v>5</v>
      </c>
      <c r="K302" s="451">
        <v>42963</v>
      </c>
      <c r="L302" s="451">
        <v>43465</v>
      </c>
      <c r="M302" s="103" t="s">
        <v>362</v>
      </c>
      <c r="N302" s="427" t="s">
        <v>20</v>
      </c>
      <c r="O302" s="427" t="s">
        <v>22</v>
      </c>
      <c r="P302" s="427" t="s">
        <v>22</v>
      </c>
      <c r="Q302" s="118" t="s">
        <v>5681</v>
      </c>
      <c r="R302" s="118" t="s">
        <v>6164</v>
      </c>
      <c r="S302" s="113" t="s">
        <v>3547</v>
      </c>
      <c r="T302" s="449">
        <v>0</v>
      </c>
      <c r="U302" s="107">
        <f t="shared" si="20"/>
        <v>0</v>
      </c>
      <c r="V302" s="86"/>
      <c r="W302" s="86"/>
      <c r="X302" s="86"/>
      <c r="Y302" s="450"/>
      <c r="Z302" s="450" t="s">
        <v>454</v>
      </c>
      <c r="AA302" s="450"/>
      <c r="AB302" s="450"/>
      <c r="AC302" s="450"/>
      <c r="AD302" s="86"/>
      <c r="AE302" s="86"/>
      <c r="AF302" s="86"/>
      <c r="AG302" s="86"/>
      <c r="AH302" s="86"/>
      <c r="AI302" s="86"/>
      <c r="AJ302" s="110" t="s">
        <v>323</v>
      </c>
      <c r="AK302" s="410">
        <f t="shared" si="21"/>
        <v>0</v>
      </c>
      <c r="AL302" s="411">
        <f t="shared" si="22"/>
        <v>1</v>
      </c>
      <c r="AM302" s="89" t="str">
        <f t="shared" si="23"/>
        <v>EN TERMINO</v>
      </c>
      <c r="AN302" s="89" t="str">
        <f t="shared" si="24"/>
        <v>EN TERMINO</v>
      </c>
      <c r="AO302" s="449" t="s">
        <v>31</v>
      </c>
      <c r="AP302" s="86"/>
      <c r="AQ302" s="91"/>
      <c r="AR302" s="91"/>
      <c r="AS302" s="91"/>
      <c r="AT302" s="427" t="s">
        <v>224</v>
      </c>
      <c r="AU302" s="427" t="s">
        <v>115</v>
      </c>
      <c r="AV302" s="427" t="s">
        <v>205</v>
      </c>
      <c r="AW302" s="427" t="s">
        <v>213</v>
      </c>
      <c r="AX302" s="427"/>
      <c r="AY302" s="427"/>
      <c r="AZ302" s="427"/>
      <c r="BA302" s="427"/>
      <c r="BB302" s="653"/>
    </row>
    <row r="303" spans="1:54" ht="168" customHeight="1" x14ac:dyDescent="0.25">
      <c r="A303" s="96">
        <v>1150</v>
      </c>
      <c r="B303" s="96">
        <v>3</v>
      </c>
      <c r="C303" s="168" t="s">
        <v>5597</v>
      </c>
      <c r="D303" s="168" t="s">
        <v>4984</v>
      </c>
      <c r="E303" s="168" t="s">
        <v>4985</v>
      </c>
      <c r="F303" s="99" t="s">
        <v>4986</v>
      </c>
      <c r="G303" s="99" t="s">
        <v>4987</v>
      </c>
      <c r="H303" s="99" t="s">
        <v>4988</v>
      </c>
      <c r="I303" s="99" t="s">
        <v>4989</v>
      </c>
      <c r="J303" s="310">
        <v>3</v>
      </c>
      <c r="K303" s="451">
        <v>42963</v>
      </c>
      <c r="L303" s="451">
        <v>43190</v>
      </c>
      <c r="M303" s="103" t="s">
        <v>362</v>
      </c>
      <c r="N303" s="427" t="s">
        <v>20</v>
      </c>
      <c r="O303" s="427" t="s">
        <v>22</v>
      </c>
      <c r="P303" s="427" t="s">
        <v>22</v>
      </c>
      <c r="Q303" s="118" t="s">
        <v>5681</v>
      </c>
      <c r="R303" s="118" t="s">
        <v>6164</v>
      </c>
      <c r="S303" s="113" t="s">
        <v>3441</v>
      </c>
      <c r="T303" s="449">
        <v>3</v>
      </c>
      <c r="U303" s="107">
        <f t="shared" si="20"/>
        <v>1</v>
      </c>
      <c r="V303" s="86"/>
      <c r="W303" s="86"/>
      <c r="X303" s="86"/>
      <c r="Y303" s="450"/>
      <c r="Z303" s="450"/>
      <c r="AA303" s="450"/>
      <c r="AB303" s="109" t="s">
        <v>5795</v>
      </c>
      <c r="AC303" s="109"/>
      <c r="AD303" s="86"/>
      <c r="AE303" s="86"/>
      <c r="AF303" s="86"/>
      <c r="AG303" s="86"/>
      <c r="AH303" s="86"/>
      <c r="AI303" s="86"/>
      <c r="AJ303" s="110" t="s">
        <v>323</v>
      </c>
      <c r="AK303" s="410">
        <f t="shared" si="21"/>
        <v>2</v>
      </c>
      <c r="AL303" s="411">
        <f t="shared" si="22"/>
        <v>0</v>
      </c>
      <c r="AM303" s="89" t="str">
        <f t="shared" si="23"/>
        <v>CUMPLIDA</v>
      </c>
      <c r="AN303" s="89" t="str">
        <f t="shared" si="24"/>
        <v>CUMPLIDA</v>
      </c>
      <c r="AO303" s="449" t="s">
        <v>89</v>
      </c>
      <c r="AP303" s="86"/>
      <c r="AQ303" s="91"/>
      <c r="AR303" s="91"/>
      <c r="AS303" s="91"/>
      <c r="AT303" s="427" t="s">
        <v>224</v>
      </c>
      <c r="AU303" s="427" t="s">
        <v>111</v>
      </c>
      <c r="AV303" s="427" t="s">
        <v>1512</v>
      </c>
      <c r="AW303" s="427" t="s">
        <v>213</v>
      </c>
      <c r="AX303" s="427"/>
      <c r="AY303" s="427"/>
      <c r="AZ303" s="427"/>
      <c r="BA303" s="427"/>
      <c r="BB303" s="653"/>
    </row>
    <row r="304" spans="1:54" ht="225" customHeight="1" x14ac:dyDescent="0.25">
      <c r="A304" s="96">
        <v>1151</v>
      </c>
      <c r="B304" s="96">
        <v>4</v>
      </c>
      <c r="C304" s="168" t="s">
        <v>5598</v>
      </c>
      <c r="D304" s="168" t="s">
        <v>4990</v>
      </c>
      <c r="E304" s="168" t="s">
        <v>4991</v>
      </c>
      <c r="F304" s="99" t="s">
        <v>4992</v>
      </c>
      <c r="G304" s="99" t="s">
        <v>4993</v>
      </c>
      <c r="H304" s="99" t="s">
        <v>4994</v>
      </c>
      <c r="I304" s="99" t="s">
        <v>4995</v>
      </c>
      <c r="J304" s="310">
        <v>3</v>
      </c>
      <c r="K304" s="451">
        <v>42963</v>
      </c>
      <c r="L304" s="451">
        <v>43159</v>
      </c>
      <c r="M304" s="103" t="s">
        <v>362</v>
      </c>
      <c r="N304" s="427" t="s">
        <v>20</v>
      </c>
      <c r="O304" s="427" t="s">
        <v>22</v>
      </c>
      <c r="P304" s="427" t="s">
        <v>22</v>
      </c>
      <c r="Q304" s="118" t="s">
        <v>5681</v>
      </c>
      <c r="R304" s="118" t="s">
        <v>6164</v>
      </c>
      <c r="S304" s="113" t="s">
        <v>3441</v>
      </c>
      <c r="T304" s="449">
        <v>3</v>
      </c>
      <c r="U304" s="107">
        <f t="shared" si="20"/>
        <v>1</v>
      </c>
      <c r="V304" s="86"/>
      <c r="W304" s="86"/>
      <c r="X304" s="86"/>
      <c r="Y304" s="450"/>
      <c r="Z304" s="450"/>
      <c r="AA304" s="396" t="s">
        <v>4996</v>
      </c>
      <c r="AB304" s="396" t="s">
        <v>5742</v>
      </c>
      <c r="AC304" s="396"/>
      <c r="AD304" s="86"/>
      <c r="AE304" s="86"/>
      <c r="AF304" s="86"/>
      <c r="AG304" s="86"/>
      <c r="AH304" s="86"/>
      <c r="AI304" s="86"/>
      <c r="AJ304" s="110" t="s">
        <v>323</v>
      </c>
      <c r="AK304" s="410">
        <f t="shared" si="21"/>
        <v>2</v>
      </c>
      <c r="AL304" s="411">
        <f t="shared" si="22"/>
        <v>0</v>
      </c>
      <c r="AM304" s="89" t="str">
        <f t="shared" si="23"/>
        <v>CUMPLIDA</v>
      </c>
      <c r="AN304" s="89" t="str">
        <f t="shared" si="24"/>
        <v>CUMPLIDA</v>
      </c>
      <c r="AO304" s="449" t="s">
        <v>89</v>
      </c>
      <c r="AP304" s="86"/>
      <c r="AQ304" s="91"/>
      <c r="AR304" s="91"/>
      <c r="AS304" s="91"/>
      <c r="AT304" s="427" t="s">
        <v>224</v>
      </c>
      <c r="AU304" s="427" t="s">
        <v>111</v>
      </c>
      <c r="AV304" s="427" t="s">
        <v>1512</v>
      </c>
      <c r="AW304" s="427" t="s">
        <v>213</v>
      </c>
      <c r="AX304" s="427"/>
      <c r="AY304" s="427"/>
      <c r="AZ304" s="427"/>
      <c r="BA304" s="427"/>
      <c r="BB304" s="653"/>
    </row>
    <row r="305" spans="1:54" ht="180" customHeight="1" x14ac:dyDescent="0.25">
      <c r="A305" s="96">
        <v>1152</v>
      </c>
      <c r="B305" s="96">
        <v>5</v>
      </c>
      <c r="C305" s="168" t="s">
        <v>5599</v>
      </c>
      <c r="D305" s="168" t="s">
        <v>4997</v>
      </c>
      <c r="E305" s="168" t="s">
        <v>4998</v>
      </c>
      <c r="F305" s="99" t="s">
        <v>4999</v>
      </c>
      <c r="G305" s="99" t="s">
        <v>5000</v>
      </c>
      <c r="H305" s="99" t="s">
        <v>5600</v>
      </c>
      <c r="I305" s="99" t="s">
        <v>5001</v>
      </c>
      <c r="J305" s="310">
        <v>5</v>
      </c>
      <c r="K305" s="451">
        <v>42963</v>
      </c>
      <c r="L305" s="451">
        <v>43159</v>
      </c>
      <c r="M305" s="103" t="s">
        <v>362</v>
      </c>
      <c r="N305" s="427" t="s">
        <v>20</v>
      </c>
      <c r="O305" s="427" t="s">
        <v>22</v>
      </c>
      <c r="P305" s="427" t="s">
        <v>22</v>
      </c>
      <c r="Q305" s="118" t="s">
        <v>5681</v>
      </c>
      <c r="R305" s="118" t="s">
        <v>6164</v>
      </c>
      <c r="S305" s="113" t="s">
        <v>3441</v>
      </c>
      <c r="T305" s="449">
        <v>5</v>
      </c>
      <c r="U305" s="107">
        <f t="shared" si="20"/>
        <v>1</v>
      </c>
      <c r="V305" s="86"/>
      <c r="W305" s="86"/>
      <c r="X305" s="86"/>
      <c r="Y305" s="450"/>
      <c r="Z305" s="450"/>
      <c r="AA305" s="450" t="s">
        <v>5002</v>
      </c>
      <c r="AB305" s="450" t="s">
        <v>5743</v>
      </c>
      <c r="AC305" s="450"/>
      <c r="AD305" s="86"/>
      <c r="AE305" s="86"/>
      <c r="AF305" s="86"/>
      <c r="AG305" s="86"/>
      <c r="AH305" s="86"/>
      <c r="AI305" s="86"/>
      <c r="AJ305" s="110" t="s">
        <v>323</v>
      </c>
      <c r="AK305" s="410">
        <f t="shared" si="21"/>
        <v>2</v>
      </c>
      <c r="AL305" s="411">
        <f t="shared" si="22"/>
        <v>0</v>
      </c>
      <c r="AM305" s="89" t="str">
        <f t="shared" si="23"/>
        <v>CUMPLIDA</v>
      </c>
      <c r="AN305" s="89" t="str">
        <f t="shared" si="24"/>
        <v>CUMPLIDA</v>
      </c>
      <c r="AO305" s="449" t="s">
        <v>89</v>
      </c>
      <c r="AP305" s="86"/>
      <c r="AQ305" s="91"/>
      <c r="AR305" s="91"/>
      <c r="AS305" s="91"/>
      <c r="AT305" s="427" t="s">
        <v>224</v>
      </c>
      <c r="AU305" s="427" t="s">
        <v>111</v>
      </c>
      <c r="AV305" s="427" t="s">
        <v>1512</v>
      </c>
      <c r="AW305" s="427" t="s">
        <v>213</v>
      </c>
      <c r="AX305" s="427"/>
      <c r="AY305" s="427"/>
      <c r="AZ305" s="427"/>
      <c r="BA305" s="427"/>
      <c r="BB305" s="653"/>
    </row>
    <row r="306" spans="1:54" ht="135" hidden="1" customHeight="1" x14ac:dyDescent="0.25">
      <c r="A306" s="96">
        <v>1153</v>
      </c>
      <c r="B306" s="96">
        <v>6</v>
      </c>
      <c r="C306" s="168" t="s">
        <v>5601</v>
      </c>
      <c r="D306" s="168" t="s">
        <v>5003</v>
      </c>
      <c r="E306" s="168" t="s">
        <v>5004</v>
      </c>
      <c r="F306" s="99" t="s">
        <v>5005</v>
      </c>
      <c r="G306" s="99" t="s">
        <v>5006</v>
      </c>
      <c r="H306" s="99" t="s">
        <v>5007</v>
      </c>
      <c r="I306" s="99" t="s">
        <v>5008</v>
      </c>
      <c r="J306" s="310">
        <v>3</v>
      </c>
      <c r="K306" s="451">
        <v>42963</v>
      </c>
      <c r="L306" s="451">
        <v>43465</v>
      </c>
      <c r="M306" s="103" t="s">
        <v>362</v>
      </c>
      <c r="N306" s="427" t="s">
        <v>20</v>
      </c>
      <c r="O306" s="427" t="s">
        <v>22</v>
      </c>
      <c r="P306" s="427" t="s">
        <v>22</v>
      </c>
      <c r="Q306" s="118" t="s">
        <v>5681</v>
      </c>
      <c r="R306" s="118" t="s">
        <v>6164</v>
      </c>
      <c r="S306" s="113" t="s">
        <v>3547</v>
      </c>
      <c r="T306" s="449">
        <v>0</v>
      </c>
      <c r="U306" s="107">
        <f t="shared" si="20"/>
        <v>0</v>
      </c>
      <c r="V306" s="86"/>
      <c r="W306" s="86"/>
      <c r="X306" s="86"/>
      <c r="Y306" s="450"/>
      <c r="Z306" s="450"/>
      <c r="AA306" s="450"/>
      <c r="AB306" s="450"/>
      <c r="AC306" s="450"/>
      <c r="AD306" s="86"/>
      <c r="AE306" s="86"/>
      <c r="AF306" s="86"/>
      <c r="AG306" s="86"/>
      <c r="AH306" s="86"/>
      <c r="AI306" s="86"/>
      <c r="AJ306" s="110" t="s">
        <v>323</v>
      </c>
      <c r="AK306" s="410">
        <f t="shared" si="21"/>
        <v>0</v>
      </c>
      <c r="AL306" s="411">
        <f t="shared" si="22"/>
        <v>1</v>
      </c>
      <c r="AM306" s="89" t="str">
        <f t="shared" si="23"/>
        <v>EN TERMINO</v>
      </c>
      <c r="AN306" s="89" t="str">
        <f t="shared" si="24"/>
        <v>EN TERMINO</v>
      </c>
      <c r="AO306" s="449" t="s">
        <v>31</v>
      </c>
      <c r="AP306" s="86"/>
      <c r="AQ306" s="91"/>
      <c r="AR306" s="91"/>
      <c r="AS306" s="91"/>
      <c r="AT306" s="427" t="s">
        <v>224</v>
      </c>
      <c r="AU306" s="427" t="s">
        <v>111</v>
      </c>
      <c r="AV306" s="427" t="s">
        <v>172</v>
      </c>
      <c r="AW306" s="427" t="s">
        <v>213</v>
      </c>
      <c r="AX306" s="427"/>
      <c r="AY306" s="427"/>
      <c r="AZ306" s="427"/>
      <c r="BA306" s="427"/>
      <c r="BB306" s="653"/>
    </row>
    <row r="307" spans="1:54" ht="147" hidden="1" customHeight="1" x14ac:dyDescent="0.25">
      <c r="A307" s="96">
        <v>1154</v>
      </c>
      <c r="B307" s="96">
        <v>7</v>
      </c>
      <c r="C307" s="168" t="s">
        <v>5602</v>
      </c>
      <c r="D307" s="168" t="s">
        <v>5009</v>
      </c>
      <c r="E307" s="168" t="s">
        <v>5010</v>
      </c>
      <c r="F307" s="99" t="s">
        <v>5011</v>
      </c>
      <c r="G307" s="99" t="s">
        <v>5012</v>
      </c>
      <c r="H307" s="99" t="s">
        <v>5013</v>
      </c>
      <c r="I307" s="99" t="s">
        <v>5014</v>
      </c>
      <c r="J307" s="310">
        <v>5</v>
      </c>
      <c r="K307" s="451">
        <v>42963</v>
      </c>
      <c r="L307" s="451">
        <v>43465</v>
      </c>
      <c r="M307" s="103" t="s">
        <v>362</v>
      </c>
      <c r="N307" s="427" t="s">
        <v>20</v>
      </c>
      <c r="O307" s="427" t="s">
        <v>22</v>
      </c>
      <c r="P307" s="427" t="s">
        <v>22</v>
      </c>
      <c r="Q307" s="118" t="s">
        <v>5681</v>
      </c>
      <c r="R307" s="118" t="s">
        <v>6164</v>
      </c>
      <c r="S307" s="113" t="s">
        <v>3547</v>
      </c>
      <c r="T307" s="449">
        <v>0</v>
      </c>
      <c r="U307" s="107">
        <f t="shared" si="20"/>
        <v>0</v>
      </c>
      <c r="V307" s="86"/>
      <c r="W307" s="86"/>
      <c r="X307" s="86"/>
      <c r="Y307" s="450"/>
      <c r="Z307" s="450"/>
      <c r="AA307" s="450"/>
      <c r="AB307" s="450"/>
      <c r="AC307" s="450"/>
      <c r="AD307" s="86"/>
      <c r="AE307" s="86"/>
      <c r="AF307" s="86"/>
      <c r="AG307" s="86"/>
      <c r="AH307" s="86"/>
      <c r="AI307" s="86"/>
      <c r="AJ307" s="110" t="s">
        <v>323</v>
      </c>
      <c r="AK307" s="410">
        <f t="shared" si="21"/>
        <v>0</v>
      </c>
      <c r="AL307" s="411">
        <f t="shared" si="22"/>
        <v>1</v>
      </c>
      <c r="AM307" s="89" t="str">
        <f t="shared" si="23"/>
        <v>EN TERMINO</v>
      </c>
      <c r="AN307" s="89" t="str">
        <f t="shared" si="24"/>
        <v>EN TERMINO</v>
      </c>
      <c r="AO307" s="449" t="s">
        <v>31</v>
      </c>
      <c r="AP307" s="86"/>
      <c r="AQ307" s="91"/>
      <c r="AR307" s="91"/>
      <c r="AS307" s="91"/>
      <c r="AT307" s="427" t="s">
        <v>224</v>
      </c>
      <c r="AU307" s="427" t="s">
        <v>111</v>
      </c>
      <c r="AV307" s="427" t="s">
        <v>172</v>
      </c>
      <c r="AW307" s="427" t="s">
        <v>213</v>
      </c>
      <c r="AX307" s="427"/>
      <c r="AY307" s="427"/>
      <c r="AZ307" s="427"/>
      <c r="BA307" s="427"/>
      <c r="BB307" s="653"/>
    </row>
    <row r="308" spans="1:54" ht="171.75" hidden="1" customHeight="1" x14ac:dyDescent="0.25">
      <c r="A308" s="96">
        <v>1155</v>
      </c>
      <c r="B308" s="96">
        <v>8</v>
      </c>
      <c r="C308" s="168" t="s">
        <v>5603</v>
      </c>
      <c r="D308" s="168" t="s">
        <v>5015</v>
      </c>
      <c r="E308" s="168" t="s">
        <v>5016</v>
      </c>
      <c r="F308" s="99" t="s">
        <v>5017</v>
      </c>
      <c r="G308" s="99" t="s">
        <v>5018</v>
      </c>
      <c r="H308" s="99" t="s">
        <v>5019</v>
      </c>
      <c r="I308" s="99" t="s">
        <v>5014</v>
      </c>
      <c r="J308" s="310">
        <v>5</v>
      </c>
      <c r="K308" s="451">
        <v>42963</v>
      </c>
      <c r="L308" s="451">
        <v>43465</v>
      </c>
      <c r="M308" s="103" t="s">
        <v>362</v>
      </c>
      <c r="N308" s="427" t="s">
        <v>20</v>
      </c>
      <c r="O308" s="427" t="s">
        <v>22</v>
      </c>
      <c r="P308" s="427" t="s">
        <v>22</v>
      </c>
      <c r="Q308" s="118" t="s">
        <v>5681</v>
      </c>
      <c r="R308" s="118" t="s">
        <v>6164</v>
      </c>
      <c r="S308" s="113" t="s">
        <v>3547</v>
      </c>
      <c r="T308" s="449">
        <v>0</v>
      </c>
      <c r="U308" s="107">
        <f t="shared" si="20"/>
        <v>0</v>
      </c>
      <c r="V308" s="86"/>
      <c r="W308" s="86"/>
      <c r="X308" s="86"/>
      <c r="Y308" s="450"/>
      <c r="Z308" s="450"/>
      <c r="AA308" s="450"/>
      <c r="AB308" s="450"/>
      <c r="AC308" s="450"/>
      <c r="AD308" s="86"/>
      <c r="AE308" s="86"/>
      <c r="AF308" s="86"/>
      <c r="AG308" s="86"/>
      <c r="AH308" s="86"/>
      <c r="AI308" s="86"/>
      <c r="AJ308" s="110" t="s">
        <v>323</v>
      </c>
      <c r="AK308" s="410">
        <f t="shared" si="21"/>
        <v>0</v>
      </c>
      <c r="AL308" s="411">
        <f t="shared" si="22"/>
        <v>1</v>
      </c>
      <c r="AM308" s="89" t="str">
        <f t="shared" si="23"/>
        <v>EN TERMINO</v>
      </c>
      <c r="AN308" s="89" t="str">
        <f t="shared" si="24"/>
        <v>EN TERMINO</v>
      </c>
      <c r="AO308" s="449" t="s">
        <v>31</v>
      </c>
      <c r="AP308" s="86"/>
      <c r="AQ308" s="91"/>
      <c r="AR308" s="91"/>
      <c r="AS308" s="91"/>
      <c r="AT308" s="427" t="s">
        <v>224</v>
      </c>
      <c r="AU308" s="427" t="s">
        <v>113</v>
      </c>
      <c r="AV308" s="427" t="s">
        <v>113</v>
      </c>
      <c r="AW308" s="427" t="s">
        <v>213</v>
      </c>
      <c r="AX308" s="427"/>
      <c r="AY308" s="427"/>
      <c r="AZ308" s="427"/>
      <c r="BA308" s="427"/>
      <c r="BB308" s="653"/>
    </row>
    <row r="309" spans="1:54" ht="210" hidden="1" customHeight="1" x14ac:dyDescent="0.25">
      <c r="A309" s="96">
        <v>1156</v>
      </c>
      <c r="B309" s="96">
        <v>9</v>
      </c>
      <c r="C309" s="168" t="s">
        <v>5604</v>
      </c>
      <c r="D309" s="168" t="s">
        <v>5020</v>
      </c>
      <c r="E309" s="168" t="s">
        <v>5021</v>
      </c>
      <c r="F309" s="99" t="s">
        <v>5022</v>
      </c>
      <c r="G309" s="99" t="s">
        <v>5023</v>
      </c>
      <c r="H309" s="99" t="s">
        <v>5024</v>
      </c>
      <c r="I309" s="99" t="s">
        <v>5025</v>
      </c>
      <c r="J309" s="310">
        <v>7</v>
      </c>
      <c r="K309" s="451">
        <v>42963</v>
      </c>
      <c r="L309" s="451">
        <v>43465</v>
      </c>
      <c r="M309" s="103" t="s">
        <v>362</v>
      </c>
      <c r="N309" s="427" t="s">
        <v>20</v>
      </c>
      <c r="O309" s="427" t="s">
        <v>22</v>
      </c>
      <c r="P309" s="427" t="s">
        <v>22</v>
      </c>
      <c r="Q309" s="118" t="s">
        <v>5681</v>
      </c>
      <c r="R309" s="118" t="s">
        <v>6164</v>
      </c>
      <c r="S309" s="113" t="s">
        <v>3547</v>
      </c>
      <c r="T309" s="449">
        <v>0</v>
      </c>
      <c r="U309" s="107">
        <f t="shared" si="20"/>
        <v>0</v>
      </c>
      <c r="V309" s="86"/>
      <c r="W309" s="86"/>
      <c r="X309" s="86"/>
      <c r="Y309" s="450"/>
      <c r="Z309" s="450"/>
      <c r="AA309" s="450"/>
      <c r="AB309" s="450"/>
      <c r="AC309" s="450"/>
      <c r="AD309" s="86"/>
      <c r="AE309" s="86"/>
      <c r="AF309" s="86"/>
      <c r="AG309" s="86"/>
      <c r="AH309" s="86"/>
      <c r="AI309" s="86"/>
      <c r="AJ309" s="110" t="s">
        <v>323</v>
      </c>
      <c r="AK309" s="410">
        <f t="shared" si="21"/>
        <v>0</v>
      </c>
      <c r="AL309" s="411">
        <f t="shared" si="22"/>
        <v>1</v>
      </c>
      <c r="AM309" s="89" t="str">
        <f t="shared" si="23"/>
        <v>EN TERMINO</v>
      </c>
      <c r="AN309" s="89" t="str">
        <f t="shared" si="24"/>
        <v>EN TERMINO</v>
      </c>
      <c r="AO309" s="449" t="s">
        <v>31</v>
      </c>
      <c r="AP309" s="86"/>
      <c r="AQ309" s="91"/>
      <c r="AR309" s="91"/>
      <c r="AS309" s="91"/>
      <c r="AT309" s="427" t="s">
        <v>224</v>
      </c>
      <c r="AU309" s="427" t="s">
        <v>113</v>
      </c>
      <c r="AV309" s="427" t="s">
        <v>113</v>
      </c>
      <c r="AW309" s="427" t="s">
        <v>213</v>
      </c>
      <c r="AX309" s="427"/>
      <c r="AY309" s="427"/>
      <c r="AZ309" s="427"/>
      <c r="BA309" s="427"/>
      <c r="BB309" s="653"/>
    </row>
    <row r="310" spans="1:54" ht="240" customHeight="1" x14ac:dyDescent="0.25">
      <c r="A310" s="96">
        <v>1157</v>
      </c>
      <c r="B310" s="96">
        <v>10</v>
      </c>
      <c r="C310" s="168" t="s">
        <v>5605</v>
      </c>
      <c r="D310" s="168" t="s">
        <v>5026</v>
      </c>
      <c r="E310" s="168" t="s">
        <v>5027</v>
      </c>
      <c r="F310" s="119" t="s">
        <v>5028</v>
      </c>
      <c r="G310" s="119" t="s">
        <v>5029</v>
      </c>
      <c r="H310" s="119" t="s">
        <v>5030</v>
      </c>
      <c r="I310" s="119" t="s">
        <v>5031</v>
      </c>
      <c r="J310" s="427">
        <v>3</v>
      </c>
      <c r="K310" s="451">
        <v>42963</v>
      </c>
      <c r="L310" s="451">
        <v>43281</v>
      </c>
      <c r="M310" s="103" t="s">
        <v>362</v>
      </c>
      <c r="N310" s="427" t="s">
        <v>20</v>
      </c>
      <c r="O310" s="427" t="s">
        <v>22</v>
      </c>
      <c r="P310" s="427" t="s">
        <v>22</v>
      </c>
      <c r="Q310" s="118" t="s">
        <v>5681</v>
      </c>
      <c r="R310" s="118" t="s">
        <v>6164</v>
      </c>
      <c r="S310" s="113" t="s">
        <v>3441</v>
      </c>
      <c r="T310" s="449">
        <v>3</v>
      </c>
      <c r="U310" s="107">
        <f t="shared" si="20"/>
        <v>1</v>
      </c>
      <c r="V310" s="86"/>
      <c r="W310" s="86"/>
      <c r="X310" s="86"/>
      <c r="Y310" s="450"/>
      <c r="Z310" s="450"/>
      <c r="AA310" s="450"/>
      <c r="AB310" s="450" t="s">
        <v>5927</v>
      </c>
      <c r="AC310" s="450"/>
      <c r="AD310" s="86"/>
      <c r="AE310" s="86"/>
      <c r="AF310" s="86"/>
      <c r="AG310" s="86"/>
      <c r="AH310" s="86"/>
      <c r="AI310" s="86"/>
      <c r="AJ310" s="110" t="s">
        <v>323</v>
      </c>
      <c r="AK310" s="410">
        <f t="shared" si="21"/>
        <v>2</v>
      </c>
      <c r="AL310" s="411">
        <f t="shared" si="22"/>
        <v>0</v>
      </c>
      <c r="AM310" s="89" t="str">
        <f t="shared" si="23"/>
        <v>CUMPLIDA</v>
      </c>
      <c r="AN310" s="89" t="str">
        <f t="shared" si="24"/>
        <v>CUMPLIDA</v>
      </c>
      <c r="AO310" s="449" t="s">
        <v>89</v>
      </c>
      <c r="AP310" s="86"/>
      <c r="AQ310" s="91"/>
      <c r="AR310" s="91"/>
      <c r="AS310" s="91"/>
      <c r="AT310" s="427" t="s">
        <v>224</v>
      </c>
      <c r="AU310" s="427" t="s">
        <v>111</v>
      </c>
      <c r="AV310" s="427" t="s">
        <v>1512</v>
      </c>
      <c r="AW310" s="427" t="s">
        <v>213</v>
      </c>
      <c r="AX310" s="427"/>
      <c r="AY310" s="427"/>
      <c r="AZ310" s="427"/>
      <c r="BA310" s="427"/>
      <c r="BB310" s="653"/>
    </row>
    <row r="311" spans="1:54" ht="199.5" hidden="1" customHeight="1" x14ac:dyDescent="0.25">
      <c r="A311" s="96">
        <v>1158</v>
      </c>
      <c r="B311" s="96">
        <v>11</v>
      </c>
      <c r="C311" s="168" t="s">
        <v>5606</v>
      </c>
      <c r="D311" s="168" t="s">
        <v>5032</v>
      </c>
      <c r="E311" s="168" t="s">
        <v>5033</v>
      </c>
      <c r="F311" s="99" t="s">
        <v>5034</v>
      </c>
      <c r="G311" s="99" t="s">
        <v>5035</v>
      </c>
      <c r="H311" s="99" t="s">
        <v>5036</v>
      </c>
      <c r="I311" s="100" t="s">
        <v>5037</v>
      </c>
      <c r="J311" s="310">
        <v>8</v>
      </c>
      <c r="K311" s="451">
        <v>42963</v>
      </c>
      <c r="L311" s="451">
        <v>43465</v>
      </c>
      <c r="M311" s="103" t="s">
        <v>362</v>
      </c>
      <c r="N311" s="427" t="s">
        <v>20</v>
      </c>
      <c r="O311" s="427" t="s">
        <v>22</v>
      </c>
      <c r="P311" s="427" t="s">
        <v>5038</v>
      </c>
      <c r="Q311" s="118" t="s">
        <v>5681</v>
      </c>
      <c r="R311" s="118" t="s">
        <v>6164</v>
      </c>
      <c r="S311" s="113" t="s">
        <v>3441</v>
      </c>
      <c r="T311" s="449">
        <v>0</v>
      </c>
      <c r="U311" s="107">
        <f t="shared" si="20"/>
        <v>0</v>
      </c>
      <c r="V311" s="86"/>
      <c r="W311" s="86"/>
      <c r="X311" s="86"/>
      <c r="Y311" s="450"/>
      <c r="Z311" s="450"/>
      <c r="AA311" s="450"/>
      <c r="AB311" s="450"/>
      <c r="AC311" s="450"/>
      <c r="AD311" s="86"/>
      <c r="AE311" s="86"/>
      <c r="AF311" s="86"/>
      <c r="AG311" s="86"/>
      <c r="AH311" s="86"/>
      <c r="AI311" s="86"/>
      <c r="AJ311" s="110" t="s">
        <v>323</v>
      </c>
      <c r="AK311" s="410">
        <f t="shared" si="21"/>
        <v>0</v>
      </c>
      <c r="AL311" s="411">
        <f t="shared" si="22"/>
        <v>1</v>
      </c>
      <c r="AM311" s="89" t="str">
        <f t="shared" si="23"/>
        <v>EN TERMINO</v>
      </c>
      <c r="AN311" s="89" t="str">
        <f t="shared" si="24"/>
        <v>EN TERMINO</v>
      </c>
      <c r="AO311" s="449" t="s">
        <v>89</v>
      </c>
      <c r="AP311" s="86"/>
      <c r="AQ311" s="91"/>
      <c r="AR311" s="91"/>
      <c r="AS311" s="91"/>
      <c r="AT311" s="427" t="s">
        <v>224</v>
      </c>
      <c r="AU311" s="427" t="s">
        <v>117</v>
      </c>
      <c r="AV311" s="427" t="s">
        <v>135</v>
      </c>
      <c r="AW311" s="427" t="s">
        <v>213</v>
      </c>
      <c r="AX311" s="427" t="s">
        <v>6234</v>
      </c>
      <c r="AY311" s="427"/>
      <c r="AZ311" s="427"/>
      <c r="BA311" s="427"/>
      <c r="BB311" s="653"/>
    </row>
    <row r="312" spans="1:54" ht="330" hidden="1" customHeight="1" x14ac:dyDescent="0.25">
      <c r="A312" s="96">
        <v>1159</v>
      </c>
      <c r="B312" s="96">
        <v>12</v>
      </c>
      <c r="C312" s="168" t="s">
        <v>5607</v>
      </c>
      <c r="D312" s="168" t="s">
        <v>5039</v>
      </c>
      <c r="E312" s="168" t="s">
        <v>5040</v>
      </c>
      <c r="F312" s="99" t="s">
        <v>5041</v>
      </c>
      <c r="G312" s="99" t="s">
        <v>5042</v>
      </c>
      <c r="H312" s="99" t="s">
        <v>5043</v>
      </c>
      <c r="I312" s="99" t="s">
        <v>5044</v>
      </c>
      <c r="J312" s="310">
        <v>10</v>
      </c>
      <c r="K312" s="451">
        <v>42963</v>
      </c>
      <c r="L312" s="451">
        <v>43465</v>
      </c>
      <c r="M312" s="103" t="s">
        <v>362</v>
      </c>
      <c r="N312" s="427" t="s">
        <v>20</v>
      </c>
      <c r="O312" s="427" t="s">
        <v>22</v>
      </c>
      <c r="P312" s="427" t="s">
        <v>22</v>
      </c>
      <c r="Q312" s="118" t="s">
        <v>5681</v>
      </c>
      <c r="R312" s="118" t="s">
        <v>6164</v>
      </c>
      <c r="S312" s="113" t="s">
        <v>3441</v>
      </c>
      <c r="T312" s="449">
        <v>0</v>
      </c>
      <c r="U312" s="107">
        <f t="shared" si="20"/>
        <v>0</v>
      </c>
      <c r="V312" s="86"/>
      <c r="W312" s="86"/>
      <c r="X312" s="86"/>
      <c r="Y312" s="450"/>
      <c r="Z312" s="450"/>
      <c r="AA312" s="450"/>
      <c r="AB312" s="450"/>
      <c r="AC312" s="450"/>
      <c r="AD312" s="86"/>
      <c r="AE312" s="86"/>
      <c r="AF312" s="86"/>
      <c r="AG312" s="86"/>
      <c r="AH312" s="86"/>
      <c r="AI312" s="86"/>
      <c r="AJ312" s="110" t="s">
        <v>323</v>
      </c>
      <c r="AK312" s="410">
        <f t="shared" si="21"/>
        <v>0</v>
      </c>
      <c r="AL312" s="411">
        <f t="shared" si="22"/>
        <v>1</v>
      </c>
      <c r="AM312" s="89" t="str">
        <f t="shared" si="23"/>
        <v>EN TERMINO</v>
      </c>
      <c r="AN312" s="89" t="str">
        <f t="shared" si="24"/>
        <v>EN TERMINO</v>
      </c>
      <c r="AO312" s="449" t="s">
        <v>89</v>
      </c>
      <c r="AP312" s="86"/>
      <c r="AQ312" s="91"/>
      <c r="AR312" s="91"/>
      <c r="AS312" s="91"/>
      <c r="AT312" s="427" t="s">
        <v>224</v>
      </c>
      <c r="AU312" s="427" t="s">
        <v>111</v>
      </c>
      <c r="AV312" s="427" t="s">
        <v>172</v>
      </c>
      <c r="AW312" s="427" t="s">
        <v>213</v>
      </c>
      <c r="AX312" s="427"/>
      <c r="AY312" s="427"/>
      <c r="AZ312" s="427"/>
      <c r="BA312" s="427"/>
      <c r="BB312" s="653"/>
    </row>
    <row r="313" spans="1:54" ht="240" hidden="1" customHeight="1" x14ac:dyDescent="0.25">
      <c r="A313" s="397">
        <v>1160</v>
      </c>
      <c r="B313" s="397">
        <v>19</v>
      </c>
      <c r="C313" s="272" t="s">
        <v>5159</v>
      </c>
      <c r="D313" s="168" t="s">
        <v>5160</v>
      </c>
      <c r="E313" s="168" t="s">
        <v>5161</v>
      </c>
      <c r="F313" s="450" t="s">
        <v>5162</v>
      </c>
      <c r="G313" s="99" t="s">
        <v>5163</v>
      </c>
      <c r="H313" s="99" t="s">
        <v>6270</v>
      </c>
      <c r="I313" s="99" t="s">
        <v>6270</v>
      </c>
      <c r="J313" s="310">
        <v>5</v>
      </c>
      <c r="K313" s="451">
        <v>43009</v>
      </c>
      <c r="L313" s="451">
        <v>43646</v>
      </c>
      <c r="M313" s="427" t="s">
        <v>2554</v>
      </c>
      <c r="N313" s="427" t="s">
        <v>64</v>
      </c>
      <c r="O313" s="427" t="s">
        <v>29</v>
      </c>
      <c r="P313" s="427" t="s">
        <v>29</v>
      </c>
      <c r="Q313" s="427" t="s">
        <v>531</v>
      </c>
      <c r="R313" s="452" t="s">
        <v>6191</v>
      </c>
      <c r="S313" s="427" t="s">
        <v>88</v>
      </c>
      <c r="T313" s="427">
        <v>0</v>
      </c>
      <c r="U313" s="398">
        <f t="shared" si="20"/>
        <v>0</v>
      </c>
      <c r="V313" s="86"/>
      <c r="W313" s="86"/>
      <c r="X313" s="86"/>
      <c r="Y313" s="450"/>
      <c r="Z313" s="450"/>
      <c r="AA313" s="450"/>
      <c r="AB313" s="450"/>
      <c r="AC313" s="450" t="s">
        <v>6279</v>
      </c>
      <c r="AD313" s="86"/>
      <c r="AE313" s="86"/>
      <c r="AF313" s="86"/>
      <c r="AG313" s="86"/>
      <c r="AH313" s="86"/>
      <c r="AI313" s="86"/>
      <c r="AJ313" s="449" t="s">
        <v>331</v>
      </c>
      <c r="AK313" s="410">
        <f t="shared" si="21"/>
        <v>0</v>
      </c>
      <c r="AL313" s="411">
        <f t="shared" si="22"/>
        <v>1</v>
      </c>
      <c r="AM313" s="89" t="str">
        <f t="shared" si="23"/>
        <v>EN TERMINO</v>
      </c>
      <c r="AN313" s="89" t="str">
        <f t="shared" si="24"/>
        <v>EN TERMINO</v>
      </c>
      <c r="AO313" s="449" t="s">
        <v>88</v>
      </c>
      <c r="AP313" s="86"/>
      <c r="AQ313" s="399"/>
      <c r="AR313" s="399"/>
      <c r="AS313" s="399"/>
      <c r="AT313" s="427" t="s">
        <v>224</v>
      </c>
      <c r="AU313" s="119" t="s">
        <v>111</v>
      </c>
      <c r="AV313" s="119" t="s">
        <v>1512</v>
      </c>
      <c r="AW313" s="427" t="s">
        <v>213</v>
      </c>
      <c r="AX313" s="427"/>
      <c r="AY313" s="427"/>
      <c r="AZ313" s="427"/>
      <c r="BA313" s="427"/>
      <c r="BB313" s="653"/>
    </row>
    <row r="314" spans="1:54" ht="150" customHeight="1" x14ac:dyDescent="0.25">
      <c r="A314" s="397">
        <v>1161</v>
      </c>
      <c r="B314" s="397">
        <v>20</v>
      </c>
      <c r="C314" s="272" t="s">
        <v>5164</v>
      </c>
      <c r="D314" s="168" t="s">
        <v>5165</v>
      </c>
      <c r="E314" s="168" t="s">
        <v>5166</v>
      </c>
      <c r="F314" s="99" t="s">
        <v>5151</v>
      </c>
      <c r="G314" s="99" t="s">
        <v>5152</v>
      </c>
      <c r="H314" s="99" t="s">
        <v>5153</v>
      </c>
      <c r="I314" s="99" t="s">
        <v>6277</v>
      </c>
      <c r="J314" s="310">
        <v>3</v>
      </c>
      <c r="K314" s="451">
        <v>43009</v>
      </c>
      <c r="L314" s="451">
        <v>43373</v>
      </c>
      <c r="M314" s="427" t="s">
        <v>2554</v>
      </c>
      <c r="N314" s="427" t="s">
        <v>64</v>
      </c>
      <c r="O314" s="427" t="s">
        <v>29</v>
      </c>
      <c r="P314" s="427" t="s">
        <v>3952</v>
      </c>
      <c r="Q314" s="427" t="s">
        <v>531</v>
      </c>
      <c r="R314" s="452" t="s">
        <v>6191</v>
      </c>
      <c r="S314" s="427" t="s">
        <v>3441</v>
      </c>
      <c r="T314" s="427">
        <v>3</v>
      </c>
      <c r="U314" s="398">
        <f t="shared" si="20"/>
        <v>1</v>
      </c>
      <c r="V314" s="86"/>
      <c r="W314" s="86"/>
      <c r="X314" s="86"/>
      <c r="Y314" s="450"/>
      <c r="Z314" s="450"/>
      <c r="AA314" s="450"/>
      <c r="AB314" s="450"/>
      <c r="AC314" s="450" t="s">
        <v>6251</v>
      </c>
      <c r="AD314" s="86"/>
      <c r="AE314" s="86"/>
      <c r="AF314" s="86"/>
      <c r="AG314" s="86"/>
      <c r="AH314" s="86"/>
      <c r="AI314" s="86"/>
      <c r="AJ314" s="449" t="s">
        <v>331</v>
      </c>
      <c r="AK314" s="410">
        <f t="shared" si="21"/>
        <v>2</v>
      </c>
      <c r="AL314" s="411">
        <f t="shared" si="22"/>
        <v>1</v>
      </c>
      <c r="AM314" s="89" t="str">
        <f t="shared" si="23"/>
        <v>CUMPLIDA</v>
      </c>
      <c r="AN314" s="89" t="str">
        <f t="shared" si="24"/>
        <v>CUMPLIDA</v>
      </c>
      <c r="AO314" s="449" t="s">
        <v>89</v>
      </c>
      <c r="AP314" s="86"/>
      <c r="AQ314" s="399"/>
      <c r="AR314" s="399"/>
      <c r="AS314" s="399"/>
      <c r="AT314" s="427" t="s">
        <v>224</v>
      </c>
      <c r="AU314" s="427" t="s">
        <v>117</v>
      </c>
      <c r="AV314" s="119" t="s">
        <v>135</v>
      </c>
      <c r="AW314" s="427" t="s">
        <v>213</v>
      </c>
      <c r="AX314" s="427" t="s">
        <v>6234</v>
      </c>
      <c r="AY314" s="427"/>
      <c r="AZ314" s="427"/>
      <c r="BA314" s="427"/>
      <c r="BB314" s="653"/>
    </row>
    <row r="315" spans="1:54" ht="180" hidden="1" customHeight="1" x14ac:dyDescent="0.25">
      <c r="A315" s="397">
        <v>1162</v>
      </c>
      <c r="B315" s="397">
        <v>21</v>
      </c>
      <c r="C315" s="272" t="s">
        <v>5167</v>
      </c>
      <c r="D315" s="168" t="s">
        <v>5168</v>
      </c>
      <c r="E315" s="168" t="s">
        <v>5169</v>
      </c>
      <c r="F315" s="99" t="s">
        <v>5170</v>
      </c>
      <c r="G315" s="99" t="s">
        <v>5171</v>
      </c>
      <c r="H315" s="99" t="s">
        <v>6270</v>
      </c>
      <c r="I315" s="99" t="s">
        <v>6270</v>
      </c>
      <c r="J315" s="310">
        <v>5</v>
      </c>
      <c r="K315" s="451">
        <v>43009</v>
      </c>
      <c r="L315" s="451">
        <v>43646</v>
      </c>
      <c r="M315" s="427" t="s">
        <v>2554</v>
      </c>
      <c r="N315" s="427" t="s">
        <v>64</v>
      </c>
      <c r="O315" s="427" t="s">
        <v>29</v>
      </c>
      <c r="P315" s="427" t="s">
        <v>29</v>
      </c>
      <c r="Q315" s="427" t="s">
        <v>531</v>
      </c>
      <c r="R315" s="452" t="s">
        <v>6191</v>
      </c>
      <c r="S315" s="427" t="s">
        <v>3441</v>
      </c>
      <c r="T315" s="427">
        <v>0</v>
      </c>
      <c r="U315" s="398">
        <f t="shared" si="20"/>
        <v>0</v>
      </c>
      <c r="V315" s="86"/>
      <c r="W315" s="86"/>
      <c r="X315" s="86"/>
      <c r="Y315" s="450"/>
      <c r="Z315" s="450"/>
      <c r="AA315" s="450"/>
      <c r="AB315" s="450"/>
      <c r="AC315" s="450" t="s">
        <v>6280</v>
      </c>
      <c r="AD315" s="86"/>
      <c r="AE315" s="86"/>
      <c r="AF315" s="86"/>
      <c r="AG315" s="86"/>
      <c r="AH315" s="86"/>
      <c r="AI315" s="86"/>
      <c r="AJ315" s="449" t="s">
        <v>331</v>
      </c>
      <c r="AK315" s="410">
        <f t="shared" si="21"/>
        <v>0</v>
      </c>
      <c r="AL315" s="411">
        <f t="shared" si="22"/>
        <v>1</v>
      </c>
      <c r="AM315" s="89" t="str">
        <f t="shared" si="23"/>
        <v>EN TERMINO</v>
      </c>
      <c r="AN315" s="89" t="str">
        <f t="shared" si="24"/>
        <v>EN TERMINO</v>
      </c>
      <c r="AO315" s="449" t="s">
        <v>89</v>
      </c>
      <c r="AP315" s="86"/>
      <c r="AQ315" s="399"/>
      <c r="AR315" s="399"/>
      <c r="AS315" s="399"/>
      <c r="AT315" s="427" t="s">
        <v>224</v>
      </c>
      <c r="AU315" s="119" t="s">
        <v>115</v>
      </c>
      <c r="AV315" s="427" t="s">
        <v>205</v>
      </c>
      <c r="AW315" s="427" t="s">
        <v>213</v>
      </c>
      <c r="AX315" s="427"/>
      <c r="AY315" s="427"/>
      <c r="AZ315" s="427"/>
      <c r="BA315" s="427"/>
      <c r="BB315" s="653"/>
    </row>
    <row r="316" spans="1:54" ht="105" hidden="1" customHeight="1" x14ac:dyDescent="0.25">
      <c r="A316" s="397">
        <v>1163</v>
      </c>
      <c r="B316" s="397">
        <v>22</v>
      </c>
      <c r="C316" s="272" t="s">
        <v>5172</v>
      </c>
      <c r="D316" s="168" t="s">
        <v>5173</v>
      </c>
      <c r="E316" s="168" t="s">
        <v>5174</v>
      </c>
      <c r="F316" s="450" t="s">
        <v>5175</v>
      </c>
      <c r="G316" s="99" t="s">
        <v>5176</v>
      </c>
      <c r="H316" s="99" t="s">
        <v>6270</v>
      </c>
      <c r="I316" s="99" t="s">
        <v>6270</v>
      </c>
      <c r="J316" s="310">
        <v>5</v>
      </c>
      <c r="K316" s="451">
        <v>43009</v>
      </c>
      <c r="L316" s="451">
        <v>43646</v>
      </c>
      <c r="M316" s="427" t="s">
        <v>2554</v>
      </c>
      <c r="N316" s="427" t="s">
        <v>64</v>
      </c>
      <c r="O316" s="427" t="s">
        <v>29</v>
      </c>
      <c r="P316" s="427" t="s">
        <v>29</v>
      </c>
      <c r="Q316" s="427" t="s">
        <v>531</v>
      </c>
      <c r="R316" s="452" t="s">
        <v>6191</v>
      </c>
      <c r="S316" s="427" t="s">
        <v>88</v>
      </c>
      <c r="T316" s="427">
        <v>0</v>
      </c>
      <c r="U316" s="398">
        <f t="shared" si="20"/>
        <v>0</v>
      </c>
      <c r="V316" s="86"/>
      <c r="W316" s="86"/>
      <c r="X316" s="86"/>
      <c r="Y316" s="450"/>
      <c r="Z316" s="450"/>
      <c r="AA316" s="450"/>
      <c r="AB316" s="450"/>
      <c r="AC316" s="450" t="s">
        <v>6280</v>
      </c>
      <c r="AD316" s="86"/>
      <c r="AE316" s="86"/>
      <c r="AF316" s="86"/>
      <c r="AG316" s="86"/>
      <c r="AH316" s="86"/>
      <c r="AI316" s="86"/>
      <c r="AJ316" s="449" t="s">
        <v>331</v>
      </c>
      <c r="AK316" s="410">
        <f t="shared" si="21"/>
        <v>0</v>
      </c>
      <c r="AL316" s="411">
        <f t="shared" si="22"/>
        <v>1</v>
      </c>
      <c r="AM316" s="89" t="str">
        <f t="shared" si="23"/>
        <v>EN TERMINO</v>
      </c>
      <c r="AN316" s="89" t="str">
        <f t="shared" si="24"/>
        <v>EN TERMINO</v>
      </c>
      <c r="AO316" s="449" t="s">
        <v>88</v>
      </c>
      <c r="AP316" s="86"/>
      <c r="AQ316" s="399"/>
      <c r="AR316" s="399"/>
      <c r="AS316" s="399"/>
      <c r="AT316" s="427" t="s">
        <v>224</v>
      </c>
      <c r="AU316" s="119" t="s">
        <v>111</v>
      </c>
      <c r="AV316" s="119" t="s">
        <v>5177</v>
      </c>
      <c r="AW316" s="427" t="s">
        <v>213</v>
      </c>
      <c r="AX316" s="427"/>
      <c r="AY316" s="427"/>
      <c r="AZ316" s="427"/>
      <c r="BA316" s="427"/>
      <c r="BB316" s="653"/>
    </row>
    <row r="317" spans="1:54" ht="150" hidden="1" customHeight="1" x14ac:dyDescent="0.25">
      <c r="A317" s="397">
        <v>1164</v>
      </c>
      <c r="B317" s="397">
        <v>23</v>
      </c>
      <c r="C317" s="272" t="s">
        <v>5178</v>
      </c>
      <c r="D317" s="168" t="s">
        <v>5179</v>
      </c>
      <c r="E317" s="168" t="s">
        <v>5180</v>
      </c>
      <c r="F317" s="450" t="s">
        <v>5181</v>
      </c>
      <c r="G317" s="400" t="s">
        <v>5182</v>
      </c>
      <c r="H317" s="99" t="s">
        <v>6270</v>
      </c>
      <c r="I317" s="99" t="s">
        <v>6270</v>
      </c>
      <c r="J317" s="310">
        <v>5</v>
      </c>
      <c r="K317" s="451">
        <v>43009</v>
      </c>
      <c r="L317" s="451">
        <v>43646</v>
      </c>
      <c r="M317" s="427" t="s">
        <v>2554</v>
      </c>
      <c r="N317" s="427" t="s">
        <v>64</v>
      </c>
      <c r="O317" s="427" t="s">
        <v>29</v>
      </c>
      <c r="P317" s="427" t="s">
        <v>29</v>
      </c>
      <c r="Q317" s="427" t="s">
        <v>531</v>
      </c>
      <c r="R317" s="452" t="s">
        <v>6191</v>
      </c>
      <c r="S317" s="427" t="s">
        <v>88</v>
      </c>
      <c r="T317" s="427">
        <v>1</v>
      </c>
      <c r="U317" s="398">
        <f t="shared" si="20"/>
        <v>0.2</v>
      </c>
      <c r="V317" s="86"/>
      <c r="W317" s="86"/>
      <c r="X317" s="86"/>
      <c r="Y317" s="450"/>
      <c r="Z317" s="450"/>
      <c r="AA317" s="450"/>
      <c r="AB317" s="450"/>
      <c r="AC317" s="450" t="s">
        <v>6281</v>
      </c>
      <c r="AD317" s="86"/>
      <c r="AE317" s="86"/>
      <c r="AF317" s="86"/>
      <c r="AG317" s="86"/>
      <c r="AH317" s="86"/>
      <c r="AI317" s="86"/>
      <c r="AJ317" s="449" t="s">
        <v>331</v>
      </c>
      <c r="AK317" s="410">
        <f t="shared" si="21"/>
        <v>0</v>
      </c>
      <c r="AL317" s="411">
        <f t="shared" si="22"/>
        <v>1</v>
      </c>
      <c r="AM317" s="89" t="str">
        <f t="shared" si="23"/>
        <v>EN TERMINO</v>
      </c>
      <c r="AN317" s="89" t="str">
        <f t="shared" si="24"/>
        <v>EN TERMINO</v>
      </c>
      <c r="AO317" s="449" t="s">
        <v>88</v>
      </c>
      <c r="AP317" s="86"/>
      <c r="AQ317" s="399"/>
      <c r="AR317" s="399"/>
      <c r="AS317" s="399"/>
      <c r="AT317" s="427" t="s">
        <v>224</v>
      </c>
      <c r="AU317" s="119" t="s">
        <v>115</v>
      </c>
      <c r="AV317" s="119" t="s">
        <v>137</v>
      </c>
      <c r="AW317" s="427" t="s">
        <v>213</v>
      </c>
      <c r="AX317" s="427"/>
      <c r="AY317" s="427"/>
      <c r="AZ317" s="427"/>
      <c r="BA317" s="427"/>
      <c r="BB317" s="653"/>
    </row>
    <row r="318" spans="1:54" ht="195" customHeight="1" x14ac:dyDescent="0.25">
      <c r="A318" s="397">
        <v>1165</v>
      </c>
      <c r="B318" s="397">
        <v>24</v>
      </c>
      <c r="C318" s="272" t="s">
        <v>5183</v>
      </c>
      <c r="D318" s="168" t="s">
        <v>5184</v>
      </c>
      <c r="E318" s="168" t="s">
        <v>5185</v>
      </c>
      <c r="F318" s="99" t="s">
        <v>5186</v>
      </c>
      <c r="G318" s="99" t="s">
        <v>5187</v>
      </c>
      <c r="H318" s="99" t="s">
        <v>5188</v>
      </c>
      <c r="I318" s="99" t="s">
        <v>5189</v>
      </c>
      <c r="J318" s="310">
        <v>6</v>
      </c>
      <c r="K318" s="451">
        <v>43009</v>
      </c>
      <c r="L318" s="451">
        <v>43373</v>
      </c>
      <c r="M318" s="427" t="s">
        <v>2554</v>
      </c>
      <c r="N318" s="427" t="s">
        <v>64</v>
      </c>
      <c r="O318" s="427" t="s">
        <v>29</v>
      </c>
      <c r="P318" s="427" t="s">
        <v>29</v>
      </c>
      <c r="Q318" s="427" t="s">
        <v>531</v>
      </c>
      <c r="R318" s="452" t="s">
        <v>6191</v>
      </c>
      <c r="S318" s="427" t="s">
        <v>3441</v>
      </c>
      <c r="T318" s="427">
        <v>6</v>
      </c>
      <c r="U318" s="398">
        <f t="shared" si="20"/>
        <v>1</v>
      </c>
      <c r="V318" s="86"/>
      <c r="W318" s="86"/>
      <c r="X318" s="86"/>
      <c r="Y318" s="450"/>
      <c r="Z318" s="450"/>
      <c r="AA318" s="450"/>
      <c r="AB318" s="450"/>
      <c r="AC318" s="450" t="s">
        <v>6253</v>
      </c>
      <c r="AD318" s="86"/>
      <c r="AE318" s="86"/>
      <c r="AF318" s="86"/>
      <c r="AG318" s="86"/>
      <c r="AH318" s="86"/>
      <c r="AI318" s="86"/>
      <c r="AJ318" s="449" t="s">
        <v>331</v>
      </c>
      <c r="AK318" s="410">
        <f t="shared" si="21"/>
        <v>2</v>
      </c>
      <c r="AL318" s="411">
        <f t="shared" si="22"/>
        <v>1</v>
      </c>
      <c r="AM318" s="89" t="str">
        <f t="shared" si="23"/>
        <v>CUMPLIDA</v>
      </c>
      <c r="AN318" s="89" t="str">
        <f t="shared" si="24"/>
        <v>CUMPLIDA</v>
      </c>
      <c r="AO318" s="449" t="s">
        <v>89</v>
      </c>
      <c r="AP318" s="86"/>
      <c r="AQ318" s="399"/>
      <c r="AR318" s="399"/>
      <c r="AS318" s="399"/>
      <c r="AT318" s="427" t="s">
        <v>224</v>
      </c>
      <c r="AU318" s="119" t="s">
        <v>111</v>
      </c>
      <c r="AV318" s="427" t="s">
        <v>172</v>
      </c>
      <c r="AW318" s="427" t="s">
        <v>213</v>
      </c>
      <c r="AX318" s="427"/>
      <c r="AY318" s="427"/>
      <c r="AZ318" s="427"/>
      <c r="BA318" s="427"/>
      <c r="BB318" s="653"/>
    </row>
    <row r="319" spans="1:54" ht="165" customHeight="1" x14ac:dyDescent="0.25">
      <c r="A319" s="397">
        <v>1166</v>
      </c>
      <c r="B319" s="397">
        <v>25</v>
      </c>
      <c r="C319" s="272" t="s">
        <v>5190</v>
      </c>
      <c r="D319" s="168" t="s">
        <v>5191</v>
      </c>
      <c r="E319" s="168" t="s">
        <v>5192</v>
      </c>
      <c r="F319" s="99" t="s">
        <v>5186</v>
      </c>
      <c r="G319" s="99" t="s">
        <v>5193</v>
      </c>
      <c r="H319" s="99" t="s">
        <v>5194</v>
      </c>
      <c r="I319" s="99" t="s">
        <v>5195</v>
      </c>
      <c r="J319" s="310">
        <v>6</v>
      </c>
      <c r="K319" s="451">
        <v>43009</v>
      </c>
      <c r="L319" s="451">
        <v>43190</v>
      </c>
      <c r="M319" s="427" t="s">
        <v>3565</v>
      </c>
      <c r="N319" s="427" t="s">
        <v>94</v>
      </c>
      <c r="O319" s="427" t="s">
        <v>22</v>
      </c>
      <c r="P319" s="427" t="s">
        <v>22</v>
      </c>
      <c r="Q319" s="118" t="s">
        <v>5681</v>
      </c>
      <c r="R319" s="118" t="s">
        <v>6164</v>
      </c>
      <c r="S319" s="427" t="s">
        <v>3441</v>
      </c>
      <c r="T319" s="427">
        <v>6</v>
      </c>
      <c r="U319" s="398">
        <f t="shared" si="20"/>
        <v>1</v>
      </c>
      <c r="V319" s="86"/>
      <c r="W319" s="86"/>
      <c r="X319" s="86"/>
      <c r="Y319" s="450"/>
      <c r="Z319" s="450"/>
      <c r="AA319" s="450"/>
      <c r="AB319" s="109" t="s">
        <v>5741</v>
      </c>
      <c r="AC319" s="109"/>
      <c r="AD319" s="86"/>
      <c r="AE319" s="86"/>
      <c r="AF319" s="86"/>
      <c r="AG319" s="86"/>
      <c r="AH319" s="86"/>
      <c r="AI319" s="86"/>
      <c r="AJ319" s="449" t="s">
        <v>331</v>
      </c>
      <c r="AK319" s="410">
        <f t="shared" si="21"/>
        <v>2</v>
      </c>
      <c r="AL319" s="411">
        <f t="shared" si="22"/>
        <v>0</v>
      </c>
      <c r="AM319" s="89" t="str">
        <f t="shared" si="23"/>
        <v>CUMPLIDA</v>
      </c>
      <c r="AN319" s="89" t="str">
        <f t="shared" si="24"/>
        <v>CUMPLIDA</v>
      </c>
      <c r="AO319" s="449" t="s">
        <v>89</v>
      </c>
      <c r="AP319" s="86"/>
      <c r="AQ319" s="399"/>
      <c r="AR319" s="399"/>
      <c r="AS319" s="399"/>
      <c r="AT319" s="427" t="s">
        <v>224</v>
      </c>
      <c r="AU319" s="119" t="s">
        <v>114</v>
      </c>
      <c r="AV319" s="119" t="s">
        <v>123</v>
      </c>
      <c r="AW319" s="427" t="s">
        <v>213</v>
      </c>
      <c r="AX319" s="427"/>
      <c r="AY319" s="427"/>
      <c r="AZ319" s="427"/>
      <c r="BA319" s="427"/>
      <c r="BB319" s="653"/>
    </row>
    <row r="320" spans="1:54" ht="240" customHeight="1" x14ac:dyDescent="0.25">
      <c r="A320" s="397">
        <v>1167</v>
      </c>
      <c r="B320" s="397">
        <v>26</v>
      </c>
      <c r="C320" s="272" t="s">
        <v>5196</v>
      </c>
      <c r="D320" s="168" t="s">
        <v>5197</v>
      </c>
      <c r="E320" s="168" t="s">
        <v>5198</v>
      </c>
      <c r="F320" s="450" t="s">
        <v>5199</v>
      </c>
      <c r="G320" s="119" t="s">
        <v>5200</v>
      </c>
      <c r="H320" s="401" t="s">
        <v>5201</v>
      </c>
      <c r="I320" s="401" t="s">
        <v>5202</v>
      </c>
      <c r="J320" s="310">
        <v>5</v>
      </c>
      <c r="K320" s="451">
        <v>43023</v>
      </c>
      <c r="L320" s="451">
        <v>43220</v>
      </c>
      <c r="M320" s="427" t="s">
        <v>330</v>
      </c>
      <c r="N320" s="427" t="s">
        <v>330</v>
      </c>
      <c r="O320" s="427" t="s">
        <v>25</v>
      </c>
      <c r="P320" s="427" t="s">
        <v>25</v>
      </c>
      <c r="Q320" s="452" t="s">
        <v>639</v>
      </c>
      <c r="R320" s="199" t="s">
        <v>6192</v>
      </c>
      <c r="S320" s="427" t="s">
        <v>88</v>
      </c>
      <c r="T320" s="427">
        <v>5</v>
      </c>
      <c r="U320" s="398">
        <f t="shared" si="20"/>
        <v>1</v>
      </c>
      <c r="V320" s="86"/>
      <c r="W320" s="86"/>
      <c r="X320" s="86"/>
      <c r="Y320" s="450"/>
      <c r="Z320" s="450"/>
      <c r="AA320" s="450"/>
      <c r="AB320" s="450" t="s">
        <v>5853</v>
      </c>
      <c r="AC320" s="450"/>
      <c r="AD320" s="86"/>
      <c r="AE320" s="86"/>
      <c r="AF320" s="86"/>
      <c r="AG320" s="86"/>
      <c r="AH320" s="86"/>
      <c r="AI320" s="86"/>
      <c r="AJ320" s="449" t="s">
        <v>331</v>
      </c>
      <c r="AK320" s="410">
        <f t="shared" si="21"/>
        <v>2</v>
      </c>
      <c r="AL320" s="411">
        <f t="shared" si="22"/>
        <v>0</v>
      </c>
      <c r="AM320" s="89" t="str">
        <f t="shared" si="23"/>
        <v>CUMPLIDA</v>
      </c>
      <c r="AN320" s="89" t="str">
        <f t="shared" si="24"/>
        <v>CUMPLIDA</v>
      </c>
      <c r="AO320" s="449" t="s">
        <v>88</v>
      </c>
      <c r="AP320" s="86"/>
      <c r="AQ320" s="399"/>
      <c r="AR320" s="399"/>
      <c r="AS320" s="399"/>
      <c r="AT320" s="427" t="s">
        <v>224</v>
      </c>
      <c r="AU320" s="119" t="s">
        <v>111</v>
      </c>
      <c r="AV320" s="119" t="s">
        <v>4194</v>
      </c>
      <c r="AW320" s="427" t="s">
        <v>330</v>
      </c>
      <c r="AX320" s="427"/>
      <c r="AY320" s="427"/>
      <c r="AZ320" s="427"/>
      <c r="BA320" s="427"/>
      <c r="BB320" s="653"/>
    </row>
    <row r="321" spans="1:54" ht="225" customHeight="1" x14ac:dyDescent="0.25">
      <c r="A321" s="397">
        <v>1168</v>
      </c>
      <c r="B321" s="397">
        <v>27</v>
      </c>
      <c r="C321" s="272" t="s">
        <v>5203</v>
      </c>
      <c r="D321" s="168" t="s">
        <v>5204</v>
      </c>
      <c r="E321" s="168" t="s">
        <v>5205</v>
      </c>
      <c r="F321" s="99" t="s">
        <v>5206</v>
      </c>
      <c r="G321" s="402" t="s">
        <v>5207</v>
      </c>
      <c r="H321" s="99" t="s">
        <v>5858</v>
      </c>
      <c r="I321" s="99" t="s">
        <v>5858</v>
      </c>
      <c r="J321" s="310">
        <v>6</v>
      </c>
      <c r="K321" s="451">
        <v>43023</v>
      </c>
      <c r="L321" s="451">
        <v>43281</v>
      </c>
      <c r="M321" s="427" t="s">
        <v>303</v>
      </c>
      <c r="N321" s="427" t="s">
        <v>303</v>
      </c>
      <c r="O321" s="427" t="s">
        <v>25</v>
      </c>
      <c r="P321" s="427" t="s">
        <v>25</v>
      </c>
      <c r="Q321" s="452" t="s">
        <v>639</v>
      </c>
      <c r="R321" s="199" t="s">
        <v>6192</v>
      </c>
      <c r="S321" s="427" t="s">
        <v>88</v>
      </c>
      <c r="T321" s="427">
        <v>6</v>
      </c>
      <c r="U321" s="398">
        <f t="shared" si="20"/>
        <v>1</v>
      </c>
      <c r="V321" s="86"/>
      <c r="W321" s="86"/>
      <c r="X321" s="86"/>
      <c r="Y321" s="450"/>
      <c r="Z321" s="450"/>
      <c r="AA321" s="450"/>
      <c r="AB321" s="450" t="s">
        <v>5897</v>
      </c>
      <c r="AC321" s="450"/>
      <c r="AD321" s="86"/>
      <c r="AE321" s="86"/>
      <c r="AF321" s="86"/>
      <c r="AG321" s="86"/>
      <c r="AH321" s="86"/>
      <c r="AI321" s="86"/>
      <c r="AJ321" s="449" t="s">
        <v>331</v>
      </c>
      <c r="AK321" s="410">
        <f t="shared" si="21"/>
        <v>2</v>
      </c>
      <c r="AL321" s="411">
        <f t="shared" si="22"/>
        <v>0</v>
      </c>
      <c r="AM321" s="89" t="str">
        <f t="shared" si="23"/>
        <v>CUMPLIDA</v>
      </c>
      <c r="AN321" s="89" t="str">
        <f t="shared" si="24"/>
        <v>CUMPLIDA</v>
      </c>
      <c r="AO321" s="449" t="s">
        <v>88</v>
      </c>
      <c r="AP321" s="86"/>
      <c r="AQ321" s="399"/>
      <c r="AR321" s="399"/>
      <c r="AS321" s="399"/>
      <c r="AT321" s="427" t="s">
        <v>224</v>
      </c>
      <c r="AU321" s="119" t="s">
        <v>111</v>
      </c>
      <c r="AV321" s="119" t="s">
        <v>178</v>
      </c>
      <c r="AW321" s="427" t="s">
        <v>303</v>
      </c>
      <c r="AX321" s="427"/>
      <c r="AY321" s="427"/>
      <c r="AZ321" s="427"/>
      <c r="BA321" s="427"/>
      <c r="BB321" s="653"/>
    </row>
    <row r="322" spans="1:54" ht="180" customHeight="1" x14ac:dyDescent="0.25">
      <c r="A322" s="397">
        <v>1169</v>
      </c>
      <c r="B322" s="397">
        <v>28</v>
      </c>
      <c r="C322" s="272" t="s">
        <v>5208</v>
      </c>
      <c r="D322" s="168" t="s">
        <v>5209</v>
      </c>
      <c r="E322" s="168" t="s">
        <v>5210</v>
      </c>
      <c r="F322" s="99" t="s">
        <v>5211</v>
      </c>
      <c r="G322" s="99" t="s">
        <v>5212</v>
      </c>
      <c r="H322" s="99" t="s">
        <v>5213</v>
      </c>
      <c r="I322" s="99" t="s">
        <v>5214</v>
      </c>
      <c r="J322" s="310">
        <v>8</v>
      </c>
      <c r="K322" s="451">
        <v>43009</v>
      </c>
      <c r="L322" s="451">
        <v>43312</v>
      </c>
      <c r="M322" s="427" t="s">
        <v>3565</v>
      </c>
      <c r="N322" s="427" t="s">
        <v>94</v>
      </c>
      <c r="O322" s="427" t="s">
        <v>22</v>
      </c>
      <c r="P322" s="427" t="s">
        <v>22</v>
      </c>
      <c r="Q322" s="118" t="s">
        <v>5681</v>
      </c>
      <c r="R322" s="118" t="s">
        <v>6164</v>
      </c>
      <c r="S322" s="427" t="s">
        <v>3547</v>
      </c>
      <c r="T322" s="427">
        <v>8</v>
      </c>
      <c r="U322" s="398">
        <f t="shared" si="20"/>
        <v>1</v>
      </c>
      <c r="V322" s="86"/>
      <c r="W322" s="86"/>
      <c r="X322" s="86"/>
      <c r="Y322" s="450"/>
      <c r="Z322" s="450"/>
      <c r="AA322" s="450"/>
      <c r="AB322" s="450"/>
      <c r="AC322" s="450" t="s">
        <v>6202</v>
      </c>
      <c r="AD322" s="86"/>
      <c r="AE322" s="195"/>
      <c r="AF322" s="86"/>
      <c r="AG322" s="86"/>
      <c r="AH322" s="86"/>
      <c r="AI322" s="86"/>
      <c r="AJ322" s="449" t="s">
        <v>331</v>
      </c>
      <c r="AK322" s="410">
        <f t="shared" si="21"/>
        <v>2</v>
      </c>
      <c r="AL322" s="411">
        <f t="shared" si="22"/>
        <v>0</v>
      </c>
      <c r="AM322" s="89" t="str">
        <f t="shared" si="23"/>
        <v>CUMPLIDA</v>
      </c>
      <c r="AN322" s="89" t="str">
        <f t="shared" si="24"/>
        <v>CUMPLIDA</v>
      </c>
      <c r="AO322" s="449" t="s">
        <v>31</v>
      </c>
      <c r="AP322" s="86"/>
      <c r="AQ322" s="399"/>
      <c r="AR322" s="399"/>
      <c r="AS322" s="399"/>
      <c r="AT322" s="427" t="s">
        <v>224</v>
      </c>
      <c r="AU322" s="119" t="s">
        <v>115</v>
      </c>
      <c r="AV322" s="119" t="s">
        <v>5215</v>
      </c>
      <c r="AW322" s="427" t="s">
        <v>213</v>
      </c>
      <c r="AX322" s="427"/>
      <c r="AY322" s="427"/>
      <c r="AZ322" s="427"/>
      <c r="BA322" s="427"/>
      <c r="BB322" s="653"/>
    </row>
    <row r="323" spans="1:54" ht="300" customHeight="1" x14ac:dyDescent="0.25">
      <c r="A323" s="397">
        <v>1170</v>
      </c>
      <c r="B323" s="397">
        <v>29</v>
      </c>
      <c r="C323" s="272" t="s">
        <v>5216</v>
      </c>
      <c r="D323" s="168" t="s">
        <v>5217</v>
      </c>
      <c r="E323" s="168" t="s">
        <v>5218</v>
      </c>
      <c r="F323" s="450" t="s">
        <v>5219</v>
      </c>
      <c r="G323" s="450" t="s">
        <v>3572</v>
      </c>
      <c r="H323" s="362" t="s">
        <v>5220</v>
      </c>
      <c r="I323" s="450" t="s">
        <v>5221</v>
      </c>
      <c r="J323" s="310">
        <v>9</v>
      </c>
      <c r="K323" s="451">
        <v>43009</v>
      </c>
      <c r="L323" s="451">
        <v>43312</v>
      </c>
      <c r="M323" s="427" t="s">
        <v>3565</v>
      </c>
      <c r="N323" s="427" t="s">
        <v>94</v>
      </c>
      <c r="O323" s="427" t="s">
        <v>22</v>
      </c>
      <c r="P323" s="427" t="s">
        <v>5222</v>
      </c>
      <c r="Q323" s="118" t="s">
        <v>5681</v>
      </c>
      <c r="R323" s="118" t="s">
        <v>6164</v>
      </c>
      <c r="S323" s="427" t="s">
        <v>88</v>
      </c>
      <c r="T323" s="427">
        <v>9</v>
      </c>
      <c r="U323" s="398">
        <f t="shared" ref="U323:U386" si="25">+T323/J323</f>
        <v>1</v>
      </c>
      <c r="V323" s="86"/>
      <c r="W323" s="86"/>
      <c r="X323" s="86"/>
      <c r="Y323" s="450"/>
      <c r="Z323" s="450"/>
      <c r="AA323" s="450"/>
      <c r="AB323" s="450" t="s">
        <v>5950</v>
      </c>
      <c r="AC323" s="450" t="s">
        <v>6197</v>
      </c>
      <c r="AD323" s="86"/>
      <c r="AE323" s="86"/>
      <c r="AF323" s="86"/>
      <c r="AG323" s="86"/>
      <c r="AH323" s="86"/>
      <c r="AI323" s="86"/>
      <c r="AJ323" s="449" t="s">
        <v>331</v>
      </c>
      <c r="AK323" s="410">
        <f t="shared" ref="AK323:AK386" si="26">IF(U323=100%,2,0)</f>
        <v>2</v>
      </c>
      <c r="AL323" s="411">
        <f t="shared" ref="AL323:AL386" si="27">IF(L323&lt;$AM$1,0,1)</f>
        <v>0</v>
      </c>
      <c r="AM323" s="89" t="str">
        <f t="shared" ref="AM323:AM386" si="28">IF(AK323+AL323&gt;1,"CUMPLIDA",IF(AL323=1,"EN TERMINO","VENCIDA"))</f>
        <v>CUMPLIDA</v>
      </c>
      <c r="AN323" s="89" t="str">
        <f t="shared" ref="AN323:AN386" si="29">IF(AM323="CUMPLIDA","CUMPLIDA",IF(AM323="EN TERMINO","EN TERMINO","VENCIDA"))</f>
        <v>CUMPLIDA</v>
      </c>
      <c r="AO323" s="449" t="s">
        <v>88</v>
      </c>
      <c r="AP323" s="86"/>
      <c r="AQ323" s="399"/>
      <c r="AR323" s="399"/>
      <c r="AS323" s="399"/>
      <c r="AT323" s="427" t="s">
        <v>224</v>
      </c>
      <c r="AU323" s="119" t="s">
        <v>114</v>
      </c>
      <c r="AV323" s="119" t="s">
        <v>192</v>
      </c>
      <c r="AW323" s="427" t="s">
        <v>213</v>
      </c>
      <c r="AX323" s="427"/>
      <c r="AY323" s="427"/>
      <c r="AZ323" s="427"/>
      <c r="BA323" s="427"/>
      <c r="BB323" s="653"/>
    </row>
    <row r="324" spans="1:54" ht="180" hidden="1" customHeight="1" x14ac:dyDescent="0.25">
      <c r="A324" s="397">
        <v>1171</v>
      </c>
      <c r="B324" s="397">
        <v>30</v>
      </c>
      <c r="C324" s="272" t="s">
        <v>5223</v>
      </c>
      <c r="D324" s="168" t="s">
        <v>5224</v>
      </c>
      <c r="E324" s="168" t="s">
        <v>5225</v>
      </c>
      <c r="F324" s="99" t="s">
        <v>5226</v>
      </c>
      <c r="G324" s="99" t="s">
        <v>5227</v>
      </c>
      <c r="H324" s="372" t="s">
        <v>5228</v>
      </c>
      <c r="I324" s="99" t="s">
        <v>5229</v>
      </c>
      <c r="J324" s="310">
        <v>12</v>
      </c>
      <c r="K324" s="451">
        <v>43009</v>
      </c>
      <c r="L324" s="451">
        <v>43465</v>
      </c>
      <c r="M324" s="427" t="s">
        <v>3565</v>
      </c>
      <c r="N324" s="427" t="s">
        <v>94</v>
      </c>
      <c r="O324" s="427" t="s">
        <v>22</v>
      </c>
      <c r="P324" s="427" t="s">
        <v>5038</v>
      </c>
      <c r="Q324" s="118" t="s">
        <v>5681</v>
      </c>
      <c r="R324" s="118" t="s">
        <v>6164</v>
      </c>
      <c r="S324" s="427" t="s">
        <v>3441</v>
      </c>
      <c r="T324" s="427">
        <v>0</v>
      </c>
      <c r="U324" s="398">
        <f t="shared" si="25"/>
        <v>0</v>
      </c>
      <c r="V324" s="86"/>
      <c r="W324" s="86"/>
      <c r="X324" s="86"/>
      <c r="Y324" s="450"/>
      <c r="Z324" s="450"/>
      <c r="AA324" s="450"/>
      <c r="AB324" s="450" t="s">
        <v>5802</v>
      </c>
      <c r="AC324" s="450"/>
      <c r="AD324" s="86"/>
      <c r="AE324" s="86"/>
      <c r="AF324" s="86"/>
      <c r="AG324" s="86"/>
      <c r="AH324" s="86"/>
      <c r="AI324" s="86"/>
      <c r="AJ324" s="449" t="s">
        <v>331</v>
      </c>
      <c r="AK324" s="410">
        <f t="shared" si="26"/>
        <v>0</v>
      </c>
      <c r="AL324" s="411">
        <f t="shared" si="27"/>
        <v>1</v>
      </c>
      <c r="AM324" s="89" t="str">
        <f t="shared" si="28"/>
        <v>EN TERMINO</v>
      </c>
      <c r="AN324" s="89" t="str">
        <f t="shared" si="29"/>
        <v>EN TERMINO</v>
      </c>
      <c r="AO324" s="449" t="s">
        <v>89</v>
      </c>
      <c r="AP324" s="86"/>
      <c r="AQ324" s="399"/>
      <c r="AR324" s="399"/>
      <c r="AS324" s="399"/>
      <c r="AT324" s="427" t="s">
        <v>224</v>
      </c>
      <c r="AU324" s="427" t="s">
        <v>117</v>
      </c>
      <c r="AV324" s="119" t="s">
        <v>797</v>
      </c>
      <c r="AW324" s="427" t="s">
        <v>213</v>
      </c>
      <c r="AX324" s="427" t="s">
        <v>6234</v>
      </c>
      <c r="AY324" s="427"/>
      <c r="AZ324" s="427"/>
      <c r="BA324" s="427"/>
      <c r="BB324" s="653"/>
    </row>
    <row r="325" spans="1:54" ht="105" customHeight="1" x14ac:dyDescent="0.25">
      <c r="A325" s="397">
        <v>1172</v>
      </c>
      <c r="B325" s="397">
        <v>31</v>
      </c>
      <c r="C325" s="272" t="s">
        <v>5230</v>
      </c>
      <c r="D325" s="168" t="s">
        <v>5231</v>
      </c>
      <c r="E325" s="168" t="s">
        <v>5232</v>
      </c>
      <c r="F325" s="99" t="s">
        <v>5233</v>
      </c>
      <c r="G325" s="99" t="s">
        <v>5234</v>
      </c>
      <c r="H325" s="372" t="s">
        <v>5235</v>
      </c>
      <c r="I325" s="99" t="s">
        <v>5236</v>
      </c>
      <c r="J325" s="310">
        <v>7</v>
      </c>
      <c r="K325" s="451">
        <v>43009</v>
      </c>
      <c r="L325" s="451">
        <v>43190</v>
      </c>
      <c r="M325" s="427" t="s">
        <v>3565</v>
      </c>
      <c r="N325" s="427" t="s">
        <v>94</v>
      </c>
      <c r="O325" s="427" t="s">
        <v>22</v>
      </c>
      <c r="P325" s="427" t="s">
        <v>22</v>
      </c>
      <c r="Q325" s="118" t="s">
        <v>5681</v>
      </c>
      <c r="R325" s="118" t="s">
        <v>6164</v>
      </c>
      <c r="S325" s="427" t="s">
        <v>3441</v>
      </c>
      <c r="T325" s="427">
        <v>7</v>
      </c>
      <c r="U325" s="398">
        <f t="shared" si="25"/>
        <v>1</v>
      </c>
      <c r="V325" s="86"/>
      <c r="W325" s="86"/>
      <c r="X325" s="86"/>
      <c r="Y325" s="450"/>
      <c r="Z325" s="450"/>
      <c r="AA325" s="450"/>
      <c r="AB325" s="109" t="s">
        <v>5748</v>
      </c>
      <c r="AC325" s="109"/>
      <c r="AD325" s="86"/>
      <c r="AE325" s="86"/>
      <c r="AF325" s="86"/>
      <c r="AG325" s="86"/>
      <c r="AH325" s="86"/>
      <c r="AI325" s="86"/>
      <c r="AJ325" s="449" t="s">
        <v>331</v>
      </c>
      <c r="AK325" s="410">
        <f t="shared" si="26"/>
        <v>2</v>
      </c>
      <c r="AL325" s="411">
        <f t="shared" si="27"/>
        <v>0</v>
      </c>
      <c r="AM325" s="89" t="str">
        <f t="shared" si="28"/>
        <v>CUMPLIDA</v>
      </c>
      <c r="AN325" s="89" t="str">
        <f t="shared" si="29"/>
        <v>CUMPLIDA</v>
      </c>
      <c r="AO325" s="449" t="s">
        <v>89</v>
      </c>
      <c r="AP325" s="86"/>
      <c r="AQ325" s="399"/>
      <c r="AR325" s="399"/>
      <c r="AS325" s="399"/>
      <c r="AT325" s="427" t="s">
        <v>224</v>
      </c>
      <c r="AU325" s="119" t="s">
        <v>115</v>
      </c>
      <c r="AV325" s="427" t="s">
        <v>205</v>
      </c>
      <c r="AW325" s="427" t="s">
        <v>213</v>
      </c>
      <c r="AX325" s="427"/>
      <c r="AY325" s="427"/>
      <c r="AZ325" s="427"/>
      <c r="BA325" s="427"/>
      <c r="BB325" s="653"/>
    </row>
    <row r="326" spans="1:54" ht="165" customHeight="1" x14ac:dyDescent="0.25">
      <c r="A326" s="397">
        <v>1173</v>
      </c>
      <c r="B326" s="397">
        <v>32</v>
      </c>
      <c r="C326" s="272" t="s">
        <v>5237</v>
      </c>
      <c r="D326" s="168" t="s">
        <v>5238</v>
      </c>
      <c r="E326" s="168" t="s">
        <v>5239</v>
      </c>
      <c r="F326" s="450" t="s">
        <v>5240</v>
      </c>
      <c r="G326" s="99" t="s">
        <v>5241</v>
      </c>
      <c r="H326" s="234" t="s">
        <v>5860</v>
      </c>
      <c r="I326" s="234" t="s">
        <v>5859</v>
      </c>
      <c r="J326" s="310">
        <v>3</v>
      </c>
      <c r="K326" s="451">
        <v>43023</v>
      </c>
      <c r="L326" s="451">
        <v>43281</v>
      </c>
      <c r="M326" s="427" t="s">
        <v>303</v>
      </c>
      <c r="N326" s="427" t="s">
        <v>303</v>
      </c>
      <c r="O326" s="427" t="s">
        <v>25</v>
      </c>
      <c r="P326" s="427" t="s">
        <v>5242</v>
      </c>
      <c r="Q326" s="452" t="s">
        <v>639</v>
      </c>
      <c r="R326" s="199" t="s">
        <v>6192</v>
      </c>
      <c r="S326" s="427" t="s">
        <v>88</v>
      </c>
      <c r="T326" s="427">
        <v>3</v>
      </c>
      <c r="U326" s="398">
        <f t="shared" si="25"/>
        <v>1</v>
      </c>
      <c r="V326" s="86"/>
      <c r="W326" s="86"/>
      <c r="X326" s="86"/>
      <c r="Y326" s="450"/>
      <c r="Z326" s="450"/>
      <c r="AA326" s="450"/>
      <c r="AB326" s="450" t="s">
        <v>5898</v>
      </c>
      <c r="AC326" s="450"/>
      <c r="AD326" s="86"/>
      <c r="AE326" s="86"/>
      <c r="AF326" s="86"/>
      <c r="AG326" s="86"/>
      <c r="AH326" s="86"/>
      <c r="AI326" s="86"/>
      <c r="AJ326" s="449" t="s">
        <v>331</v>
      </c>
      <c r="AK326" s="410">
        <f t="shared" si="26"/>
        <v>2</v>
      </c>
      <c r="AL326" s="411">
        <f t="shared" si="27"/>
        <v>0</v>
      </c>
      <c r="AM326" s="89" t="str">
        <f t="shared" si="28"/>
        <v>CUMPLIDA</v>
      </c>
      <c r="AN326" s="89" t="str">
        <f t="shared" si="29"/>
        <v>CUMPLIDA</v>
      </c>
      <c r="AO326" s="449" t="s">
        <v>88</v>
      </c>
      <c r="AP326" s="86"/>
      <c r="AQ326" s="399"/>
      <c r="AR326" s="399"/>
      <c r="AS326" s="399"/>
      <c r="AT326" s="427" t="s">
        <v>224</v>
      </c>
      <c r="AU326" s="427" t="s">
        <v>228</v>
      </c>
      <c r="AV326" s="119" t="s">
        <v>5243</v>
      </c>
      <c r="AW326" s="427" t="s">
        <v>303</v>
      </c>
      <c r="AX326" s="427"/>
      <c r="AY326" s="427"/>
      <c r="AZ326" s="427"/>
      <c r="BA326" s="427"/>
      <c r="BB326" s="653"/>
    </row>
    <row r="327" spans="1:54" ht="105" customHeight="1" x14ac:dyDescent="0.25">
      <c r="A327" s="397">
        <v>1176</v>
      </c>
      <c r="B327" s="397">
        <v>35</v>
      </c>
      <c r="C327" s="272" t="s">
        <v>5258</v>
      </c>
      <c r="D327" s="168" t="s">
        <v>5259</v>
      </c>
      <c r="E327" s="168" t="s">
        <v>5260</v>
      </c>
      <c r="F327" s="99" t="s">
        <v>5261</v>
      </c>
      <c r="G327" s="99" t="s">
        <v>5262</v>
      </c>
      <c r="H327" s="99" t="s">
        <v>5868</v>
      </c>
      <c r="I327" s="99" t="s">
        <v>5867</v>
      </c>
      <c r="J327" s="310">
        <v>5</v>
      </c>
      <c r="K327" s="451">
        <v>42917</v>
      </c>
      <c r="L327" s="103">
        <v>43251</v>
      </c>
      <c r="M327" s="427" t="s">
        <v>305</v>
      </c>
      <c r="N327" s="427" t="s">
        <v>305</v>
      </c>
      <c r="O327" s="427" t="s">
        <v>80</v>
      </c>
      <c r="P327" s="427" t="s">
        <v>80</v>
      </c>
      <c r="Q327" s="427" t="s">
        <v>5683</v>
      </c>
      <c r="R327" s="452" t="s">
        <v>37</v>
      </c>
      <c r="S327" s="427" t="s">
        <v>88</v>
      </c>
      <c r="T327" s="427">
        <v>5</v>
      </c>
      <c r="U327" s="398">
        <f t="shared" si="25"/>
        <v>1</v>
      </c>
      <c r="V327" s="86"/>
      <c r="W327" s="86"/>
      <c r="X327" s="86"/>
      <c r="Y327" s="450"/>
      <c r="Z327" s="450"/>
      <c r="AA327" s="450" t="s">
        <v>5340</v>
      </c>
      <c r="AB327" s="450" t="s">
        <v>5872</v>
      </c>
      <c r="AC327" s="450"/>
      <c r="AD327" s="86"/>
      <c r="AE327" s="86"/>
      <c r="AF327" s="86"/>
      <c r="AG327" s="86"/>
      <c r="AH327" s="86"/>
      <c r="AI327" s="86"/>
      <c r="AJ327" s="449" t="s">
        <v>331</v>
      </c>
      <c r="AK327" s="410">
        <f t="shared" si="26"/>
        <v>2</v>
      </c>
      <c r="AL327" s="411">
        <f t="shared" si="27"/>
        <v>0</v>
      </c>
      <c r="AM327" s="89" t="str">
        <f t="shared" si="28"/>
        <v>CUMPLIDA</v>
      </c>
      <c r="AN327" s="89" t="str">
        <f t="shared" si="29"/>
        <v>CUMPLIDA</v>
      </c>
      <c r="AO327" s="449" t="s">
        <v>88</v>
      </c>
      <c r="AP327" s="86"/>
      <c r="AQ327" s="399"/>
      <c r="AR327" s="399"/>
      <c r="AS327" s="399"/>
      <c r="AT327" s="427" t="s">
        <v>224</v>
      </c>
      <c r="AU327" s="427" t="s">
        <v>228</v>
      </c>
      <c r="AV327" s="119" t="s">
        <v>5085</v>
      </c>
      <c r="AW327" s="427" t="s">
        <v>305</v>
      </c>
      <c r="AX327" s="427"/>
      <c r="AY327" s="427"/>
      <c r="AZ327" s="427"/>
      <c r="BA327" s="427"/>
      <c r="BB327" s="653"/>
    </row>
    <row r="328" spans="1:54" ht="300" customHeight="1" x14ac:dyDescent="0.25">
      <c r="A328" s="397">
        <v>1178</v>
      </c>
      <c r="B328" s="397">
        <v>37</v>
      </c>
      <c r="C328" s="168" t="s">
        <v>5268</v>
      </c>
      <c r="D328" s="168" t="s">
        <v>5269</v>
      </c>
      <c r="E328" s="168" t="s">
        <v>5270</v>
      </c>
      <c r="F328" s="181" t="s">
        <v>5271</v>
      </c>
      <c r="G328" s="181" t="s">
        <v>5272</v>
      </c>
      <c r="H328" s="99" t="s">
        <v>5273</v>
      </c>
      <c r="I328" s="99" t="s">
        <v>5274</v>
      </c>
      <c r="J328" s="310">
        <v>4</v>
      </c>
      <c r="K328" s="451">
        <v>42917</v>
      </c>
      <c r="L328" s="451">
        <v>43220</v>
      </c>
      <c r="M328" s="427" t="s">
        <v>306</v>
      </c>
      <c r="N328" s="427" t="s">
        <v>306</v>
      </c>
      <c r="O328" s="427" t="s">
        <v>43</v>
      </c>
      <c r="P328" s="427" t="s">
        <v>4271</v>
      </c>
      <c r="Q328" s="427" t="s">
        <v>398</v>
      </c>
      <c r="R328" s="118" t="s">
        <v>6165</v>
      </c>
      <c r="S328" s="427" t="s">
        <v>3441</v>
      </c>
      <c r="T328" s="427">
        <v>4</v>
      </c>
      <c r="U328" s="398">
        <f t="shared" si="25"/>
        <v>1</v>
      </c>
      <c r="V328" s="86"/>
      <c r="W328" s="86"/>
      <c r="X328" s="86"/>
      <c r="Y328" s="450"/>
      <c r="Z328" s="450"/>
      <c r="AA328" s="450"/>
      <c r="AB328" s="450" t="s">
        <v>5852</v>
      </c>
      <c r="AC328" s="450"/>
      <c r="AD328" s="86"/>
      <c r="AE328" s="86"/>
      <c r="AF328" s="86"/>
      <c r="AG328" s="86"/>
      <c r="AH328" s="86"/>
      <c r="AI328" s="86"/>
      <c r="AJ328" s="449" t="s">
        <v>331</v>
      </c>
      <c r="AK328" s="410">
        <f t="shared" si="26"/>
        <v>2</v>
      </c>
      <c r="AL328" s="411">
        <f t="shared" si="27"/>
        <v>0</v>
      </c>
      <c r="AM328" s="89" t="str">
        <f t="shared" si="28"/>
        <v>CUMPLIDA</v>
      </c>
      <c r="AN328" s="89" t="str">
        <f t="shared" si="29"/>
        <v>CUMPLIDA</v>
      </c>
      <c r="AO328" s="449" t="s">
        <v>89</v>
      </c>
      <c r="AP328" s="86"/>
      <c r="AQ328" s="399"/>
      <c r="AR328" s="399"/>
      <c r="AS328" s="399"/>
      <c r="AT328" s="427" t="s">
        <v>224</v>
      </c>
      <c r="AU328" s="427" t="s">
        <v>228</v>
      </c>
      <c r="AV328" s="119" t="s">
        <v>187</v>
      </c>
      <c r="AW328" s="427" t="s">
        <v>306</v>
      </c>
      <c r="AX328" s="427"/>
      <c r="AY328" s="427"/>
      <c r="AZ328" s="427"/>
      <c r="BA328" s="427"/>
      <c r="BB328" s="653"/>
    </row>
    <row r="329" spans="1:54" ht="146.25" customHeight="1" x14ac:dyDescent="0.25">
      <c r="A329" s="397">
        <v>1179</v>
      </c>
      <c r="B329" s="397">
        <v>38</v>
      </c>
      <c r="C329" s="272" t="s">
        <v>5275</v>
      </c>
      <c r="D329" s="168" t="s">
        <v>5276</v>
      </c>
      <c r="E329" s="168" t="s">
        <v>5277</v>
      </c>
      <c r="F329" s="450" t="s">
        <v>5278</v>
      </c>
      <c r="G329" s="450" t="s">
        <v>5278</v>
      </c>
      <c r="H329" s="234" t="s">
        <v>5861</v>
      </c>
      <c r="I329" s="234" t="s">
        <v>5862</v>
      </c>
      <c r="J329" s="310">
        <v>3</v>
      </c>
      <c r="K329" s="451">
        <v>43023</v>
      </c>
      <c r="L329" s="451">
        <v>43281</v>
      </c>
      <c r="M329" s="427" t="s">
        <v>303</v>
      </c>
      <c r="N329" s="427" t="s">
        <v>303</v>
      </c>
      <c r="O329" s="427" t="s">
        <v>25</v>
      </c>
      <c r="P329" s="427" t="s">
        <v>5279</v>
      </c>
      <c r="Q329" s="452" t="s">
        <v>639</v>
      </c>
      <c r="R329" s="199" t="s">
        <v>6192</v>
      </c>
      <c r="S329" s="427" t="s">
        <v>88</v>
      </c>
      <c r="T329" s="427">
        <v>3</v>
      </c>
      <c r="U329" s="398">
        <f t="shared" si="25"/>
        <v>1</v>
      </c>
      <c r="V329" s="86"/>
      <c r="W329" s="86"/>
      <c r="X329" s="86"/>
      <c r="Y329" s="450"/>
      <c r="Z329" s="450"/>
      <c r="AA329" s="450"/>
      <c r="AB329" s="450" t="s">
        <v>5898</v>
      </c>
      <c r="AC329" s="450"/>
      <c r="AD329" s="86"/>
      <c r="AE329" s="86"/>
      <c r="AF329" s="86"/>
      <c r="AG329" s="86"/>
      <c r="AH329" s="86"/>
      <c r="AI329" s="86"/>
      <c r="AJ329" s="449" t="s">
        <v>331</v>
      </c>
      <c r="AK329" s="410">
        <f t="shared" si="26"/>
        <v>2</v>
      </c>
      <c r="AL329" s="411">
        <f t="shared" si="27"/>
        <v>0</v>
      </c>
      <c r="AM329" s="89" t="str">
        <f t="shared" si="28"/>
        <v>CUMPLIDA</v>
      </c>
      <c r="AN329" s="89" t="str">
        <f t="shared" si="29"/>
        <v>CUMPLIDA</v>
      </c>
      <c r="AO329" s="449" t="s">
        <v>88</v>
      </c>
      <c r="AP329" s="86"/>
      <c r="AQ329" s="399"/>
      <c r="AR329" s="399"/>
      <c r="AS329" s="399"/>
      <c r="AT329" s="427" t="s">
        <v>224</v>
      </c>
      <c r="AU329" s="119" t="s">
        <v>111</v>
      </c>
      <c r="AV329" s="119" t="s">
        <v>178</v>
      </c>
      <c r="AW329" s="427" t="s">
        <v>303</v>
      </c>
      <c r="AX329" s="427"/>
      <c r="AY329" s="427"/>
      <c r="AZ329" s="427"/>
      <c r="BA329" s="427"/>
      <c r="BB329" s="653"/>
    </row>
    <row r="330" spans="1:54" ht="285" customHeight="1" x14ac:dyDescent="0.25">
      <c r="A330" s="397">
        <v>1180</v>
      </c>
      <c r="B330" s="397">
        <v>39</v>
      </c>
      <c r="C330" s="272" t="s">
        <v>5280</v>
      </c>
      <c r="D330" s="168" t="s">
        <v>5281</v>
      </c>
      <c r="E330" s="168" t="s">
        <v>5282</v>
      </c>
      <c r="F330" s="99" t="s">
        <v>5283</v>
      </c>
      <c r="G330" s="99" t="s">
        <v>5284</v>
      </c>
      <c r="H330" s="403" t="s">
        <v>5869</v>
      </c>
      <c r="I330" s="403" t="s">
        <v>5870</v>
      </c>
      <c r="J330" s="310">
        <v>5</v>
      </c>
      <c r="K330" s="451">
        <v>42917</v>
      </c>
      <c r="L330" s="103">
        <v>43251</v>
      </c>
      <c r="M330" s="427" t="s">
        <v>305</v>
      </c>
      <c r="N330" s="427" t="s">
        <v>305</v>
      </c>
      <c r="O330" s="427" t="s">
        <v>80</v>
      </c>
      <c r="P330" s="427" t="s">
        <v>80</v>
      </c>
      <c r="Q330" s="427" t="s">
        <v>5683</v>
      </c>
      <c r="R330" s="452" t="s">
        <v>37</v>
      </c>
      <c r="S330" s="427" t="s">
        <v>88</v>
      </c>
      <c r="T330" s="427">
        <v>5</v>
      </c>
      <c r="U330" s="398">
        <f t="shared" si="25"/>
        <v>1</v>
      </c>
      <c r="V330" s="86"/>
      <c r="W330" s="86"/>
      <c r="X330" s="86"/>
      <c r="Y330" s="450"/>
      <c r="Z330" s="450"/>
      <c r="AA330" s="450" t="s">
        <v>5391</v>
      </c>
      <c r="AB330" s="450" t="s">
        <v>5871</v>
      </c>
      <c r="AC330" s="450"/>
      <c r="AD330" s="86"/>
      <c r="AE330" s="86"/>
      <c r="AF330" s="86"/>
      <c r="AG330" s="86"/>
      <c r="AH330" s="86"/>
      <c r="AI330" s="86"/>
      <c r="AJ330" s="449" t="s">
        <v>331</v>
      </c>
      <c r="AK330" s="410">
        <f t="shared" si="26"/>
        <v>2</v>
      </c>
      <c r="AL330" s="411">
        <f t="shared" si="27"/>
        <v>0</v>
      </c>
      <c r="AM330" s="89" t="str">
        <f t="shared" si="28"/>
        <v>CUMPLIDA</v>
      </c>
      <c r="AN330" s="89" t="str">
        <f t="shared" si="29"/>
        <v>CUMPLIDA</v>
      </c>
      <c r="AO330" s="449" t="s">
        <v>88</v>
      </c>
      <c r="AP330" s="86"/>
      <c r="AQ330" s="399"/>
      <c r="AR330" s="399"/>
      <c r="AS330" s="399"/>
      <c r="AT330" s="427" t="s">
        <v>224</v>
      </c>
      <c r="AU330" s="427" t="s">
        <v>228</v>
      </c>
      <c r="AV330" s="427" t="s">
        <v>188</v>
      </c>
      <c r="AW330" s="427" t="s">
        <v>305</v>
      </c>
      <c r="AX330" s="427"/>
      <c r="AY330" s="427"/>
      <c r="AZ330" s="427"/>
      <c r="BA330" s="427"/>
      <c r="BB330" s="653"/>
    </row>
    <row r="331" spans="1:54" ht="120" customHeight="1" x14ac:dyDescent="0.25">
      <c r="A331" s="397">
        <v>1181</v>
      </c>
      <c r="B331" s="397">
        <v>40</v>
      </c>
      <c r="C331" s="272" t="s">
        <v>5285</v>
      </c>
      <c r="D331" s="168" t="s">
        <v>5286</v>
      </c>
      <c r="E331" s="168" t="s">
        <v>5287</v>
      </c>
      <c r="F331" s="383" t="s">
        <v>5288</v>
      </c>
      <c r="G331" s="383" t="s">
        <v>5289</v>
      </c>
      <c r="H331" s="100" t="s">
        <v>5290</v>
      </c>
      <c r="I331" s="100" t="s">
        <v>5291</v>
      </c>
      <c r="J331" s="310">
        <v>3</v>
      </c>
      <c r="K331" s="451">
        <v>42917</v>
      </c>
      <c r="L331" s="451">
        <v>43190</v>
      </c>
      <c r="M331" s="427" t="s">
        <v>305</v>
      </c>
      <c r="N331" s="427" t="s">
        <v>305</v>
      </c>
      <c r="O331" s="427" t="s">
        <v>48</v>
      </c>
      <c r="P331" s="427" t="s">
        <v>48</v>
      </c>
      <c r="Q331" s="427" t="s">
        <v>5405</v>
      </c>
      <c r="R331" s="118" t="s">
        <v>6163</v>
      </c>
      <c r="S331" s="427" t="s">
        <v>88</v>
      </c>
      <c r="T331" s="427">
        <v>3</v>
      </c>
      <c r="U331" s="398">
        <f t="shared" si="25"/>
        <v>1</v>
      </c>
      <c r="V331" s="86"/>
      <c r="W331" s="86"/>
      <c r="X331" s="86"/>
      <c r="Y331" s="450"/>
      <c r="Z331" s="450"/>
      <c r="AA331" s="450" t="s">
        <v>5341</v>
      </c>
      <c r="AB331" s="109" t="s">
        <v>5779</v>
      </c>
      <c r="AC331" s="109"/>
      <c r="AD331" s="86"/>
      <c r="AE331" s="86"/>
      <c r="AF331" s="86"/>
      <c r="AG331" s="86"/>
      <c r="AH331" s="86"/>
      <c r="AI331" s="86"/>
      <c r="AJ331" s="449" t="s">
        <v>331</v>
      </c>
      <c r="AK331" s="410">
        <f t="shared" si="26"/>
        <v>2</v>
      </c>
      <c r="AL331" s="411">
        <f t="shared" si="27"/>
        <v>0</v>
      </c>
      <c r="AM331" s="89" t="str">
        <f t="shared" si="28"/>
        <v>CUMPLIDA</v>
      </c>
      <c r="AN331" s="89" t="str">
        <f t="shared" si="29"/>
        <v>CUMPLIDA</v>
      </c>
      <c r="AO331" s="449" t="s">
        <v>88</v>
      </c>
      <c r="AP331" s="86"/>
      <c r="AQ331" s="399"/>
      <c r="AR331" s="399"/>
      <c r="AS331" s="399"/>
      <c r="AT331" s="427" t="s">
        <v>224</v>
      </c>
      <c r="AU331" s="427" t="s">
        <v>228</v>
      </c>
      <c r="AV331" s="119" t="s">
        <v>3304</v>
      </c>
      <c r="AW331" s="427" t="s">
        <v>305</v>
      </c>
      <c r="AX331" s="427"/>
      <c r="AY331" s="427"/>
      <c r="AZ331" s="427"/>
      <c r="BA331" s="427"/>
      <c r="BB331" s="653"/>
    </row>
    <row r="332" spans="1:54" ht="375" customHeight="1" x14ac:dyDescent="0.25">
      <c r="A332" s="397">
        <v>1182</v>
      </c>
      <c r="B332" s="397">
        <v>41</v>
      </c>
      <c r="C332" s="272" t="s">
        <v>5292</v>
      </c>
      <c r="D332" s="168" t="s">
        <v>5293</v>
      </c>
      <c r="E332" s="168" t="s">
        <v>5294</v>
      </c>
      <c r="F332" s="119" t="s">
        <v>5295</v>
      </c>
      <c r="G332" s="119" t="s">
        <v>5296</v>
      </c>
      <c r="H332" s="119" t="s">
        <v>5297</v>
      </c>
      <c r="I332" s="119" t="s">
        <v>5297</v>
      </c>
      <c r="J332" s="427">
        <v>3</v>
      </c>
      <c r="K332" s="451">
        <v>42917</v>
      </c>
      <c r="L332" s="451">
        <v>43190</v>
      </c>
      <c r="M332" s="427" t="s">
        <v>305</v>
      </c>
      <c r="N332" s="427" t="s">
        <v>305</v>
      </c>
      <c r="O332" s="427" t="s">
        <v>5298</v>
      </c>
      <c r="P332" s="427" t="s">
        <v>5298</v>
      </c>
      <c r="Q332" s="427" t="s">
        <v>5685</v>
      </c>
      <c r="R332" s="452" t="s">
        <v>37</v>
      </c>
      <c r="S332" s="427" t="s">
        <v>88</v>
      </c>
      <c r="T332" s="427">
        <v>3</v>
      </c>
      <c r="U332" s="398">
        <f t="shared" si="25"/>
        <v>1</v>
      </c>
      <c r="V332" s="86"/>
      <c r="W332" s="86"/>
      <c r="X332" s="86"/>
      <c r="Y332" s="450"/>
      <c r="Z332" s="450" t="s">
        <v>5299</v>
      </c>
      <c r="AA332" s="450" t="s">
        <v>5342</v>
      </c>
      <c r="AB332" s="450" t="s">
        <v>5780</v>
      </c>
      <c r="AC332" s="450"/>
      <c r="AD332" s="86"/>
      <c r="AE332" s="86"/>
      <c r="AF332" s="86"/>
      <c r="AG332" s="86"/>
      <c r="AH332" s="86"/>
      <c r="AI332" s="86"/>
      <c r="AJ332" s="449" t="s">
        <v>331</v>
      </c>
      <c r="AK332" s="410">
        <f t="shared" si="26"/>
        <v>2</v>
      </c>
      <c r="AL332" s="411">
        <f t="shared" si="27"/>
        <v>0</v>
      </c>
      <c r="AM332" s="89" t="str">
        <f t="shared" si="28"/>
        <v>CUMPLIDA</v>
      </c>
      <c r="AN332" s="89" t="str">
        <f t="shared" si="29"/>
        <v>CUMPLIDA</v>
      </c>
      <c r="AO332" s="449" t="s">
        <v>88</v>
      </c>
      <c r="AP332" s="86"/>
      <c r="AQ332" s="399"/>
      <c r="AR332" s="399"/>
      <c r="AS332" s="399"/>
      <c r="AT332" s="427" t="s">
        <v>224</v>
      </c>
      <c r="AU332" s="427" t="s">
        <v>228</v>
      </c>
      <c r="AV332" s="119" t="s">
        <v>5085</v>
      </c>
      <c r="AW332" s="427" t="s">
        <v>305</v>
      </c>
      <c r="AX332" s="427"/>
      <c r="AY332" s="427"/>
      <c r="AZ332" s="427"/>
      <c r="BA332" s="427"/>
      <c r="BB332" s="653"/>
    </row>
    <row r="333" spans="1:54" ht="150" customHeight="1" x14ac:dyDescent="0.25">
      <c r="A333" s="397">
        <v>1183</v>
      </c>
      <c r="B333" s="397">
        <v>42</v>
      </c>
      <c r="C333" s="272" t="s">
        <v>5300</v>
      </c>
      <c r="D333" s="168" t="s">
        <v>5301</v>
      </c>
      <c r="E333" s="168" t="s">
        <v>5302</v>
      </c>
      <c r="F333" s="383" t="s">
        <v>5303</v>
      </c>
      <c r="G333" s="383" t="s">
        <v>5304</v>
      </c>
      <c r="H333" s="100" t="s">
        <v>5360</v>
      </c>
      <c r="I333" s="100" t="s">
        <v>5361</v>
      </c>
      <c r="J333" s="310">
        <v>2</v>
      </c>
      <c r="K333" s="451">
        <v>42917</v>
      </c>
      <c r="L333" s="451">
        <v>43190</v>
      </c>
      <c r="M333" s="427" t="s">
        <v>305</v>
      </c>
      <c r="N333" s="427" t="s">
        <v>305</v>
      </c>
      <c r="O333" s="427" t="s">
        <v>48</v>
      </c>
      <c r="P333" s="427" t="s">
        <v>48</v>
      </c>
      <c r="Q333" s="427" t="s">
        <v>5405</v>
      </c>
      <c r="R333" s="118" t="s">
        <v>6163</v>
      </c>
      <c r="S333" s="427" t="s">
        <v>88</v>
      </c>
      <c r="T333" s="427">
        <v>2</v>
      </c>
      <c r="U333" s="398">
        <f t="shared" si="25"/>
        <v>1</v>
      </c>
      <c r="V333" s="86"/>
      <c r="W333" s="86"/>
      <c r="X333" s="86"/>
      <c r="Y333" s="450"/>
      <c r="Z333" s="450"/>
      <c r="AA333" s="450" t="s">
        <v>5388</v>
      </c>
      <c r="AB333" s="109" t="s">
        <v>5803</v>
      </c>
      <c r="AC333" s="109"/>
      <c r="AD333" s="86"/>
      <c r="AE333" s="86"/>
      <c r="AF333" s="86"/>
      <c r="AG333" s="86"/>
      <c r="AH333" s="86"/>
      <c r="AI333" s="86"/>
      <c r="AJ333" s="449" t="s">
        <v>331</v>
      </c>
      <c r="AK333" s="410">
        <f t="shared" si="26"/>
        <v>2</v>
      </c>
      <c r="AL333" s="411">
        <f t="shared" si="27"/>
        <v>0</v>
      </c>
      <c r="AM333" s="89" t="str">
        <f t="shared" si="28"/>
        <v>CUMPLIDA</v>
      </c>
      <c r="AN333" s="89" t="str">
        <f t="shared" si="29"/>
        <v>CUMPLIDA</v>
      </c>
      <c r="AO333" s="449" t="s">
        <v>88</v>
      </c>
      <c r="AP333" s="86"/>
      <c r="AQ333" s="399"/>
      <c r="AR333" s="399"/>
      <c r="AS333" s="399"/>
      <c r="AT333" s="427" t="s">
        <v>224</v>
      </c>
      <c r="AU333" s="427" t="s">
        <v>228</v>
      </c>
      <c r="AV333" s="119" t="s">
        <v>5085</v>
      </c>
      <c r="AW333" s="427" t="s">
        <v>305</v>
      </c>
      <c r="AX333" s="427"/>
      <c r="AY333" s="427"/>
      <c r="AZ333" s="427"/>
      <c r="BA333" s="427"/>
      <c r="BB333" s="653"/>
    </row>
    <row r="334" spans="1:54" ht="210" customHeight="1" x14ac:dyDescent="0.25">
      <c r="A334" s="397">
        <v>1187</v>
      </c>
      <c r="B334" s="397">
        <v>46</v>
      </c>
      <c r="C334" s="272" t="s">
        <v>5905</v>
      </c>
      <c r="D334" s="168" t="s">
        <v>5906</v>
      </c>
      <c r="E334" s="168" t="s">
        <v>5324</v>
      </c>
      <c r="F334" s="520" t="s">
        <v>5908</v>
      </c>
      <c r="G334" s="520" t="s">
        <v>5910</v>
      </c>
      <c r="H334" s="521" t="s">
        <v>5912</v>
      </c>
      <c r="I334" s="521" t="s">
        <v>5913</v>
      </c>
      <c r="J334" s="310">
        <v>14</v>
      </c>
      <c r="K334" s="103">
        <v>42917</v>
      </c>
      <c r="L334" s="103">
        <v>43281</v>
      </c>
      <c r="M334" s="427" t="s">
        <v>305</v>
      </c>
      <c r="N334" s="427" t="s">
        <v>305</v>
      </c>
      <c r="O334" s="427" t="s">
        <v>5914</v>
      </c>
      <c r="P334" s="427" t="s">
        <v>5914</v>
      </c>
      <c r="Q334" s="427" t="s">
        <v>5915</v>
      </c>
      <c r="R334" s="452" t="s">
        <v>37</v>
      </c>
      <c r="S334" s="427" t="s">
        <v>88</v>
      </c>
      <c r="T334" s="427">
        <v>14</v>
      </c>
      <c r="U334" s="398">
        <f t="shared" si="25"/>
        <v>1</v>
      </c>
      <c r="V334" s="86"/>
      <c r="W334" s="86"/>
      <c r="X334" s="86"/>
      <c r="Y334" s="450"/>
      <c r="Z334" s="450"/>
      <c r="AA334" s="450" t="s">
        <v>5358</v>
      </c>
      <c r="AB334" s="450" t="s">
        <v>5936</v>
      </c>
      <c r="AC334" s="450"/>
      <c r="AD334" s="86"/>
      <c r="AE334" s="86"/>
      <c r="AF334" s="86"/>
      <c r="AG334" s="86"/>
      <c r="AH334" s="86"/>
      <c r="AI334" s="86"/>
      <c r="AJ334" s="449" t="s">
        <v>331</v>
      </c>
      <c r="AK334" s="410">
        <f t="shared" si="26"/>
        <v>2</v>
      </c>
      <c r="AL334" s="411">
        <f t="shared" si="27"/>
        <v>0</v>
      </c>
      <c r="AM334" s="89" t="str">
        <f t="shared" si="28"/>
        <v>CUMPLIDA</v>
      </c>
      <c r="AN334" s="89" t="str">
        <f t="shared" si="29"/>
        <v>CUMPLIDA</v>
      </c>
      <c r="AO334" s="449" t="s">
        <v>88</v>
      </c>
      <c r="AP334" s="86"/>
      <c r="AQ334" s="399"/>
      <c r="AR334" s="399"/>
      <c r="AS334" s="399"/>
      <c r="AT334" s="427" t="s">
        <v>224</v>
      </c>
      <c r="AU334" s="119" t="s">
        <v>111</v>
      </c>
      <c r="AV334" s="119" t="s">
        <v>5325</v>
      </c>
      <c r="AW334" s="427" t="s">
        <v>305</v>
      </c>
      <c r="AX334" s="427"/>
      <c r="AY334" s="427" t="s">
        <v>754</v>
      </c>
      <c r="AZ334" s="427"/>
      <c r="BA334" s="427" t="s">
        <v>5937</v>
      </c>
      <c r="BB334" s="653" t="s">
        <v>5938</v>
      </c>
    </row>
    <row r="335" spans="1:54" ht="150" hidden="1" customHeight="1" x14ac:dyDescent="0.25">
      <c r="A335" s="397">
        <v>1188</v>
      </c>
      <c r="B335" s="397">
        <v>47</v>
      </c>
      <c r="C335" s="272" t="s">
        <v>5326</v>
      </c>
      <c r="D335" s="168" t="s">
        <v>5327</v>
      </c>
      <c r="E335" s="168" t="s">
        <v>5328</v>
      </c>
      <c r="F335" s="168" t="s">
        <v>5329</v>
      </c>
      <c r="G335" s="119" t="s">
        <v>5330</v>
      </c>
      <c r="H335" s="168" t="s">
        <v>6269</v>
      </c>
      <c r="I335" s="168" t="s">
        <v>6268</v>
      </c>
      <c r="J335" s="427">
        <v>7</v>
      </c>
      <c r="K335" s="451">
        <v>43009</v>
      </c>
      <c r="L335" s="451">
        <v>43646</v>
      </c>
      <c r="M335" s="427" t="s">
        <v>2554</v>
      </c>
      <c r="N335" s="427" t="s">
        <v>64</v>
      </c>
      <c r="O335" s="427" t="s">
        <v>29</v>
      </c>
      <c r="P335" s="427" t="s">
        <v>29</v>
      </c>
      <c r="Q335" s="427" t="s">
        <v>531</v>
      </c>
      <c r="R335" s="452" t="s">
        <v>6191</v>
      </c>
      <c r="S335" s="427" t="s">
        <v>3547</v>
      </c>
      <c r="T335" s="427">
        <v>0</v>
      </c>
      <c r="U335" s="398">
        <f t="shared" si="25"/>
        <v>0</v>
      </c>
      <c r="V335" s="86"/>
      <c r="W335" s="86"/>
      <c r="X335" s="86"/>
      <c r="Y335" s="450"/>
      <c r="Z335" s="450"/>
      <c r="AA335" s="450"/>
      <c r="AB335" s="450"/>
      <c r="AC335" s="450" t="s">
        <v>6274</v>
      </c>
      <c r="AD335" s="86"/>
      <c r="AE335" s="86"/>
      <c r="AF335" s="86"/>
      <c r="AG335" s="86"/>
      <c r="AH335" s="86"/>
      <c r="AI335" s="86"/>
      <c r="AJ335" s="449" t="s">
        <v>331</v>
      </c>
      <c r="AK335" s="412">
        <f t="shared" si="26"/>
        <v>0</v>
      </c>
      <c r="AL335" s="413">
        <f t="shared" si="27"/>
        <v>1</v>
      </c>
      <c r="AM335" s="89" t="str">
        <f t="shared" si="28"/>
        <v>EN TERMINO</v>
      </c>
      <c r="AN335" s="89" t="str">
        <f t="shared" si="29"/>
        <v>EN TERMINO</v>
      </c>
      <c r="AO335" s="449" t="s">
        <v>31</v>
      </c>
      <c r="AP335" s="86"/>
      <c r="AQ335" s="399"/>
      <c r="AR335" s="399"/>
      <c r="AS335" s="399"/>
      <c r="AT335" s="427" t="s">
        <v>224</v>
      </c>
      <c r="AU335" s="119" t="s">
        <v>115</v>
      </c>
      <c r="AV335" s="427" t="s">
        <v>205</v>
      </c>
      <c r="AW335" s="427" t="s">
        <v>213</v>
      </c>
      <c r="AX335" s="427"/>
      <c r="AY335" s="427"/>
      <c r="AZ335" s="427"/>
      <c r="BA335" s="427"/>
      <c r="BB335" s="653"/>
    </row>
    <row r="336" spans="1:54" ht="120" hidden="1" customHeight="1" x14ac:dyDescent="0.25">
      <c r="A336" s="397">
        <v>1189</v>
      </c>
      <c r="B336" s="397">
        <v>1</v>
      </c>
      <c r="C336" s="272" t="s">
        <v>5608</v>
      </c>
      <c r="D336" s="168" t="s">
        <v>5439</v>
      </c>
      <c r="E336" s="168" t="s">
        <v>5440</v>
      </c>
      <c r="F336" s="427" t="s">
        <v>5486</v>
      </c>
      <c r="G336" s="427" t="s">
        <v>5487</v>
      </c>
      <c r="H336" s="119" t="s">
        <v>5609</v>
      </c>
      <c r="I336" s="450" t="s">
        <v>5610</v>
      </c>
      <c r="J336" s="310">
        <v>9</v>
      </c>
      <c r="K336" s="451">
        <v>43131</v>
      </c>
      <c r="L336" s="451">
        <v>43434</v>
      </c>
      <c r="M336" s="427" t="s">
        <v>3565</v>
      </c>
      <c r="N336" s="427" t="s">
        <v>94</v>
      </c>
      <c r="O336" s="427" t="s">
        <v>22</v>
      </c>
      <c r="P336" s="427" t="s">
        <v>5527</v>
      </c>
      <c r="Q336" s="118" t="s">
        <v>5681</v>
      </c>
      <c r="R336" s="118" t="s">
        <v>6164</v>
      </c>
      <c r="S336" s="427" t="s">
        <v>88</v>
      </c>
      <c r="T336" s="449">
        <v>1</v>
      </c>
      <c r="U336" s="398">
        <f t="shared" si="25"/>
        <v>0.1111111111111111</v>
      </c>
      <c r="V336" s="86"/>
      <c r="W336" s="86"/>
      <c r="X336" s="86"/>
      <c r="Y336" s="450"/>
      <c r="Z336" s="450"/>
      <c r="AA336" s="450"/>
      <c r="AB336" s="450"/>
      <c r="AC336" s="450" t="s">
        <v>5941</v>
      </c>
      <c r="AD336" s="86"/>
      <c r="AE336" s="86"/>
      <c r="AF336" s="86"/>
      <c r="AG336" s="86"/>
      <c r="AH336" s="86"/>
      <c r="AI336" s="86"/>
      <c r="AJ336" s="449" t="s">
        <v>5529</v>
      </c>
      <c r="AK336" s="89">
        <f t="shared" si="26"/>
        <v>0</v>
      </c>
      <c r="AL336" s="89">
        <f t="shared" si="27"/>
        <v>1</v>
      </c>
      <c r="AM336" s="89" t="str">
        <f t="shared" si="28"/>
        <v>EN TERMINO</v>
      </c>
      <c r="AN336" s="89" t="str">
        <f t="shared" si="29"/>
        <v>EN TERMINO</v>
      </c>
      <c r="AO336" s="449" t="s">
        <v>88</v>
      </c>
      <c r="AP336" s="86"/>
      <c r="AQ336" s="399"/>
      <c r="AR336" s="399"/>
      <c r="AS336" s="399"/>
      <c r="AT336" s="427" t="s">
        <v>224</v>
      </c>
      <c r="AU336" s="119" t="s">
        <v>5530</v>
      </c>
      <c r="AV336" s="119" t="s">
        <v>5142</v>
      </c>
      <c r="AW336" s="427" t="s">
        <v>213</v>
      </c>
      <c r="AX336" s="427" t="s">
        <v>6234</v>
      </c>
      <c r="AY336" s="427"/>
      <c r="AZ336" s="427"/>
      <c r="BA336" s="427"/>
      <c r="BB336" s="653"/>
    </row>
    <row r="337" spans="1:54" ht="105" hidden="1" customHeight="1" x14ac:dyDescent="0.25">
      <c r="A337" s="397">
        <v>1190</v>
      </c>
      <c r="B337" s="397">
        <v>2</v>
      </c>
      <c r="C337" s="272" t="s">
        <v>5611</v>
      </c>
      <c r="D337" s="168" t="s">
        <v>5441</v>
      </c>
      <c r="E337" s="168" t="s">
        <v>5442</v>
      </c>
      <c r="F337" s="427" t="s">
        <v>5488</v>
      </c>
      <c r="G337" s="427" t="s">
        <v>5489</v>
      </c>
      <c r="H337" s="119" t="s">
        <v>5612</v>
      </c>
      <c r="I337" s="450" t="s">
        <v>5613</v>
      </c>
      <c r="J337" s="310">
        <v>9</v>
      </c>
      <c r="K337" s="451">
        <v>43131</v>
      </c>
      <c r="L337" s="451">
        <v>43434</v>
      </c>
      <c r="M337" s="427" t="s">
        <v>3565</v>
      </c>
      <c r="N337" s="427" t="s">
        <v>94</v>
      </c>
      <c r="O337" s="427" t="s">
        <v>22</v>
      </c>
      <c r="P337" s="427" t="s">
        <v>22</v>
      </c>
      <c r="Q337" s="118" t="s">
        <v>5681</v>
      </c>
      <c r="R337" s="118" t="s">
        <v>6164</v>
      </c>
      <c r="S337" s="427" t="s">
        <v>88</v>
      </c>
      <c r="T337" s="449">
        <v>2</v>
      </c>
      <c r="U337" s="398">
        <f t="shared" si="25"/>
        <v>0.22222222222222221</v>
      </c>
      <c r="V337" s="86"/>
      <c r="W337" s="86"/>
      <c r="X337" s="86"/>
      <c r="Y337" s="450"/>
      <c r="Z337" s="450"/>
      <c r="AA337" s="450"/>
      <c r="AB337" s="450"/>
      <c r="AC337" s="450" t="s">
        <v>5942</v>
      </c>
      <c r="AD337" s="86"/>
      <c r="AE337" s="86"/>
      <c r="AF337" s="86"/>
      <c r="AG337" s="86"/>
      <c r="AH337" s="86"/>
      <c r="AI337" s="86"/>
      <c r="AJ337" s="449" t="s">
        <v>5529</v>
      </c>
      <c r="AK337" s="89">
        <f t="shared" si="26"/>
        <v>0</v>
      </c>
      <c r="AL337" s="89">
        <f t="shared" si="27"/>
        <v>1</v>
      </c>
      <c r="AM337" s="89" t="str">
        <f t="shared" si="28"/>
        <v>EN TERMINO</v>
      </c>
      <c r="AN337" s="89" t="str">
        <f t="shared" si="29"/>
        <v>EN TERMINO</v>
      </c>
      <c r="AO337" s="449" t="s">
        <v>88</v>
      </c>
      <c r="AP337" s="86"/>
      <c r="AQ337" s="399"/>
      <c r="AR337" s="399"/>
      <c r="AS337" s="399"/>
      <c r="AT337" s="427" t="s">
        <v>224</v>
      </c>
      <c r="AU337" s="427" t="s">
        <v>113</v>
      </c>
      <c r="AV337" s="119" t="s">
        <v>113</v>
      </c>
      <c r="AW337" s="427" t="s">
        <v>213</v>
      </c>
      <c r="AX337" s="427"/>
      <c r="AY337" s="427"/>
      <c r="AZ337" s="427"/>
      <c r="BA337" s="427"/>
      <c r="BB337" s="653"/>
    </row>
    <row r="338" spans="1:54" ht="130.5" hidden="1" customHeight="1" x14ac:dyDescent="0.25">
      <c r="A338" s="397">
        <v>1191</v>
      </c>
      <c r="B338" s="397">
        <v>3</v>
      </c>
      <c r="C338" s="168" t="s">
        <v>5614</v>
      </c>
      <c r="D338" s="168" t="s">
        <v>5443</v>
      </c>
      <c r="E338" s="168" t="s">
        <v>5444</v>
      </c>
      <c r="F338" s="427" t="s">
        <v>5488</v>
      </c>
      <c r="G338" s="427" t="s">
        <v>5489</v>
      </c>
      <c r="H338" s="119" t="s">
        <v>5615</v>
      </c>
      <c r="I338" s="450" t="s">
        <v>5616</v>
      </c>
      <c r="J338" s="310">
        <v>11</v>
      </c>
      <c r="K338" s="451">
        <v>43131</v>
      </c>
      <c r="L338" s="451">
        <v>43434</v>
      </c>
      <c r="M338" s="427" t="s">
        <v>3565</v>
      </c>
      <c r="N338" s="427" t="s">
        <v>94</v>
      </c>
      <c r="O338" s="427" t="s">
        <v>22</v>
      </c>
      <c r="P338" s="427" t="s">
        <v>5528</v>
      </c>
      <c r="Q338" s="118" t="s">
        <v>5681</v>
      </c>
      <c r="R338" s="118" t="s">
        <v>6164</v>
      </c>
      <c r="S338" s="427" t="s">
        <v>88</v>
      </c>
      <c r="T338" s="449">
        <v>0</v>
      </c>
      <c r="U338" s="398">
        <f t="shared" si="25"/>
        <v>0</v>
      </c>
      <c r="V338" s="86"/>
      <c r="W338" s="86"/>
      <c r="X338" s="86"/>
      <c r="Y338" s="450"/>
      <c r="Z338" s="450"/>
      <c r="AA338" s="450"/>
      <c r="AB338" s="450"/>
      <c r="AC338" s="450"/>
      <c r="AD338" s="86"/>
      <c r="AE338" s="86"/>
      <c r="AF338" s="86"/>
      <c r="AG338" s="86"/>
      <c r="AH338" s="86"/>
      <c r="AI338" s="86"/>
      <c r="AJ338" s="449" t="s">
        <v>5529</v>
      </c>
      <c r="AK338" s="89">
        <f t="shared" si="26"/>
        <v>0</v>
      </c>
      <c r="AL338" s="89">
        <f t="shared" si="27"/>
        <v>1</v>
      </c>
      <c r="AM338" s="89" t="str">
        <f t="shared" si="28"/>
        <v>EN TERMINO</v>
      </c>
      <c r="AN338" s="89" t="str">
        <f t="shared" si="29"/>
        <v>EN TERMINO</v>
      </c>
      <c r="AO338" s="449" t="s">
        <v>88</v>
      </c>
      <c r="AP338" s="86"/>
      <c r="AQ338" s="399"/>
      <c r="AR338" s="399"/>
      <c r="AS338" s="399"/>
      <c r="AT338" s="427" t="s">
        <v>224</v>
      </c>
      <c r="AU338" s="427" t="s">
        <v>113</v>
      </c>
      <c r="AV338" s="119" t="s">
        <v>113</v>
      </c>
      <c r="AW338" s="427" t="s">
        <v>213</v>
      </c>
      <c r="AX338" s="427" t="s">
        <v>6234</v>
      </c>
      <c r="AY338" s="427"/>
      <c r="AZ338" s="427"/>
      <c r="BA338" s="427"/>
      <c r="BB338" s="653"/>
    </row>
    <row r="339" spans="1:54" ht="409.5" hidden="1" customHeight="1" x14ac:dyDescent="0.25">
      <c r="A339" s="397">
        <v>1192</v>
      </c>
      <c r="B339" s="397">
        <v>4</v>
      </c>
      <c r="C339" s="450" t="s">
        <v>5617</v>
      </c>
      <c r="D339" s="168" t="s">
        <v>5445</v>
      </c>
      <c r="E339" s="168" t="s">
        <v>5446</v>
      </c>
      <c r="F339" s="427" t="s">
        <v>5488</v>
      </c>
      <c r="G339" s="427" t="s">
        <v>5490</v>
      </c>
      <c r="H339" s="119" t="s">
        <v>5618</v>
      </c>
      <c r="I339" s="450" t="s">
        <v>5619</v>
      </c>
      <c r="J339" s="310">
        <v>5</v>
      </c>
      <c r="K339" s="451">
        <v>43131</v>
      </c>
      <c r="L339" s="451">
        <v>43434</v>
      </c>
      <c r="M339" s="427" t="s">
        <v>3565</v>
      </c>
      <c r="N339" s="427" t="s">
        <v>94</v>
      </c>
      <c r="O339" s="427" t="s">
        <v>22</v>
      </c>
      <c r="P339" s="427" t="s">
        <v>5528</v>
      </c>
      <c r="Q339" s="118" t="s">
        <v>5681</v>
      </c>
      <c r="R339" s="118" t="s">
        <v>6164</v>
      </c>
      <c r="S339" s="427" t="s">
        <v>3441</v>
      </c>
      <c r="T339" s="427">
        <v>1</v>
      </c>
      <c r="U339" s="398">
        <f t="shared" si="25"/>
        <v>0.2</v>
      </c>
      <c r="V339" s="86"/>
      <c r="W339" s="86"/>
      <c r="X339" s="86"/>
      <c r="Y339" s="450"/>
      <c r="Z339" s="450"/>
      <c r="AA339" s="450"/>
      <c r="AB339" s="450"/>
      <c r="AC339" s="450"/>
      <c r="AD339" s="86"/>
      <c r="AE339" s="86"/>
      <c r="AF339" s="86"/>
      <c r="AG339" s="86"/>
      <c r="AH339" s="86"/>
      <c r="AI339" s="86"/>
      <c r="AJ339" s="449" t="s">
        <v>5529</v>
      </c>
      <c r="AK339" s="89">
        <f t="shared" si="26"/>
        <v>0</v>
      </c>
      <c r="AL339" s="89">
        <f t="shared" si="27"/>
        <v>1</v>
      </c>
      <c r="AM339" s="89" t="str">
        <f t="shared" si="28"/>
        <v>EN TERMINO</v>
      </c>
      <c r="AN339" s="89" t="str">
        <f t="shared" si="29"/>
        <v>EN TERMINO</v>
      </c>
      <c r="AO339" s="427" t="s">
        <v>89</v>
      </c>
      <c r="AP339" s="86"/>
      <c r="AQ339" s="399"/>
      <c r="AR339" s="399"/>
      <c r="AS339" s="399"/>
      <c r="AT339" s="427" t="s">
        <v>224</v>
      </c>
      <c r="AU339" s="119" t="s">
        <v>5531</v>
      </c>
      <c r="AV339" s="119" t="s">
        <v>5531</v>
      </c>
      <c r="AW339" s="427" t="s">
        <v>213</v>
      </c>
      <c r="AX339" s="427" t="s">
        <v>6236</v>
      </c>
      <c r="AY339" s="427"/>
      <c r="AZ339" s="427"/>
      <c r="BA339" s="427"/>
      <c r="BB339" s="653"/>
    </row>
    <row r="340" spans="1:54" ht="240" hidden="1" customHeight="1" x14ac:dyDescent="0.25">
      <c r="A340" s="397">
        <v>1193</v>
      </c>
      <c r="B340" s="397">
        <v>5</v>
      </c>
      <c r="C340" s="450" t="s">
        <v>5620</v>
      </c>
      <c r="D340" s="168" t="s">
        <v>5447</v>
      </c>
      <c r="E340" s="168" t="s">
        <v>5448</v>
      </c>
      <c r="F340" s="427" t="s">
        <v>5486</v>
      </c>
      <c r="G340" s="427" t="s">
        <v>5489</v>
      </c>
      <c r="H340" s="119" t="s">
        <v>5491</v>
      </c>
      <c r="I340" s="450" t="s">
        <v>5492</v>
      </c>
      <c r="J340" s="310">
        <v>10</v>
      </c>
      <c r="K340" s="451">
        <v>43131</v>
      </c>
      <c r="L340" s="451">
        <v>43434</v>
      </c>
      <c r="M340" s="427" t="s">
        <v>3565</v>
      </c>
      <c r="N340" s="427" t="s">
        <v>94</v>
      </c>
      <c r="O340" s="427" t="s">
        <v>22</v>
      </c>
      <c r="P340" s="427" t="s">
        <v>22</v>
      </c>
      <c r="Q340" s="118" t="s">
        <v>5681</v>
      </c>
      <c r="R340" s="118" t="s">
        <v>6164</v>
      </c>
      <c r="S340" s="427" t="s">
        <v>88</v>
      </c>
      <c r="T340" s="449">
        <v>0</v>
      </c>
      <c r="U340" s="398">
        <f t="shared" si="25"/>
        <v>0</v>
      </c>
      <c r="V340" s="86"/>
      <c r="W340" s="86"/>
      <c r="X340" s="86"/>
      <c r="Y340" s="450"/>
      <c r="Z340" s="450"/>
      <c r="AA340" s="450"/>
      <c r="AB340" s="450"/>
      <c r="AC340" s="450"/>
      <c r="AD340" s="86"/>
      <c r="AE340" s="86"/>
      <c r="AF340" s="86"/>
      <c r="AG340" s="86"/>
      <c r="AH340" s="86"/>
      <c r="AI340" s="86"/>
      <c r="AJ340" s="449" t="s">
        <v>5529</v>
      </c>
      <c r="AK340" s="89">
        <f t="shared" si="26"/>
        <v>0</v>
      </c>
      <c r="AL340" s="89">
        <f t="shared" si="27"/>
        <v>1</v>
      </c>
      <c r="AM340" s="89" t="str">
        <f t="shared" si="28"/>
        <v>EN TERMINO</v>
      </c>
      <c r="AN340" s="89" t="str">
        <f t="shared" si="29"/>
        <v>EN TERMINO</v>
      </c>
      <c r="AO340" s="449" t="s">
        <v>88</v>
      </c>
      <c r="AP340" s="86"/>
      <c r="AQ340" s="399"/>
      <c r="AR340" s="399"/>
      <c r="AS340" s="399"/>
      <c r="AT340" s="427" t="s">
        <v>224</v>
      </c>
      <c r="AU340" s="119" t="s">
        <v>5530</v>
      </c>
      <c r="AV340" s="119" t="s">
        <v>123</v>
      </c>
      <c r="AW340" s="427" t="s">
        <v>213</v>
      </c>
      <c r="AX340" s="427"/>
      <c r="AY340" s="427"/>
      <c r="AZ340" s="427"/>
      <c r="BA340" s="427"/>
      <c r="BB340" s="653"/>
    </row>
    <row r="341" spans="1:54" ht="386.25" hidden="1" customHeight="1" x14ac:dyDescent="0.25">
      <c r="A341" s="397">
        <v>1194</v>
      </c>
      <c r="B341" s="397">
        <v>6</v>
      </c>
      <c r="C341" s="450" t="s">
        <v>5621</v>
      </c>
      <c r="D341" s="450" t="s">
        <v>5449</v>
      </c>
      <c r="E341" s="168" t="s">
        <v>5450</v>
      </c>
      <c r="F341" s="427" t="s">
        <v>5486</v>
      </c>
      <c r="G341" s="427" t="s">
        <v>5487</v>
      </c>
      <c r="H341" s="119" t="s">
        <v>5622</v>
      </c>
      <c r="I341" s="450" t="s">
        <v>5623</v>
      </c>
      <c r="J341" s="310">
        <v>9</v>
      </c>
      <c r="K341" s="451">
        <v>43131</v>
      </c>
      <c r="L341" s="451">
        <v>43434</v>
      </c>
      <c r="M341" s="427" t="s">
        <v>3565</v>
      </c>
      <c r="N341" s="427" t="s">
        <v>94</v>
      </c>
      <c r="O341" s="427" t="s">
        <v>22</v>
      </c>
      <c r="P341" s="427" t="s">
        <v>5528</v>
      </c>
      <c r="Q341" s="118" t="s">
        <v>5681</v>
      </c>
      <c r="R341" s="118" t="s">
        <v>6164</v>
      </c>
      <c r="S341" s="427" t="s">
        <v>3547</v>
      </c>
      <c r="T341" s="449">
        <v>0</v>
      </c>
      <c r="U341" s="398">
        <f t="shared" si="25"/>
        <v>0</v>
      </c>
      <c r="V341" s="86"/>
      <c r="W341" s="86"/>
      <c r="X341" s="86"/>
      <c r="Y341" s="450"/>
      <c r="Z341" s="450"/>
      <c r="AA341" s="450"/>
      <c r="AB341" s="450" t="s">
        <v>5703</v>
      </c>
      <c r="AC341" s="450"/>
      <c r="AD341" s="86"/>
      <c r="AE341" s="86"/>
      <c r="AF341" s="86"/>
      <c r="AG341" s="86"/>
      <c r="AH341" s="86"/>
      <c r="AI341" s="86"/>
      <c r="AJ341" s="449" t="s">
        <v>5529</v>
      </c>
      <c r="AK341" s="89">
        <f t="shared" si="26"/>
        <v>0</v>
      </c>
      <c r="AL341" s="89">
        <f t="shared" si="27"/>
        <v>1</v>
      </c>
      <c r="AM341" s="89" t="str">
        <f t="shared" si="28"/>
        <v>EN TERMINO</v>
      </c>
      <c r="AN341" s="89" t="str">
        <f t="shared" si="29"/>
        <v>EN TERMINO</v>
      </c>
      <c r="AO341" s="449" t="s">
        <v>31</v>
      </c>
      <c r="AP341" s="86"/>
      <c r="AQ341" s="399"/>
      <c r="AR341" s="399"/>
      <c r="AS341" s="399"/>
      <c r="AT341" s="427" t="s">
        <v>224</v>
      </c>
      <c r="AU341" s="119" t="s">
        <v>5532</v>
      </c>
      <c r="AV341" s="119" t="s">
        <v>133</v>
      </c>
      <c r="AW341" s="427" t="s">
        <v>213</v>
      </c>
      <c r="AX341" s="427" t="s">
        <v>6234</v>
      </c>
      <c r="AY341" s="427"/>
      <c r="AZ341" s="427"/>
      <c r="BA341" s="427"/>
      <c r="BB341" s="653"/>
    </row>
    <row r="342" spans="1:54" ht="358.5" hidden="1" customHeight="1" x14ac:dyDescent="0.25">
      <c r="A342" s="397">
        <v>1195</v>
      </c>
      <c r="B342" s="397">
        <v>7</v>
      </c>
      <c r="C342" s="450" t="s">
        <v>5624</v>
      </c>
      <c r="D342" s="168" t="s">
        <v>5451</v>
      </c>
      <c r="E342" s="168" t="s">
        <v>5452</v>
      </c>
      <c r="F342" s="427" t="s">
        <v>5493</v>
      </c>
      <c r="G342" s="427" t="s">
        <v>5494</v>
      </c>
      <c r="H342" s="119" t="s">
        <v>5625</v>
      </c>
      <c r="I342" s="450" t="s">
        <v>5626</v>
      </c>
      <c r="J342" s="310">
        <v>6</v>
      </c>
      <c r="K342" s="451">
        <v>43131</v>
      </c>
      <c r="L342" s="451">
        <v>43434</v>
      </c>
      <c r="M342" s="427" t="s">
        <v>3565</v>
      </c>
      <c r="N342" s="427" t="s">
        <v>94</v>
      </c>
      <c r="O342" s="427" t="s">
        <v>22</v>
      </c>
      <c r="P342" s="427" t="s">
        <v>22</v>
      </c>
      <c r="Q342" s="118" t="s">
        <v>5681</v>
      </c>
      <c r="R342" s="118" t="s">
        <v>6164</v>
      </c>
      <c r="S342" s="427" t="s">
        <v>88</v>
      </c>
      <c r="T342" s="449">
        <v>0</v>
      </c>
      <c r="U342" s="398">
        <f t="shared" si="25"/>
        <v>0</v>
      </c>
      <c r="V342" s="86"/>
      <c r="W342" s="86"/>
      <c r="X342" s="86"/>
      <c r="Y342" s="450"/>
      <c r="Z342" s="450"/>
      <c r="AA342" s="450"/>
      <c r="AB342" s="450"/>
      <c r="AC342" s="450"/>
      <c r="AD342" s="86"/>
      <c r="AE342" s="86"/>
      <c r="AF342" s="86"/>
      <c r="AG342" s="86"/>
      <c r="AH342" s="86"/>
      <c r="AI342" s="86"/>
      <c r="AJ342" s="449" t="s">
        <v>5529</v>
      </c>
      <c r="AK342" s="89">
        <f t="shared" si="26"/>
        <v>0</v>
      </c>
      <c r="AL342" s="89">
        <f t="shared" si="27"/>
        <v>1</v>
      </c>
      <c r="AM342" s="89" t="str">
        <f t="shared" si="28"/>
        <v>EN TERMINO</v>
      </c>
      <c r="AN342" s="89" t="str">
        <f t="shared" si="29"/>
        <v>EN TERMINO</v>
      </c>
      <c r="AO342" s="449" t="s">
        <v>88</v>
      </c>
      <c r="AP342" s="86"/>
      <c r="AQ342" s="399"/>
      <c r="AR342" s="399"/>
      <c r="AS342" s="399"/>
      <c r="AT342" s="427" t="s">
        <v>224</v>
      </c>
      <c r="AU342" s="119" t="s">
        <v>111</v>
      </c>
      <c r="AV342" s="119" t="s">
        <v>1262</v>
      </c>
      <c r="AW342" s="427" t="s">
        <v>213</v>
      </c>
      <c r="AX342" s="427"/>
      <c r="AY342" s="427"/>
      <c r="AZ342" s="427"/>
      <c r="BA342" s="427"/>
      <c r="BB342" s="653"/>
    </row>
    <row r="343" spans="1:54" ht="400.5" hidden="1" customHeight="1" x14ac:dyDescent="0.25">
      <c r="A343" s="397">
        <v>1196</v>
      </c>
      <c r="B343" s="397">
        <v>8</v>
      </c>
      <c r="C343" s="450" t="s">
        <v>5627</v>
      </c>
      <c r="D343" s="168" t="s">
        <v>5453</v>
      </c>
      <c r="E343" s="168" t="s">
        <v>5454</v>
      </c>
      <c r="F343" s="427" t="s">
        <v>5877</v>
      </c>
      <c r="G343" s="427" t="s">
        <v>5495</v>
      </c>
      <c r="H343" s="394" t="s">
        <v>5878</v>
      </c>
      <c r="I343" s="99" t="s">
        <v>5879</v>
      </c>
      <c r="J343" s="310">
        <v>6</v>
      </c>
      <c r="K343" s="451">
        <v>43131</v>
      </c>
      <c r="L343" s="451">
        <v>43434</v>
      </c>
      <c r="M343" s="427" t="s">
        <v>3565</v>
      </c>
      <c r="N343" s="427" t="s">
        <v>94</v>
      </c>
      <c r="O343" s="427" t="s">
        <v>22</v>
      </c>
      <c r="P343" s="427" t="s">
        <v>5528</v>
      </c>
      <c r="Q343" s="118" t="s">
        <v>5681</v>
      </c>
      <c r="R343" s="118" t="s">
        <v>6164</v>
      </c>
      <c r="S343" s="427" t="s">
        <v>3441</v>
      </c>
      <c r="T343" s="427">
        <v>0</v>
      </c>
      <c r="U343" s="398">
        <f t="shared" si="25"/>
        <v>0</v>
      </c>
      <c r="V343" s="86"/>
      <c r="W343" s="86"/>
      <c r="X343" s="86"/>
      <c r="Y343" s="450"/>
      <c r="Z343" s="450"/>
      <c r="AA343" s="450"/>
      <c r="AB343" s="450" t="s">
        <v>5880</v>
      </c>
      <c r="AC343" s="450"/>
      <c r="AD343" s="86"/>
      <c r="AE343" s="86"/>
      <c r="AF343" s="86"/>
      <c r="AG343" s="86"/>
      <c r="AH343" s="86"/>
      <c r="AI343" s="86"/>
      <c r="AJ343" s="449" t="s">
        <v>5529</v>
      </c>
      <c r="AK343" s="89">
        <f t="shared" si="26"/>
        <v>0</v>
      </c>
      <c r="AL343" s="89">
        <f t="shared" si="27"/>
        <v>1</v>
      </c>
      <c r="AM343" s="89" t="str">
        <f t="shared" si="28"/>
        <v>EN TERMINO</v>
      </c>
      <c r="AN343" s="89" t="str">
        <f t="shared" si="29"/>
        <v>EN TERMINO</v>
      </c>
      <c r="AO343" s="427" t="s">
        <v>89</v>
      </c>
      <c r="AP343" s="86"/>
      <c r="AQ343" s="399"/>
      <c r="AR343" s="399"/>
      <c r="AS343" s="399"/>
      <c r="AT343" s="427" t="s">
        <v>224</v>
      </c>
      <c r="AU343" s="427" t="s">
        <v>228</v>
      </c>
      <c r="AV343" s="119" t="s">
        <v>187</v>
      </c>
      <c r="AW343" s="427" t="s">
        <v>213</v>
      </c>
      <c r="AX343" s="427" t="s">
        <v>6235</v>
      </c>
      <c r="AY343" s="427"/>
      <c r="AZ343" s="427"/>
      <c r="BA343" s="427"/>
      <c r="BB343" s="653"/>
    </row>
    <row r="344" spans="1:54" ht="240" hidden="1" customHeight="1" x14ac:dyDescent="0.25">
      <c r="A344" s="397">
        <v>1197</v>
      </c>
      <c r="B344" s="397">
        <v>9</v>
      </c>
      <c r="C344" s="450" t="s">
        <v>5628</v>
      </c>
      <c r="D344" s="168" t="s">
        <v>5455</v>
      </c>
      <c r="E344" s="168" t="s">
        <v>5456</v>
      </c>
      <c r="F344" s="427" t="s">
        <v>5486</v>
      </c>
      <c r="G344" s="427" t="s">
        <v>5496</v>
      </c>
      <c r="H344" s="119" t="s">
        <v>5497</v>
      </c>
      <c r="I344" s="119" t="s">
        <v>5629</v>
      </c>
      <c r="J344" s="310">
        <v>8</v>
      </c>
      <c r="K344" s="451">
        <v>43131</v>
      </c>
      <c r="L344" s="451">
        <v>43434</v>
      </c>
      <c r="M344" s="427" t="s">
        <v>3565</v>
      </c>
      <c r="N344" s="427" t="s">
        <v>94</v>
      </c>
      <c r="O344" s="427" t="s">
        <v>22</v>
      </c>
      <c r="P344" s="427" t="s">
        <v>5066</v>
      </c>
      <c r="Q344" s="118" t="s">
        <v>5681</v>
      </c>
      <c r="R344" s="118" t="s">
        <v>6164</v>
      </c>
      <c r="S344" s="427" t="s">
        <v>3441</v>
      </c>
      <c r="T344" s="427">
        <v>0</v>
      </c>
      <c r="U344" s="398">
        <f t="shared" si="25"/>
        <v>0</v>
      </c>
      <c r="V344" s="86"/>
      <c r="W344" s="86"/>
      <c r="X344" s="86"/>
      <c r="Y344" s="450"/>
      <c r="Z344" s="450"/>
      <c r="AA344" s="450"/>
      <c r="AB344" s="450"/>
      <c r="AC344" s="450"/>
      <c r="AD344" s="86"/>
      <c r="AE344" s="86"/>
      <c r="AF344" s="86"/>
      <c r="AG344" s="86"/>
      <c r="AH344" s="86"/>
      <c r="AI344" s="86"/>
      <c r="AJ344" s="449" t="s">
        <v>5529</v>
      </c>
      <c r="AK344" s="89">
        <f t="shared" si="26"/>
        <v>0</v>
      </c>
      <c r="AL344" s="89">
        <f t="shared" si="27"/>
        <v>1</v>
      </c>
      <c r="AM344" s="89" t="str">
        <f t="shared" si="28"/>
        <v>EN TERMINO</v>
      </c>
      <c r="AN344" s="89" t="str">
        <f t="shared" si="29"/>
        <v>EN TERMINO</v>
      </c>
      <c r="AO344" s="427" t="s">
        <v>89</v>
      </c>
      <c r="AP344" s="86"/>
      <c r="AQ344" s="399"/>
      <c r="AR344" s="399"/>
      <c r="AS344" s="399"/>
      <c r="AT344" s="427" t="s">
        <v>224</v>
      </c>
      <c r="AU344" s="450" t="s">
        <v>5698</v>
      </c>
      <c r="AV344" s="450" t="s">
        <v>137</v>
      </c>
      <c r="AW344" s="427" t="s">
        <v>213</v>
      </c>
      <c r="AX344" s="427"/>
      <c r="AY344" s="427"/>
      <c r="AZ344" s="427"/>
      <c r="BA344" s="427"/>
      <c r="BB344" s="653"/>
    </row>
    <row r="345" spans="1:54" ht="346.5" hidden="1" customHeight="1" x14ac:dyDescent="0.25">
      <c r="A345" s="397">
        <v>1198</v>
      </c>
      <c r="B345" s="397">
        <v>10</v>
      </c>
      <c r="C345" s="450" t="s">
        <v>5630</v>
      </c>
      <c r="D345" s="450" t="s">
        <v>5457</v>
      </c>
      <c r="E345" s="168" t="s">
        <v>5458</v>
      </c>
      <c r="F345" s="427" t="s">
        <v>5498</v>
      </c>
      <c r="G345" s="427" t="s">
        <v>5499</v>
      </c>
      <c r="H345" s="119" t="s">
        <v>5631</v>
      </c>
      <c r="I345" s="119" t="s">
        <v>5500</v>
      </c>
      <c r="J345" s="310">
        <v>7</v>
      </c>
      <c r="K345" s="451">
        <v>43131</v>
      </c>
      <c r="L345" s="451">
        <v>43434</v>
      </c>
      <c r="M345" s="427" t="s">
        <v>3565</v>
      </c>
      <c r="N345" s="427" t="s">
        <v>94</v>
      </c>
      <c r="O345" s="427" t="s">
        <v>22</v>
      </c>
      <c r="P345" s="427" t="s">
        <v>5066</v>
      </c>
      <c r="Q345" s="118" t="s">
        <v>5681</v>
      </c>
      <c r="R345" s="118" t="s">
        <v>6164</v>
      </c>
      <c r="S345" s="427" t="s">
        <v>3547</v>
      </c>
      <c r="T345" s="427">
        <v>0</v>
      </c>
      <c r="U345" s="398">
        <f t="shared" si="25"/>
        <v>0</v>
      </c>
      <c r="V345" s="86"/>
      <c r="W345" s="86"/>
      <c r="X345" s="86"/>
      <c r="Y345" s="450"/>
      <c r="Z345" s="450"/>
      <c r="AA345" s="450"/>
      <c r="AB345" s="450"/>
      <c r="AC345" s="450"/>
      <c r="AD345" s="86"/>
      <c r="AE345" s="86"/>
      <c r="AF345" s="86"/>
      <c r="AG345" s="86"/>
      <c r="AH345" s="86"/>
      <c r="AI345" s="86"/>
      <c r="AJ345" s="449" t="s">
        <v>5529</v>
      </c>
      <c r="AK345" s="89">
        <f t="shared" si="26"/>
        <v>0</v>
      </c>
      <c r="AL345" s="89">
        <f t="shared" si="27"/>
        <v>1</v>
      </c>
      <c r="AM345" s="89" t="str">
        <f t="shared" si="28"/>
        <v>EN TERMINO</v>
      </c>
      <c r="AN345" s="89" t="str">
        <f t="shared" si="29"/>
        <v>EN TERMINO</v>
      </c>
      <c r="AO345" s="427" t="s">
        <v>31</v>
      </c>
      <c r="AP345" s="86"/>
      <c r="AQ345" s="399"/>
      <c r="AR345" s="399"/>
      <c r="AS345" s="399"/>
      <c r="AT345" s="427" t="s">
        <v>224</v>
      </c>
      <c r="AU345" s="450" t="s">
        <v>5533</v>
      </c>
      <c r="AV345" s="450" t="s">
        <v>5533</v>
      </c>
      <c r="AW345" s="427" t="s">
        <v>213</v>
      </c>
      <c r="AX345" s="427"/>
      <c r="AY345" s="427"/>
      <c r="AZ345" s="427"/>
      <c r="BA345" s="427"/>
      <c r="BB345" s="653"/>
    </row>
    <row r="346" spans="1:54" ht="409.5" hidden="1" customHeight="1" x14ac:dyDescent="0.25">
      <c r="A346" s="397">
        <v>1199</v>
      </c>
      <c r="B346" s="397">
        <v>11</v>
      </c>
      <c r="C346" s="450" t="s">
        <v>5632</v>
      </c>
      <c r="D346" s="168" t="s">
        <v>5459</v>
      </c>
      <c r="E346" s="168" t="s">
        <v>5460</v>
      </c>
      <c r="F346" s="427" t="s">
        <v>5488</v>
      </c>
      <c r="G346" s="427" t="s">
        <v>5489</v>
      </c>
      <c r="H346" s="119" t="s">
        <v>5501</v>
      </c>
      <c r="I346" s="119" t="s">
        <v>5633</v>
      </c>
      <c r="J346" s="310">
        <v>9</v>
      </c>
      <c r="K346" s="451">
        <v>43131</v>
      </c>
      <c r="L346" s="451">
        <v>43434</v>
      </c>
      <c r="M346" s="427" t="s">
        <v>3565</v>
      </c>
      <c r="N346" s="427" t="s">
        <v>94</v>
      </c>
      <c r="O346" s="427" t="s">
        <v>22</v>
      </c>
      <c r="P346" s="427" t="s">
        <v>5066</v>
      </c>
      <c r="Q346" s="118" t="s">
        <v>5681</v>
      </c>
      <c r="R346" s="118" t="s">
        <v>6164</v>
      </c>
      <c r="S346" s="427" t="s">
        <v>3441</v>
      </c>
      <c r="T346" s="427">
        <v>0</v>
      </c>
      <c r="U346" s="398">
        <f t="shared" si="25"/>
        <v>0</v>
      </c>
      <c r="V346" s="86"/>
      <c r="W346" s="86"/>
      <c r="X346" s="86"/>
      <c r="Y346" s="450"/>
      <c r="Z346" s="450"/>
      <c r="AA346" s="450"/>
      <c r="AB346" s="450"/>
      <c r="AC346" s="450"/>
      <c r="AD346" s="86"/>
      <c r="AE346" s="86"/>
      <c r="AF346" s="86"/>
      <c r="AG346" s="86"/>
      <c r="AH346" s="86"/>
      <c r="AI346" s="86"/>
      <c r="AJ346" s="449" t="s">
        <v>5529</v>
      </c>
      <c r="AK346" s="89">
        <f t="shared" si="26"/>
        <v>0</v>
      </c>
      <c r="AL346" s="89">
        <f t="shared" si="27"/>
        <v>1</v>
      </c>
      <c r="AM346" s="89" t="str">
        <f t="shared" si="28"/>
        <v>EN TERMINO</v>
      </c>
      <c r="AN346" s="89" t="str">
        <f t="shared" si="29"/>
        <v>EN TERMINO</v>
      </c>
      <c r="AO346" s="427" t="s">
        <v>89</v>
      </c>
      <c r="AP346" s="86"/>
      <c r="AQ346" s="399"/>
      <c r="AR346" s="399"/>
      <c r="AS346" s="399"/>
      <c r="AT346" s="427" t="s">
        <v>224</v>
      </c>
      <c r="AU346" s="450" t="s">
        <v>115</v>
      </c>
      <c r="AV346" s="450" t="s">
        <v>154</v>
      </c>
      <c r="AW346" s="427" t="s">
        <v>213</v>
      </c>
      <c r="AX346" s="427"/>
      <c r="AY346" s="427"/>
      <c r="AZ346" s="427"/>
      <c r="BA346" s="427"/>
      <c r="BB346" s="653"/>
    </row>
    <row r="347" spans="1:54" ht="328.5" hidden="1" customHeight="1" x14ac:dyDescent="0.25">
      <c r="A347" s="397">
        <v>1200</v>
      </c>
      <c r="B347" s="397">
        <v>12</v>
      </c>
      <c r="C347" s="450" t="s">
        <v>5634</v>
      </c>
      <c r="D347" s="119" t="s">
        <v>5461</v>
      </c>
      <c r="E347" s="119" t="s">
        <v>5462</v>
      </c>
      <c r="F347" s="427" t="s">
        <v>5502</v>
      </c>
      <c r="G347" s="427" t="s">
        <v>5503</v>
      </c>
      <c r="H347" s="119" t="s">
        <v>5635</v>
      </c>
      <c r="I347" s="450" t="s">
        <v>5636</v>
      </c>
      <c r="J347" s="310">
        <v>9</v>
      </c>
      <c r="K347" s="451">
        <v>43131</v>
      </c>
      <c r="L347" s="451">
        <v>43434</v>
      </c>
      <c r="M347" s="427" t="s">
        <v>3565</v>
      </c>
      <c r="N347" s="427" t="s">
        <v>94</v>
      </c>
      <c r="O347" s="427" t="s">
        <v>22</v>
      </c>
      <c r="P347" s="427" t="s">
        <v>22</v>
      </c>
      <c r="Q347" s="118" t="s">
        <v>5681</v>
      </c>
      <c r="R347" s="118" t="s">
        <v>6164</v>
      </c>
      <c r="S347" s="427" t="s">
        <v>3441</v>
      </c>
      <c r="T347" s="427">
        <v>0</v>
      </c>
      <c r="U347" s="398">
        <f t="shared" si="25"/>
        <v>0</v>
      </c>
      <c r="V347" s="86"/>
      <c r="W347" s="86"/>
      <c r="X347" s="86"/>
      <c r="Y347" s="450"/>
      <c r="Z347" s="450"/>
      <c r="AA347" s="450"/>
      <c r="AB347" s="450"/>
      <c r="AC347" s="450"/>
      <c r="AD347" s="86"/>
      <c r="AE347" s="86"/>
      <c r="AF347" s="86"/>
      <c r="AG347" s="86"/>
      <c r="AH347" s="86"/>
      <c r="AI347" s="86"/>
      <c r="AJ347" s="449" t="s">
        <v>5529</v>
      </c>
      <c r="AK347" s="89">
        <f t="shared" si="26"/>
        <v>0</v>
      </c>
      <c r="AL347" s="89">
        <f t="shared" si="27"/>
        <v>1</v>
      </c>
      <c r="AM347" s="89" t="str">
        <f t="shared" si="28"/>
        <v>EN TERMINO</v>
      </c>
      <c r="AN347" s="89" t="str">
        <f t="shared" si="29"/>
        <v>EN TERMINO</v>
      </c>
      <c r="AO347" s="427" t="s">
        <v>89</v>
      </c>
      <c r="AP347" s="86"/>
      <c r="AQ347" s="399"/>
      <c r="AR347" s="399"/>
      <c r="AS347" s="399"/>
      <c r="AT347" s="427" t="s">
        <v>224</v>
      </c>
      <c r="AU347" s="119" t="s">
        <v>115</v>
      </c>
      <c r="AV347" s="450" t="s">
        <v>5534</v>
      </c>
      <c r="AW347" s="427" t="s">
        <v>213</v>
      </c>
      <c r="AX347" s="427" t="s">
        <v>6237</v>
      </c>
      <c r="AY347" s="427"/>
      <c r="AZ347" s="427"/>
      <c r="BA347" s="427"/>
      <c r="BB347" s="653"/>
    </row>
    <row r="348" spans="1:54" ht="294.75" hidden="1" customHeight="1" x14ac:dyDescent="0.25">
      <c r="A348" s="397">
        <v>1201</v>
      </c>
      <c r="B348" s="397">
        <v>13</v>
      </c>
      <c r="C348" s="450" t="s">
        <v>5637</v>
      </c>
      <c r="D348" s="168" t="s">
        <v>5463</v>
      </c>
      <c r="E348" s="168" t="s">
        <v>5464</v>
      </c>
      <c r="F348" s="427" t="s">
        <v>5504</v>
      </c>
      <c r="G348" s="427" t="s">
        <v>5505</v>
      </c>
      <c r="H348" s="119" t="s">
        <v>5705</v>
      </c>
      <c r="I348" s="119" t="s">
        <v>5638</v>
      </c>
      <c r="J348" s="310">
        <v>8</v>
      </c>
      <c r="K348" s="451">
        <v>43131</v>
      </c>
      <c r="L348" s="451">
        <v>43434</v>
      </c>
      <c r="M348" s="427" t="s">
        <v>3565</v>
      </c>
      <c r="N348" s="427" t="s">
        <v>94</v>
      </c>
      <c r="O348" s="427" t="s">
        <v>22</v>
      </c>
      <c r="P348" s="427" t="s">
        <v>22</v>
      </c>
      <c r="Q348" s="118" t="s">
        <v>5681</v>
      </c>
      <c r="R348" s="118" t="s">
        <v>6164</v>
      </c>
      <c r="S348" s="427" t="s">
        <v>3441</v>
      </c>
      <c r="T348" s="427">
        <v>0</v>
      </c>
      <c r="U348" s="398">
        <f t="shared" si="25"/>
        <v>0</v>
      </c>
      <c r="V348" s="86"/>
      <c r="W348" s="86"/>
      <c r="X348" s="86"/>
      <c r="Y348" s="450"/>
      <c r="Z348" s="450"/>
      <c r="AA348" s="450"/>
      <c r="AB348" s="450" t="s">
        <v>5704</v>
      </c>
      <c r="AC348" s="450"/>
      <c r="AD348" s="86"/>
      <c r="AE348" s="86"/>
      <c r="AF348" s="86"/>
      <c r="AG348" s="86"/>
      <c r="AH348" s="86"/>
      <c r="AI348" s="86"/>
      <c r="AJ348" s="449" t="s">
        <v>5529</v>
      </c>
      <c r="AK348" s="89">
        <f t="shared" si="26"/>
        <v>0</v>
      </c>
      <c r="AL348" s="89">
        <f t="shared" si="27"/>
        <v>1</v>
      </c>
      <c r="AM348" s="89" t="str">
        <f t="shared" si="28"/>
        <v>EN TERMINO</v>
      </c>
      <c r="AN348" s="89" t="str">
        <f t="shared" si="29"/>
        <v>EN TERMINO</v>
      </c>
      <c r="AO348" s="427" t="s">
        <v>89</v>
      </c>
      <c r="AP348" s="86"/>
      <c r="AQ348" s="399"/>
      <c r="AR348" s="399"/>
      <c r="AS348" s="399"/>
      <c r="AT348" s="427" t="s">
        <v>224</v>
      </c>
      <c r="AU348" s="119" t="s">
        <v>115</v>
      </c>
      <c r="AV348" s="119" t="s">
        <v>205</v>
      </c>
      <c r="AW348" s="427" t="s">
        <v>213</v>
      </c>
      <c r="AX348" s="427"/>
      <c r="AY348" s="427"/>
      <c r="AZ348" s="427"/>
      <c r="BA348" s="427"/>
      <c r="BB348" s="653"/>
    </row>
    <row r="349" spans="1:54" ht="240" hidden="1" customHeight="1" x14ac:dyDescent="0.25">
      <c r="A349" s="397">
        <v>1202</v>
      </c>
      <c r="B349" s="397">
        <v>14</v>
      </c>
      <c r="C349" s="450" t="s">
        <v>5639</v>
      </c>
      <c r="D349" s="168" t="s">
        <v>5465</v>
      </c>
      <c r="E349" s="168" t="s">
        <v>5466</v>
      </c>
      <c r="F349" s="427" t="s">
        <v>5506</v>
      </c>
      <c r="G349" s="427" t="s">
        <v>5507</v>
      </c>
      <c r="H349" s="119" t="s">
        <v>5640</v>
      </c>
      <c r="I349" s="450" t="s">
        <v>5641</v>
      </c>
      <c r="J349" s="310">
        <v>11</v>
      </c>
      <c r="K349" s="451">
        <v>43131</v>
      </c>
      <c r="L349" s="451">
        <v>43434</v>
      </c>
      <c r="M349" s="427" t="s">
        <v>3565</v>
      </c>
      <c r="N349" s="427" t="s">
        <v>94</v>
      </c>
      <c r="O349" s="427" t="s">
        <v>22</v>
      </c>
      <c r="P349" s="427" t="s">
        <v>22</v>
      </c>
      <c r="Q349" s="118" t="s">
        <v>5681</v>
      </c>
      <c r="R349" s="118" t="s">
        <v>6164</v>
      </c>
      <c r="S349" s="427" t="s">
        <v>3441</v>
      </c>
      <c r="T349" s="427">
        <v>0</v>
      </c>
      <c r="U349" s="398">
        <f t="shared" si="25"/>
        <v>0</v>
      </c>
      <c r="V349" s="86"/>
      <c r="W349" s="86"/>
      <c r="X349" s="86"/>
      <c r="Y349" s="450"/>
      <c r="Z349" s="450"/>
      <c r="AA349" s="450"/>
      <c r="AB349" s="450" t="s">
        <v>5697</v>
      </c>
      <c r="AC349" s="450"/>
      <c r="AD349" s="86"/>
      <c r="AE349" s="86"/>
      <c r="AF349" s="86"/>
      <c r="AG349" s="86"/>
      <c r="AH349" s="86"/>
      <c r="AI349" s="86"/>
      <c r="AJ349" s="449" t="s">
        <v>5529</v>
      </c>
      <c r="AK349" s="89">
        <f t="shared" si="26"/>
        <v>0</v>
      </c>
      <c r="AL349" s="89">
        <f t="shared" si="27"/>
        <v>1</v>
      </c>
      <c r="AM349" s="89" t="str">
        <f t="shared" si="28"/>
        <v>EN TERMINO</v>
      </c>
      <c r="AN349" s="89" t="str">
        <f t="shared" si="29"/>
        <v>EN TERMINO</v>
      </c>
      <c r="AO349" s="427" t="s">
        <v>89</v>
      </c>
      <c r="AP349" s="86"/>
      <c r="AQ349" s="399"/>
      <c r="AR349" s="399"/>
      <c r="AS349" s="399"/>
      <c r="AT349" s="427" t="s">
        <v>224</v>
      </c>
      <c r="AU349" s="119" t="s">
        <v>115</v>
      </c>
      <c r="AV349" s="119" t="s">
        <v>205</v>
      </c>
      <c r="AW349" s="427" t="s">
        <v>213</v>
      </c>
      <c r="AX349" s="427"/>
      <c r="AY349" s="427"/>
      <c r="AZ349" s="427"/>
      <c r="BA349" s="427"/>
      <c r="BB349" s="653"/>
    </row>
    <row r="350" spans="1:54" ht="240" hidden="1" customHeight="1" x14ac:dyDescent="0.25">
      <c r="A350" s="397">
        <v>1203</v>
      </c>
      <c r="B350" s="397">
        <v>15</v>
      </c>
      <c r="C350" s="450" t="s">
        <v>5642</v>
      </c>
      <c r="D350" s="168" t="s">
        <v>5467</v>
      </c>
      <c r="E350" s="168" t="s">
        <v>5468</v>
      </c>
      <c r="F350" s="427" t="s">
        <v>5506</v>
      </c>
      <c r="G350" s="427" t="s">
        <v>5508</v>
      </c>
      <c r="H350" s="119" t="s">
        <v>5509</v>
      </c>
      <c r="I350" s="450" t="s">
        <v>5643</v>
      </c>
      <c r="J350" s="310">
        <v>5</v>
      </c>
      <c r="K350" s="451">
        <v>43131</v>
      </c>
      <c r="L350" s="451">
        <v>43830</v>
      </c>
      <c r="M350" s="427" t="s">
        <v>3565</v>
      </c>
      <c r="N350" s="427" t="s">
        <v>94</v>
      </c>
      <c r="O350" s="427" t="s">
        <v>22</v>
      </c>
      <c r="P350" s="427" t="s">
        <v>22</v>
      </c>
      <c r="Q350" s="118" t="s">
        <v>5681</v>
      </c>
      <c r="R350" s="118" t="s">
        <v>6164</v>
      </c>
      <c r="S350" s="427" t="s">
        <v>3441</v>
      </c>
      <c r="T350" s="427">
        <v>0</v>
      </c>
      <c r="U350" s="398">
        <f t="shared" si="25"/>
        <v>0</v>
      </c>
      <c r="V350" s="86"/>
      <c r="W350" s="86"/>
      <c r="X350" s="86"/>
      <c r="Y350" s="450"/>
      <c r="Z350" s="450"/>
      <c r="AA350" s="450"/>
      <c r="AB350" s="450" t="s">
        <v>5697</v>
      </c>
      <c r="AC350" s="450"/>
      <c r="AD350" s="86"/>
      <c r="AE350" s="86"/>
      <c r="AF350" s="86"/>
      <c r="AG350" s="86"/>
      <c r="AH350" s="86"/>
      <c r="AI350" s="86"/>
      <c r="AJ350" s="449" t="s">
        <v>5529</v>
      </c>
      <c r="AK350" s="89">
        <f t="shared" si="26"/>
        <v>0</v>
      </c>
      <c r="AL350" s="89">
        <f t="shared" si="27"/>
        <v>1</v>
      </c>
      <c r="AM350" s="89" t="str">
        <f t="shared" si="28"/>
        <v>EN TERMINO</v>
      </c>
      <c r="AN350" s="89" t="str">
        <f t="shared" si="29"/>
        <v>EN TERMINO</v>
      </c>
      <c r="AO350" s="427" t="s">
        <v>89</v>
      </c>
      <c r="AP350" s="86"/>
      <c r="AQ350" s="399"/>
      <c r="AR350" s="399"/>
      <c r="AS350" s="399"/>
      <c r="AT350" s="427" t="s">
        <v>224</v>
      </c>
      <c r="AU350" s="119" t="s">
        <v>115</v>
      </c>
      <c r="AV350" s="119" t="s">
        <v>205</v>
      </c>
      <c r="AW350" s="427" t="s">
        <v>213</v>
      </c>
      <c r="AX350" s="427"/>
      <c r="AY350" s="427"/>
      <c r="AZ350" s="427"/>
      <c r="BA350" s="427"/>
      <c r="BB350" s="653"/>
    </row>
    <row r="351" spans="1:54" ht="376.5" hidden="1" customHeight="1" x14ac:dyDescent="0.25">
      <c r="A351" s="397">
        <v>1204</v>
      </c>
      <c r="B351" s="397">
        <v>16</v>
      </c>
      <c r="C351" s="450" t="s">
        <v>5644</v>
      </c>
      <c r="D351" s="168" t="s">
        <v>5469</v>
      </c>
      <c r="E351" s="168" t="s">
        <v>5470</v>
      </c>
      <c r="F351" s="427" t="s">
        <v>5510</v>
      </c>
      <c r="G351" s="427" t="s">
        <v>5511</v>
      </c>
      <c r="H351" s="119" t="s">
        <v>5645</v>
      </c>
      <c r="I351" s="450" t="s">
        <v>5646</v>
      </c>
      <c r="J351" s="310">
        <v>8</v>
      </c>
      <c r="K351" s="451">
        <v>43131</v>
      </c>
      <c r="L351" s="451">
        <v>43434</v>
      </c>
      <c r="M351" s="427" t="s">
        <v>3565</v>
      </c>
      <c r="N351" s="427" t="s">
        <v>94</v>
      </c>
      <c r="O351" s="427" t="s">
        <v>22</v>
      </c>
      <c r="P351" s="427" t="s">
        <v>2630</v>
      </c>
      <c r="Q351" s="118" t="s">
        <v>5681</v>
      </c>
      <c r="R351" s="118" t="s">
        <v>6164</v>
      </c>
      <c r="S351" s="427" t="s">
        <v>3441</v>
      </c>
      <c r="T351" s="427">
        <v>0</v>
      </c>
      <c r="U351" s="398">
        <f t="shared" si="25"/>
        <v>0</v>
      </c>
      <c r="V351" s="86"/>
      <c r="W351" s="86"/>
      <c r="X351" s="86"/>
      <c r="Y351" s="450"/>
      <c r="Z351" s="450"/>
      <c r="AA351" s="450"/>
      <c r="AB351" s="450"/>
      <c r="AC351" s="450"/>
      <c r="AD351" s="86"/>
      <c r="AE351" s="86"/>
      <c r="AF351" s="86"/>
      <c r="AG351" s="86"/>
      <c r="AH351" s="86"/>
      <c r="AI351" s="86"/>
      <c r="AJ351" s="449" t="s">
        <v>5529</v>
      </c>
      <c r="AK351" s="89">
        <f t="shared" si="26"/>
        <v>0</v>
      </c>
      <c r="AL351" s="89">
        <f t="shared" si="27"/>
        <v>1</v>
      </c>
      <c r="AM351" s="89" t="str">
        <f t="shared" si="28"/>
        <v>EN TERMINO</v>
      </c>
      <c r="AN351" s="89" t="str">
        <f t="shared" si="29"/>
        <v>EN TERMINO</v>
      </c>
      <c r="AO351" s="427" t="s">
        <v>89</v>
      </c>
      <c r="AP351" s="86"/>
      <c r="AQ351" s="399"/>
      <c r="AR351" s="399"/>
      <c r="AS351" s="399"/>
      <c r="AT351" s="427" t="s">
        <v>224</v>
      </c>
      <c r="AU351" s="119" t="s">
        <v>111</v>
      </c>
      <c r="AV351" s="119" t="s">
        <v>172</v>
      </c>
      <c r="AW351" s="427" t="s">
        <v>213</v>
      </c>
      <c r="AX351" s="427" t="s">
        <v>6234</v>
      </c>
      <c r="AY351" s="427"/>
      <c r="AZ351" s="427"/>
      <c r="BA351" s="427"/>
      <c r="BB351" s="653"/>
    </row>
    <row r="352" spans="1:54" ht="386.25" hidden="1" customHeight="1" x14ac:dyDescent="0.25">
      <c r="A352" s="397">
        <v>1205</v>
      </c>
      <c r="B352" s="397">
        <v>17</v>
      </c>
      <c r="C352" s="450" t="s">
        <v>5647</v>
      </c>
      <c r="D352" s="168" t="s">
        <v>5471</v>
      </c>
      <c r="E352" s="168" t="s">
        <v>5472</v>
      </c>
      <c r="F352" s="427" t="s">
        <v>5512</v>
      </c>
      <c r="G352" s="427" t="s">
        <v>5513</v>
      </c>
      <c r="H352" s="119" t="s">
        <v>5648</v>
      </c>
      <c r="I352" s="450" t="s">
        <v>5649</v>
      </c>
      <c r="J352" s="310">
        <v>8</v>
      </c>
      <c r="K352" s="451">
        <v>43131</v>
      </c>
      <c r="L352" s="451">
        <v>43434</v>
      </c>
      <c r="M352" s="427" t="s">
        <v>3565</v>
      </c>
      <c r="N352" s="427" t="s">
        <v>94</v>
      </c>
      <c r="O352" s="427" t="s">
        <v>22</v>
      </c>
      <c r="P352" s="427" t="s">
        <v>2630</v>
      </c>
      <c r="Q352" s="118" t="s">
        <v>5681</v>
      </c>
      <c r="R352" s="118" t="s">
        <v>6164</v>
      </c>
      <c r="S352" s="427" t="s">
        <v>3441</v>
      </c>
      <c r="T352" s="427">
        <v>0</v>
      </c>
      <c r="U352" s="398">
        <f t="shared" si="25"/>
        <v>0</v>
      </c>
      <c r="V352" s="86"/>
      <c r="W352" s="86"/>
      <c r="X352" s="86"/>
      <c r="Y352" s="450"/>
      <c r="Z352" s="450"/>
      <c r="AA352" s="450"/>
      <c r="AB352" s="450"/>
      <c r="AC352" s="450"/>
      <c r="AD352" s="86"/>
      <c r="AE352" s="86"/>
      <c r="AF352" s="86"/>
      <c r="AG352" s="86"/>
      <c r="AH352" s="86"/>
      <c r="AI352" s="86"/>
      <c r="AJ352" s="449" t="s">
        <v>5529</v>
      </c>
      <c r="AK352" s="89">
        <f t="shared" si="26"/>
        <v>0</v>
      </c>
      <c r="AL352" s="89">
        <f t="shared" si="27"/>
        <v>1</v>
      </c>
      <c r="AM352" s="89" t="str">
        <f t="shared" si="28"/>
        <v>EN TERMINO</v>
      </c>
      <c r="AN352" s="89" t="str">
        <f t="shared" si="29"/>
        <v>EN TERMINO</v>
      </c>
      <c r="AO352" s="427" t="s">
        <v>89</v>
      </c>
      <c r="AP352" s="86"/>
      <c r="AQ352" s="399"/>
      <c r="AR352" s="399"/>
      <c r="AS352" s="399"/>
      <c r="AT352" s="427" t="s">
        <v>224</v>
      </c>
      <c r="AU352" s="119" t="s">
        <v>111</v>
      </c>
      <c r="AV352" s="119" t="s">
        <v>172</v>
      </c>
      <c r="AW352" s="427" t="s">
        <v>213</v>
      </c>
      <c r="AX352" s="427" t="s">
        <v>6237</v>
      </c>
      <c r="AY352" s="427"/>
      <c r="AZ352" s="427"/>
      <c r="BA352" s="427"/>
      <c r="BB352" s="653"/>
    </row>
    <row r="353" spans="1:54" ht="298.5" hidden="1" customHeight="1" x14ac:dyDescent="0.25">
      <c r="A353" s="397">
        <v>1206</v>
      </c>
      <c r="B353" s="397">
        <v>18</v>
      </c>
      <c r="C353" s="450" t="s">
        <v>5650</v>
      </c>
      <c r="D353" s="168" t="s">
        <v>5473</v>
      </c>
      <c r="E353" s="168" t="s">
        <v>5474</v>
      </c>
      <c r="F353" s="427" t="s">
        <v>5514</v>
      </c>
      <c r="G353" s="427" t="s">
        <v>5515</v>
      </c>
      <c r="H353" s="119" t="s">
        <v>5651</v>
      </c>
      <c r="I353" s="450" t="s">
        <v>5652</v>
      </c>
      <c r="J353" s="310">
        <v>9</v>
      </c>
      <c r="K353" s="451">
        <v>43131</v>
      </c>
      <c r="L353" s="451">
        <v>43434</v>
      </c>
      <c r="M353" s="427" t="s">
        <v>3565</v>
      </c>
      <c r="N353" s="427" t="s">
        <v>94</v>
      </c>
      <c r="O353" s="427" t="s">
        <v>22</v>
      </c>
      <c r="P353" s="427" t="s">
        <v>22</v>
      </c>
      <c r="Q353" s="118" t="s">
        <v>5681</v>
      </c>
      <c r="R353" s="118" t="s">
        <v>6164</v>
      </c>
      <c r="S353" s="427" t="s">
        <v>3441</v>
      </c>
      <c r="T353" s="427">
        <v>0</v>
      </c>
      <c r="U353" s="398">
        <f t="shared" si="25"/>
        <v>0</v>
      </c>
      <c r="V353" s="86"/>
      <c r="W353" s="86"/>
      <c r="X353" s="86"/>
      <c r="Y353" s="450"/>
      <c r="Z353" s="450"/>
      <c r="AA353" s="450"/>
      <c r="AB353" s="450"/>
      <c r="AC353" s="450"/>
      <c r="AD353" s="86"/>
      <c r="AE353" s="86"/>
      <c r="AF353" s="86"/>
      <c r="AG353" s="86"/>
      <c r="AH353" s="86"/>
      <c r="AI353" s="86"/>
      <c r="AJ353" s="449" t="s">
        <v>5529</v>
      </c>
      <c r="AK353" s="89">
        <f t="shared" si="26"/>
        <v>0</v>
      </c>
      <c r="AL353" s="89">
        <f t="shared" si="27"/>
        <v>1</v>
      </c>
      <c r="AM353" s="89" t="str">
        <f t="shared" si="28"/>
        <v>EN TERMINO</v>
      </c>
      <c r="AN353" s="89" t="str">
        <f t="shared" si="29"/>
        <v>EN TERMINO</v>
      </c>
      <c r="AO353" s="427" t="s">
        <v>89</v>
      </c>
      <c r="AP353" s="86"/>
      <c r="AQ353" s="399"/>
      <c r="AR353" s="399"/>
      <c r="AS353" s="399"/>
      <c r="AT353" s="427" t="s">
        <v>224</v>
      </c>
      <c r="AU353" s="119" t="s">
        <v>111</v>
      </c>
      <c r="AV353" s="119" t="s">
        <v>172</v>
      </c>
      <c r="AW353" s="427" t="s">
        <v>213</v>
      </c>
      <c r="AX353" s="427"/>
      <c r="AY353" s="427"/>
      <c r="AZ353" s="427"/>
      <c r="BA353" s="427"/>
      <c r="BB353" s="653"/>
    </row>
    <row r="354" spans="1:54" ht="378" hidden="1" customHeight="1" x14ac:dyDescent="0.25">
      <c r="A354" s="397">
        <v>1207</v>
      </c>
      <c r="B354" s="397">
        <v>19</v>
      </c>
      <c r="C354" s="450" t="s">
        <v>5653</v>
      </c>
      <c r="D354" s="168" t="s">
        <v>5475</v>
      </c>
      <c r="E354" s="168" t="s">
        <v>5476</v>
      </c>
      <c r="F354" s="427" t="s">
        <v>5516</v>
      </c>
      <c r="G354" s="427" t="s">
        <v>5517</v>
      </c>
      <c r="H354" s="119" t="s">
        <v>5654</v>
      </c>
      <c r="I354" s="450" t="s">
        <v>5655</v>
      </c>
      <c r="J354" s="310">
        <v>7</v>
      </c>
      <c r="K354" s="451">
        <v>43131</v>
      </c>
      <c r="L354" s="451">
        <v>43830</v>
      </c>
      <c r="M354" s="427" t="s">
        <v>3565</v>
      </c>
      <c r="N354" s="427" t="s">
        <v>94</v>
      </c>
      <c r="O354" s="427" t="s">
        <v>22</v>
      </c>
      <c r="P354" s="427" t="s">
        <v>22</v>
      </c>
      <c r="Q354" s="118" t="s">
        <v>5681</v>
      </c>
      <c r="R354" s="118" t="s">
        <v>6164</v>
      </c>
      <c r="S354" s="427" t="s">
        <v>3441</v>
      </c>
      <c r="T354" s="427">
        <v>0</v>
      </c>
      <c r="U354" s="398">
        <f t="shared" si="25"/>
        <v>0</v>
      </c>
      <c r="V354" s="86"/>
      <c r="W354" s="86"/>
      <c r="X354" s="86"/>
      <c r="Y354" s="450"/>
      <c r="Z354" s="450"/>
      <c r="AA354" s="450"/>
      <c r="AB354" s="450" t="s">
        <v>5697</v>
      </c>
      <c r="AC354" s="450"/>
      <c r="AD354" s="86"/>
      <c r="AE354" s="86"/>
      <c r="AF354" s="86"/>
      <c r="AG354" s="86"/>
      <c r="AH354" s="86"/>
      <c r="AI354" s="86"/>
      <c r="AJ354" s="449" t="s">
        <v>5529</v>
      </c>
      <c r="AK354" s="89">
        <f t="shared" si="26"/>
        <v>0</v>
      </c>
      <c r="AL354" s="89">
        <f t="shared" si="27"/>
        <v>1</v>
      </c>
      <c r="AM354" s="89" t="str">
        <f t="shared" si="28"/>
        <v>EN TERMINO</v>
      </c>
      <c r="AN354" s="89" t="str">
        <f t="shared" si="29"/>
        <v>EN TERMINO</v>
      </c>
      <c r="AO354" s="427" t="s">
        <v>89</v>
      </c>
      <c r="AP354" s="86"/>
      <c r="AQ354" s="399"/>
      <c r="AR354" s="399"/>
      <c r="AS354" s="399"/>
      <c r="AT354" s="427" t="s">
        <v>224</v>
      </c>
      <c r="AU354" s="119" t="s">
        <v>115</v>
      </c>
      <c r="AV354" s="119" t="s">
        <v>205</v>
      </c>
      <c r="AW354" s="427" t="s">
        <v>213</v>
      </c>
      <c r="AX354" s="427"/>
      <c r="AY354" s="427"/>
      <c r="AZ354" s="427"/>
      <c r="BA354" s="427"/>
      <c r="BB354" s="653"/>
    </row>
    <row r="355" spans="1:54" ht="256.5" hidden="1" customHeight="1" x14ac:dyDescent="0.25">
      <c r="A355" s="397">
        <v>1208</v>
      </c>
      <c r="B355" s="397">
        <v>20</v>
      </c>
      <c r="C355" s="450" t="s">
        <v>5656</v>
      </c>
      <c r="D355" s="168" t="s">
        <v>5473</v>
      </c>
      <c r="E355" s="168" t="s">
        <v>5477</v>
      </c>
      <c r="F355" s="427" t="s">
        <v>5516</v>
      </c>
      <c r="G355" s="427" t="s">
        <v>5518</v>
      </c>
      <c r="H355" s="450" t="s">
        <v>5657</v>
      </c>
      <c r="I355" s="450" t="s">
        <v>5658</v>
      </c>
      <c r="J355" s="310">
        <v>7</v>
      </c>
      <c r="K355" s="451">
        <v>43131</v>
      </c>
      <c r="L355" s="451">
        <v>43434</v>
      </c>
      <c r="M355" s="427" t="s">
        <v>3565</v>
      </c>
      <c r="N355" s="427" t="s">
        <v>94</v>
      </c>
      <c r="O355" s="427" t="s">
        <v>22</v>
      </c>
      <c r="P355" s="427" t="s">
        <v>22</v>
      </c>
      <c r="Q355" s="118" t="s">
        <v>5681</v>
      </c>
      <c r="R355" s="118" t="s">
        <v>6164</v>
      </c>
      <c r="S355" s="427" t="s">
        <v>3441</v>
      </c>
      <c r="T355" s="427">
        <v>0</v>
      </c>
      <c r="U355" s="398">
        <f t="shared" si="25"/>
        <v>0</v>
      </c>
      <c r="V355" s="86"/>
      <c r="W355" s="86"/>
      <c r="X355" s="86"/>
      <c r="Y355" s="450"/>
      <c r="Z355" s="450"/>
      <c r="AA355" s="450"/>
      <c r="AB355" s="450"/>
      <c r="AC355" s="450"/>
      <c r="AD355" s="86"/>
      <c r="AE355" s="86"/>
      <c r="AF355" s="86"/>
      <c r="AG355" s="86"/>
      <c r="AH355" s="86"/>
      <c r="AI355" s="86"/>
      <c r="AJ355" s="449" t="s">
        <v>5529</v>
      </c>
      <c r="AK355" s="89">
        <f t="shared" si="26"/>
        <v>0</v>
      </c>
      <c r="AL355" s="89">
        <f t="shared" si="27"/>
        <v>1</v>
      </c>
      <c r="AM355" s="89" t="str">
        <f t="shared" si="28"/>
        <v>EN TERMINO</v>
      </c>
      <c r="AN355" s="89" t="str">
        <f t="shared" si="29"/>
        <v>EN TERMINO</v>
      </c>
      <c r="AO355" s="427" t="s">
        <v>89</v>
      </c>
      <c r="AP355" s="86"/>
      <c r="AQ355" s="399"/>
      <c r="AR355" s="399"/>
      <c r="AS355" s="399"/>
      <c r="AT355" s="427" t="s">
        <v>224</v>
      </c>
      <c r="AU355" s="119" t="s">
        <v>111</v>
      </c>
      <c r="AV355" s="119" t="s">
        <v>172</v>
      </c>
      <c r="AW355" s="427" t="s">
        <v>213</v>
      </c>
      <c r="AX355" s="427"/>
      <c r="AY355" s="427"/>
      <c r="AZ355" s="427"/>
      <c r="BA355" s="427"/>
      <c r="BB355" s="653"/>
    </row>
    <row r="356" spans="1:54" ht="309.75" hidden="1" customHeight="1" x14ac:dyDescent="0.25">
      <c r="A356" s="397">
        <v>1209</v>
      </c>
      <c r="B356" s="397">
        <v>21</v>
      </c>
      <c r="C356" s="450" t="s">
        <v>5659</v>
      </c>
      <c r="D356" s="168" t="s">
        <v>5478</v>
      </c>
      <c r="E356" s="168" t="s">
        <v>5479</v>
      </c>
      <c r="F356" s="427" t="s">
        <v>5519</v>
      </c>
      <c r="G356" s="427" t="s">
        <v>5520</v>
      </c>
      <c r="H356" s="119" t="s">
        <v>5660</v>
      </c>
      <c r="I356" s="450" t="s">
        <v>5661</v>
      </c>
      <c r="J356" s="310">
        <v>8</v>
      </c>
      <c r="K356" s="451">
        <v>43131</v>
      </c>
      <c r="L356" s="451">
        <v>43434</v>
      </c>
      <c r="M356" s="427" t="s">
        <v>3565</v>
      </c>
      <c r="N356" s="427" t="s">
        <v>94</v>
      </c>
      <c r="O356" s="427" t="s">
        <v>22</v>
      </c>
      <c r="P356" s="427" t="s">
        <v>22</v>
      </c>
      <c r="Q356" s="118" t="s">
        <v>5681</v>
      </c>
      <c r="R356" s="118" t="s">
        <v>6164</v>
      </c>
      <c r="S356" s="427" t="s">
        <v>3441</v>
      </c>
      <c r="T356" s="427">
        <v>0</v>
      </c>
      <c r="U356" s="398">
        <f t="shared" si="25"/>
        <v>0</v>
      </c>
      <c r="V356" s="86"/>
      <c r="W356" s="86"/>
      <c r="X356" s="86"/>
      <c r="Y356" s="450"/>
      <c r="Z356" s="450"/>
      <c r="AA356" s="450"/>
      <c r="AB356" s="450" t="s">
        <v>5802</v>
      </c>
      <c r="AC356" s="450"/>
      <c r="AD356" s="86"/>
      <c r="AE356" s="86"/>
      <c r="AF356" s="86"/>
      <c r="AG356" s="86"/>
      <c r="AH356" s="86"/>
      <c r="AI356" s="86"/>
      <c r="AJ356" s="449" t="s">
        <v>5529</v>
      </c>
      <c r="AK356" s="89">
        <f t="shared" si="26"/>
        <v>0</v>
      </c>
      <c r="AL356" s="89">
        <f t="shared" si="27"/>
        <v>1</v>
      </c>
      <c r="AM356" s="89" t="str">
        <f t="shared" si="28"/>
        <v>EN TERMINO</v>
      </c>
      <c r="AN356" s="89" t="str">
        <f t="shared" si="29"/>
        <v>EN TERMINO</v>
      </c>
      <c r="AO356" s="427" t="s">
        <v>89</v>
      </c>
      <c r="AP356" s="86"/>
      <c r="AQ356" s="399"/>
      <c r="AR356" s="399"/>
      <c r="AS356" s="399"/>
      <c r="AT356" s="427" t="s">
        <v>224</v>
      </c>
      <c r="AU356" s="119" t="s">
        <v>115</v>
      </c>
      <c r="AV356" s="119" t="s">
        <v>205</v>
      </c>
      <c r="AW356" s="427" t="s">
        <v>213</v>
      </c>
      <c r="AX356" s="427" t="s">
        <v>6234</v>
      </c>
      <c r="AY356" s="427"/>
      <c r="AZ356" s="427"/>
      <c r="BA356" s="427"/>
      <c r="BB356" s="653"/>
    </row>
    <row r="357" spans="1:54" ht="240" hidden="1" customHeight="1" x14ac:dyDescent="0.25">
      <c r="A357" s="397">
        <v>1210</v>
      </c>
      <c r="B357" s="397">
        <v>22</v>
      </c>
      <c r="C357" s="450" t="s">
        <v>5662</v>
      </c>
      <c r="D357" s="168" t="s">
        <v>5480</v>
      </c>
      <c r="E357" s="168" t="s">
        <v>5481</v>
      </c>
      <c r="F357" s="427" t="s">
        <v>5521</v>
      </c>
      <c r="G357" s="427" t="s">
        <v>5522</v>
      </c>
      <c r="H357" s="415" t="s">
        <v>5663</v>
      </c>
      <c r="I357" s="450" t="s">
        <v>5664</v>
      </c>
      <c r="J357" s="310">
        <v>7</v>
      </c>
      <c r="K357" s="451">
        <v>43131</v>
      </c>
      <c r="L357" s="451">
        <v>43434</v>
      </c>
      <c r="M357" s="427" t="s">
        <v>3565</v>
      </c>
      <c r="N357" s="427" t="s">
        <v>94</v>
      </c>
      <c r="O357" s="427" t="s">
        <v>22</v>
      </c>
      <c r="P357" s="427" t="s">
        <v>22</v>
      </c>
      <c r="Q357" s="118" t="s">
        <v>5681</v>
      </c>
      <c r="R357" s="118" t="s">
        <v>6164</v>
      </c>
      <c r="S357" s="427" t="s">
        <v>3441</v>
      </c>
      <c r="T357" s="427">
        <v>0</v>
      </c>
      <c r="U357" s="398">
        <f t="shared" si="25"/>
        <v>0</v>
      </c>
      <c r="V357" s="86"/>
      <c r="W357" s="86"/>
      <c r="X357" s="86"/>
      <c r="Y357" s="450"/>
      <c r="Z357" s="450"/>
      <c r="AA357" s="450"/>
      <c r="AB357" s="450" t="s">
        <v>5697</v>
      </c>
      <c r="AC357" s="450"/>
      <c r="AD357" s="86"/>
      <c r="AE357" s="86"/>
      <c r="AF357" s="86"/>
      <c r="AG357" s="86"/>
      <c r="AH357" s="86"/>
      <c r="AI357" s="86"/>
      <c r="AJ357" s="449" t="s">
        <v>5529</v>
      </c>
      <c r="AK357" s="89">
        <f t="shared" si="26"/>
        <v>0</v>
      </c>
      <c r="AL357" s="89">
        <f t="shared" si="27"/>
        <v>1</v>
      </c>
      <c r="AM357" s="89" t="str">
        <f t="shared" si="28"/>
        <v>EN TERMINO</v>
      </c>
      <c r="AN357" s="89" t="str">
        <f t="shared" si="29"/>
        <v>EN TERMINO</v>
      </c>
      <c r="AO357" s="427" t="s">
        <v>89</v>
      </c>
      <c r="AP357" s="86"/>
      <c r="AQ357" s="399"/>
      <c r="AR357" s="399"/>
      <c r="AS357" s="399"/>
      <c r="AT357" s="427" t="s">
        <v>224</v>
      </c>
      <c r="AU357" s="119" t="s">
        <v>115</v>
      </c>
      <c r="AV357" s="119" t="s">
        <v>205</v>
      </c>
      <c r="AW357" s="427" t="s">
        <v>213</v>
      </c>
      <c r="AX357" s="427"/>
      <c r="AY357" s="427"/>
      <c r="AZ357" s="427"/>
      <c r="BA357" s="427"/>
      <c r="BB357" s="653"/>
    </row>
    <row r="358" spans="1:54" ht="263.25" hidden="1" customHeight="1" x14ac:dyDescent="0.25">
      <c r="A358" s="397">
        <v>1211</v>
      </c>
      <c r="B358" s="397">
        <v>23</v>
      </c>
      <c r="C358" s="450" t="s">
        <v>5665</v>
      </c>
      <c r="D358" s="168" t="s">
        <v>5482</v>
      </c>
      <c r="E358" s="168" t="s">
        <v>5483</v>
      </c>
      <c r="F358" s="220" t="s">
        <v>5523</v>
      </c>
      <c r="G358" s="220" t="s">
        <v>5524</v>
      </c>
      <c r="H358" s="415" t="s">
        <v>5666</v>
      </c>
      <c r="I358" s="450" t="s">
        <v>5667</v>
      </c>
      <c r="J358" s="310">
        <v>10</v>
      </c>
      <c r="K358" s="451">
        <v>43131</v>
      </c>
      <c r="L358" s="451">
        <v>43434</v>
      </c>
      <c r="M358" s="427" t="s">
        <v>3565</v>
      </c>
      <c r="N358" s="427" t="s">
        <v>94</v>
      </c>
      <c r="O358" s="427" t="s">
        <v>22</v>
      </c>
      <c r="P358" s="427" t="s">
        <v>22</v>
      </c>
      <c r="Q358" s="118" t="s">
        <v>5681</v>
      </c>
      <c r="R358" s="118" t="s">
        <v>6164</v>
      </c>
      <c r="S358" s="427" t="s">
        <v>3441</v>
      </c>
      <c r="T358" s="427">
        <v>0</v>
      </c>
      <c r="U358" s="398">
        <f t="shared" si="25"/>
        <v>0</v>
      </c>
      <c r="V358" s="86"/>
      <c r="W358" s="86"/>
      <c r="X358" s="86"/>
      <c r="Y358" s="450"/>
      <c r="Z358" s="450"/>
      <c r="AA358" s="450"/>
      <c r="AB358" s="450" t="s">
        <v>5697</v>
      </c>
      <c r="AC358" s="450"/>
      <c r="AD358" s="86"/>
      <c r="AE358" s="86"/>
      <c r="AF358" s="86"/>
      <c r="AG358" s="86"/>
      <c r="AH358" s="86"/>
      <c r="AI358" s="86"/>
      <c r="AJ358" s="449" t="s">
        <v>5529</v>
      </c>
      <c r="AK358" s="89">
        <f t="shared" si="26"/>
        <v>0</v>
      </c>
      <c r="AL358" s="89">
        <f t="shared" si="27"/>
        <v>1</v>
      </c>
      <c r="AM358" s="89" t="str">
        <f t="shared" si="28"/>
        <v>EN TERMINO</v>
      </c>
      <c r="AN358" s="89" t="str">
        <f t="shared" si="29"/>
        <v>EN TERMINO</v>
      </c>
      <c r="AO358" s="427" t="s">
        <v>89</v>
      </c>
      <c r="AP358" s="86"/>
      <c r="AQ358" s="399"/>
      <c r="AR358" s="399"/>
      <c r="AS358" s="399"/>
      <c r="AT358" s="427" t="s">
        <v>224</v>
      </c>
      <c r="AU358" s="119" t="s">
        <v>115</v>
      </c>
      <c r="AV358" s="119" t="s">
        <v>205</v>
      </c>
      <c r="AW358" s="427" t="s">
        <v>213</v>
      </c>
      <c r="AX358" s="427"/>
      <c r="AY358" s="427"/>
      <c r="AZ358" s="427"/>
      <c r="BA358" s="427"/>
      <c r="BB358" s="653"/>
    </row>
    <row r="359" spans="1:54" ht="267" hidden="1" customHeight="1" x14ac:dyDescent="0.25">
      <c r="A359" s="397">
        <v>1212</v>
      </c>
      <c r="B359" s="397">
        <v>24</v>
      </c>
      <c r="C359" s="450" t="s">
        <v>5668</v>
      </c>
      <c r="D359" s="450" t="s">
        <v>5484</v>
      </c>
      <c r="E359" s="168" t="s">
        <v>5485</v>
      </c>
      <c r="F359" s="427" t="s">
        <v>5525</v>
      </c>
      <c r="G359" s="427" t="s">
        <v>5526</v>
      </c>
      <c r="H359" s="119" t="s">
        <v>5669</v>
      </c>
      <c r="I359" s="450" t="s">
        <v>5670</v>
      </c>
      <c r="J359" s="310">
        <v>7</v>
      </c>
      <c r="K359" s="451">
        <v>43131</v>
      </c>
      <c r="L359" s="451">
        <v>43434</v>
      </c>
      <c r="M359" s="427" t="s">
        <v>3565</v>
      </c>
      <c r="N359" s="427" t="s">
        <v>94</v>
      </c>
      <c r="O359" s="427" t="s">
        <v>22</v>
      </c>
      <c r="P359" s="427" t="s">
        <v>22</v>
      </c>
      <c r="Q359" s="118" t="s">
        <v>5681</v>
      </c>
      <c r="R359" s="118" t="s">
        <v>6164</v>
      </c>
      <c r="S359" s="427" t="s">
        <v>88</v>
      </c>
      <c r="T359" s="449">
        <v>0</v>
      </c>
      <c r="U359" s="398">
        <f t="shared" si="25"/>
        <v>0</v>
      </c>
      <c r="V359" s="86"/>
      <c r="W359" s="86"/>
      <c r="X359" s="86"/>
      <c r="Y359" s="450"/>
      <c r="Z359" s="450"/>
      <c r="AA359" s="450"/>
      <c r="AB359" s="450"/>
      <c r="AC359" s="450"/>
      <c r="AD359" s="86"/>
      <c r="AE359" s="86"/>
      <c r="AF359" s="86"/>
      <c r="AG359" s="86"/>
      <c r="AH359" s="86"/>
      <c r="AI359" s="86"/>
      <c r="AJ359" s="449" t="s">
        <v>5529</v>
      </c>
      <c r="AK359" s="89">
        <f t="shared" si="26"/>
        <v>0</v>
      </c>
      <c r="AL359" s="89">
        <f t="shared" si="27"/>
        <v>1</v>
      </c>
      <c r="AM359" s="89" t="str">
        <f t="shared" si="28"/>
        <v>EN TERMINO</v>
      </c>
      <c r="AN359" s="89" t="str">
        <f t="shared" si="29"/>
        <v>EN TERMINO</v>
      </c>
      <c r="AO359" s="449" t="s">
        <v>88</v>
      </c>
      <c r="AP359" s="86"/>
      <c r="AQ359" s="399"/>
      <c r="AR359" s="399"/>
      <c r="AS359" s="399"/>
      <c r="AT359" s="427" t="s">
        <v>224</v>
      </c>
      <c r="AU359" s="119" t="s">
        <v>111</v>
      </c>
      <c r="AV359" s="119" t="s">
        <v>1262</v>
      </c>
      <c r="AW359" s="427" t="s">
        <v>213</v>
      </c>
      <c r="AX359" s="427"/>
      <c r="AY359" s="427"/>
      <c r="AZ359" s="427"/>
      <c r="BA359" s="427"/>
      <c r="BB359" s="653"/>
    </row>
    <row r="360" spans="1:54" ht="240" customHeight="1" x14ac:dyDescent="0.25">
      <c r="A360" s="397">
        <v>1213</v>
      </c>
      <c r="B360" s="397">
        <v>25</v>
      </c>
      <c r="C360" s="272" t="s">
        <v>5671</v>
      </c>
      <c r="D360" s="168" t="s">
        <v>5535</v>
      </c>
      <c r="E360" s="168" t="s">
        <v>5536</v>
      </c>
      <c r="F360" s="99" t="s">
        <v>5555</v>
      </c>
      <c r="G360" s="99" t="s">
        <v>5556</v>
      </c>
      <c r="H360" s="99" t="s">
        <v>5557</v>
      </c>
      <c r="I360" s="99" t="s">
        <v>5557</v>
      </c>
      <c r="J360" s="310">
        <v>5</v>
      </c>
      <c r="K360" s="451">
        <v>43096</v>
      </c>
      <c r="L360" s="451">
        <v>43281</v>
      </c>
      <c r="M360" s="103" t="s">
        <v>3951</v>
      </c>
      <c r="N360" s="427" t="s">
        <v>98</v>
      </c>
      <c r="O360" s="427" t="s">
        <v>29</v>
      </c>
      <c r="P360" s="427" t="s">
        <v>29</v>
      </c>
      <c r="Q360" s="427" t="s">
        <v>531</v>
      </c>
      <c r="R360" s="452" t="s">
        <v>6191</v>
      </c>
      <c r="S360" s="427" t="s">
        <v>3441</v>
      </c>
      <c r="T360" s="427">
        <v>5</v>
      </c>
      <c r="U360" s="398">
        <f t="shared" si="25"/>
        <v>1</v>
      </c>
      <c r="V360" s="86"/>
      <c r="W360" s="86"/>
      <c r="X360" s="86"/>
      <c r="Y360" s="450"/>
      <c r="Z360" s="450"/>
      <c r="AA360" s="450"/>
      <c r="AB360" s="450" t="s">
        <v>5920</v>
      </c>
      <c r="AC360" s="450"/>
      <c r="AD360" s="86"/>
      <c r="AE360" s="86"/>
      <c r="AF360" s="86"/>
      <c r="AG360" s="86"/>
      <c r="AH360" s="86"/>
      <c r="AI360" s="86"/>
      <c r="AJ360" s="449" t="s">
        <v>5529</v>
      </c>
      <c r="AK360" s="89">
        <f t="shared" si="26"/>
        <v>2</v>
      </c>
      <c r="AL360" s="89">
        <f t="shared" si="27"/>
        <v>0</v>
      </c>
      <c r="AM360" s="89" t="str">
        <f t="shared" si="28"/>
        <v>CUMPLIDA</v>
      </c>
      <c r="AN360" s="89" t="str">
        <f t="shared" si="29"/>
        <v>CUMPLIDA</v>
      </c>
      <c r="AO360" s="427" t="s">
        <v>89</v>
      </c>
      <c r="AP360" s="86"/>
      <c r="AQ360" s="399"/>
      <c r="AR360" s="399"/>
      <c r="AS360" s="399"/>
      <c r="AT360" s="427" t="s">
        <v>224</v>
      </c>
      <c r="AU360" s="119" t="s">
        <v>115</v>
      </c>
      <c r="AV360" s="119" t="s">
        <v>2073</v>
      </c>
      <c r="AW360" s="427" t="s">
        <v>213</v>
      </c>
      <c r="AX360" s="427"/>
      <c r="AY360" s="427"/>
      <c r="AZ360" s="427"/>
      <c r="BA360" s="427"/>
      <c r="BB360" s="653"/>
    </row>
    <row r="361" spans="1:54" ht="354.75" customHeight="1" x14ac:dyDescent="0.25">
      <c r="A361" s="397">
        <v>1214</v>
      </c>
      <c r="B361" s="397">
        <v>26</v>
      </c>
      <c r="C361" s="272" t="s">
        <v>5672</v>
      </c>
      <c r="D361" s="168" t="s">
        <v>5537</v>
      </c>
      <c r="E361" s="168" t="s">
        <v>5538</v>
      </c>
      <c r="F361" s="99" t="s">
        <v>5108</v>
      </c>
      <c r="G361" s="119" t="s">
        <v>5558</v>
      </c>
      <c r="H361" s="450" t="s">
        <v>5559</v>
      </c>
      <c r="I361" s="450" t="s">
        <v>5559</v>
      </c>
      <c r="J361" s="310">
        <v>3</v>
      </c>
      <c r="K361" s="451">
        <v>43096</v>
      </c>
      <c r="L361" s="451">
        <v>43281</v>
      </c>
      <c r="M361" s="103" t="s">
        <v>3951</v>
      </c>
      <c r="N361" s="427" t="s">
        <v>98</v>
      </c>
      <c r="O361" s="427" t="s">
        <v>29</v>
      </c>
      <c r="P361" s="427" t="s">
        <v>29</v>
      </c>
      <c r="Q361" s="427" t="s">
        <v>531</v>
      </c>
      <c r="R361" s="452" t="s">
        <v>6191</v>
      </c>
      <c r="S361" s="427" t="s">
        <v>4222</v>
      </c>
      <c r="T361" s="427">
        <v>3</v>
      </c>
      <c r="U361" s="398">
        <f t="shared" si="25"/>
        <v>1</v>
      </c>
      <c r="V361" s="86"/>
      <c r="W361" s="86"/>
      <c r="X361" s="86"/>
      <c r="Y361" s="450"/>
      <c r="Z361" s="450"/>
      <c r="AA361" s="450"/>
      <c r="AB361" s="450" t="s">
        <v>5921</v>
      </c>
      <c r="AC361" s="450"/>
      <c r="AD361" s="86"/>
      <c r="AE361" s="86"/>
      <c r="AF361" s="86"/>
      <c r="AG361" s="86"/>
      <c r="AH361" s="86"/>
      <c r="AI361" s="86"/>
      <c r="AJ361" s="449" t="s">
        <v>5529</v>
      </c>
      <c r="AK361" s="89">
        <f t="shared" si="26"/>
        <v>2</v>
      </c>
      <c r="AL361" s="89">
        <f t="shared" si="27"/>
        <v>0</v>
      </c>
      <c r="AM361" s="89" t="str">
        <f t="shared" si="28"/>
        <v>CUMPLIDA</v>
      </c>
      <c r="AN361" s="89" t="str">
        <f t="shared" si="29"/>
        <v>CUMPLIDA</v>
      </c>
      <c r="AO361" s="427" t="s">
        <v>27</v>
      </c>
      <c r="AP361" s="86"/>
      <c r="AQ361" s="399"/>
      <c r="AR361" s="399"/>
      <c r="AS361" s="399"/>
      <c r="AT361" s="427" t="s">
        <v>224</v>
      </c>
      <c r="AU361" s="119" t="s">
        <v>115</v>
      </c>
      <c r="AV361" s="119" t="s">
        <v>5585</v>
      </c>
      <c r="AW361" s="427" t="s">
        <v>213</v>
      </c>
      <c r="AX361" s="427"/>
      <c r="AY361" s="427"/>
      <c r="AZ361" s="427"/>
      <c r="BA361" s="427"/>
      <c r="BB361" s="653"/>
    </row>
    <row r="362" spans="1:54" ht="240" customHeight="1" x14ac:dyDescent="0.25">
      <c r="A362" s="397">
        <v>1215</v>
      </c>
      <c r="B362" s="397">
        <v>27</v>
      </c>
      <c r="C362" s="272" t="s">
        <v>5673</v>
      </c>
      <c r="D362" s="168" t="s">
        <v>5539</v>
      </c>
      <c r="E362" s="168" t="s">
        <v>5540</v>
      </c>
      <c r="F362" s="310" t="s">
        <v>5108</v>
      </c>
      <c r="G362" s="427" t="s">
        <v>5558</v>
      </c>
      <c r="H362" s="450" t="s">
        <v>5560</v>
      </c>
      <c r="I362" s="450" t="s">
        <v>5560</v>
      </c>
      <c r="J362" s="310">
        <v>3</v>
      </c>
      <c r="K362" s="451">
        <v>43096</v>
      </c>
      <c r="L362" s="451">
        <v>43281</v>
      </c>
      <c r="M362" s="103" t="s">
        <v>3951</v>
      </c>
      <c r="N362" s="427" t="s">
        <v>98</v>
      </c>
      <c r="O362" s="427" t="s">
        <v>29</v>
      </c>
      <c r="P362" s="427" t="s">
        <v>29</v>
      </c>
      <c r="Q362" s="427" t="s">
        <v>531</v>
      </c>
      <c r="R362" s="452" t="s">
        <v>6191</v>
      </c>
      <c r="S362" s="427" t="s">
        <v>3441</v>
      </c>
      <c r="T362" s="427">
        <v>3</v>
      </c>
      <c r="U362" s="398">
        <f t="shared" si="25"/>
        <v>1</v>
      </c>
      <c r="V362" s="86"/>
      <c r="W362" s="86"/>
      <c r="X362" s="86"/>
      <c r="Y362" s="450"/>
      <c r="Z362" s="450"/>
      <c r="AA362" s="450"/>
      <c r="AB362" s="450" t="s">
        <v>5920</v>
      </c>
      <c r="AC362" s="450"/>
      <c r="AD362" s="86"/>
      <c r="AE362" s="86"/>
      <c r="AF362" s="86"/>
      <c r="AG362" s="86"/>
      <c r="AH362" s="86"/>
      <c r="AI362" s="86"/>
      <c r="AJ362" s="449" t="s">
        <v>5529</v>
      </c>
      <c r="AK362" s="89">
        <f t="shared" si="26"/>
        <v>2</v>
      </c>
      <c r="AL362" s="89">
        <f t="shared" si="27"/>
        <v>0</v>
      </c>
      <c r="AM362" s="89" t="str">
        <f t="shared" si="28"/>
        <v>CUMPLIDA</v>
      </c>
      <c r="AN362" s="89" t="str">
        <f t="shared" si="29"/>
        <v>CUMPLIDA</v>
      </c>
      <c r="AO362" s="427" t="s">
        <v>89</v>
      </c>
      <c r="AP362" s="86"/>
      <c r="AQ362" s="399"/>
      <c r="AR362" s="399"/>
      <c r="AS362" s="399"/>
      <c r="AT362" s="427" t="s">
        <v>224</v>
      </c>
      <c r="AU362" s="119" t="s">
        <v>115</v>
      </c>
      <c r="AV362" s="119" t="s">
        <v>5586</v>
      </c>
      <c r="AW362" s="427" t="s">
        <v>213</v>
      </c>
      <c r="AX362" s="427"/>
      <c r="AY362" s="427"/>
      <c r="AZ362" s="427"/>
      <c r="BA362" s="427"/>
      <c r="BB362" s="653"/>
    </row>
    <row r="363" spans="1:54" ht="240" customHeight="1" x14ac:dyDescent="0.25">
      <c r="A363" s="397">
        <v>1216</v>
      </c>
      <c r="B363" s="397">
        <v>28</v>
      </c>
      <c r="C363" s="272" t="s">
        <v>5674</v>
      </c>
      <c r="D363" s="168" t="s">
        <v>5541</v>
      </c>
      <c r="E363" s="168" t="s">
        <v>5542</v>
      </c>
      <c r="F363" s="99" t="s">
        <v>5561</v>
      </c>
      <c r="G363" s="99" t="s">
        <v>5562</v>
      </c>
      <c r="H363" s="99" t="s">
        <v>5563</v>
      </c>
      <c r="I363" s="99" t="s">
        <v>5564</v>
      </c>
      <c r="J363" s="310">
        <v>3</v>
      </c>
      <c r="K363" s="451">
        <v>43096</v>
      </c>
      <c r="L363" s="451">
        <v>43281</v>
      </c>
      <c r="M363" s="103" t="s">
        <v>3951</v>
      </c>
      <c r="N363" s="427" t="s">
        <v>98</v>
      </c>
      <c r="O363" s="427" t="s">
        <v>29</v>
      </c>
      <c r="P363" s="427" t="s">
        <v>29</v>
      </c>
      <c r="Q363" s="427" t="s">
        <v>531</v>
      </c>
      <c r="R363" s="452" t="s">
        <v>6191</v>
      </c>
      <c r="S363" s="427" t="s">
        <v>3547</v>
      </c>
      <c r="T363" s="427">
        <v>3</v>
      </c>
      <c r="U363" s="398">
        <f t="shared" si="25"/>
        <v>1</v>
      </c>
      <c r="V363" s="86"/>
      <c r="W363" s="86"/>
      <c r="X363" s="86"/>
      <c r="Y363" s="450"/>
      <c r="Z363" s="450"/>
      <c r="AA363" s="450"/>
      <c r="AB363" s="450" t="s">
        <v>5921</v>
      </c>
      <c r="AC363" s="450"/>
      <c r="AD363" s="86"/>
      <c r="AE363" s="86"/>
      <c r="AF363" s="86"/>
      <c r="AG363" s="86"/>
      <c r="AH363" s="86"/>
      <c r="AI363" s="86"/>
      <c r="AJ363" s="449" t="s">
        <v>5529</v>
      </c>
      <c r="AK363" s="89">
        <f t="shared" si="26"/>
        <v>2</v>
      </c>
      <c r="AL363" s="89">
        <f t="shared" si="27"/>
        <v>0</v>
      </c>
      <c r="AM363" s="89" t="str">
        <f t="shared" si="28"/>
        <v>CUMPLIDA</v>
      </c>
      <c r="AN363" s="89" t="str">
        <f t="shared" si="29"/>
        <v>CUMPLIDA</v>
      </c>
      <c r="AO363" s="427" t="s">
        <v>31</v>
      </c>
      <c r="AP363" s="86"/>
      <c r="AQ363" s="399"/>
      <c r="AR363" s="399"/>
      <c r="AS363" s="399"/>
      <c r="AT363" s="427" t="s">
        <v>224</v>
      </c>
      <c r="AU363" s="119" t="s">
        <v>111</v>
      </c>
      <c r="AV363" s="119" t="s">
        <v>5587</v>
      </c>
      <c r="AW363" s="427" t="s">
        <v>213</v>
      </c>
      <c r="AX363" s="427"/>
      <c r="AY363" s="427"/>
      <c r="AZ363" s="427"/>
      <c r="BA363" s="427"/>
      <c r="BB363" s="653"/>
    </row>
    <row r="364" spans="1:54" ht="240" customHeight="1" x14ac:dyDescent="0.25">
      <c r="A364" s="397">
        <v>1217</v>
      </c>
      <c r="B364" s="397">
        <v>29</v>
      </c>
      <c r="C364" s="272" t="s">
        <v>5675</v>
      </c>
      <c r="D364" s="168" t="s">
        <v>5543</v>
      </c>
      <c r="E364" s="168" t="s">
        <v>5544</v>
      </c>
      <c r="F364" s="99" t="s">
        <v>5565</v>
      </c>
      <c r="G364" s="99" t="s">
        <v>5566</v>
      </c>
      <c r="H364" s="99" t="s">
        <v>5567</v>
      </c>
      <c r="I364" s="99" t="s">
        <v>5567</v>
      </c>
      <c r="J364" s="310">
        <v>2</v>
      </c>
      <c r="K364" s="451">
        <v>43096</v>
      </c>
      <c r="L364" s="451">
        <v>43281</v>
      </c>
      <c r="M364" s="103" t="s">
        <v>3951</v>
      </c>
      <c r="N364" s="427" t="s">
        <v>98</v>
      </c>
      <c r="O364" s="427" t="s">
        <v>29</v>
      </c>
      <c r="P364" s="427" t="s">
        <v>29</v>
      </c>
      <c r="Q364" s="427" t="s">
        <v>531</v>
      </c>
      <c r="R364" s="452" t="s">
        <v>6191</v>
      </c>
      <c r="S364" s="427" t="s">
        <v>3547</v>
      </c>
      <c r="T364" s="427">
        <v>2</v>
      </c>
      <c r="U364" s="398">
        <f t="shared" si="25"/>
        <v>1</v>
      </c>
      <c r="V364" s="86"/>
      <c r="W364" s="86"/>
      <c r="X364" s="86"/>
      <c r="Y364" s="450"/>
      <c r="Z364" s="450"/>
      <c r="AA364" s="450"/>
      <c r="AB364" s="450" t="s">
        <v>5921</v>
      </c>
      <c r="AC364" s="450"/>
      <c r="AD364" s="86"/>
      <c r="AE364" s="86"/>
      <c r="AF364" s="86"/>
      <c r="AG364" s="86"/>
      <c r="AH364" s="86"/>
      <c r="AI364" s="86"/>
      <c r="AJ364" s="449" t="s">
        <v>5529</v>
      </c>
      <c r="AK364" s="89">
        <f t="shared" si="26"/>
        <v>2</v>
      </c>
      <c r="AL364" s="89">
        <f t="shared" si="27"/>
        <v>0</v>
      </c>
      <c r="AM364" s="89" t="str">
        <f t="shared" si="28"/>
        <v>CUMPLIDA</v>
      </c>
      <c r="AN364" s="89" t="str">
        <f t="shared" si="29"/>
        <v>CUMPLIDA</v>
      </c>
      <c r="AO364" s="427" t="s">
        <v>31</v>
      </c>
      <c r="AP364" s="86"/>
      <c r="AQ364" s="399"/>
      <c r="AR364" s="399"/>
      <c r="AS364" s="399"/>
      <c r="AT364" s="427" t="s">
        <v>224</v>
      </c>
      <c r="AU364" s="119" t="s">
        <v>111</v>
      </c>
      <c r="AV364" s="119" t="s">
        <v>5587</v>
      </c>
      <c r="AW364" s="427" t="s">
        <v>213</v>
      </c>
      <c r="AX364" s="427"/>
      <c r="AY364" s="427"/>
      <c r="AZ364" s="427"/>
      <c r="BA364" s="427"/>
      <c r="BB364" s="653"/>
    </row>
    <row r="365" spans="1:54" ht="240" customHeight="1" x14ac:dyDescent="0.25">
      <c r="A365" s="397">
        <v>1218</v>
      </c>
      <c r="B365" s="397">
        <v>30</v>
      </c>
      <c r="C365" s="272" t="s">
        <v>5676</v>
      </c>
      <c r="D365" s="168" t="s">
        <v>5545</v>
      </c>
      <c r="E365" s="168" t="s">
        <v>5546</v>
      </c>
      <c r="F365" s="99" t="s">
        <v>5568</v>
      </c>
      <c r="G365" s="99" t="s">
        <v>5569</v>
      </c>
      <c r="H365" s="99" t="s">
        <v>5570</v>
      </c>
      <c r="I365" s="99" t="s">
        <v>5571</v>
      </c>
      <c r="J365" s="310">
        <v>6</v>
      </c>
      <c r="K365" s="451">
        <v>43096</v>
      </c>
      <c r="L365" s="451">
        <v>43281</v>
      </c>
      <c r="M365" s="103" t="s">
        <v>3951</v>
      </c>
      <c r="N365" s="427" t="s">
        <v>98</v>
      </c>
      <c r="O365" s="427" t="s">
        <v>29</v>
      </c>
      <c r="P365" s="427" t="s">
        <v>29</v>
      </c>
      <c r="Q365" s="427" t="s">
        <v>531</v>
      </c>
      <c r="R365" s="452" t="s">
        <v>6191</v>
      </c>
      <c r="S365" s="427" t="s">
        <v>3441</v>
      </c>
      <c r="T365" s="427">
        <v>6</v>
      </c>
      <c r="U365" s="398">
        <f t="shared" si="25"/>
        <v>1</v>
      </c>
      <c r="V365" s="86"/>
      <c r="W365" s="86"/>
      <c r="X365" s="86"/>
      <c r="Y365" s="450"/>
      <c r="Z365" s="450"/>
      <c r="AA365" s="450"/>
      <c r="AB365" s="450" t="s">
        <v>5920</v>
      </c>
      <c r="AC365" s="450"/>
      <c r="AD365" s="86"/>
      <c r="AE365" s="86"/>
      <c r="AF365" s="86"/>
      <c r="AG365" s="86"/>
      <c r="AH365" s="86"/>
      <c r="AI365" s="86"/>
      <c r="AJ365" s="449" t="s">
        <v>5529</v>
      </c>
      <c r="AK365" s="89">
        <f t="shared" si="26"/>
        <v>2</v>
      </c>
      <c r="AL365" s="89">
        <f t="shared" si="27"/>
        <v>0</v>
      </c>
      <c r="AM365" s="89" t="str">
        <f t="shared" si="28"/>
        <v>CUMPLIDA</v>
      </c>
      <c r="AN365" s="89" t="str">
        <f t="shared" si="29"/>
        <v>CUMPLIDA</v>
      </c>
      <c r="AO365" s="427" t="s">
        <v>89</v>
      </c>
      <c r="AP365" s="86"/>
      <c r="AQ365" s="399"/>
      <c r="AR365" s="399"/>
      <c r="AS365" s="399"/>
      <c r="AT365" s="427" t="s">
        <v>224</v>
      </c>
      <c r="AU365" s="119" t="s">
        <v>5531</v>
      </c>
      <c r="AV365" s="119" t="s">
        <v>5531</v>
      </c>
      <c r="AW365" s="427" t="s">
        <v>213</v>
      </c>
      <c r="AX365" s="427"/>
      <c r="AY365" s="427"/>
      <c r="AZ365" s="427"/>
      <c r="BA365" s="427"/>
      <c r="BB365" s="653"/>
    </row>
    <row r="366" spans="1:54" ht="240" customHeight="1" x14ac:dyDescent="0.25">
      <c r="A366" s="397">
        <v>1219</v>
      </c>
      <c r="B366" s="397">
        <v>31</v>
      </c>
      <c r="C366" s="272" t="s">
        <v>5677</v>
      </c>
      <c r="D366" s="168" t="s">
        <v>5547</v>
      </c>
      <c r="E366" s="168" t="s">
        <v>5548</v>
      </c>
      <c r="F366" s="99" t="s">
        <v>5572</v>
      </c>
      <c r="G366" s="99" t="s">
        <v>5573</v>
      </c>
      <c r="H366" s="99" t="s">
        <v>5886</v>
      </c>
      <c r="I366" s="99" t="s">
        <v>5886</v>
      </c>
      <c r="J366" s="310">
        <v>2</v>
      </c>
      <c r="K366" s="451">
        <v>43096</v>
      </c>
      <c r="L366" s="451">
        <v>43281</v>
      </c>
      <c r="M366" s="103" t="s">
        <v>3951</v>
      </c>
      <c r="N366" s="427" t="s">
        <v>98</v>
      </c>
      <c r="O366" s="427" t="s">
        <v>29</v>
      </c>
      <c r="P366" s="427" t="s">
        <v>29</v>
      </c>
      <c r="Q366" s="427" t="s">
        <v>531</v>
      </c>
      <c r="R366" s="452" t="s">
        <v>6191</v>
      </c>
      <c r="S366" s="427" t="s">
        <v>88</v>
      </c>
      <c r="T366" s="427">
        <v>2</v>
      </c>
      <c r="U366" s="398">
        <f t="shared" si="25"/>
        <v>1</v>
      </c>
      <c r="V366" s="86"/>
      <c r="W366" s="86"/>
      <c r="X366" s="86"/>
      <c r="Y366" s="450"/>
      <c r="Z366" s="450"/>
      <c r="AA366" s="450"/>
      <c r="AB366" s="450" t="s">
        <v>5922</v>
      </c>
      <c r="AC366" s="450"/>
      <c r="AD366" s="86"/>
      <c r="AE366" s="86"/>
      <c r="AF366" s="86"/>
      <c r="AG366" s="86"/>
      <c r="AH366" s="86"/>
      <c r="AI366" s="86"/>
      <c r="AJ366" s="449" t="s">
        <v>5529</v>
      </c>
      <c r="AK366" s="89">
        <f t="shared" si="26"/>
        <v>2</v>
      </c>
      <c r="AL366" s="89">
        <f t="shared" si="27"/>
        <v>0</v>
      </c>
      <c r="AM366" s="89" t="str">
        <f t="shared" si="28"/>
        <v>CUMPLIDA</v>
      </c>
      <c r="AN366" s="89" t="str">
        <f t="shared" si="29"/>
        <v>CUMPLIDA</v>
      </c>
      <c r="AO366" s="427" t="s">
        <v>88</v>
      </c>
      <c r="AP366" s="86"/>
      <c r="AQ366" s="399"/>
      <c r="AR366" s="399"/>
      <c r="AS366" s="399"/>
      <c r="AT366" s="427" t="s">
        <v>224</v>
      </c>
      <c r="AU366" s="119" t="s">
        <v>111</v>
      </c>
      <c r="AV366" s="119" t="s">
        <v>139</v>
      </c>
      <c r="AW366" s="427" t="s">
        <v>213</v>
      </c>
      <c r="AX366" s="427"/>
      <c r="AY366" s="427"/>
      <c r="AZ366" s="427"/>
      <c r="BA366" s="427"/>
      <c r="BB366" s="653"/>
    </row>
    <row r="367" spans="1:54" ht="286.5" customHeight="1" x14ac:dyDescent="0.25">
      <c r="A367" s="397">
        <v>1220</v>
      </c>
      <c r="B367" s="397">
        <v>32</v>
      </c>
      <c r="C367" s="272" t="s">
        <v>5678</v>
      </c>
      <c r="D367" s="168" t="s">
        <v>5549</v>
      </c>
      <c r="E367" s="168" t="s">
        <v>5550</v>
      </c>
      <c r="F367" s="99" t="s">
        <v>5574</v>
      </c>
      <c r="G367" s="99" t="s">
        <v>5575</v>
      </c>
      <c r="H367" s="99" t="s">
        <v>5576</v>
      </c>
      <c r="I367" s="99" t="s">
        <v>5576</v>
      </c>
      <c r="J367" s="310">
        <v>3</v>
      </c>
      <c r="K367" s="451">
        <v>43096</v>
      </c>
      <c r="L367" s="451">
        <v>43281</v>
      </c>
      <c r="M367" s="103" t="s">
        <v>3951</v>
      </c>
      <c r="N367" s="427" t="s">
        <v>98</v>
      </c>
      <c r="O367" s="427" t="s">
        <v>29</v>
      </c>
      <c r="P367" s="427" t="s">
        <v>29</v>
      </c>
      <c r="Q367" s="427" t="s">
        <v>531</v>
      </c>
      <c r="R367" s="452" t="s">
        <v>6191</v>
      </c>
      <c r="S367" s="427" t="s">
        <v>88</v>
      </c>
      <c r="T367" s="427">
        <v>3</v>
      </c>
      <c r="U367" s="398">
        <f t="shared" si="25"/>
        <v>1</v>
      </c>
      <c r="V367" s="86"/>
      <c r="W367" s="86"/>
      <c r="X367" s="86"/>
      <c r="Y367" s="450"/>
      <c r="Z367" s="450"/>
      <c r="AA367" s="450"/>
      <c r="AB367" s="450" t="s">
        <v>5920</v>
      </c>
      <c r="AC367" s="450"/>
      <c r="AD367" s="86"/>
      <c r="AE367" s="86"/>
      <c r="AF367" s="86"/>
      <c r="AG367" s="86"/>
      <c r="AH367" s="86"/>
      <c r="AI367" s="86"/>
      <c r="AJ367" s="449" t="s">
        <v>5529</v>
      </c>
      <c r="AK367" s="89">
        <f t="shared" si="26"/>
        <v>2</v>
      </c>
      <c r="AL367" s="89">
        <f t="shared" si="27"/>
        <v>0</v>
      </c>
      <c r="AM367" s="89" t="str">
        <f t="shared" si="28"/>
        <v>CUMPLIDA</v>
      </c>
      <c r="AN367" s="89" t="str">
        <f t="shared" si="29"/>
        <v>CUMPLIDA</v>
      </c>
      <c r="AO367" s="427" t="s">
        <v>88</v>
      </c>
      <c r="AP367" s="86"/>
      <c r="AQ367" s="399"/>
      <c r="AR367" s="399"/>
      <c r="AS367" s="399"/>
      <c r="AT367" s="427" t="s">
        <v>224</v>
      </c>
      <c r="AU367" s="119" t="s">
        <v>121</v>
      </c>
      <c r="AV367" s="119" t="s">
        <v>121</v>
      </c>
      <c r="AW367" s="427" t="s">
        <v>213</v>
      </c>
      <c r="AX367" s="427"/>
      <c r="AY367" s="427"/>
      <c r="AZ367" s="427"/>
      <c r="BA367" s="427"/>
      <c r="BB367" s="653"/>
    </row>
    <row r="368" spans="1:54" ht="240" hidden="1" customHeight="1" x14ac:dyDescent="0.25">
      <c r="A368" s="397">
        <v>1221</v>
      </c>
      <c r="B368" s="397">
        <v>33</v>
      </c>
      <c r="C368" s="272" t="s">
        <v>5679</v>
      </c>
      <c r="D368" s="168" t="s">
        <v>5551</v>
      </c>
      <c r="E368" s="168" t="s">
        <v>5552</v>
      </c>
      <c r="F368" s="99" t="s">
        <v>5577</v>
      </c>
      <c r="G368" s="99" t="s">
        <v>5578</v>
      </c>
      <c r="H368" s="99" t="s">
        <v>5579</v>
      </c>
      <c r="I368" s="99" t="s">
        <v>5579</v>
      </c>
      <c r="J368" s="310">
        <v>2</v>
      </c>
      <c r="K368" s="451">
        <v>43096</v>
      </c>
      <c r="L368" s="451">
        <v>43465</v>
      </c>
      <c r="M368" s="103" t="s">
        <v>3951</v>
      </c>
      <c r="N368" s="427" t="s">
        <v>98</v>
      </c>
      <c r="O368" s="427" t="s">
        <v>5583</v>
      </c>
      <c r="P368" s="427" t="s">
        <v>5583</v>
      </c>
      <c r="Q368" s="427" t="s">
        <v>5584</v>
      </c>
      <c r="R368" s="452" t="s">
        <v>37</v>
      </c>
      <c r="S368" s="427" t="s">
        <v>88</v>
      </c>
      <c r="T368" s="449">
        <v>1</v>
      </c>
      <c r="U368" s="398">
        <f t="shared" si="25"/>
        <v>0.5</v>
      </c>
      <c r="V368" s="86"/>
      <c r="W368" s="86"/>
      <c r="X368" s="86"/>
      <c r="Y368" s="450"/>
      <c r="Z368" s="450"/>
      <c r="AA368" s="450"/>
      <c r="AB368" s="450"/>
      <c r="AC368" s="450" t="s">
        <v>6282</v>
      </c>
      <c r="AD368" s="86"/>
      <c r="AE368" s="86"/>
      <c r="AF368" s="86"/>
      <c r="AG368" s="86"/>
      <c r="AH368" s="86"/>
      <c r="AI368" s="86"/>
      <c r="AJ368" s="449" t="s">
        <v>5529</v>
      </c>
      <c r="AK368" s="89">
        <f t="shared" si="26"/>
        <v>0</v>
      </c>
      <c r="AL368" s="89">
        <f t="shared" si="27"/>
        <v>1</v>
      </c>
      <c r="AM368" s="89" t="str">
        <f t="shared" si="28"/>
        <v>EN TERMINO</v>
      </c>
      <c r="AN368" s="89" t="str">
        <f t="shared" si="29"/>
        <v>EN TERMINO</v>
      </c>
      <c r="AO368" s="449" t="s">
        <v>88</v>
      </c>
      <c r="AP368" s="86"/>
      <c r="AQ368" s="399"/>
      <c r="AR368" s="399"/>
      <c r="AS368" s="399"/>
      <c r="AT368" s="427" t="s">
        <v>224</v>
      </c>
      <c r="AU368" s="119" t="s">
        <v>115</v>
      </c>
      <c r="AV368" s="119" t="s">
        <v>166</v>
      </c>
      <c r="AW368" s="427" t="s">
        <v>213</v>
      </c>
      <c r="AX368" s="427" t="s">
        <v>6236</v>
      </c>
      <c r="AY368" s="427"/>
      <c r="AZ368" s="427"/>
      <c r="BA368" s="427"/>
      <c r="BB368" s="653"/>
    </row>
    <row r="369" spans="1:54" ht="256.5" customHeight="1" x14ac:dyDescent="0.25">
      <c r="A369" s="397">
        <v>1222</v>
      </c>
      <c r="B369" s="397">
        <v>34</v>
      </c>
      <c r="C369" s="272" t="s">
        <v>5680</v>
      </c>
      <c r="D369" s="168" t="s">
        <v>5553</v>
      </c>
      <c r="E369" s="168" t="s">
        <v>5554</v>
      </c>
      <c r="F369" s="99" t="s">
        <v>5580</v>
      </c>
      <c r="G369" s="99" t="s">
        <v>5581</v>
      </c>
      <c r="H369" s="99" t="s">
        <v>5582</v>
      </c>
      <c r="I369" s="99" t="s">
        <v>5582</v>
      </c>
      <c r="J369" s="310">
        <v>2</v>
      </c>
      <c r="K369" s="451">
        <v>43096</v>
      </c>
      <c r="L369" s="451">
        <v>43281</v>
      </c>
      <c r="M369" s="103" t="s">
        <v>3951</v>
      </c>
      <c r="N369" s="427" t="s">
        <v>98</v>
      </c>
      <c r="O369" s="427" t="s">
        <v>29</v>
      </c>
      <c r="P369" s="427" t="s">
        <v>29</v>
      </c>
      <c r="Q369" s="427" t="s">
        <v>531</v>
      </c>
      <c r="R369" s="452" t="s">
        <v>6191</v>
      </c>
      <c r="S369" s="427" t="s">
        <v>88</v>
      </c>
      <c r="T369" s="427">
        <v>2</v>
      </c>
      <c r="U369" s="398">
        <f t="shared" si="25"/>
        <v>1</v>
      </c>
      <c r="V369" s="86"/>
      <c r="W369" s="86"/>
      <c r="X369" s="86"/>
      <c r="Y369" s="450"/>
      <c r="Z369" s="450"/>
      <c r="AA369" s="450"/>
      <c r="AB369" s="450" t="s">
        <v>5920</v>
      </c>
      <c r="AC369" s="450"/>
      <c r="AD369" s="86"/>
      <c r="AE369" s="86"/>
      <c r="AF369" s="86"/>
      <c r="AG369" s="86"/>
      <c r="AH369" s="86"/>
      <c r="AI369" s="86"/>
      <c r="AJ369" s="449" t="s">
        <v>5529</v>
      </c>
      <c r="AK369" s="89">
        <f t="shared" si="26"/>
        <v>2</v>
      </c>
      <c r="AL369" s="89">
        <f t="shared" si="27"/>
        <v>0</v>
      </c>
      <c r="AM369" s="89" t="str">
        <f t="shared" si="28"/>
        <v>CUMPLIDA</v>
      </c>
      <c r="AN369" s="89" t="str">
        <f t="shared" si="29"/>
        <v>CUMPLIDA</v>
      </c>
      <c r="AO369" s="427" t="s">
        <v>88</v>
      </c>
      <c r="AP369" s="86"/>
      <c r="AQ369" s="399"/>
      <c r="AR369" s="399"/>
      <c r="AS369" s="399"/>
      <c r="AT369" s="427" t="s">
        <v>224</v>
      </c>
      <c r="AU369" s="119" t="s">
        <v>111</v>
      </c>
      <c r="AV369" s="119" t="s">
        <v>172</v>
      </c>
      <c r="AW369" s="427" t="s">
        <v>213</v>
      </c>
      <c r="AX369" s="427"/>
      <c r="AY369" s="427"/>
      <c r="AZ369" s="427"/>
      <c r="BA369" s="427"/>
      <c r="BB369" s="653"/>
    </row>
    <row r="370" spans="1:54" ht="180" hidden="1" x14ac:dyDescent="0.25">
      <c r="A370" s="522">
        <v>1223</v>
      </c>
      <c r="B370" s="564">
        <v>1</v>
      </c>
      <c r="C370" s="523" t="s">
        <v>5953</v>
      </c>
      <c r="D370" s="524" t="s">
        <v>5954</v>
      </c>
      <c r="E370" s="524" t="s">
        <v>5955</v>
      </c>
      <c r="F370" s="532" t="s">
        <v>6040</v>
      </c>
      <c r="G370" s="385" t="s">
        <v>6041</v>
      </c>
      <c r="H370" s="385" t="s">
        <v>6085</v>
      </c>
      <c r="I370" s="545" t="s">
        <v>6086</v>
      </c>
      <c r="J370" s="546">
        <v>2</v>
      </c>
      <c r="K370" s="451">
        <v>43297</v>
      </c>
      <c r="L370" s="451">
        <v>43465</v>
      </c>
      <c r="M370" s="103" t="s">
        <v>305</v>
      </c>
      <c r="N370" s="556" t="s">
        <v>305</v>
      </c>
      <c r="O370" s="556" t="s">
        <v>48</v>
      </c>
      <c r="P370" s="556" t="s">
        <v>48</v>
      </c>
      <c r="Q370" s="427" t="s">
        <v>5405</v>
      </c>
      <c r="R370" s="118" t="s">
        <v>6163</v>
      </c>
      <c r="S370" s="427" t="s">
        <v>3441</v>
      </c>
      <c r="T370" s="427">
        <v>0</v>
      </c>
      <c r="U370" s="398">
        <f t="shared" si="25"/>
        <v>0</v>
      </c>
      <c r="V370" s="86"/>
      <c r="W370" s="86"/>
      <c r="X370" s="86"/>
      <c r="Y370" s="450"/>
      <c r="Z370" s="450"/>
      <c r="AA370" s="450"/>
      <c r="AB370" s="450"/>
      <c r="AC370" s="450"/>
      <c r="AD370" s="86"/>
      <c r="AE370" s="86"/>
      <c r="AF370" s="86"/>
      <c r="AG370" s="86"/>
      <c r="AH370" s="86"/>
      <c r="AI370" s="86"/>
      <c r="AJ370" s="449" t="s">
        <v>6149</v>
      </c>
      <c r="AK370" s="89">
        <f t="shared" si="26"/>
        <v>0</v>
      </c>
      <c r="AL370" s="89">
        <f t="shared" si="27"/>
        <v>1</v>
      </c>
      <c r="AM370" s="89" t="str">
        <f t="shared" si="28"/>
        <v>EN TERMINO</v>
      </c>
      <c r="AN370" s="89" t="str">
        <f t="shared" si="29"/>
        <v>EN TERMINO</v>
      </c>
      <c r="AO370" s="556" t="s">
        <v>89</v>
      </c>
      <c r="AP370" s="86"/>
      <c r="AQ370" s="399"/>
      <c r="AR370" s="399"/>
      <c r="AS370" s="399"/>
      <c r="AT370" s="427" t="s">
        <v>224</v>
      </c>
      <c r="AU370" s="427" t="s">
        <v>228</v>
      </c>
      <c r="AV370" s="528" t="s">
        <v>6150</v>
      </c>
      <c r="AW370" s="103" t="s">
        <v>305</v>
      </c>
      <c r="AX370" s="103"/>
      <c r="AY370" s="427"/>
      <c r="AZ370" s="427"/>
      <c r="BA370" s="427"/>
      <c r="BB370" s="653"/>
    </row>
    <row r="371" spans="1:54" ht="195" x14ac:dyDescent="0.25">
      <c r="A371" s="522">
        <v>1224</v>
      </c>
      <c r="B371" s="564">
        <v>2</v>
      </c>
      <c r="C371" s="525" t="s">
        <v>5956</v>
      </c>
      <c r="D371" s="526" t="s">
        <v>5957</v>
      </c>
      <c r="E371" s="526" t="s">
        <v>5958</v>
      </c>
      <c r="F371" s="385" t="s">
        <v>6042</v>
      </c>
      <c r="G371" s="385" t="s">
        <v>6043</v>
      </c>
      <c r="H371" s="385" t="s">
        <v>6087</v>
      </c>
      <c r="I371" s="545" t="s">
        <v>6088</v>
      </c>
      <c r="J371" s="310">
        <v>2</v>
      </c>
      <c r="K371" s="451">
        <v>43297</v>
      </c>
      <c r="L371" s="451">
        <v>43373</v>
      </c>
      <c r="M371" s="103" t="s">
        <v>309</v>
      </c>
      <c r="N371" s="556" t="s">
        <v>6141</v>
      </c>
      <c r="O371" s="556" t="s">
        <v>57</v>
      </c>
      <c r="P371" s="556" t="s">
        <v>57</v>
      </c>
      <c r="Q371" s="427" t="s">
        <v>5682</v>
      </c>
      <c r="R371" s="452" t="s">
        <v>37</v>
      </c>
      <c r="S371" s="427" t="s">
        <v>3441</v>
      </c>
      <c r="T371" s="427">
        <v>2</v>
      </c>
      <c r="U371" s="398">
        <f t="shared" si="25"/>
        <v>1</v>
      </c>
      <c r="V371" s="86"/>
      <c r="W371" s="86"/>
      <c r="X371" s="86"/>
      <c r="Y371" s="450"/>
      <c r="Z371" s="450"/>
      <c r="AA371" s="450"/>
      <c r="AB371" s="450"/>
      <c r="AC371" s="450" t="s">
        <v>6238</v>
      </c>
      <c r="AD371" s="86"/>
      <c r="AE371" s="86"/>
      <c r="AF371" s="86"/>
      <c r="AG371" s="86"/>
      <c r="AH371" s="86"/>
      <c r="AI371" s="86"/>
      <c r="AJ371" s="449" t="s">
        <v>6149</v>
      </c>
      <c r="AK371" s="89">
        <f t="shared" si="26"/>
        <v>2</v>
      </c>
      <c r="AL371" s="89">
        <f t="shared" si="27"/>
        <v>1</v>
      </c>
      <c r="AM371" s="89" t="str">
        <f t="shared" si="28"/>
        <v>CUMPLIDA</v>
      </c>
      <c r="AN371" s="89" t="str">
        <f t="shared" si="29"/>
        <v>CUMPLIDA</v>
      </c>
      <c r="AO371" s="427" t="s">
        <v>89</v>
      </c>
      <c r="AP371" s="86"/>
      <c r="AQ371" s="399"/>
      <c r="AR371" s="399"/>
      <c r="AS371" s="399"/>
      <c r="AT371" s="427" t="s">
        <v>224</v>
      </c>
      <c r="AU371" s="559" t="s">
        <v>120</v>
      </c>
      <c r="AV371" s="559" t="s">
        <v>120</v>
      </c>
      <c r="AW371" s="103" t="s">
        <v>309</v>
      </c>
      <c r="AX371" s="103"/>
      <c r="AY371" s="427"/>
      <c r="AZ371" s="427"/>
      <c r="BA371" s="427"/>
      <c r="BB371" s="653"/>
    </row>
    <row r="372" spans="1:54" ht="240" hidden="1" x14ac:dyDescent="0.25">
      <c r="A372" s="522">
        <v>1225</v>
      </c>
      <c r="B372" s="564">
        <v>3</v>
      </c>
      <c r="C372" s="527" t="s">
        <v>5959</v>
      </c>
      <c r="D372" s="528" t="s">
        <v>5960</v>
      </c>
      <c r="E372" s="528" t="s">
        <v>5961</v>
      </c>
      <c r="F372" s="385" t="s">
        <v>6044</v>
      </c>
      <c r="G372" s="385" t="s">
        <v>6045</v>
      </c>
      <c r="H372" s="385" t="s">
        <v>6089</v>
      </c>
      <c r="I372" s="385" t="s">
        <v>6090</v>
      </c>
      <c r="J372" s="310">
        <v>4</v>
      </c>
      <c r="K372" s="451">
        <v>43297</v>
      </c>
      <c r="L372" s="451">
        <v>43434</v>
      </c>
      <c r="M372" s="103" t="s">
        <v>305</v>
      </c>
      <c r="N372" s="556" t="s">
        <v>305</v>
      </c>
      <c r="O372" s="556" t="s">
        <v>3394</v>
      </c>
      <c r="P372" s="556" t="s">
        <v>3394</v>
      </c>
      <c r="Q372" s="427" t="s">
        <v>6157</v>
      </c>
      <c r="R372" s="452" t="s">
        <v>37</v>
      </c>
      <c r="S372" s="427" t="s">
        <v>3441</v>
      </c>
      <c r="T372" s="427">
        <v>0</v>
      </c>
      <c r="U372" s="398">
        <f t="shared" si="25"/>
        <v>0</v>
      </c>
      <c r="V372" s="86"/>
      <c r="W372" s="86"/>
      <c r="X372" s="86"/>
      <c r="Y372" s="450"/>
      <c r="Z372" s="450"/>
      <c r="AA372" s="450"/>
      <c r="AB372" s="450"/>
      <c r="AC372" s="450"/>
      <c r="AD372" s="86"/>
      <c r="AE372" s="86"/>
      <c r="AF372" s="86"/>
      <c r="AG372" s="86"/>
      <c r="AH372" s="86"/>
      <c r="AI372" s="86"/>
      <c r="AJ372" s="449" t="s">
        <v>6149</v>
      </c>
      <c r="AK372" s="89">
        <f t="shared" si="26"/>
        <v>0</v>
      </c>
      <c r="AL372" s="89">
        <f t="shared" si="27"/>
        <v>1</v>
      </c>
      <c r="AM372" s="89" t="str">
        <f t="shared" si="28"/>
        <v>EN TERMINO</v>
      </c>
      <c r="AN372" s="89" t="str">
        <f t="shared" si="29"/>
        <v>EN TERMINO</v>
      </c>
      <c r="AO372" s="427" t="s">
        <v>89</v>
      </c>
      <c r="AP372" s="86"/>
      <c r="AQ372" s="399"/>
      <c r="AR372" s="399"/>
      <c r="AS372" s="399"/>
      <c r="AT372" s="427" t="s">
        <v>224</v>
      </c>
      <c r="AU372" s="427" t="s">
        <v>228</v>
      </c>
      <c r="AV372" s="560" t="s">
        <v>6150</v>
      </c>
      <c r="AW372" s="103" t="s">
        <v>305</v>
      </c>
      <c r="AX372" s="103"/>
      <c r="AY372" s="427"/>
      <c r="AZ372" s="427"/>
      <c r="BA372" s="427"/>
      <c r="BB372" s="653"/>
    </row>
    <row r="373" spans="1:54" ht="345" hidden="1" x14ac:dyDescent="0.25">
      <c r="A373" s="522">
        <v>1226</v>
      </c>
      <c r="B373" s="564">
        <v>4</v>
      </c>
      <c r="C373" s="527" t="s">
        <v>5962</v>
      </c>
      <c r="D373" s="529" t="s">
        <v>5963</v>
      </c>
      <c r="E373" s="529" t="s">
        <v>5964</v>
      </c>
      <c r="F373" s="533" t="s">
        <v>6046</v>
      </c>
      <c r="G373" s="385" t="s">
        <v>6047</v>
      </c>
      <c r="H373" s="547" t="s">
        <v>6091</v>
      </c>
      <c r="I373" s="547" t="s">
        <v>6092</v>
      </c>
      <c r="J373" s="310">
        <v>5</v>
      </c>
      <c r="K373" s="451">
        <v>43297</v>
      </c>
      <c r="L373" s="451">
        <v>43555</v>
      </c>
      <c r="M373" s="103" t="s">
        <v>303</v>
      </c>
      <c r="N373" s="556" t="s">
        <v>303</v>
      </c>
      <c r="O373" s="556" t="s">
        <v>25</v>
      </c>
      <c r="P373" s="556" t="s">
        <v>25</v>
      </c>
      <c r="Q373" s="427" t="s">
        <v>639</v>
      </c>
      <c r="R373" s="199" t="s">
        <v>6192</v>
      </c>
      <c r="S373" s="427" t="s">
        <v>3441</v>
      </c>
      <c r="T373" s="427">
        <v>0</v>
      </c>
      <c r="U373" s="398">
        <f t="shared" si="25"/>
        <v>0</v>
      </c>
      <c r="V373" s="86"/>
      <c r="W373" s="86"/>
      <c r="X373" s="86"/>
      <c r="Y373" s="450"/>
      <c r="Z373" s="450"/>
      <c r="AA373" s="450"/>
      <c r="AB373" s="450"/>
      <c r="AC373" s="450"/>
      <c r="AD373" s="86"/>
      <c r="AE373" s="86"/>
      <c r="AF373" s="86"/>
      <c r="AG373" s="86"/>
      <c r="AH373" s="86"/>
      <c r="AI373" s="86"/>
      <c r="AJ373" s="449" t="s">
        <v>6149</v>
      </c>
      <c r="AK373" s="89">
        <f t="shared" si="26"/>
        <v>0</v>
      </c>
      <c r="AL373" s="89">
        <f t="shared" si="27"/>
        <v>1</v>
      </c>
      <c r="AM373" s="89" t="str">
        <f t="shared" si="28"/>
        <v>EN TERMINO</v>
      </c>
      <c r="AN373" s="89" t="str">
        <f t="shared" si="29"/>
        <v>EN TERMINO</v>
      </c>
      <c r="AO373" s="427" t="s">
        <v>89</v>
      </c>
      <c r="AP373" s="86"/>
      <c r="AQ373" s="399"/>
      <c r="AR373" s="399"/>
      <c r="AS373" s="399"/>
      <c r="AT373" s="427" t="s">
        <v>224</v>
      </c>
      <c r="AU373" s="427" t="s">
        <v>228</v>
      </c>
      <c r="AV373" s="561" t="s">
        <v>6151</v>
      </c>
      <c r="AW373" s="103" t="s">
        <v>303</v>
      </c>
      <c r="AX373" s="103"/>
      <c r="AY373" s="427"/>
      <c r="AZ373" s="427"/>
      <c r="BA373" s="427"/>
      <c r="BB373" s="653"/>
    </row>
    <row r="374" spans="1:54" ht="225" hidden="1" x14ac:dyDescent="0.25">
      <c r="A374" s="522">
        <v>1227</v>
      </c>
      <c r="B374" s="564">
        <v>5</v>
      </c>
      <c r="C374" s="527" t="s">
        <v>5965</v>
      </c>
      <c r="D374" s="529" t="s">
        <v>5966</v>
      </c>
      <c r="E374" s="529" t="s">
        <v>5967</v>
      </c>
      <c r="F374" s="385" t="s">
        <v>6048</v>
      </c>
      <c r="G374" s="385" t="s">
        <v>6049</v>
      </c>
      <c r="H374" s="385" t="s">
        <v>6093</v>
      </c>
      <c r="I374" s="385" t="s">
        <v>6094</v>
      </c>
      <c r="J374" s="310">
        <v>5</v>
      </c>
      <c r="K374" s="451">
        <v>43297</v>
      </c>
      <c r="L374" s="451">
        <v>43465</v>
      </c>
      <c r="M374" s="103" t="s">
        <v>1181</v>
      </c>
      <c r="N374" s="556" t="s">
        <v>106</v>
      </c>
      <c r="O374" s="556" t="s">
        <v>29</v>
      </c>
      <c r="P374" s="556" t="s">
        <v>6144</v>
      </c>
      <c r="Q374" s="427" t="s">
        <v>531</v>
      </c>
      <c r="R374" s="452" t="s">
        <v>6191</v>
      </c>
      <c r="S374" s="427" t="s">
        <v>3441</v>
      </c>
      <c r="T374" s="427">
        <v>0</v>
      </c>
      <c r="U374" s="398">
        <f t="shared" si="25"/>
        <v>0</v>
      </c>
      <c r="V374" s="86"/>
      <c r="W374" s="86"/>
      <c r="X374" s="86"/>
      <c r="Y374" s="450"/>
      <c r="Z374" s="450"/>
      <c r="AA374" s="450"/>
      <c r="AB374" s="450"/>
      <c r="AC374" s="450"/>
      <c r="AD374" s="86"/>
      <c r="AE374" s="86"/>
      <c r="AF374" s="86"/>
      <c r="AG374" s="86"/>
      <c r="AH374" s="86"/>
      <c r="AI374" s="86"/>
      <c r="AJ374" s="449" t="s">
        <v>6149</v>
      </c>
      <c r="AK374" s="89">
        <f t="shared" si="26"/>
        <v>0</v>
      </c>
      <c r="AL374" s="89">
        <f t="shared" si="27"/>
        <v>1</v>
      </c>
      <c r="AM374" s="89" t="str">
        <f t="shared" si="28"/>
        <v>EN TERMINO</v>
      </c>
      <c r="AN374" s="89" t="str">
        <f t="shared" si="29"/>
        <v>EN TERMINO</v>
      </c>
      <c r="AO374" s="428" t="s">
        <v>89</v>
      </c>
      <c r="AP374" s="86"/>
      <c r="AQ374" s="399"/>
      <c r="AR374" s="399"/>
      <c r="AS374" s="399"/>
      <c r="AT374" s="427" t="s">
        <v>224</v>
      </c>
      <c r="AU374" s="427" t="s">
        <v>228</v>
      </c>
      <c r="AV374" s="560" t="s">
        <v>6150</v>
      </c>
      <c r="AW374" s="427" t="s">
        <v>213</v>
      </c>
      <c r="AX374" s="427" t="s">
        <v>6236</v>
      </c>
      <c r="AY374" s="427"/>
      <c r="AZ374" s="427"/>
      <c r="BA374" s="427"/>
      <c r="BB374" s="653"/>
    </row>
    <row r="375" spans="1:54" ht="240" hidden="1" x14ac:dyDescent="0.25">
      <c r="A375" s="522">
        <v>1228</v>
      </c>
      <c r="B375" s="564">
        <v>6</v>
      </c>
      <c r="C375" s="530" t="s">
        <v>5968</v>
      </c>
      <c r="D375" s="527" t="s">
        <v>5969</v>
      </c>
      <c r="E375" s="529" t="s">
        <v>5970</v>
      </c>
      <c r="F375" s="534" t="s">
        <v>6050</v>
      </c>
      <c r="G375" s="535" t="s">
        <v>6051</v>
      </c>
      <c r="H375" s="534" t="s">
        <v>6095</v>
      </c>
      <c r="I375" s="534" t="s">
        <v>6096</v>
      </c>
      <c r="J375" s="310">
        <v>3</v>
      </c>
      <c r="K375" s="451">
        <v>43297</v>
      </c>
      <c r="L375" s="451">
        <v>43646</v>
      </c>
      <c r="M375" s="103" t="s">
        <v>6156</v>
      </c>
      <c r="N375" s="556" t="s">
        <v>98</v>
      </c>
      <c r="O375" s="556" t="s">
        <v>29</v>
      </c>
      <c r="P375" s="556" t="s">
        <v>6145</v>
      </c>
      <c r="Q375" s="427" t="s">
        <v>531</v>
      </c>
      <c r="R375" s="452" t="s">
        <v>6191</v>
      </c>
      <c r="S375" s="427" t="s">
        <v>3441</v>
      </c>
      <c r="T375" s="427">
        <v>0</v>
      </c>
      <c r="U375" s="398">
        <f t="shared" si="25"/>
        <v>0</v>
      </c>
      <c r="V375" s="86"/>
      <c r="W375" s="86"/>
      <c r="X375" s="86"/>
      <c r="Y375" s="450"/>
      <c r="Z375" s="450"/>
      <c r="AA375" s="450"/>
      <c r="AB375" s="450"/>
      <c r="AC375" s="450"/>
      <c r="AD375" s="86"/>
      <c r="AE375" s="86"/>
      <c r="AF375" s="86"/>
      <c r="AG375" s="86"/>
      <c r="AH375" s="86"/>
      <c r="AI375" s="86"/>
      <c r="AJ375" s="449" t="s">
        <v>6149</v>
      </c>
      <c r="AK375" s="89">
        <f t="shared" si="26"/>
        <v>0</v>
      </c>
      <c r="AL375" s="89">
        <f t="shared" si="27"/>
        <v>1</v>
      </c>
      <c r="AM375" s="89" t="str">
        <f t="shared" si="28"/>
        <v>EN TERMINO</v>
      </c>
      <c r="AN375" s="89" t="str">
        <f t="shared" si="29"/>
        <v>EN TERMINO</v>
      </c>
      <c r="AO375" s="428" t="s">
        <v>89</v>
      </c>
      <c r="AP375" s="86"/>
      <c r="AQ375" s="399"/>
      <c r="AR375" s="399"/>
      <c r="AS375" s="399"/>
      <c r="AT375" s="427" t="s">
        <v>224</v>
      </c>
      <c r="AU375" s="427" t="s">
        <v>228</v>
      </c>
      <c r="AV375" s="560" t="s">
        <v>6150</v>
      </c>
      <c r="AW375" s="427" t="s">
        <v>213</v>
      </c>
      <c r="AX375" s="427"/>
      <c r="AY375" s="427"/>
      <c r="AZ375" s="427"/>
      <c r="BA375" s="427"/>
      <c r="BB375" s="653"/>
    </row>
    <row r="376" spans="1:54" ht="360" hidden="1" x14ac:dyDescent="0.25">
      <c r="A376" s="522">
        <v>1229</v>
      </c>
      <c r="B376" s="564">
        <v>7</v>
      </c>
      <c r="C376" s="528" t="s">
        <v>5971</v>
      </c>
      <c r="D376" s="529" t="s">
        <v>5972</v>
      </c>
      <c r="E376" s="529" t="s">
        <v>5973</v>
      </c>
      <c r="F376" s="385" t="s">
        <v>6052</v>
      </c>
      <c r="G376" s="385" t="s">
        <v>6053</v>
      </c>
      <c r="H376" s="385" t="s">
        <v>6097</v>
      </c>
      <c r="I376" s="385" t="s">
        <v>6098</v>
      </c>
      <c r="J376" s="310">
        <v>6</v>
      </c>
      <c r="K376" s="451">
        <v>43297</v>
      </c>
      <c r="L376" s="451">
        <v>43465</v>
      </c>
      <c r="M376" s="103" t="s">
        <v>309</v>
      </c>
      <c r="N376" s="556" t="s">
        <v>6141</v>
      </c>
      <c r="O376" s="556" t="s">
        <v>57</v>
      </c>
      <c r="P376" s="556" t="s">
        <v>57</v>
      </c>
      <c r="Q376" s="427" t="s">
        <v>5682</v>
      </c>
      <c r="R376" s="452" t="s">
        <v>37</v>
      </c>
      <c r="S376" s="427" t="s">
        <v>88</v>
      </c>
      <c r="T376" s="427">
        <v>0</v>
      </c>
      <c r="U376" s="398">
        <f t="shared" si="25"/>
        <v>0</v>
      </c>
      <c r="V376" s="86"/>
      <c r="W376" s="86"/>
      <c r="X376" s="86"/>
      <c r="Y376" s="450"/>
      <c r="Z376" s="450"/>
      <c r="AA376" s="450"/>
      <c r="AB376" s="450"/>
      <c r="AC376" s="450"/>
      <c r="AD376" s="86"/>
      <c r="AE376" s="86"/>
      <c r="AF376" s="86"/>
      <c r="AG376" s="86"/>
      <c r="AH376" s="86"/>
      <c r="AI376" s="86"/>
      <c r="AJ376" s="449" t="s">
        <v>6149</v>
      </c>
      <c r="AK376" s="89">
        <f t="shared" si="26"/>
        <v>0</v>
      </c>
      <c r="AL376" s="89">
        <f t="shared" si="27"/>
        <v>1</v>
      </c>
      <c r="AM376" s="89" t="str">
        <f t="shared" si="28"/>
        <v>EN TERMINO</v>
      </c>
      <c r="AN376" s="89" t="str">
        <f t="shared" si="29"/>
        <v>EN TERMINO</v>
      </c>
      <c r="AO376" s="427" t="s">
        <v>88</v>
      </c>
      <c r="AP376" s="86"/>
      <c r="AQ376" s="399"/>
      <c r="AR376" s="399"/>
      <c r="AS376" s="399"/>
      <c r="AT376" s="427" t="s">
        <v>224</v>
      </c>
      <c r="AU376" s="427" t="s">
        <v>228</v>
      </c>
      <c r="AV376" s="560" t="s">
        <v>6150</v>
      </c>
      <c r="AW376" s="103" t="s">
        <v>309</v>
      </c>
      <c r="AX376" s="103" t="s">
        <v>6236</v>
      </c>
      <c r="AY376" s="427"/>
      <c r="AZ376" s="427"/>
      <c r="BA376" s="427"/>
      <c r="BB376" s="653"/>
    </row>
    <row r="377" spans="1:54" ht="270" hidden="1" x14ac:dyDescent="0.25">
      <c r="A377" s="522">
        <v>1230</v>
      </c>
      <c r="B377" s="564">
        <v>8</v>
      </c>
      <c r="C377" s="531" t="s">
        <v>5974</v>
      </c>
      <c r="D377" s="529" t="s">
        <v>5975</v>
      </c>
      <c r="E377" s="524" t="s">
        <v>5976</v>
      </c>
      <c r="F377" s="385" t="s">
        <v>6054</v>
      </c>
      <c r="G377" s="385" t="s">
        <v>6055</v>
      </c>
      <c r="H377" s="385" t="s">
        <v>6099</v>
      </c>
      <c r="I377" s="545" t="s">
        <v>6100</v>
      </c>
      <c r="J377" s="310">
        <v>5</v>
      </c>
      <c r="K377" s="451">
        <v>43297</v>
      </c>
      <c r="L377" s="451">
        <v>43524</v>
      </c>
      <c r="M377" s="103" t="s">
        <v>305</v>
      </c>
      <c r="N377" s="181" t="s">
        <v>305</v>
      </c>
      <c r="O377" s="105" t="s">
        <v>6146</v>
      </c>
      <c r="P377" s="105" t="s">
        <v>6146</v>
      </c>
      <c r="Q377" s="427" t="s">
        <v>5682</v>
      </c>
      <c r="R377" s="452" t="s">
        <v>37</v>
      </c>
      <c r="S377" s="427" t="s">
        <v>3441</v>
      </c>
      <c r="T377" s="427">
        <v>0</v>
      </c>
      <c r="U377" s="398">
        <f t="shared" si="25"/>
        <v>0</v>
      </c>
      <c r="V377" s="86"/>
      <c r="W377" s="86"/>
      <c r="X377" s="86"/>
      <c r="Y377" s="450"/>
      <c r="Z377" s="450"/>
      <c r="AA377" s="450"/>
      <c r="AB377" s="450"/>
      <c r="AC377" s="450"/>
      <c r="AD377" s="86"/>
      <c r="AE377" s="86"/>
      <c r="AF377" s="86"/>
      <c r="AG377" s="86"/>
      <c r="AH377" s="86"/>
      <c r="AI377" s="86"/>
      <c r="AJ377" s="449" t="s">
        <v>6149</v>
      </c>
      <c r="AK377" s="89">
        <f t="shared" si="26"/>
        <v>0</v>
      </c>
      <c r="AL377" s="89">
        <f t="shared" si="27"/>
        <v>1</v>
      </c>
      <c r="AM377" s="89" t="str">
        <f t="shared" si="28"/>
        <v>EN TERMINO</v>
      </c>
      <c r="AN377" s="89" t="str">
        <f t="shared" si="29"/>
        <v>EN TERMINO</v>
      </c>
      <c r="AO377" s="556" t="s">
        <v>89</v>
      </c>
      <c r="AP377" s="86"/>
      <c r="AQ377" s="399"/>
      <c r="AR377" s="399"/>
      <c r="AS377" s="399"/>
      <c r="AT377" s="427" t="s">
        <v>224</v>
      </c>
      <c r="AU377" s="427" t="s">
        <v>228</v>
      </c>
      <c r="AV377" s="528" t="s">
        <v>6150</v>
      </c>
      <c r="AW377" s="103" t="s">
        <v>305</v>
      </c>
      <c r="AX377" s="103"/>
      <c r="AY377" s="427"/>
      <c r="AZ377" s="427"/>
      <c r="BA377" s="427"/>
      <c r="BB377" s="653"/>
    </row>
    <row r="378" spans="1:54" ht="409.5" hidden="1" x14ac:dyDescent="0.25">
      <c r="A378" s="522">
        <v>1231</v>
      </c>
      <c r="B378" s="564">
        <v>9</v>
      </c>
      <c r="C378" s="523" t="s">
        <v>5977</v>
      </c>
      <c r="D378" s="524" t="s">
        <v>5978</v>
      </c>
      <c r="E378" s="524" t="s">
        <v>5979</v>
      </c>
      <c r="F378" s="536" t="s">
        <v>6056</v>
      </c>
      <c r="G378" s="537" t="s">
        <v>6057</v>
      </c>
      <c r="H378" s="385" t="s">
        <v>6101</v>
      </c>
      <c r="I378" s="385" t="s">
        <v>6102</v>
      </c>
      <c r="J378" s="470">
        <v>7</v>
      </c>
      <c r="K378" s="451">
        <v>43297</v>
      </c>
      <c r="L378" s="451">
        <v>43524</v>
      </c>
      <c r="M378" s="103" t="s">
        <v>305</v>
      </c>
      <c r="N378" s="181" t="s">
        <v>305</v>
      </c>
      <c r="O378" s="105" t="s">
        <v>48</v>
      </c>
      <c r="P378" s="105" t="s">
        <v>48</v>
      </c>
      <c r="Q378" s="427" t="s">
        <v>5405</v>
      </c>
      <c r="R378" s="118" t="s">
        <v>6163</v>
      </c>
      <c r="S378" s="427" t="s">
        <v>3441</v>
      </c>
      <c r="T378" s="427">
        <v>0</v>
      </c>
      <c r="U378" s="398">
        <f t="shared" si="25"/>
        <v>0</v>
      </c>
      <c r="V378" s="86"/>
      <c r="W378" s="86"/>
      <c r="X378" s="86"/>
      <c r="Y378" s="450"/>
      <c r="Z378" s="450"/>
      <c r="AA378" s="450"/>
      <c r="AB378" s="450"/>
      <c r="AC378" s="450"/>
      <c r="AD378" s="86"/>
      <c r="AE378" s="86"/>
      <c r="AF378" s="86"/>
      <c r="AG378" s="86"/>
      <c r="AH378" s="86"/>
      <c r="AI378" s="86"/>
      <c r="AJ378" s="449" t="s">
        <v>6149</v>
      </c>
      <c r="AK378" s="89">
        <f t="shared" si="26"/>
        <v>0</v>
      </c>
      <c r="AL378" s="89">
        <f t="shared" si="27"/>
        <v>1</v>
      </c>
      <c r="AM378" s="89" t="str">
        <f t="shared" si="28"/>
        <v>EN TERMINO</v>
      </c>
      <c r="AN378" s="89" t="str">
        <f t="shared" si="29"/>
        <v>EN TERMINO</v>
      </c>
      <c r="AO378" s="556" t="s">
        <v>89</v>
      </c>
      <c r="AP378" s="86"/>
      <c r="AQ378" s="399"/>
      <c r="AR378" s="399"/>
      <c r="AS378" s="399"/>
      <c r="AT378" s="427" t="s">
        <v>224</v>
      </c>
      <c r="AU378" s="427" t="s">
        <v>228</v>
      </c>
      <c r="AV378" s="528" t="s">
        <v>6150</v>
      </c>
      <c r="AW378" s="103" t="s">
        <v>305</v>
      </c>
      <c r="AX378" s="103"/>
      <c r="AY378" s="427"/>
      <c r="AZ378" s="427"/>
      <c r="BA378" s="427"/>
      <c r="BB378" s="653"/>
    </row>
    <row r="379" spans="1:54" ht="165" hidden="1" x14ac:dyDescent="0.25">
      <c r="A379" s="522">
        <v>1232</v>
      </c>
      <c r="B379" s="564">
        <v>10</v>
      </c>
      <c r="C379" s="523" t="s">
        <v>5980</v>
      </c>
      <c r="D379" s="524" t="s">
        <v>5981</v>
      </c>
      <c r="E379" s="524" t="s">
        <v>5982</v>
      </c>
      <c r="F379" s="538" t="s">
        <v>6058</v>
      </c>
      <c r="G379" s="539" t="s">
        <v>6059</v>
      </c>
      <c r="H379" s="385" t="s">
        <v>6103</v>
      </c>
      <c r="I379" s="385" t="s">
        <v>6104</v>
      </c>
      <c r="J379" s="310">
        <v>3</v>
      </c>
      <c r="K379" s="451">
        <v>43297</v>
      </c>
      <c r="L379" s="451">
        <v>43524</v>
      </c>
      <c r="M379" s="103" t="s">
        <v>305</v>
      </c>
      <c r="N379" s="181" t="s">
        <v>305</v>
      </c>
      <c r="O379" s="105" t="s">
        <v>48</v>
      </c>
      <c r="P379" s="105" t="s">
        <v>48</v>
      </c>
      <c r="Q379" s="427" t="s">
        <v>5405</v>
      </c>
      <c r="R379" s="118" t="s">
        <v>6163</v>
      </c>
      <c r="S379" s="427" t="s">
        <v>3441</v>
      </c>
      <c r="T379" s="427">
        <v>0</v>
      </c>
      <c r="U379" s="398">
        <f t="shared" si="25"/>
        <v>0</v>
      </c>
      <c r="V379" s="86"/>
      <c r="W379" s="86"/>
      <c r="X379" s="86"/>
      <c r="Y379" s="450"/>
      <c r="Z379" s="450"/>
      <c r="AA379" s="450"/>
      <c r="AB379" s="450"/>
      <c r="AC379" s="450"/>
      <c r="AD379" s="86"/>
      <c r="AE379" s="86"/>
      <c r="AF379" s="86"/>
      <c r="AG379" s="86"/>
      <c r="AH379" s="86"/>
      <c r="AI379" s="86"/>
      <c r="AJ379" s="449" t="s">
        <v>6149</v>
      </c>
      <c r="AK379" s="89">
        <f t="shared" si="26"/>
        <v>0</v>
      </c>
      <c r="AL379" s="89">
        <f t="shared" si="27"/>
        <v>1</v>
      </c>
      <c r="AM379" s="89" t="str">
        <f t="shared" si="28"/>
        <v>EN TERMINO</v>
      </c>
      <c r="AN379" s="89" t="str">
        <f t="shared" si="29"/>
        <v>EN TERMINO</v>
      </c>
      <c r="AO379" s="556" t="s">
        <v>89</v>
      </c>
      <c r="AP379" s="86"/>
      <c r="AQ379" s="399"/>
      <c r="AR379" s="399"/>
      <c r="AS379" s="399"/>
      <c r="AT379" s="427" t="s">
        <v>224</v>
      </c>
      <c r="AU379" s="427" t="s">
        <v>228</v>
      </c>
      <c r="AV379" s="528" t="s">
        <v>6150</v>
      </c>
      <c r="AW379" s="103" t="s">
        <v>305</v>
      </c>
      <c r="AX379" s="103"/>
      <c r="AY379" s="427"/>
      <c r="AZ379" s="427"/>
      <c r="BA379" s="427"/>
      <c r="BB379" s="653"/>
    </row>
    <row r="380" spans="1:54" ht="135" hidden="1" x14ac:dyDescent="0.25">
      <c r="A380" s="522">
        <v>1233</v>
      </c>
      <c r="B380" s="564">
        <v>11</v>
      </c>
      <c r="C380" s="523" t="s">
        <v>5983</v>
      </c>
      <c r="D380" s="524" t="s">
        <v>5984</v>
      </c>
      <c r="E380" s="524" t="s">
        <v>5985</v>
      </c>
      <c r="F380" s="385" t="s">
        <v>6060</v>
      </c>
      <c r="G380" s="385" t="s">
        <v>6061</v>
      </c>
      <c r="H380" s="545" t="s">
        <v>6105</v>
      </c>
      <c r="I380" s="545" t="s">
        <v>6106</v>
      </c>
      <c r="J380" s="310">
        <v>5</v>
      </c>
      <c r="K380" s="451">
        <v>43297</v>
      </c>
      <c r="L380" s="451">
        <v>43708</v>
      </c>
      <c r="M380" s="103" t="s">
        <v>306</v>
      </c>
      <c r="N380" s="181" t="s">
        <v>306</v>
      </c>
      <c r="O380" s="105" t="s">
        <v>43</v>
      </c>
      <c r="P380" s="105" t="s">
        <v>6147</v>
      </c>
      <c r="Q380" s="427" t="s">
        <v>398</v>
      </c>
      <c r="R380" s="118" t="s">
        <v>6165</v>
      </c>
      <c r="S380" s="556" t="s">
        <v>88</v>
      </c>
      <c r="T380" s="427">
        <v>0</v>
      </c>
      <c r="U380" s="398">
        <f t="shared" si="25"/>
        <v>0</v>
      </c>
      <c r="V380" s="86"/>
      <c r="W380" s="86"/>
      <c r="X380" s="86"/>
      <c r="Y380" s="450"/>
      <c r="Z380" s="450"/>
      <c r="AA380" s="450"/>
      <c r="AB380" s="450"/>
      <c r="AC380" s="450"/>
      <c r="AD380" s="86"/>
      <c r="AE380" s="86"/>
      <c r="AF380" s="86"/>
      <c r="AG380" s="86"/>
      <c r="AH380" s="86"/>
      <c r="AI380" s="86"/>
      <c r="AJ380" s="449" t="s">
        <v>6149</v>
      </c>
      <c r="AK380" s="89">
        <f t="shared" si="26"/>
        <v>0</v>
      </c>
      <c r="AL380" s="89">
        <f t="shared" si="27"/>
        <v>1</v>
      </c>
      <c r="AM380" s="89" t="str">
        <f t="shared" si="28"/>
        <v>EN TERMINO</v>
      </c>
      <c r="AN380" s="89" t="str">
        <f t="shared" si="29"/>
        <v>EN TERMINO</v>
      </c>
      <c r="AO380" s="556" t="s">
        <v>88</v>
      </c>
      <c r="AP380" s="86"/>
      <c r="AQ380" s="399"/>
      <c r="AR380" s="399"/>
      <c r="AS380" s="399"/>
      <c r="AT380" s="427" t="s">
        <v>224</v>
      </c>
      <c r="AU380" s="427" t="s">
        <v>228</v>
      </c>
      <c r="AV380" s="528" t="s">
        <v>6150</v>
      </c>
      <c r="AW380" s="103" t="s">
        <v>306</v>
      </c>
      <c r="AX380" s="103" t="s">
        <v>6236</v>
      </c>
      <c r="AY380" s="427"/>
      <c r="AZ380" s="427"/>
      <c r="BA380" s="427"/>
      <c r="BB380" s="653"/>
    </row>
    <row r="381" spans="1:54" ht="409.5" hidden="1" x14ac:dyDescent="0.25">
      <c r="A381" s="522">
        <v>1234</v>
      </c>
      <c r="B381" s="564">
        <v>12</v>
      </c>
      <c r="C381" s="523" t="s">
        <v>5986</v>
      </c>
      <c r="D381" s="524" t="s">
        <v>5987</v>
      </c>
      <c r="E381" s="524" t="s">
        <v>5988</v>
      </c>
      <c r="F381" s="538" t="s">
        <v>6062</v>
      </c>
      <c r="G381" s="385" t="s">
        <v>6063</v>
      </c>
      <c r="H381" s="385" t="s">
        <v>6107</v>
      </c>
      <c r="I381" s="385" t="s">
        <v>6108</v>
      </c>
      <c r="J381" s="310">
        <v>6</v>
      </c>
      <c r="K381" s="451">
        <v>43297</v>
      </c>
      <c r="L381" s="451">
        <v>43524</v>
      </c>
      <c r="M381" s="103" t="s">
        <v>305</v>
      </c>
      <c r="N381" s="556" t="s">
        <v>305</v>
      </c>
      <c r="O381" s="556" t="s">
        <v>48</v>
      </c>
      <c r="P381" s="556" t="s">
        <v>48</v>
      </c>
      <c r="Q381" s="427" t="s">
        <v>5405</v>
      </c>
      <c r="R381" s="118" t="s">
        <v>6163</v>
      </c>
      <c r="S381" s="427" t="s">
        <v>3441</v>
      </c>
      <c r="T381" s="427">
        <v>0</v>
      </c>
      <c r="U381" s="398">
        <f t="shared" si="25"/>
        <v>0</v>
      </c>
      <c r="V381" s="86"/>
      <c r="W381" s="86"/>
      <c r="X381" s="86"/>
      <c r="Y381" s="450"/>
      <c r="Z381" s="450"/>
      <c r="AA381" s="450"/>
      <c r="AB381" s="450"/>
      <c r="AC381" s="450"/>
      <c r="AD381" s="86"/>
      <c r="AE381" s="86"/>
      <c r="AF381" s="86"/>
      <c r="AG381" s="86"/>
      <c r="AH381" s="86"/>
      <c r="AI381" s="86"/>
      <c r="AJ381" s="449" t="s">
        <v>6149</v>
      </c>
      <c r="AK381" s="89">
        <f t="shared" si="26"/>
        <v>0</v>
      </c>
      <c r="AL381" s="89">
        <f t="shared" si="27"/>
        <v>1</v>
      </c>
      <c r="AM381" s="89" t="str">
        <f t="shared" si="28"/>
        <v>EN TERMINO</v>
      </c>
      <c r="AN381" s="89" t="str">
        <f t="shared" si="29"/>
        <v>EN TERMINO</v>
      </c>
      <c r="AO381" s="556" t="s">
        <v>89</v>
      </c>
      <c r="AP381" s="86"/>
      <c r="AQ381" s="399"/>
      <c r="AR381" s="399"/>
      <c r="AS381" s="399"/>
      <c r="AT381" s="427" t="s">
        <v>224</v>
      </c>
      <c r="AU381" s="427" t="s">
        <v>228</v>
      </c>
      <c r="AV381" s="528" t="s">
        <v>6150</v>
      </c>
      <c r="AW381" s="103" t="s">
        <v>305</v>
      </c>
      <c r="AX381" s="103"/>
      <c r="AY381" s="427"/>
      <c r="AZ381" s="427"/>
      <c r="BA381" s="427"/>
      <c r="BB381" s="653"/>
    </row>
    <row r="382" spans="1:54" ht="165" hidden="1" x14ac:dyDescent="0.25">
      <c r="A382" s="522">
        <v>1235</v>
      </c>
      <c r="B382" s="564">
        <v>13</v>
      </c>
      <c r="C382" s="523" t="s">
        <v>5989</v>
      </c>
      <c r="D382" s="524" t="s">
        <v>5990</v>
      </c>
      <c r="E382" s="524" t="s">
        <v>5991</v>
      </c>
      <c r="F382" s="538" t="s">
        <v>6058</v>
      </c>
      <c r="G382" s="539" t="s">
        <v>6059</v>
      </c>
      <c r="H382" s="385" t="s">
        <v>6103</v>
      </c>
      <c r="I382" s="545" t="s">
        <v>6109</v>
      </c>
      <c r="J382" s="310">
        <v>3</v>
      </c>
      <c r="K382" s="451">
        <v>43297</v>
      </c>
      <c r="L382" s="451">
        <v>43524</v>
      </c>
      <c r="M382" s="103" t="s">
        <v>305</v>
      </c>
      <c r="N382" s="556" t="s">
        <v>305</v>
      </c>
      <c r="O382" s="556" t="s">
        <v>48</v>
      </c>
      <c r="P382" s="556" t="s">
        <v>48</v>
      </c>
      <c r="Q382" s="427" t="s">
        <v>5405</v>
      </c>
      <c r="R382" s="118" t="s">
        <v>6163</v>
      </c>
      <c r="S382" s="427" t="s">
        <v>3441</v>
      </c>
      <c r="T382" s="427">
        <v>0</v>
      </c>
      <c r="U382" s="398">
        <f t="shared" si="25"/>
        <v>0</v>
      </c>
      <c r="V382" s="86"/>
      <c r="W382" s="86"/>
      <c r="X382" s="86"/>
      <c r="Y382" s="450"/>
      <c r="Z382" s="450"/>
      <c r="AA382" s="450"/>
      <c r="AB382" s="450"/>
      <c r="AC382" s="450"/>
      <c r="AD382" s="86"/>
      <c r="AE382" s="86"/>
      <c r="AF382" s="86"/>
      <c r="AG382" s="86"/>
      <c r="AH382" s="86"/>
      <c r="AI382" s="86"/>
      <c r="AJ382" s="449" t="s">
        <v>6149</v>
      </c>
      <c r="AK382" s="89">
        <f t="shared" si="26"/>
        <v>0</v>
      </c>
      <c r="AL382" s="89">
        <f t="shared" si="27"/>
        <v>1</v>
      </c>
      <c r="AM382" s="89" t="str">
        <f t="shared" si="28"/>
        <v>EN TERMINO</v>
      </c>
      <c r="AN382" s="89" t="str">
        <f t="shared" si="29"/>
        <v>EN TERMINO</v>
      </c>
      <c r="AO382" s="556" t="s">
        <v>89</v>
      </c>
      <c r="AP382" s="86"/>
      <c r="AQ382" s="399"/>
      <c r="AR382" s="399"/>
      <c r="AS382" s="399"/>
      <c r="AT382" s="427" t="s">
        <v>224</v>
      </c>
      <c r="AU382" s="427" t="s">
        <v>228</v>
      </c>
      <c r="AV382" s="528" t="s">
        <v>6150</v>
      </c>
      <c r="AW382" s="103" t="s">
        <v>305</v>
      </c>
      <c r="AX382" s="103"/>
      <c r="AY382" s="427"/>
      <c r="AZ382" s="427"/>
      <c r="BA382" s="427"/>
      <c r="BB382" s="653"/>
    </row>
    <row r="383" spans="1:54" ht="300" x14ac:dyDescent="0.25">
      <c r="A383" s="522">
        <v>1236</v>
      </c>
      <c r="B383" s="564">
        <v>14</v>
      </c>
      <c r="C383" s="523" t="s">
        <v>5992</v>
      </c>
      <c r="D383" s="524" t="s">
        <v>5993</v>
      </c>
      <c r="E383" s="524" t="s">
        <v>5994</v>
      </c>
      <c r="F383" s="394" t="s">
        <v>5271</v>
      </c>
      <c r="G383" s="540" t="s">
        <v>5272</v>
      </c>
      <c r="H383" s="385" t="s">
        <v>6110</v>
      </c>
      <c r="I383" s="385" t="s">
        <v>6111</v>
      </c>
      <c r="J383" s="548">
        <v>7</v>
      </c>
      <c r="K383" s="451">
        <v>43297</v>
      </c>
      <c r="L383" s="451">
        <v>43465</v>
      </c>
      <c r="M383" s="103" t="s">
        <v>306</v>
      </c>
      <c r="N383" s="556" t="s">
        <v>306</v>
      </c>
      <c r="O383" s="556" t="s">
        <v>43</v>
      </c>
      <c r="P383" s="556" t="s">
        <v>43</v>
      </c>
      <c r="Q383" s="427" t="s">
        <v>398</v>
      </c>
      <c r="R383" s="118" t="s">
        <v>6165</v>
      </c>
      <c r="S383" s="427" t="s">
        <v>3441</v>
      </c>
      <c r="T383" s="427">
        <v>7</v>
      </c>
      <c r="U383" s="398">
        <f t="shared" si="25"/>
        <v>1</v>
      </c>
      <c r="V383" s="86"/>
      <c r="W383" s="86"/>
      <c r="X383" s="86"/>
      <c r="Y383" s="450"/>
      <c r="Z383" s="450"/>
      <c r="AA383" s="450"/>
      <c r="AB383" s="450"/>
      <c r="AC383" s="450" t="s">
        <v>6240</v>
      </c>
      <c r="AD383" s="86"/>
      <c r="AE383" s="86"/>
      <c r="AF383" s="86"/>
      <c r="AG383" s="86"/>
      <c r="AH383" s="86"/>
      <c r="AI383" s="86"/>
      <c r="AJ383" s="449" t="s">
        <v>6149</v>
      </c>
      <c r="AK383" s="89">
        <f t="shared" si="26"/>
        <v>2</v>
      </c>
      <c r="AL383" s="89">
        <f t="shared" si="27"/>
        <v>1</v>
      </c>
      <c r="AM383" s="89" t="str">
        <f t="shared" si="28"/>
        <v>CUMPLIDA</v>
      </c>
      <c r="AN383" s="89" t="str">
        <f t="shared" si="29"/>
        <v>CUMPLIDA</v>
      </c>
      <c r="AO383" s="556" t="s">
        <v>89</v>
      </c>
      <c r="AP383" s="86"/>
      <c r="AQ383" s="399"/>
      <c r="AR383" s="399"/>
      <c r="AS383" s="399"/>
      <c r="AT383" s="427" t="s">
        <v>224</v>
      </c>
      <c r="AU383" s="427" t="s">
        <v>228</v>
      </c>
      <c r="AV383" s="528" t="s">
        <v>6150</v>
      </c>
      <c r="AW383" s="103" t="s">
        <v>306</v>
      </c>
      <c r="AX383" s="103" t="s">
        <v>6235</v>
      </c>
      <c r="AY383" s="427"/>
      <c r="AZ383" s="427"/>
      <c r="BA383" s="427"/>
      <c r="BB383" s="653"/>
    </row>
    <row r="384" spans="1:54" ht="135" hidden="1" x14ac:dyDescent="0.25">
      <c r="A384" s="522">
        <v>1237</v>
      </c>
      <c r="B384" s="564">
        <v>15</v>
      </c>
      <c r="C384" s="523" t="s">
        <v>5995</v>
      </c>
      <c r="D384" s="524" t="s">
        <v>5996</v>
      </c>
      <c r="E384" s="524" t="s">
        <v>5997</v>
      </c>
      <c r="F384" s="385" t="s">
        <v>6064</v>
      </c>
      <c r="G384" s="385" t="s">
        <v>6064</v>
      </c>
      <c r="H384" s="385" t="s">
        <v>6112</v>
      </c>
      <c r="I384" s="385" t="s">
        <v>6113</v>
      </c>
      <c r="J384" s="310">
        <v>5</v>
      </c>
      <c r="K384" s="451">
        <v>43297</v>
      </c>
      <c r="L384" s="451">
        <v>43524</v>
      </c>
      <c r="M384" s="103" t="s">
        <v>305</v>
      </c>
      <c r="N384" s="556" t="s">
        <v>305</v>
      </c>
      <c r="O384" s="556" t="s">
        <v>6148</v>
      </c>
      <c r="P384" s="556" t="s">
        <v>6148</v>
      </c>
      <c r="Q384" s="427" t="s">
        <v>6158</v>
      </c>
      <c r="R384" s="452" t="s">
        <v>37</v>
      </c>
      <c r="S384" s="556" t="s">
        <v>88</v>
      </c>
      <c r="T384" s="427">
        <v>0</v>
      </c>
      <c r="U384" s="398">
        <f t="shared" si="25"/>
        <v>0</v>
      </c>
      <c r="V384" s="86"/>
      <c r="W384" s="86"/>
      <c r="X384" s="86"/>
      <c r="Y384" s="450"/>
      <c r="Z384" s="450"/>
      <c r="AA384" s="450"/>
      <c r="AB384" s="450"/>
      <c r="AC384" s="450"/>
      <c r="AD384" s="86"/>
      <c r="AE384" s="86"/>
      <c r="AF384" s="86"/>
      <c r="AG384" s="86"/>
      <c r="AH384" s="86"/>
      <c r="AI384" s="86"/>
      <c r="AJ384" s="449" t="s">
        <v>6149</v>
      </c>
      <c r="AK384" s="89">
        <f t="shared" si="26"/>
        <v>0</v>
      </c>
      <c r="AL384" s="89">
        <f t="shared" si="27"/>
        <v>1</v>
      </c>
      <c r="AM384" s="89" t="str">
        <f t="shared" si="28"/>
        <v>EN TERMINO</v>
      </c>
      <c r="AN384" s="89" t="str">
        <f t="shared" si="29"/>
        <v>EN TERMINO</v>
      </c>
      <c r="AO384" s="556" t="s">
        <v>88</v>
      </c>
      <c r="AP384" s="86"/>
      <c r="AQ384" s="399"/>
      <c r="AR384" s="399"/>
      <c r="AS384" s="399"/>
      <c r="AT384" s="427" t="s">
        <v>224</v>
      </c>
      <c r="AU384" s="427" t="s">
        <v>228</v>
      </c>
      <c r="AV384" s="528" t="s">
        <v>6150</v>
      </c>
      <c r="AW384" s="103" t="s">
        <v>305</v>
      </c>
      <c r="AX384" s="103" t="s">
        <v>6236</v>
      </c>
      <c r="AY384" s="427"/>
      <c r="AZ384" s="427"/>
      <c r="BA384" s="427"/>
      <c r="BB384" s="653"/>
    </row>
    <row r="385" spans="1:54" ht="195" hidden="1" x14ac:dyDescent="0.25">
      <c r="A385" s="522">
        <v>1238</v>
      </c>
      <c r="B385" s="469">
        <v>16</v>
      </c>
      <c r="C385" s="527" t="s">
        <v>5998</v>
      </c>
      <c r="D385" s="529" t="s">
        <v>5999</v>
      </c>
      <c r="E385" s="529" t="s">
        <v>6000</v>
      </c>
      <c r="F385" s="385" t="s">
        <v>6065</v>
      </c>
      <c r="G385" s="385" t="s">
        <v>6066</v>
      </c>
      <c r="H385" s="547" t="s">
        <v>6114</v>
      </c>
      <c r="I385" s="547" t="s">
        <v>6115</v>
      </c>
      <c r="J385" s="310">
        <v>4</v>
      </c>
      <c r="K385" s="451">
        <v>43297</v>
      </c>
      <c r="L385" s="451">
        <v>43434</v>
      </c>
      <c r="M385" s="103" t="s">
        <v>303</v>
      </c>
      <c r="N385" s="556" t="s">
        <v>303</v>
      </c>
      <c r="O385" s="556" t="s">
        <v>25</v>
      </c>
      <c r="P385" s="556" t="s">
        <v>25</v>
      </c>
      <c r="Q385" s="427" t="s">
        <v>639</v>
      </c>
      <c r="R385" s="199" t="s">
        <v>6192</v>
      </c>
      <c r="S385" s="427" t="s">
        <v>88</v>
      </c>
      <c r="T385" s="427">
        <v>0</v>
      </c>
      <c r="U385" s="398">
        <f t="shared" si="25"/>
        <v>0</v>
      </c>
      <c r="V385" s="86"/>
      <c r="W385" s="86"/>
      <c r="X385" s="86"/>
      <c r="Y385" s="450"/>
      <c r="Z385" s="450"/>
      <c r="AA385" s="450"/>
      <c r="AB385" s="450"/>
      <c r="AC385" s="450"/>
      <c r="AD385" s="86"/>
      <c r="AE385" s="86"/>
      <c r="AF385" s="86"/>
      <c r="AG385" s="86"/>
      <c r="AH385" s="86"/>
      <c r="AI385" s="86"/>
      <c r="AJ385" s="449" t="s">
        <v>6149</v>
      </c>
      <c r="AK385" s="89">
        <f t="shared" si="26"/>
        <v>0</v>
      </c>
      <c r="AL385" s="89">
        <f t="shared" si="27"/>
        <v>1</v>
      </c>
      <c r="AM385" s="89" t="str">
        <f t="shared" si="28"/>
        <v>EN TERMINO</v>
      </c>
      <c r="AN385" s="89" t="str">
        <f t="shared" si="29"/>
        <v>EN TERMINO</v>
      </c>
      <c r="AO385" s="427" t="s">
        <v>88</v>
      </c>
      <c r="AP385" s="86"/>
      <c r="AQ385" s="399"/>
      <c r="AR385" s="399"/>
      <c r="AS385" s="399"/>
      <c r="AT385" s="427" t="s">
        <v>224</v>
      </c>
      <c r="AU385" s="562" t="s">
        <v>115</v>
      </c>
      <c r="AV385" s="562" t="s">
        <v>205</v>
      </c>
      <c r="AW385" s="103" t="s">
        <v>303</v>
      </c>
      <c r="AX385" s="103"/>
      <c r="AY385" s="427"/>
      <c r="AZ385" s="427"/>
      <c r="BA385" s="427"/>
      <c r="BB385" s="653"/>
    </row>
    <row r="386" spans="1:54" ht="135" hidden="1" x14ac:dyDescent="0.25">
      <c r="A386" s="522">
        <v>1239</v>
      </c>
      <c r="B386" s="564">
        <v>17</v>
      </c>
      <c r="C386" s="563" t="s">
        <v>6001</v>
      </c>
      <c r="D386" s="529" t="s">
        <v>6002</v>
      </c>
      <c r="E386" s="529" t="s">
        <v>6003</v>
      </c>
      <c r="F386" s="385" t="s">
        <v>6067</v>
      </c>
      <c r="G386" s="385" t="s">
        <v>6068</v>
      </c>
      <c r="H386" s="549" t="s">
        <v>6116</v>
      </c>
      <c r="I386" s="549" t="s">
        <v>6117</v>
      </c>
      <c r="J386" s="310">
        <v>4</v>
      </c>
      <c r="K386" s="451">
        <v>43297</v>
      </c>
      <c r="L386" s="451">
        <v>43434</v>
      </c>
      <c r="M386" s="103" t="s">
        <v>303</v>
      </c>
      <c r="N386" s="556" t="s">
        <v>303</v>
      </c>
      <c r="O386" s="556" t="s">
        <v>25</v>
      </c>
      <c r="P386" s="556" t="s">
        <v>25</v>
      </c>
      <c r="Q386" s="427" t="s">
        <v>639</v>
      </c>
      <c r="R386" s="199" t="s">
        <v>6192</v>
      </c>
      <c r="S386" s="427" t="s">
        <v>3441</v>
      </c>
      <c r="T386" s="427">
        <v>0</v>
      </c>
      <c r="U386" s="398">
        <f t="shared" si="25"/>
        <v>0</v>
      </c>
      <c r="V386" s="86"/>
      <c r="W386" s="86"/>
      <c r="X386" s="86"/>
      <c r="Y386" s="450"/>
      <c r="Z386" s="450"/>
      <c r="AA386" s="450"/>
      <c r="AB386" s="450"/>
      <c r="AC386" s="450"/>
      <c r="AD386" s="86"/>
      <c r="AE386" s="86"/>
      <c r="AF386" s="86"/>
      <c r="AG386" s="86"/>
      <c r="AH386" s="86"/>
      <c r="AI386" s="86"/>
      <c r="AJ386" s="449" t="s">
        <v>6149</v>
      </c>
      <c r="AK386" s="89">
        <f t="shared" si="26"/>
        <v>0</v>
      </c>
      <c r="AL386" s="89">
        <f t="shared" si="27"/>
        <v>1</v>
      </c>
      <c r="AM386" s="89" t="str">
        <f t="shared" si="28"/>
        <v>EN TERMINO</v>
      </c>
      <c r="AN386" s="89" t="str">
        <f t="shared" si="29"/>
        <v>EN TERMINO</v>
      </c>
      <c r="AO386" s="548" t="s">
        <v>89</v>
      </c>
      <c r="AP386" s="86"/>
      <c r="AQ386" s="399"/>
      <c r="AR386" s="399"/>
      <c r="AS386" s="399"/>
      <c r="AT386" s="427" t="s">
        <v>224</v>
      </c>
      <c r="AU386" s="562" t="s">
        <v>115</v>
      </c>
      <c r="AV386" s="562" t="s">
        <v>205</v>
      </c>
      <c r="AW386" s="103" t="s">
        <v>303</v>
      </c>
      <c r="AX386" s="103"/>
      <c r="AY386" s="427"/>
      <c r="AZ386" s="427"/>
      <c r="BA386" s="427"/>
      <c r="BB386" s="653"/>
    </row>
    <row r="387" spans="1:54" ht="150" hidden="1" x14ac:dyDescent="0.25">
      <c r="A387" s="522">
        <v>1240</v>
      </c>
      <c r="B387" s="564">
        <v>18</v>
      </c>
      <c r="C387" s="527" t="s">
        <v>6004</v>
      </c>
      <c r="D387" s="527" t="s">
        <v>6005</v>
      </c>
      <c r="E387" s="529" t="s">
        <v>6006</v>
      </c>
      <c r="F387" s="541" t="s">
        <v>6069</v>
      </c>
      <c r="G387" s="541" t="s">
        <v>6070</v>
      </c>
      <c r="H387" s="541" t="s">
        <v>6118</v>
      </c>
      <c r="I387" s="541" t="s">
        <v>6118</v>
      </c>
      <c r="J387" s="310">
        <v>3</v>
      </c>
      <c r="K387" s="451">
        <v>43297</v>
      </c>
      <c r="L387" s="451">
        <v>43404</v>
      </c>
      <c r="M387" s="103" t="s">
        <v>1123</v>
      </c>
      <c r="N387" s="105" t="s">
        <v>53</v>
      </c>
      <c r="O387" s="556" t="s">
        <v>25</v>
      </c>
      <c r="P387" s="556" t="s">
        <v>25</v>
      </c>
      <c r="Q387" s="427" t="s">
        <v>639</v>
      </c>
      <c r="R387" s="199" t="s">
        <v>6192</v>
      </c>
      <c r="S387" s="427" t="s">
        <v>3441</v>
      </c>
      <c r="T387" s="427">
        <v>0</v>
      </c>
      <c r="U387" s="398">
        <f t="shared" ref="U387:U398" si="30">+T387/J387</f>
        <v>0</v>
      </c>
      <c r="V387" s="86"/>
      <c r="W387" s="86"/>
      <c r="X387" s="86"/>
      <c r="Y387" s="450"/>
      <c r="Z387" s="450"/>
      <c r="AA387" s="450"/>
      <c r="AB387" s="450"/>
      <c r="AC387" s="450"/>
      <c r="AD387" s="86"/>
      <c r="AE387" s="86"/>
      <c r="AF387" s="86"/>
      <c r="AG387" s="86"/>
      <c r="AH387" s="86"/>
      <c r="AI387" s="86"/>
      <c r="AJ387" s="449" t="s">
        <v>6149</v>
      </c>
      <c r="AK387" s="89">
        <f t="shared" ref="AK387:AK398" si="31">IF(U387=100%,2,0)</f>
        <v>0</v>
      </c>
      <c r="AL387" s="89">
        <f t="shared" ref="AL387:AL398" si="32">IF(L387&lt;$AM$1,0,1)</f>
        <v>1</v>
      </c>
      <c r="AM387" s="89" t="str">
        <f t="shared" ref="AM387:AM398" si="33">IF(AK387+AL387&gt;1,"CUMPLIDA",IF(AL387=1,"EN TERMINO","VENCIDA"))</f>
        <v>EN TERMINO</v>
      </c>
      <c r="AN387" s="89" t="str">
        <f t="shared" ref="AN387:AN398" si="34">IF(AM387="CUMPLIDA","CUMPLIDA",IF(AM387="EN TERMINO","EN TERMINO","VENCIDA"))</f>
        <v>EN TERMINO</v>
      </c>
      <c r="AO387" s="548" t="s">
        <v>89</v>
      </c>
      <c r="AP387" s="86"/>
      <c r="AQ387" s="399"/>
      <c r="AR387" s="399"/>
      <c r="AS387" s="399"/>
      <c r="AT387" s="427" t="s">
        <v>224</v>
      </c>
      <c r="AU387" s="427" t="s">
        <v>228</v>
      </c>
      <c r="AV387" s="528" t="s">
        <v>6150</v>
      </c>
      <c r="AW387" s="427" t="s">
        <v>213</v>
      </c>
      <c r="AX387" s="427"/>
      <c r="AY387" s="427"/>
      <c r="AZ387" s="427"/>
      <c r="BA387" s="427"/>
      <c r="BB387" s="653"/>
    </row>
    <row r="388" spans="1:54" ht="180" hidden="1" x14ac:dyDescent="0.25">
      <c r="A388" s="522">
        <v>1241</v>
      </c>
      <c r="B388" s="564">
        <v>19</v>
      </c>
      <c r="C388" s="523" t="s">
        <v>6007</v>
      </c>
      <c r="D388" s="524" t="s">
        <v>6008</v>
      </c>
      <c r="E388" s="524" t="s">
        <v>6009</v>
      </c>
      <c r="F388" s="385" t="s">
        <v>6071</v>
      </c>
      <c r="G388" s="385" t="s">
        <v>6072</v>
      </c>
      <c r="H388" s="385" t="s">
        <v>6119</v>
      </c>
      <c r="I388" s="385" t="s">
        <v>6120</v>
      </c>
      <c r="J388" s="310">
        <v>7</v>
      </c>
      <c r="K388" s="451">
        <v>43297</v>
      </c>
      <c r="L388" s="451">
        <v>43524</v>
      </c>
      <c r="M388" s="103" t="s">
        <v>6155</v>
      </c>
      <c r="N388" s="556" t="s">
        <v>6143</v>
      </c>
      <c r="O388" s="556" t="s">
        <v>22</v>
      </c>
      <c r="P388" s="556" t="s">
        <v>3461</v>
      </c>
      <c r="Q388" s="427" t="s">
        <v>5681</v>
      </c>
      <c r="R388" s="118" t="s">
        <v>6164</v>
      </c>
      <c r="S388" s="427" t="s">
        <v>3441</v>
      </c>
      <c r="T388" s="427">
        <v>0</v>
      </c>
      <c r="U388" s="398">
        <f t="shared" si="30"/>
        <v>0</v>
      </c>
      <c r="V388" s="86"/>
      <c r="W388" s="86"/>
      <c r="X388" s="86"/>
      <c r="Y388" s="450"/>
      <c r="Z388" s="450"/>
      <c r="AA388" s="450"/>
      <c r="AB388" s="450"/>
      <c r="AC388" s="450"/>
      <c r="AD388" s="86"/>
      <c r="AE388" s="86"/>
      <c r="AF388" s="86"/>
      <c r="AG388" s="86"/>
      <c r="AH388" s="86"/>
      <c r="AI388" s="86"/>
      <c r="AJ388" s="449" t="s">
        <v>6149</v>
      </c>
      <c r="AK388" s="89">
        <f t="shared" si="31"/>
        <v>0</v>
      </c>
      <c r="AL388" s="89">
        <f t="shared" si="32"/>
        <v>1</v>
      </c>
      <c r="AM388" s="89" t="str">
        <f t="shared" si="33"/>
        <v>EN TERMINO</v>
      </c>
      <c r="AN388" s="89" t="str">
        <f t="shared" si="34"/>
        <v>EN TERMINO</v>
      </c>
      <c r="AO388" s="548" t="s">
        <v>89</v>
      </c>
      <c r="AP388" s="86"/>
      <c r="AQ388" s="399"/>
      <c r="AR388" s="399"/>
      <c r="AS388" s="399"/>
      <c r="AT388" s="427" t="s">
        <v>224</v>
      </c>
      <c r="AU388" s="427" t="s">
        <v>113</v>
      </c>
      <c r="AV388" s="528" t="s">
        <v>6152</v>
      </c>
      <c r="AW388" s="427" t="s">
        <v>213</v>
      </c>
      <c r="AX388" s="427"/>
      <c r="AY388" s="427"/>
      <c r="AZ388" s="427"/>
      <c r="BA388" s="427"/>
      <c r="BB388" s="653"/>
    </row>
    <row r="389" spans="1:54" ht="240" hidden="1" x14ac:dyDescent="0.25">
      <c r="A389" s="522">
        <v>1242</v>
      </c>
      <c r="B389" s="564">
        <v>20</v>
      </c>
      <c r="C389" s="523" t="s">
        <v>6010</v>
      </c>
      <c r="D389" s="524" t="s">
        <v>6011</v>
      </c>
      <c r="E389" s="524" t="s">
        <v>6012</v>
      </c>
      <c r="F389" s="542" t="s">
        <v>5488</v>
      </c>
      <c r="G389" s="542" t="s">
        <v>5489</v>
      </c>
      <c r="H389" s="541" t="s">
        <v>6121</v>
      </c>
      <c r="I389" s="541" t="s">
        <v>6122</v>
      </c>
      <c r="J389" s="550">
        <v>10</v>
      </c>
      <c r="K389" s="451">
        <v>43297</v>
      </c>
      <c r="L389" s="551">
        <v>43465</v>
      </c>
      <c r="M389" s="103" t="s">
        <v>6267</v>
      </c>
      <c r="N389" s="556" t="s">
        <v>6142</v>
      </c>
      <c r="O389" s="556" t="s">
        <v>22</v>
      </c>
      <c r="P389" s="556" t="s">
        <v>22</v>
      </c>
      <c r="Q389" s="427" t="s">
        <v>5681</v>
      </c>
      <c r="R389" s="118" t="s">
        <v>6164</v>
      </c>
      <c r="S389" s="427" t="s">
        <v>3441</v>
      </c>
      <c r="T389" s="427">
        <v>0</v>
      </c>
      <c r="U389" s="398">
        <f t="shared" si="30"/>
        <v>0</v>
      </c>
      <c r="V389" s="86"/>
      <c r="W389" s="86"/>
      <c r="X389" s="86"/>
      <c r="Y389" s="450"/>
      <c r="Z389" s="450"/>
      <c r="AA389" s="450"/>
      <c r="AB389" s="450"/>
      <c r="AC389" s="450"/>
      <c r="AD389" s="86"/>
      <c r="AE389" s="86"/>
      <c r="AF389" s="86"/>
      <c r="AG389" s="86"/>
      <c r="AH389" s="86"/>
      <c r="AI389" s="86"/>
      <c r="AJ389" s="449" t="s">
        <v>6149</v>
      </c>
      <c r="AK389" s="89">
        <f t="shared" si="31"/>
        <v>0</v>
      </c>
      <c r="AL389" s="89">
        <f t="shared" si="32"/>
        <v>1</v>
      </c>
      <c r="AM389" s="89" t="str">
        <f t="shared" si="33"/>
        <v>EN TERMINO</v>
      </c>
      <c r="AN389" s="89" t="str">
        <f t="shared" si="34"/>
        <v>EN TERMINO</v>
      </c>
      <c r="AO389" s="548" t="s">
        <v>89</v>
      </c>
      <c r="AP389" s="86"/>
      <c r="AQ389" s="399"/>
      <c r="AR389" s="399"/>
      <c r="AS389" s="399"/>
      <c r="AT389" s="427" t="s">
        <v>224</v>
      </c>
      <c r="AU389" s="427" t="s">
        <v>113</v>
      </c>
      <c r="AV389" s="528" t="s">
        <v>6152</v>
      </c>
      <c r="AW389" s="427" t="s">
        <v>213</v>
      </c>
      <c r="AX389" s="427"/>
      <c r="AY389" s="427"/>
      <c r="AZ389" s="427"/>
      <c r="BA389" s="427"/>
      <c r="BB389" s="653"/>
    </row>
    <row r="390" spans="1:54" ht="195" hidden="1" x14ac:dyDescent="0.25">
      <c r="A390" s="522">
        <v>1243</v>
      </c>
      <c r="B390" s="564">
        <v>21</v>
      </c>
      <c r="C390" s="523" t="s">
        <v>6013</v>
      </c>
      <c r="D390" s="524" t="s">
        <v>6014</v>
      </c>
      <c r="E390" s="524" t="s">
        <v>6015</v>
      </c>
      <c r="F390" s="541" t="s">
        <v>6073</v>
      </c>
      <c r="G390" s="541" t="s">
        <v>6074</v>
      </c>
      <c r="H390" s="541" t="s">
        <v>6123</v>
      </c>
      <c r="I390" s="541" t="s">
        <v>6124</v>
      </c>
      <c r="J390" s="550">
        <v>8</v>
      </c>
      <c r="K390" s="451">
        <v>43297</v>
      </c>
      <c r="L390" s="551">
        <v>43465</v>
      </c>
      <c r="M390" s="103" t="s">
        <v>6267</v>
      </c>
      <c r="N390" s="556" t="s">
        <v>6142</v>
      </c>
      <c r="O390" s="556" t="s">
        <v>22</v>
      </c>
      <c r="P390" s="556" t="s">
        <v>22</v>
      </c>
      <c r="Q390" s="427" t="s">
        <v>5681</v>
      </c>
      <c r="R390" s="118" t="s">
        <v>6164</v>
      </c>
      <c r="S390" s="427" t="s">
        <v>3441</v>
      </c>
      <c r="T390" s="427">
        <v>0</v>
      </c>
      <c r="U390" s="398">
        <f t="shared" si="30"/>
        <v>0</v>
      </c>
      <c r="V390" s="86"/>
      <c r="W390" s="86"/>
      <c r="X390" s="86"/>
      <c r="Y390" s="450"/>
      <c r="Z390" s="450"/>
      <c r="AA390" s="450"/>
      <c r="AB390" s="450"/>
      <c r="AC390" s="450"/>
      <c r="AD390" s="86"/>
      <c r="AE390" s="86"/>
      <c r="AF390" s="86"/>
      <c r="AG390" s="86"/>
      <c r="AH390" s="86"/>
      <c r="AI390" s="86"/>
      <c r="AJ390" s="449" t="s">
        <v>6149</v>
      </c>
      <c r="AK390" s="89">
        <f t="shared" si="31"/>
        <v>0</v>
      </c>
      <c r="AL390" s="89">
        <f t="shared" si="32"/>
        <v>1</v>
      </c>
      <c r="AM390" s="89" t="str">
        <f t="shared" si="33"/>
        <v>EN TERMINO</v>
      </c>
      <c r="AN390" s="89" t="str">
        <f t="shared" si="34"/>
        <v>EN TERMINO</v>
      </c>
      <c r="AO390" s="548" t="s">
        <v>89</v>
      </c>
      <c r="AP390" s="86"/>
      <c r="AQ390" s="399"/>
      <c r="AR390" s="399"/>
      <c r="AS390" s="399"/>
      <c r="AT390" s="427" t="s">
        <v>224</v>
      </c>
      <c r="AU390" s="528" t="s">
        <v>115</v>
      </c>
      <c r="AV390" s="528" t="s">
        <v>205</v>
      </c>
      <c r="AW390" s="427" t="s">
        <v>213</v>
      </c>
      <c r="AX390" s="427"/>
      <c r="AY390" s="427"/>
      <c r="AZ390" s="427"/>
      <c r="BA390" s="427"/>
      <c r="BB390" s="653"/>
    </row>
    <row r="391" spans="1:54" ht="135" hidden="1" x14ac:dyDescent="0.25">
      <c r="A391" s="522">
        <v>1244</v>
      </c>
      <c r="B391" s="564">
        <v>22</v>
      </c>
      <c r="C391" s="523" t="s">
        <v>6016</v>
      </c>
      <c r="D391" s="524" t="s">
        <v>6017</v>
      </c>
      <c r="E391" s="524" t="s">
        <v>6018</v>
      </c>
      <c r="F391" s="541" t="s">
        <v>5516</v>
      </c>
      <c r="G391" s="541" t="s">
        <v>5518</v>
      </c>
      <c r="H391" s="541" t="s">
        <v>6125</v>
      </c>
      <c r="I391" s="541" t="s">
        <v>6126</v>
      </c>
      <c r="J391" s="550">
        <v>4</v>
      </c>
      <c r="K391" s="451">
        <v>43297</v>
      </c>
      <c r="L391" s="551">
        <v>43465</v>
      </c>
      <c r="M391" s="103" t="s">
        <v>6267</v>
      </c>
      <c r="N391" s="556" t="s">
        <v>6142</v>
      </c>
      <c r="O391" s="556" t="s">
        <v>22</v>
      </c>
      <c r="P391" s="556" t="s">
        <v>22</v>
      </c>
      <c r="Q391" s="427" t="s">
        <v>5681</v>
      </c>
      <c r="R391" s="118" t="s">
        <v>6164</v>
      </c>
      <c r="S391" s="427" t="s">
        <v>3441</v>
      </c>
      <c r="T391" s="427">
        <v>0</v>
      </c>
      <c r="U391" s="398">
        <f t="shared" si="30"/>
        <v>0</v>
      </c>
      <c r="V391" s="86"/>
      <c r="W391" s="86"/>
      <c r="X391" s="86"/>
      <c r="Y391" s="450"/>
      <c r="Z391" s="450"/>
      <c r="AA391" s="450"/>
      <c r="AB391" s="450"/>
      <c r="AC391" s="450"/>
      <c r="AD391" s="86"/>
      <c r="AE391" s="86"/>
      <c r="AF391" s="86"/>
      <c r="AG391" s="86"/>
      <c r="AH391" s="86"/>
      <c r="AI391" s="86"/>
      <c r="AJ391" s="449" t="s">
        <v>6149</v>
      </c>
      <c r="AK391" s="89">
        <f t="shared" si="31"/>
        <v>0</v>
      </c>
      <c r="AL391" s="89">
        <f t="shared" si="32"/>
        <v>1</v>
      </c>
      <c r="AM391" s="89" t="str">
        <f t="shared" si="33"/>
        <v>EN TERMINO</v>
      </c>
      <c r="AN391" s="89" t="str">
        <f t="shared" si="34"/>
        <v>EN TERMINO</v>
      </c>
      <c r="AO391" s="548" t="s">
        <v>89</v>
      </c>
      <c r="AP391" s="86"/>
      <c r="AQ391" s="399"/>
      <c r="AR391" s="399"/>
      <c r="AS391" s="399"/>
      <c r="AT391" s="427" t="s">
        <v>224</v>
      </c>
      <c r="AU391" s="528" t="s">
        <v>111</v>
      </c>
      <c r="AV391" s="528" t="s">
        <v>157</v>
      </c>
      <c r="AW391" s="427" t="s">
        <v>213</v>
      </c>
      <c r="AX391" s="427"/>
      <c r="AY391" s="427"/>
      <c r="AZ391" s="427"/>
      <c r="BA391" s="427"/>
      <c r="BB391" s="653"/>
    </row>
    <row r="392" spans="1:54" ht="150" hidden="1" x14ac:dyDescent="0.25">
      <c r="A392" s="522">
        <v>1245</v>
      </c>
      <c r="B392" s="564">
        <v>23</v>
      </c>
      <c r="C392" s="523" t="s">
        <v>6019</v>
      </c>
      <c r="D392" s="524" t="s">
        <v>6020</v>
      </c>
      <c r="E392" s="524" t="s">
        <v>6021</v>
      </c>
      <c r="F392" s="541" t="s">
        <v>5516</v>
      </c>
      <c r="G392" s="541" t="s">
        <v>6075</v>
      </c>
      <c r="H392" s="541" t="s">
        <v>6127</v>
      </c>
      <c r="I392" s="541" t="s">
        <v>6128</v>
      </c>
      <c r="J392" s="550">
        <v>5</v>
      </c>
      <c r="K392" s="451">
        <v>43297</v>
      </c>
      <c r="L392" s="551">
        <v>43465</v>
      </c>
      <c r="M392" s="103" t="s">
        <v>6267</v>
      </c>
      <c r="N392" s="556" t="s">
        <v>6142</v>
      </c>
      <c r="O392" s="556" t="s">
        <v>22</v>
      </c>
      <c r="P392" s="556" t="s">
        <v>22</v>
      </c>
      <c r="Q392" s="427" t="s">
        <v>5681</v>
      </c>
      <c r="R392" s="118" t="s">
        <v>6164</v>
      </c>
      <c r="S392" s="427" t="s">
        <v>3441</v>
      </c>
      <c r="T392" s="427">
        <v>0</v>
      </c>
      <c r="U392" s="398">
        <f t="shared" si="30"/>
        <v>0</v>
      </c>
      <c r="V392" s="86"/>
      <c r="W392" s="86"/>
      <c r="X392" s="86"/>
      <c r="Y392" s="450"/>
      <c r="Z392" s="450"/>
      <c r="AA392" s="450"/>
      <c r="AB392" s="450"/>
      <c r="AC392" s="450"/>
      <c r="AD392" s="86"/>
      <c r="AE392" s="86"/>
      <c r="AF392" s="86"/>
      <c r="AG392" s="86"/>
      <c r="AH392" s="86"/>
      <c r="AI392" s="86"/>
      <c r="AJ392" s="449" t="s">
        <v>6149</v>
      </c>
      <c r="AK392" s="89">
        <f t="shared" si="31"/>
        <v>0</v>
      </c>
      <c r="AL392" s="89">
        <f t="shared" si="32"/>
        <v>1</v>
      </c>
      <c r="AM392" s="89" t="str">
        <f t="shared" si="33"/>
        <v>EN TERMINO</v>
      </c>
      <c r="AN392" s="89" t="str">
        <f t="shared" si="34"/>
        <v>EN TERMINO</v>
      </c>
      <c r="AO392" s="548" t="s">
        <v>89</v>
      </c>
      <c r="AP392" s="86"/>
      <c r="AQ392" s="399"/>
      <c r="AR392" s="399"/>
      <c r="AS392" s="399"/>
      <c r="AT392" s="427" t="s">
        <v>224</v>
      </c>
      <c r="AU392" s="528" t="s">
        <v>111</v>
      </c>
      <c r="AV392" s="528" t="s">
        <v>157</v>
      </c>
      <c r="AW392" s="427" t="s">
        <v>213</v>
      </c>
      <c r="AX392" s="427"/>
      <c r="AY392" s="427"/>
      <c r="AZ392" s="427"/>
      <c r="BA392" s="427"/>
      <c r="BB392" s="653"/>
    </row>
    <row r="393" spans="1:54" ht="180" hidden="1" x14ac:dyDescent="0.25">
      <c r="A393" s="522">
        <v>1246</v>
      </c>
      <c r="B393" s="564">
        <v>24</v>
      </c>
      <c r="C393" s="523" t="s">
        <v>6022</v>
      </c>
      <c r="D393" s="524" t="s">
        <v>6023</v>
      </c>
      <c r="E393" s="524" t="s">
        <v>6024</v>
      </c>
      <c r="F393" s="542" t="s">
        <v>6076</v>
      </c>
      <c r="G393" s="542" t="s">
        <v>6077</v>
      </c>
      <c r="H393" s="541" t="s">
        <v>6129</v>
      </c>
      <c r="I393" s="541" t="s">
        <v>6130</v>
      </c>
      <c r="J393" s="550">
        <v>6</v>
      </c>
      <c r="K393" s="451">
        <v>43297</v>
      </c>
      <c r="L393" s="551">
        <v>43465</v>
      </c>
      <c r="M393" s="103" t="s">
        <v>6267</v>
      </c>
      <c r="N393" s="556" t="s">
        <v>6142</v>
      </c>
      <c r="O393" s="8" t="s">
        <v>6159</v>
      </c>
      <c r="P393" s="8" t="s">
        <v>6159</v>
      </c>
      <c r="Q393" s="427" t="s">
        <v>6160</v>
      </c>
      <c r="R393" s="452" t="s">
        <v>37</v>
      </c>
      <c r="S393" s="427" t="s">
        <v>3441</v>
      </c>
      <c r="T393" s="427">
        <v>0</v>
      </c>
      <c r="U393" s="398">
        <f t="shared" si="30"/>
        <v>0</v>
      </c>
      <c r="V393" s="86"/>
      <c r="W393" s="86"/>
      <c r="X393" s="86"/>
      <c r="Y393" s="450"/>
      <c r="Z393" s="450"/>
      <c r="AA393" s="450"/>
      <c r="AB393" s="450"/>
      <c r="AC393" s="450"/>
      <c r="AD393" s="86"/>
      <c r="AE393" s="86"/>
      <c r="AF393" s="86"/>
      <c r="AG393" s="86"/>
      <c r="AH393" s="86"/>
      <c r="AI393" s="86"/>
      <c r="AJ393" s="449" t="s">
        <v>6149</v>
      </c>
      <c r="AK393" s="89">
        <f t="shared" si="31"/>
        <v>0</v>
      </c>
      <c r="AL393" s="89">
        <f t="shared" si="32"/>
        <v>1</v>
      </c>
      <c r="AM393" s="89" t="str">
        <f t="shared" si="33"/>
        <v>EN TERMINO</v>
      </c>
      <c r="AN393" s="89" t="str">
        <f t="shared" si="34"/>
        <v>EN TERMINO</v>
      </c>
      <c r="AO393" s="548" t="s">
        <v>89</v>
      </c>
      <c r="AP393" s="86"/>
      <c r="AQ393" s="399"/>
      <c r="AR393" s="399"/>
      <c r="AS393" s="399"/>
      <c r="AT393" s="427" t="s">
        <v>224</v>
      </c>
      <c r="AU393" s="528" t="s">
        <v>111</v>
      </c>
      <c r="AV393" s="528" t="s">
        <v>134</v>
      </c>
      <c r="AW393" s="427" t="s">
        <v>213</v>
      </c>
      <c r="AX393" s="427" t="s">
        <v>6237</v>
      </c>
      <c r="AY393" s="427"/>
      <c r="AZ393" s="427"/>
      <c r="BA393" s="427"/>
      <c r="BB393" s="653"/>
    </row>
    <row r="394" spans="1:54" ht="409.5" hidden="1" x14ac:dyDescent="0.25">
      <c r="A394" s="522">
        <v>1247</v>
      </c>
      <c r="B394" s="564">
        <v>25</v>
      </c>
      <c r="C394" s="523" t="s">
        <v>6025</v>
      </c>
      <c r="D394" s="524" t="s">
        <v>6026</v>
      </c>
      <c r="E394" s="524" t="s">
        <v>6027</v>
      </c>
      <c r="F394" s="385" t="s">
        <v>6078</v>
      </c>
      <c r="G394" s="385" t="s">
        <v>6079</v>
      </c>
      <c r="H394" s="385" t="s">
        <v>6131</v>
      </c>
      <c r="I394" s="385" t="s">
        <v>6132</v>
      </c>
      <c r="J394" s="310">
        <v>7</v>
      </c>
      <c r="K394" s="451">
        <v>43297</v>
      </c>
      <c r="L394" s="451">
        <v>43465</v>
      </c>
      <c r="M394" s="103" t="s">
        <v>6267</v>
      </c>
      <c r="N394" s="556" t="s">
        <v>6142</v>
      </c>
      <c r="O394" s="556" t="s">
        <v>43</v>
      </c>
      <c r="P394" s="556" t="s">
        <v>43</v>
      </c>
      <c r="Q394" s="427" t="s">
        <v>398</v>
      </c>
      <c r="R394" s="118" t="s">
        <v>6165</v>
      </c>
      <c r="S394" s="427" t="s">
        <v>3441</v>
      </c>
      <c r="T394" s="427">
        <v>0</v>
      </c>
      <c r="U394" s="398">
        <f t="shared" si="30"/>
        <v>0</v>
      </c>
      <c r="V394" s="86"/>
      <c r="W394" s="86"/>
      <c r="X394" s="86"/>
      <c r="Y394" s="450"/>
      <c r="Z394" s="450"/>
      <c r="AA394" s="450"/>
      <c r="AB394" s="450"/>
      <c r="AC394" s="450"/>
      <c r="AD394" s="86"/>
      <c r="AE394" s="86"/>
      <c r="AF394" s="86"/>
      <c r="AG394" s="86"/>
      <c r="AH394" s="86"/>
      <c r="AI394" s="86"/>
      <c r="AJ394" s="449" t="s">
        <v>6149</v>
      </c>
      <c r="AK394" s="89">
        <f t="shared" si="31"/>
        <v>0</v>
      </c>
      <c r="AL394" s="89">
        <f t="shared" si="32"/>
        <v>1</v>
      </c>
      <c r="AM394" s="89" t="str">
        <f t="shared" si="33"/>
        <v>EN TERMINO</v>
      </c>
      <c r="AN394" s="89" t="str">
        <f t="shared" si="34"/>
        <v>EN TERMINO</v>
      </c>
      <c r="AO394" s="548" t="s">
        <v>89</v>
      </c>
      <c r="AP394" s="86"/>
      <c r="AQ394" s="399"/>
      <c r="AR394" s="399"/>
      <c r="AS394" s="399"/>
      <c r="AT394" s="427" t="s">
        <v>224</v>
      </c>
      <c r="AU394" s="528" t="s">
        <v>117</v>
      </c>
      <c r="AV394" s="528" t="s">
        <v>127</v>
      </c>
      <c r="AW394" s="427" t="s">
        <v>213</v>
      </c>
      <c r="AX394" s="427" t="s">
        <v>6234</v>
      </c>
      <c r="AY394" s="427"/>
      <c r="AZ394" s="427"/>
      <c r="BA394" s="427"/>
      <c r="BB394" s="653"/>
    </row>
    <row r="395" spans="1:54" ht="150" hidden="1" x14ac:dyDescent="0.25">
      <c r="A395" s="522">
        <v>1248</v>
      </c>
      <c r="B395" s="564">
        <v>26</v>
      </c>
      <c r="C395" s="531" t="s">
        <v>6028</v>
      </c>
      <c r="D395" s="524" t="s">
        <v>6029</v>
      </c>
      <c r="E395" s="524" t="s">
        <v>6030</v>
      </c>
      <c r="F395" s="385" t="s">
        <v>5516</v>
      </c>
      <c r="G395" s="385" t="s">
        <v>6080</v>
      </c>
      <c r="H395" s="541" t="s">
        <v>6133</v>
      </c>
      <c r="I395" s="541" t="s">
        <v>6134</v>
      </c>
      <c r="J395" s="550">
        <v>5</v>
      </c>
      <c r="K395" s="451">
        <v>43297</v>
      </c>
      <c r="L395" s="551">
        <v>43465</v>
      </c>
      <c r="M395" s="103" t="s">
        <v>6267</v>
      </c>
      <c r="N395" s="556" t="s">
        <v>6142</v>
      </c>
      <c r="O395" s="556" t="s">
        <v>22</v>
      </c>
      <c r="P395" s="556" t="s">
        <v>22</v>
      </c>
      <c r="Q395" s="427" t="s">
        <v>5681</v>
      </c>
      <c r="R395" s="118" t="s">
        <v>6164</v>
      </c>
      <c r="S395" s="427" t="s">
        <v>3441</v>
      </c>
      <c r="T395" s="427">
        <v>0</v>
      </c>
      <c r="U395" s="398">
        <f t="shared" si="30"/>
        <v>0</v>
      </c>
      <c r="V395" s="86"/>
      <c r="W395" s="86"/>
      <c r="X395" s="86"/>
      <c r="Y395" s="450"/>
      <c r="Z395" s="450"/>
      <c r="AA395" s="450"/>
      <c r="AB395" s="450"/>
      <c r="AC395" s="450"/>
      <c r="AD395" s="86"/>
      <c r="AE395" s="86"/>
      <c r="AF395" s="86"/>
      <c r="AG395" s="86"/>
      <c r="AH395" s="86"/>
      <c r="AI395" s="86"/>
      <c r="AJ395" s="449" t="s">
        <v>6149</v>
      </c>
      <c r="AK395" s="89">
        <f t="shared" si="31"/>
        <v>0</v>
      </c>
      <c r="AL395" s="89">
        <f t="shared" si="32"/>
        <v>1</v>
      </c>
      <c r="AM395" s="89" t="str">
        <f t="shared" si="33"/>
        <v>EN TERMINO</v>
      </c>
      <c r="AN395" s="89" t="str">
        <f t="shared" si="34"/>
        <v>EN TERMINO</v>
      </c>
      <c r="AO395" s="548" t="s">
        <v>89</v>
      </c>
      <c r="AP395" s="86"/>
      <c r="AQ395" s="399"/>
      <c r="AR395" s="399"/>
      <c r="AS395" s="399"/>
      <c r="AT395" s="427" t="s">
        <v>224</v>
      </c>
      <c r="AU395" s="528" t="s">
        <v>111</v>
      </c>
      <c r="AV395" s="528" t="s">
        <v>6153</v>
      </c>
      <c r="AW395" s="427" t="s">
        <v>213</v>
      </c>
      <c r="AX395" s="427"/>
      <c r="AY395" s="427"/>
      <c r="AZ395" s="427"/>
      <c r="BA395" s="427"/>
      <c r="BB395" s="653"/>
    </row>
    <row r="396" spans="1:54" ht="180" hidden="1" x14ac:dyDescent="0.25">
      <c r="A396" s="522">
        <v>1249</v>
      </c>
      <c r="B396" s="564">
        <v>27</v>
      </c>
      <c r="C396" s="531" t="s">
        <v>6031</v>
      </c>
      <c r="D396" s="529" t="s">
        <v>6032</v>
      </c>
      <c r="E396" s="529" t="s">
        <v>6033</v>
      </c>
      <c r="F396" s="542" t="s">
        <v>6081</v>
      </c>
      <c r="G396" s="542" t="s">
        <v>6077</v>
      </c>
      <c r="H396" s="541" t="s">
        <v>6135</v>
      </c>
      <c r="I396" s="541" t="s">
        <v>6136</v>
      </c>
      <c r="J396" s="550">
        <v>6</v>
      </c>
      <c r="K396" s="451">
        <v>43297</v>
      </c>
      <c r="L396" s="551">
        <v>43465</v>
      </c>
      <c r="M396" s="103" t="s">
        <v>6267</v>
      </c>
      <c r="N396" s="556" t="s">
        <v>6142</v>
      </c>
      <c r="O396" s="8" t="s">
        <v>6159</v>
      </c>
      <c r="P396" s="8" t="s">
        <v>6159</v>
      </c>
      <c r="Q396" s="427" t="s">
        <v>6160</v>
      </c>
      <c r="R396" s="452" t="s">
        <v>37</v>
      </c>
      <c r="S396" s="427" t="s">
        <v>3441</v>
      </c>
      <c r="T396" s="427">
        <v>0</v>
      </c>
      <c r="U396" s="398">
        <f t="shared" si="30"/>
        <v>0</v>
      </c>
      <c r="V396" s="86"/>
      <c r="W396" s="86"/>
      <c r="X396" s="86"/>
      <c r="Y396" s="450"/>
      <c r="Z396" s="450"/>
      <c r="AA396" s="450"/>
      <c r="AB396" s="450"/>
      <c r="AC396" s="450"/>
      <c r="AD396" s="86"/>
      <c r="AE396" s="86"/>
      <c r="AF396" s="86"/>
      <c r="AG396" s="86"/>
      <c r="AH396" s="86"/>
      <c r="AI396" s="86"/>
      <c r="AJ396" s="449" t="s">
        <v>6149</v>
      </c>
      <c r="AK396" s="89">
        <f t="shared" si="31"/>
        <v>0</v>
      </c>
      <c r="AL396" s="89">
        <f t="shared" si="32"/>
        <v>1</v>
      </c>
      <c r="AM396" s="89" t="str">
        <f t="shared" si="33"/>
        <v>EN TERMINO</v>
      </c>
      <c r="AN396" s="89" t="str">
        <f t="shared" si="34"/>
        <v>EN TERMINO</v>
      </c>
      <c r="AO396" s="548" t="s">
        <v>89</v>
      </c>
      <c r="AP396" s="86"/>
      <c r="AQ396" s="399"/>
      <c r="AR396" s="399"/>
      <c r="AS396" s="399"/>
      <c r="AT396" s="427" t="s">
        <v>224</v>
      </c>
      <c r="AU396" s="528" t="s">
        <v>111</v>
      </c>
      <c r="AV396" s="528" t="s">
        <v>134</v>
      </c>
      <c r="AW396" s="427" t="s">
        <v>213</v>
      </c>
      <c r="AX396" s="427" t="s">
        <v>6237</v>
      </c>
      <c r="AY396" s="427"/>
      <c r="AZ396" s="427"/>
      <c r="BA396" s="427"/>
      <c r="BB396" s="653"/>
    </row>
    <row r="397" spans="1:54" ht="150" hidden="1" x14ac:dyDescent="0.25">
      <c r="A397" s="522">
        <v>1250</v>
      </c>
      <c r="B397" s="564">
        <v>28</v>
      </c>
      <c r="C397" s="531" t="s">
        <v>6034</v>
      </c>
      <c r="D397" s="529" t="s">
        <v>6035</v>
      </c>
      <c r="E397" s="529" t="s">
        <v>6036</v>
      </c>
      <c r="F397" s="543" t="s">
        <v>5516</v>
      </c>
      <c r="G397" s="543" t="s">
        <v>6082</v>
      </c>
      <c r="H397" s="552" t="s">
        <v>6137</v>
      </c>
      <c r="I397" s="552" t="s">
        <v>6138</v>
      </c>
      <c r="J397" s="553">
        <v>5</v>
      </c>
      <c r="K397" s="451">
        <v>43297</v>
      </c>
      <c r="L397" s="551">
        <v>43465</v>
      </c>
      <c r="M397" s="103" t="s">
        <v>6267</v>
      </c>
      <c r="N397" s="557" t="s">
        <v>6142</v>
      </c>
      <c r="O397" s="557" t="s">
        <v>22</v>
      </c>
      <c r="P397" s="557" t="s">
        <v>22</v>
      </c>
      <c r="Q397" s="427" t="s">
        <v>5681</v>
      </c>
      <c r="R397" s="118" t="s">
        <v>6164</v>
      </c>
      <c r="S397" s="427" t="s">
        <v>3441</v>
      </c>
      <c r="T397" s="427">
        <v>0</v>
      </c>
      <c r="U397" s="398">
        <f t="shared" si="30"/>
        <v>0</v>
      </c>
      <c r="V397" s="86"/>
      <c r="W397" s="86"/>
      <c r="X397" s="86"/>
      <c r="Y397" s="450"/>
      <c r="Z397" s="450"/>
      <c r="AA397" s="450"/>
      <c r="AB397" s="450"/>
      <c r="AC397" s="450"/>
      <c r="AD397" s="86"/>
      <c r="AE397" s="86"/>
      <c r="AF397" s="86"/>
      <c r="AG397" s="86"/>
      <c r="AH397" s="86"/>
      <c r="AI397" s="86"/>
      <c r="AJ397" s="449" t="s">
        <v>6149</v>
      </c>
      <c r="AK397" s="89">
        <f t="shared" si="31"/>
        <v>0</v>
      </c>
      <c r="AL397" s="89">
        <f t="shared" si="32"/>
        <v>1</v>
      </c>
      <c r="AM397" s="89" t="str">
        <f t="shared" si="33"/>
        <v>EN TERMINO</v>
      </c>
      <c r="AN397" s="89" t="str">
        <f t="shared" si="34"/>
        <v>EN TERMINO</v>
      </c>
      <c r="AO397" s="558" t="s">
        <v>89</v>
      </c>
      <c r="AP397" s="86"/>
      <c r="AQ397" s="399"/>
      <c r="AR397" s="399"/>
      <c r="AS397" s="399"/>
      <c r="AT397" s="427" t="s">
        <v>224</v>
      </c>
      <c r="AU397" s="528" t="s">
        <v>115</v>
      </c>
      <c r="AV397" s="528" t="s">
        <v>174</v>
      </c>
      <c r="AW397" s="427" t="s">
        <v>213</v>
      </c>
      <c r="AX397" s="427"/>
      <c r="AY397" s="427"/>
      <c r="AZ397" s="427"/>
      <c r="BA397" s="427"/>
      <c r="BB397" s="653"/>
    </row>
    <row r="398" spans="1:54" ht="195" x14ac:dyDescent="0.25">
      <c r="A398" s="567">
        <v>1251</v>
      </c>
      <c r="B398" s="568">
        <v>29</v>
      </c>
      <c r="C398" s="569" t="s">
        <v>6037</v>
      </c>
      <c r="D398" s="570" t="s">
        <v>6038</v>
      </c>
      <c r="E398" s="570" t="s">
        <v>6039</v>
      </c>
      <c r="F398" s="571" t="s">
        <v>6083</v>
      </c>
      <c r="G398" s="571" t="s">
        <v>6084</v>
      </c>
      <c r="H398" s="572" t="s">
        <v>6139</v>
      </c>
      <c r="I398" s="573" t="s">
        <v>6140</v>
      </c>
      <c r="J398" s="553">
        <v>5</v>
      </c>
      <c r="K398" s="471">
        <v>43297</v>
      </c>
      <c r="L398" s="574">
        <v>43373</v>
      </c>
      <c r="M398" s="472" t="s">
        <v>307</v>
      </c>
      <c r="N398" s="557" t="s">
        <v>307</v>
      </c>
      <c r="O398" s="557" t="s">
        <v>6183</v>
      </c>
      <c r="P398" s="557" t="s">
        <v>6183</v>
      </c>
      <c r="Q398" s="473" t="s">
        <v>6161</v>
      </c>
      <c r="R398" s="576" t="s">
        <v>37</v>
      </c>
      <c r="S398" s="473" t="s">
        <v>88</v>
      </c>
      <c r="T398" s="473">
        <v>5</v>
      </c>
      <c r="U398" s="474">
        <f t="shared" si="30"/>
        <v>1</v>
      </c>
      <c r="V398" s="475"/>
      <c r="W398" s="475"/>
      <c r="X398" s="475"/>
      <c r="Y398" s="476"/>
      <c r="Z398" s="476"/>
      <c r="AA398" s="476"/>
      <c r="AB398" s="476"/>
      <c r="AC398" s="476" t="s">
        <v>6259</v>
      </c>
      <c r="AD398" s="475"/>
      <c r="AE398" s="475"/>
      <c r="AF398" s="475"/>
      <c r="AG398" s="475"/>
      <c r="AH398" s="475"/>
      <c r="AI398" s="475"/>
      <c r="AJ398" s="477" t="s">
        <v>6149</v>
      </c>
      <c r="AK398" s="478">
        <f t="shared" si="31"/>
        <v>2</v>
      </c>
      <c r="AL398" s="478">
        <f t="shared" si="32"/>
        <v>1</v>
      </c>
      <c r="AM398" s="478" t="str">
        <f t="shared" si="33"/>
        <v>CUMPLIDA</v>
      </c>
      <c r="AN398" s="478" t="str">
        <f t="shared" si="34"/>
        <v>CUMPLIDA</v>
      </c>
      <c r="AO398" s="473" t="s">
        <v>88</v>
      </c>
      <c r="AP398" s="475"/>
      <c r="AQ398" s="479"/>
      <c r="AR398" s="479"/>
      <c r="AS398" s="479"/>
      <c r="AT398" s="473" t="s">
        <v>224</v>
      </c>
      <c r="AU398" s="575" t="s">
        <v>111</v>
      </c>
      <c r="AV398" s="575" t="s">
        <v>6154</v>
      </c>
      <c r="AW398" s="473" t="s">
        <v>307</v>
      </c>
      <c r="AX398" s="473"/>
      <c r="AY398" s="473"/>
      <c r="AZ398" s="473"/>
      <c r="BA398" s="473"/>
      <c r="BB398" s="654"/>
    </row>
  </sheetData>
  <protectedRanges>
    <protectedRange password="C90D" sqref="G121" name="Rango1_4_1_1_1_1_1_1"/>
    <protectedRange password="C90D" sqref="J121" name="Rango1_4_1_1_1_1_1_2_1_1_1"/>
  </protectedRanges>
  <conditionalFormatting sqref="AM298:AN333 AM284:AN294 AM16:AN236 AM3:AN14">
    <cfRule type="cellIs" dxfId="664" priority="268" operator="equal">
      <formula>"EN TERMINO"</formula>
    </cfRule>
    <cfRule type="cellIs" dxfId="663" priority="269" operator="equal">
      <formula>"CUMPLIDA"</formula>
    </cfRule>
    <cfRule type="cellIs" dxfId="662" priority="270" operator="equal">
      <formula>"VENCIDA"</formula>
    </cfRule>
  </conditionalFormatting>
  <conditionalFormatting sqref="AN238:AN246">
    <cfRule type="cellIs" dxfId="661" priority="262" operator="equal">
      <formula>"EN TERMINO"</formula>
    </cfRule>
    <cfRule type="cellIs" dxfId="660" priority="263" operator="equal">
      <formula>"CUMPLIDA"</formula>
    </cfRule>
    <cfRule type="cellIs" dxfId="659" priority="264" operator="equal">
      <formula>"VENCIDA"</formula>
    </cfRule>
  </conditionalFormatting>
  <conditionalFormatting sqref="AM238:AM246">
    <cfRule type="cellIs" dxfId="658" priority="265" operator="equal">
      <formula>"EN TERMINO"</formula>
    </cfRule>
    <cfRule type="cellIs" dxfId="657" priority="266" operator="equal">
      <formula>"CUMPLIDA"</formula>
    </cfRule>
    <cfRule type="cellIs" dxfId="656" priority="267" operator="equal">
      <formula>"VENCIDA"</formula>
    </cfRule>
  </conditionalFormatting>
  <conditionalFormatting sqref="AN247:AN261">
    <cfRule type="cellIs" dxfId="655" priority="256" operator="equal">
      <formula>"EN TERMINO"</formula>
    </cfRule>
    <cfRule type="cellIs" dxfId="654" priority="257" operator="equal">
      <formula>"CUMPLIDA"</formula>
    </cfRule>
    <cfRule type="cellIs" dxfId="653" priority="258" operator="equal">
      <formula>"VENCIDA"</formula>
    </cfRule>
  </conditionalFormatting>
  <conditionalFormatting sqref="AM247:AM261">
    <cfRule type="cellIs" dxfId="652" priority="259" operator="equal">
      <formula>"EN TERMINO"</formula>
    </cfRule>
    <cfRule type="cellIs" dxfId="651" priority="260" operator="equal">
      <formula>"CUMPLIDA"</formula>
    </cfRule>
    <cfRule type="cellIs" dxfId="650" priority="261" operator="equal">
      <formula>"VENCIDA"</formula>
    </cfRule>
  </conditionalFormatting>
  <conditionalFormatting sqref="AN262:AN282">
    <cfRule type="cellIs" dxfId="649" priority="250" operator="equal">
      <formula>"EN TERMINO"</formula>
    </cfRule>
    <cfRule type="cellIs" dxfId="648" priority="251" operator="equal">
      <formula>"CUMPLIDA"</formula>
    </cfRule>
    <cfRule type="cellIs" dxfId="647" priority="252" operator="equal">
      <formula>"VENCIDA"</formula>
    </cfRule>
  </conditionalFormatting>
  <conditionalFormatting sqref="AM262:AM282">
    <cfRule type="cellIs" dxfId="646" priority="253" operator="equal">
      <formula>"EN TERMINO"</formula>
    </cfRule>
    <cfRule type="cellIs" dxfId="645" priority="254" operator="equal">
      <formula>"CUMPLIDA"</formula>
    </cfRule>
    <cfRule type="cellIs" dxfId="644" priority="255" operator="equal">
      <formula>"VENCIDA"</formula>
    </cfRule>
  </conditionalFormatting>
  <conditionalFormatting sqref="AN283">
    <cfRule type="cellIs" dxfId="643" priority="244" operator="equal">
      <formula>"EN TERMINO"</formula>
    </cfRule>
    <cfRule type="cellIs" dxfId="642" priority="245" operator="equal">
      <formula>"CUMPLIDA"</formula>
    </cfRule>
    <cfRule type="cellIs" dxfId="641" priority="246" operator="equal">
      <formula>"VENCIDA"</formula>
    </cfRule>
  </conditionalFormatting>
  <conditionalFormatting sqref="AM283">
    <cfRule type="cellIs" dxfId="640" priority="247" operator="equal">
      <formula>"EN TERMINO"</formula>
    </cfRule>
    <cfRule type="cellIs" dxfId="639" priority="248" operator="equal">
      <formula>"CUMPLIDA"</formula>
    </cfRule>
    <cfRule type="cellIs" dxfId="638" priority="249" operator="equal">
      <formula>"VENCIDA"</formula>
    </cfRule>
  </conditionalFormatting>
  <conditionalFormatting sqref="AE79">
    <cfRule type="cellIs" dxfId="637" priority="241" operator="equal">
      <formula>"EN TERMINO"</formula>
    </cfRule>
    <cfRule type="cellIs" dxfId="636" priority="242" operator="equal">
      <formula>"CUMPLIDA"</formula>
    </cfRule>
    <cfRule type="cellIs" dxfId="635" priority="243" operator="equal">
      <formula>"VENCIDA"</formula>
    </cfRule>
  </conditionalFormatting>
  <conditionalFormatting sqref="AE80">
    <cfRule type="cellIs" dxfId="634" priority="238" operator="equal">
      <formula>"EN TERMINO"</formula>
    </cfRule>
    <cfRule type="cellIs" dxfId="633" priority="239" operator="equal">
      <formula>"CUMPLIDA"</formula>
    </cfRule>
    <cfRule type="cellIs" dxfId="632" priority="240" operator="equal">
      <formula>"VENCIDA"</formula>
    </cfRule>
  </conditionalFormatting>
  <conditionalFormatting sqref="AE283">
    <cfRule type="cellIs" dxfId="631" priority="235" operator="equal">
      <formula>"EN TERMINO"</formula>
    </cfRule>
    <cfRule type="cellIs" dxfId="630" priority="236" operator="equal">
      <formula>"CUMPLIDA"</formula>
    </cfRule>
    <cfRule type="cellIs" dxfId="629" priority="237" operator="equal">
      <formula>"VENCIDA"</formula>
    </cfRule>
  </conditionalFormatting>
  <conditionalFormatting sqref="AN295:AN296 AN335">
    <cfRule type="cellIs" dxfId="628" priority="229" operator="equal">
      <formula>"EN TERMINO"</formula>
    </cfRule>
    <cfRule type="cellIs" dxfId="627" priority="230" operator="equal">
      <formula>"CUMPLIDA"</formula>
    </cfRule>
    <cfRule type="cellIs" dxfId="626" priority="231" operator="equal">
      <formula>"VENCIDA"</formula>
    </cfRule>
  </conditionalFormatting>
  <conditionalFormatting sqref="AM295:AM296 AM335">
    <cfRule type="cellIs" dxfId="625" priority="232" operator="equal">
      <formula>"EN TERMINO"</formula>
    </cfRule>
    <cfRule type="cellIs" dxfId="624" priority="233" operator="equal">
      <formula>"CUMPLIDA"</formula>
    </cfRule>
    <cfRule type="cellIs" dxfId="623" priority="234" operator="equal">
      <formula>"VENCIDA"</formula>
    </cfRule>
  </conditionalFormatting>
  <conditionalFormatting sqref="AM15:AN15">
    <cfRule type="cellIs" dxfId="622" priority="226" operator="equal">
      <formula>"EN TERMINO"</formula>
    </cfRule>
    <cfRule type="cellIs" dxfId="621" priority="227" operator="equal">
      <formula>"CUMPLIDA"</formula>
    </cfRule>
    <cfRule type="cellIs" dxfId="620" priority="228" operator="equal">
      <formula>"VENCIDA"</formula>
    </cfRule>
  </conditionalFormatting>
  <conditionalFormatting sqref="AM237:AN237">
    <cfRule type="cellIs" dxfId="619" priority="223" operator="equal">
      <formula>"EN TERMINO"</formula>
    </cfRule>
    <cfRule type="cellIs" dxfId="618" priority="224" operator="equal">
      <formula>"CUMPLIDA"</formula>
    </cfRule>
    <cfRule type="cellIs" dxfId="617" priority="225" operator="equal">
      <formula>"VENCIDA"</formula>
    </cfRule>
  </conditionalFormatting>
  <conditionalFormatting sqref="AM334:AN334">
    <cfRule type="cellIs" dxfId="616" priority="220" operator="equal">
      <formula>"EN TERMINO"</formula>
    </cfRule>
    <cfRule type="cellIs" dxfId="615" priority="221" operator="equal">
      <formula>"CUMPLIDA"</formula>
    </cfRule>
    <cfRule type="cellIs" dxfId="614" priority="222" operator="equal">
      <formula>"VENCIDA"</formula>
    </cfRule>
  </conditionalFormatting>
  <conditionalFormatting sqref="AM297:AN297">
    <cfRule type="cellIs" dxfId="613" priority="217" operator="equal">
      <formula>"EN TERMINO"</formula>
    </cfRule>
    <cfRule type="cellIs" dxfId="612" priority="218" operator="equal">
      <formula>"CUMPLIDA"</formula>
    </cfRule>
    <cfRule type="cellIs" dxfId="611" priority="219" operator="equal">
      <formula>"VENCIDA"</formula>
    </cfRule>
  </conditionalFormatting>
  <conditionalFormatting sqref="AN369">
    <cfRule type="cellIs" dxfId="610" priority="211" operator="equal">
      <formula>"EN TERMINO"</formula>
    </cfRule>
    <cfRule type="cellIs" dxfId="609" priority="212" operator="equal">
      <formula>"CUMPLIDA"</formula>
    </cfRule>
    <cfRule type="cellIs" dxfId="608" priority="213" operator="equal">
      <formula>"VENCIDA"</formula>
    </cfRule>
  </conditionalFormatting>
  <conditionalFormatting sqref="AM369">
    <cfRule type="cellIs" dxfId="607" priority="214" operator="equal">
      <formula>"EN TERMINO"</formula>
    </cfRule>
    <cfRule type="cellIs" dxfId="606" priority="215" operator="equal">
      <formula>"CUMPLIDA"</formula>
    </cfRule>
    <cfRule type="cellIs" dxfId="605" priority="216" operator="equal">
      <formula>"VENCIDA"</formula>
    </cfRule>
  </conditionalFormatting>
  <conditionalFormatting sqref="AN368">
    <cfRule type="cellIs" dxfId="604" priority="205" operator="equal">
      <formula>"EN TERMINO"</formula>
    </cfRule>
    <cfRule type="cellIs" dxfId="603" priority="206" operator="equal">
      <formula>"CUMPLIDA"</formula>
    </cfRule>
    <cfRule type="cellIs" dxfId="602" priority="207" operator="equal">
      <formula>"VENCIDA"</formula>
    </cfRule>
  </conditionalFormatting>
  <conditionalFormatting sqref="AM368">
    <cfRule type="cellIs" dxfId="601" priority="208" operator="equal">
      <formula>"EN TERMINO"</formula>
    </cfRule>
    <cfRule type="cellIs" dxfId="600" priority="209" operator="equal">
      <formula>"CUMPLIDA"</formula>
    </cfRule>
    <cfRule type="cellIs" dxfId="599" priority="210" operator="equal">
      <formula>"VENCIDA"</formula>
    </cfRule>
  </conditionalFormatting>
  <conditionalFormatting sqref="AN365">
    <cfRule type="cellIs" dxfId="598" priority="199" operator="equal">
      <formula>"EN TERMINO"</formula>
    </cfRule>
    <cfRule type="cellIs" dxfId="597" priority="200" operator="equal">
      <formula>"CUMPLIDA"</formula>
    </cfRule>
    <cfRule type="cellIs" dxfId="596" priority="201" operator="equal">
      <formula>"VENCIDA"</formula>
    </cfRule>
  </conditionalFormatting>
  <conditionalFormatting sqref="AM365">
    <cfRule type="cellIs" dxfId="595" priority="202" operator="equal">
      <formula>"EN TERMINO"</formula>
    </cfRule>
    <cfRule type="cellIs" dxfId="594" priority="203" operator="equal">
      <formula>"CUMPLIDA"</formula>
    </cfRule>
    <cfRule type="cellIs" dxfId="593" priority="204" operator="equal">
      <formula>"VENCIDA"</formula>
    </cfRule>
  </conditionalFormatting>
  <conditionalFormatting sqref="AN364">
    <cfRule type="cellIs" dxfId="592" priority="193" operator="equal">
      <formula>"EN TERMINO"</formula>
    </cfRule>
    <cfRule type="cellIs" dxfId="591" priority="194" operator="equal">
      <formula>"CUMPLIDA"</formula>
    </cfRule>
    <cfRule type="cellIs" dxfId="590" priority="195" operator="equal">
      <formula>"VENCIDA"</formula>
    </cfRule>
  </conditionalFormatting>
  <conditionalFormatting sqref="AM364">
    <cfRule type="cellIs" dxfId="589" priority="196" operator="equal">
      <formula>"EN TERMINO"</formula>
    </cfRule>
    <cfRule type="cellIs" dxfId="588" priority="197" operator="equal">
      <formula>"CUMPLIDA"</formula>
    </cfRule>
    <cfRule type="cellIs" dxfId="587" priority="198" operator="equal">
      <formula>"VENCIDA"</formula>
    </cfRule>
  </conditionalFormatting>
  <conditionalFormatting sqref="AN363">
    <cfRule type="cellIs" dxfId="586" priority="187" operator="equal">
      <formula>"EN TERMINO"</formula>
    </cfRule>
    <cfRule type="cellIs" dxfId="585" priority="188" operator="equal">
      <formula>"CUMPLIDA"</formula>
    </cfRule>
    <cfRule type="cellIs" dxfId="584" priority="189" operator="equal">
      <formula>"VENCIDA"</formula>
    </cfRule>
  </conditionalFormatting>
  <conditionalFormatting sqref="AM363">
    <cfRule type="cellIs" dxfId="583" priority="190" operator="equal">
      <formula>"EN TERMINO"</formula>
    </cfRule>
    <cfRule type="cellIs" dxfId="582" priority="191" operator="equal">
      <formula>"CUMPLIDA"</formula>
    </cfRule>
    <cfRule type="cellIs" dxfId="581" priority="192" operator="equal">
      <formula>"VENCIDA"</formula>
    </cfRule>
  </conditionalFormatting>
  <conditionalFormatting sqref="AN362">
    <cfRule type="cellIs" dxfId="580" priority="181" operator="equal">
      <formula>"EN TERMINO"</formula>
    </cfRule>
    <cfRule type="cellIs" dxfId="579" priority="182" operator="equal">
      <formula>"CUMPLIDA"</formula>
    </cfRule>
    <cfRule type="cellIs" dxfId="578" priority="183" operator="equal">
      <formula>"VENCIDA"</formula>
    </cfRule>
  </conditionalFormatting>
  <conditionalFormatting sqref="AM362">
    <cfRule type="cellIs" dxfId="577" priority="184" operator="equal">
      <formula>"EN TERMINO"</formula>
    </cfRule>
    <cfRule type="cellIs" dxfId="576" priority="185" operator="equal">
      <formula>"CUMPLIDA"</formula>
    </cfRule>
    <cfRule type="cellIs" dxfId="575" priority="186" operator="equal">
      <formula>"VENCIDA"</formula>
    </cfRule>
  </conditionalFormatting>
  <conditionalFormatting sqref="AN361">
    <cfRule type="cellIs" dxfId="574" priority="175" operator="equal">
      <formula>"EN TERMINO"</formula>
    </cfRule>
    <cfRule type="cellIs" dxfId="573" priority="176" operator="equal">
      <formula>"CUMPLIDA"</formula>
    </cfRule>
    <cfRule type="cellIs" dxfId="572" priority="177" operator="equal">
      <formula>"VENCIDA"</formula>
    </cfRule>
  </conditionalFormatting>
  <conditionalFormatting sqref="AM361">
    <cfRule type="cellIs" dxfId="571" priority="178" operator="equal">
      <formula>"EN TERMINO"</formula>
    </cfRule>
    <cfRule type="cellIs" dxfId="570" priority="179" operator="equal">
      <formula>"CUMPLIDA"</formula>
    </cfRule>
    <cfRule type="cellIs" dxfId="569" priority="180" operator="equal">
      <formula>"VENCIDA"</formula>
    </cfRule>
  </conditionalFormatting>
  <conditionalFormatting sqref="AN360">
    <cfRule type="cellIs" dxfId="568" priority="169" operator="equal">
      <formula>"EN TERMINO"</formula>
    </cfRule>
    <cfRule type="cellIs" dxfId="567" priority="170" operator="equal">
      <formula>"CUMPLIDA"</formula>
    </cfRule>
    <cfRule type="cellIs" dxfId="566" priority="171" operator="equal">
      <formula>"VENCIDA"</formula>
    </cfRule>
  </conditionalFormatting>
  <conditionalFormatting sqref="AM360">
    <cfRule type="cellIs" dxfId="565" priority="172" operator="equal">
      <formula>"EN TERMINO"</formula>
    </cfRule>
    <cfRule type="cellIs" dxfId="564" priority="173" operator="equal">
      <formula>"CUMPLIDA"</formula>
    </cfRule>
    <cfRule type="cellIs" dxfId="563" priority="174" operator="equal">
      <formula>"VENCIDA"</formula>
    </cfRule>
  </conditionalFormatting>
  <conditionalFormatting sqref="AN359">
    <cfRule type="cellIs" dxfId="562" priority="163" operator="equal">
      <formula>"EN TERMINO"</formula>
    </cfRule>
    <cfRule type="cellIs" dxfId="561" priority="164" operator="equal">
      <formula>"CUMPLIDA"</formula>
    </cfRule>
    <cfRule type="cellIs" dxfId="560" priority="165" operator="equal">
      <formula>"VENCIDA"</formula>
    </cfRule>
  </conditionalFormatting>
  <conditionalFormatting sqref="AM359">
    <cfRule type="cellIs" dxfId="559" priority="166" operator="equal">
      <formula>"EN TERMINO"</formula>
    </cfRule>
    <cfRule type="cellIs" dxfId="558" priority="167" operator="equal">
      <formula>"CUMPLIDA"</formula>
    </cfRule>
    <cfRule type="cellIs" dxfId="557" priority="168" operator="equal">
      <formula>"VENCIDA"</formula>
    </cfRule>
  </conditionalFormatting>
  <conditionalFormatting sqref="AN358">
    <cfRule type="cellIs" dxfId="556" priority="157" operator="equal">
      <formula>"EN TERMINO"</formula>
    </cfRule>
    <cfRule type="cellIs" dxfId="555" priority="158" operator="equal">
      <formula>"CUMPLIDA"</formula>
    </cfRule>
    <cfRule type="cellIs" dxfId="554" priority="159" operator="equal">
      <formula>"VENCIDA"</formula>
    </cfRule>
  </conditionalFormatting>
  <conditionalFormatting sqref="AM358">
    <cfRule type="cellIs" dxfId="553" priority="160" operator="equal">
      <formula>"EN TERMINO"</formula>
    </cfRule>
    <cfRule type="cellIs" dxfId="552" priority="161" operator="equal">
      <formula>"CUMPLIDA"</formula>
    </cfRule>
    <cfRule type="cellIs" dxfId="551" priority="162" operator="equal">
      <formula>"VENCIDA"</formula>
    </cfRule>
  </conditionalFormatting>
  <conditionalFormatting sqref="AN357">
    <cfRule type="cellIs" dxfId="550" priority="151" operator="equal">
      <formula>"EN TERMINO"</formula>
    </cfRule>
    <cfRule type="cellIs" dxfId="549" priority="152" operator="equal">
      <formula>"CUMPLIDA"</formula>
    </cfRule>
    <cfRule type="cellIs" dxfId="548" priority="153" operator="equal">
      <formula>"VENCIDA"</formula>
    </cfRule>
  </conditionalFormatting>
  <conditionalFormatting sqref="AM357">
    <cfRule type="cellIs" dxfId="547" priority="154" operator="equal">
      <formula>"EN TERMINO"</formula>
    </cfRule>
    <cfRule type="cellIs" dxfId="546" priority="155" operator="equal">
      <formula>"CUMPLIDA"</formula>
    </cfRule>
    <cfRule type="cellIs" dxfId="545" priority="156" operator="equal">
      <formula>"VENCIDA"</formula>
    </cfRule>
  </conditionalFormatting>
  <conditionalFormatting sqref="AN356">
    <cfRule type="cellIs" dxfId="544" priority="145" operator="equal">
      <formula>"EN TERMINO"</formula>
    </cfRule>
    <cfRule type="cellIs" dxfId="543" priority="146" operator="equal">
      <formula>"CUMPLIDA"</formula>
    </cfRule>
    <cfRule type="cellIs" dxfId="542" priority="147" operator="equal">
      <formula>"VENCIDA"</formula>
    </cfRule>
  </conditionalFormatting>
  <conditionalFormatting sqref="AM356">
    <cfRule type="cellIs" dxfId="541" priority="148" operator="equal">
      <formula>"EN TERMINO"</formula>
    </cfRule>
    <cfRule type="cellIs" dxfId="540" priority="149" operator="equal">
      <formula>"CUMPLIDA"</formula>
    </cfRule>
    <cfRule type="cellIs" dxfId="539" priority="150" operator="equal">
      <formula>"VENCIDA"</formula>
    </cfRule>
  </conditionalFormatting>
  <conditionalFormatting sqref="AN355">
    <cfRule type="cellIs" dxfId="538" priority="139" operator="equal">
      <formula>"EN TERMINO"</formula>
    </cfRule>
    <cfRule type="cellIs" dxfId="537" priority="140" operator="equal">
      <formula>"CUMPLIDA"</formula>
    </cfRule>
    <cfRule type="cellIs" dxfId="536" priority="141" operator="equal">
      <formula>"VENCIDA"</formula>
    </cfRule>
  </conditionalFormatting>
  <conditionalFormatting sqref="AM355">
    <cfRule type="cellIs" dxfId="535" priority="142" operator="equal">
      <formula>"EN TERMINO"</formula>
    </cfRule>
    <cfRule type="cellIs" dxfId="534" priority="143" operator="equal">
      <formula>"CUMPLIDA"</formula>
    </cfRule>
    <cfRule type="cellIs" dxfId="533" priority="144" operator="equal">
      <formula>"VENCIDA"</formula>
    </cfRule>
  </conditionalFormatting>
  <conditionalFormatting sqref="AN354">
    <cfRule type="cellIs" dxfId="532" priority="133" operator="equal">
      <formula>"EN TERMINO"</formula>
    </cfRule>
    <cfRule type="cellIs" dxfId="531" priority="134" operator="equal">
      <formula>"CUMPLIDA"</formula>
    </cfRule>
    <cfRule type="cellIs" dxfId="530" priority="135" operator="equal">
      <formula>"VENCIDA"</formula>
    </cfRule>
  </conditionalFormatting>
  <conditionalFormatting sqref="AM354">
    <cfRule type="cellIs" dxfId="529" priority="136" operator="equal">
      <formula>"EN TERMINO"</formula>
    </cfRule>
    <cfRule type="cellIs" dxfId="528" priority="137" operator="equal">
      <formula>"CUMPLIDA"</formula>
    </cfRule>
    <cfRule type="cellIs" dxfId="527" priority="138" operator="equal">
      <formula>"VENCIDA"</formula>
    </cfRule>
  </conditionalFormatting>
  <conditionalFormatting sqref="AN353">
    <cfRule type="cellIs" dxfId="526" priority="127" operator="equal">
      <formula>"EN TERMINO"</formula>
    </cfRule>
    <cfRule type="cellIs" dxfId="525" priority="128" operator="equal">
      <formula>"CUMPLIDA"</formula>
    </cfRule>
    <cfRule type="cellIs" dxfId="524" priority="129" operator="equal">
      <formula>"VENCIDA"</formula>
    </cfRule>
  </conditionalFormatting>
  <conditionalFormatting sqref="AM353">
    <cfRule type="cellIs" dxfId="523" priority="130" operator="equal">
      <formula>"EN TERMINO"</formula>
    </cfRule>
    <cfRule type="cellIs" dxfId="522" priority="131" operator="equal">
      <formula>"CUMPLIDA"</formula>
    </cfRule>
    <cfRule type="cellIs" dxfId="521" priority="132" operator="equal">
      <formula>"VENCIDA"</formula>
    </cfRule>
  </conditionalFormatting>
  <conditionalFormatting sqref="AN352">
    <cfRule type="cellIs" dxfId="520" priority="121" operator="equal">
      <formula>"EN TERMINO"</formula>
    </cfRule>
    <cfRule type="cellIs" dxfId="519" priority="122" operator="equal">
      <formula>"CUMPLIDA"</formula>
    </cfRule>
    <cfRule type="cellIs" dxfId="518" priority="123" operator="equal">
      <formula>"VENCIDA"</formula>
    </cfRule>
  </conditionalFormatting>
  <conditionalFormatting sqref="AM352">
    <cfRule type="cellIs" dxfId="517" priority="124" operator="equal">
      <formula>"EN TERMINO"</formula>
    </cfRule>
    <cfRule type="cellIs" dxfId="516" priority="125" operator="equal">
      <formula>"CUMPLIDA"</formula>
    </cfRule>
    <cfRule type="cellIs" dxfId="515" priority="126" operator="equal">
      <formula>"VENCIDA"</formula>
    </cfRule>
  </conditionalFormatting>
  <conditionalFormatting sqref="AN351">
    <cfRule type="cellIs" dxfId="514" priority="115" operator="equal">
      <formula>"EN TERMINO"</formula>
    </cfRule>
    <cfRule type="cellIs" dxfId="513" priority="116" operator="equal">
      <formula>"CUMPLIDA"</formula>
    </cfRule>
    <cfRule type="cellIs" dxfId="512" priority="117" operator="equal">
      <formula>"VENCIDA"</formula>
    </cfRule>
  </conditionalFormatting>
  <conditionalFormatting sqref="AM351">
    <cfRule type="cellIs" dxfId="511" priority="118" operator="equal">
      <formula>"EN TERMINO"</formula>
    </cfRule>
    <cfRule type="cellIs" dxfId="510" priority="119" operator="equal">
      <formula>"CUMPLIDA"</formula>
    </cfRule>
    <cfRule type="cellIs" dxfId="509" priority="120" operator="equal">
      <formula>"VENCIDA"</formula>
    </cfRule>
  </conditionalFormatting>
  <conditionalFormatting sqref="AN350">
    <cfRule type="cellIs" dxfId="508" priority="109" operator="equal">
      <formula>"EN TERMINO"</formula>
    </cfRule>
    <cfRule type="cellIs" dxfId="507" priority="110" operator="equal">
      <formula>"CUMPLIDA"</formula>
    </cfRule>
    <cfRule type="cellIs" dxfId="506" priority="111" operator="equal">
      <formula>"VENCIDA"</formula>
    </cfRule>
  </conditionalFormatting>
  <conditionalFormatting sqref="AM350">
    <cfRule type="cellIs" dxfId="505" priority="112" operator="equal">
      <formula>"EN TERMINO"</formula>
    </cfRule>
    <cfRule type="cellIs" dxfId="504" priority="113" operator="equal">
      <formula>"CUMPLIDA"</formula>
    </cfRule>
    <cfRule type="cellIs" dxfId="503" priority="114" operator="equal">
      <formula>"VENCIDA"</formula>
    </cfRule>
  </conditionalFormatting>
  <conditionalFormatting sqref="AN349">
    <cfRule type="cellIs" dxfId="502" priority="103" operator="equal">
      <formula>"EN TERMINO"</formula>
    </cfRule>
    <cfRule type="cellIs" dxfId="501" priority="104" operator="equal">
      <formula>"CUMPLIDA"</formula>
    </cfRule>
    <cfRule type="cellIs" dxfId="500" priority="105" operator="equal">
      <formula>"VENCIDA"</formula>
    </cfRule>
  </conditionalFormatting>
  <conditionalFormatting sqref="AM349">
    <cfRule type="cellIs" dxfId="499" priority="106" operator="equal">
      <formula>"EN TERMINO"</formula>
    </cfRule>
    <cfRule type="cellIs" dxfId="498" priority="107" operator="equal">
      <formula>"CUMPLIDA"</formula>
    </cfRule>
    <cfRule type="cellIs" dxfId="497" priority="108" operator="equal">
      <formula>"VENCIDA"</formula>
    </cfRule>
  </conditionalFormatting>
  <conditionalFormatting sqref="AN348">
    <cfRule type="cellIs" dxfId="496" priority="97" operator="equal">
      <formula>"EN TERMINO"</formula>
    </cfRule>
    <cfRule type="cellIs" dxfId="495" priority="98" operator="equal">
      <formula>"CUMPLIDA"</formula>
    </cfRule>
    <cfRule type="cellIs" dxfId="494" priority="99" operator="equal">
      <formula>"VENCIDA"</formula>
    </cfRule>
  </conditionalFormatting>
  <conditionalFormatting sqref="AM348">
    <cfRule type="cellIs" dxfId="493" priority="100" operator="equal">
      <formula>"EN TERMINO"</formula>
    </cfRule>
    <cfRule type="cellIs" dxfId="492" priority="101" operator="equal">
      <formula>"CUMPLIDA"</formula>
    </cfRule>
    <cfRule type="cellIs" dxfId="491" priority="102" operator="equal">
      <formula>"VENCIDA"</formula>
    </cfRule>
  </conditionalFormatting>
  <conditionalFormatting sqref="AN347">
    <cfRule type="cellIs" dxfId="490" priority="91" operator="equal">
      <formula>"EN TERMINO"</formula>
    </cfRule>
    <cfRule type="cellIs" dxfId="489" priority="92" operator="equal">
      <formula>"CUMPLIDA"</formula>
    </cfRule>
    <cfRule type="cellIs" dxfId="488" priority="93" operator="equal">
      <formula>"VENCIDA"</formula>
    </cfRule>
  </conditionalFormatting>
  <conditionalFormatting sqref="AM347">
    <cfRule type="cellIs" dxfId="487" priority="94" operator="equal">
      <formula>"EN TERMINO"</formula>
    </cfRule>
    <cfRule type="cellIs" dxfId="486" priority="95" operator="equal">
      <formula>"CUMPLIDA"</formula>
    </cfRule>
    <cfRule type="cellIs" dxfId="485" priority="96" operator="equal">
      <formula>"VENCIDA"</formula>
    </cfRule>
  </conditionalFormatting>
  <conditionalFormatting sqref="AN346">
    <cfRule type="cellIs" dxfId="484" priority="85" operator="equal">
      <formula>"EN TERMINO"</formula>
    </cfRule>
    <cfRule type="cellIs" dxfId="483" priority="86" operator="equal">
      <formula>"CUMPLIDA"</formula>
    </cfRule>
    <cfRule type="cellIs" dxfId="482" priority="87" operator="equal">
      <formula>"VENCIDA"</formula>
    </cfRule>
  </conditionalFormatting>
  <conditionalFormatting sqref="AM346">
    <cfRule type="cellIs" dxfId="481" priority="88" operator="equal">
      <formula>"EN TERMINO"</formula>
    </cfRule>
    <cfRule type="cellIs" dxfId="480" priority="89" operator="equal">
      <formula>"CUMPLIDA"</formula>
    </cfRule>
    <cfRule type="cellIs" dxfId="479" priority="90" operator="equal">
      <formula>"VENCIDA"</formula>
    </cfRule>
  </conditionalFormatting>
  <conditionalFormatting sqref="AN345">
    <cfRule type="cellIs" dxfId="478" priority="79" operator="equal">
      <formula>"EN TERMINO"</formula>
    </cfRule>
    <cfRule type="cellIs" dxfId="477" priority="80" operator="equal">
      <formula>"CUMPLIDA"</formula>
    </cfRule>
    <cfRule type="cellIs" dxfId="476" priority="81" operator="equal">
      <formula>"VENCIDA"</formula>
    </cfRule>
  </conditionalFormatting>
  <conditionalFormatting sqref="AM345">
    <cfRule type="cellIs" dxfId="475" priority="82" operator="equal">
      <formula>"EN TERMINO"</formula>
    </cfRule>
    <cfRule type="cellIs" dxfId="474" priority="83" operator="equal">
      <formula>"CUMPLIDA"</formula>
    </cfRule>
    <cfRule type="cellIs" dxfId="473" priority="84" operator="equal">
      <formula>"VENCIDA"</formula>
    </cfRule>
  </conditionalFormatting>
  <conditionalFormatting sqref="AN344">
    <cfRule type="cellIs" dxfId="472" priority="73" operator="equal">
      <formula>"EN TERMINO"</formula>
    </cfRule>
    <cfRule type="cellIs" dxfId="471" priority="74" operator="equal">
      <formula>"CUMPLIDA"</formula>
    </cfRule>
    <cfRule type="cellIs" dxfId="470" priority="75" operator="equal">
      <formula>"VENCIDA"</formula>
    </cfRule>
  </conditionalFormatting>
  <conditionalFormatting sqref="AM344">
    <cfRule type="cellIs" dxfId="469" priority="76" operator="equal">
      <formula>"EN TERMINO"</formula>
    </cfRule>
    <cfRule type="cellIs" dxfId="468" priority="77" operator="equal">
      <formula>"CUMPLIDA"</formula>
    </cfRule>
    <cfRule type="cellIs" dxfId="467" priority="78" operator="equal">
      <formula>"VENCIDA"</formula>
    </cfRule>
  </conditionalFormatting>
  <conditionalFormatting sqref="AN343">
    <cfRule type="cellIs" dxfId="466" priority="67" operator="equal">
      <formula>"EN TERMINO"</formula>
    </cfRule>
    <cfRule type="cellIs" dxfId="465" priority="68" operator="equal">
      <formula>"CUMPLIDA"</formula>
    </cfRule>
    <cfRule type="cellIs" dxfId="464" priority="69" operator="equal">
      <formula>"VENCIDA"</formula>
    </cfRule>
  </conditionalFormatting>
  <conditionalFormatting sqref="AM343">
    <cfRule type="cellIs" dxfId="463" priority="70" operator="equal">
      <formula>"EN TERMINO"</formula>
    </cfRule>
    <cfRule type="cellIs" dxfId="462" priority="71" operator="equal">
      <formula>"CUMPLIDA"</formula>
    </cfRule>
    <cfRule type="cellIs" dxfId="461" priority="72" operator="equal">
      <formula>"VENCIDA"</formula>
    </cfRule>
  </conditionalFormatting>
  <conditionalFormatting sqref="AN342">
    <cfRule type="cellIs" dxfId="460" priority="61" operator="equal">
      <formula>"EN TERMINO"</formula>
    </cfRule>
    <cfRule type="cellIs" dxfId="459" priority="62" operator="equal">
      <formula>"CUMPLIDA"</formula>
    </cfRule>
    <cfRule type="cellIs" dxfId="458" priority="63" operator="equal">
      <formula>"VENCIDA"</formula>
    </cfRule>
  </conditionalFormatting>
  <conditionalFormatting sqref="AM342">
    <cfRule type="cellIs" dxfId="457" priority="64" operator="equal">
      <formula>"EN TERMINO"</formula>
    </cfRule>
    <cfRule type="cellIs" dxfId="456" priority="65" operator="equal">
      <formula>"CUMPLIDA"</formula>
    </cfRule>
    <cfRule type="cellIs" dxfId="455" priority="66" operator="equal">
      <formula>"VENCIDA"</formula>
    </cfRule>
  </conditionalFormatting>
  <conditionalFormatting sqref="AN341">
    <cfRule type="cellIs" dxfId="454" priority="55" operator="equal">
      <formula>"EN TERMINO"</formula>
    </cfRule>
    <cfRule type="cellIs" dxfId="453" priority="56" operator="equal">
      <formula>"CUMPLIDA"</formula>
    </cfRule>
    <cfRule type="cellIs" dxfId="452" priority="57" operator="equal">
      <formula>"VENCIDA"</formula>
    </cfRule>
  </conditionalFormatting>
  <conditionalFormatting sqref="AM341">
    <cfRule type="cellIs" dxfId="451" priority="58" operator="equal">
      <formula>"EN TERMINO"</formula>
    </cfRule>
    <cfRule type="cellIs" dxfId="450" priority="59" operator="equal">
      <formula>"CUMPLIDA"</formula>
    </cfRule>
    <cfRule type="cellIs" dxfId="449" priority="60" operator="equal">
      <formula>"VENCIDA"</formula>
    </cfRule>
  </conditionalFormatting>
  <conditionalFormatting sqref="AN340">
    <cfRule type="cellIs" dxfId="448" priority="49" operator="equal">
      <formula>"EN TERMINO"</formula>
    </cfRule>
    <cfRule type="cellIs" dxfId="447" priority="50" operator="equal">
      <formula>"CUMPLIDA"</formula>
    </cfRule>
    <cfRule type="cellIs" dxfId="446" priority="51" operator="equal">
      <formula>"VENCIDA"</formula>
    </cfRule>
  </conditionalFormatting>
  <conditionalFormatting sqref="AM340">
    <cfRule type="cellIs" dxfId="445" priority="52" operator="equal">
      <formula>"EN TERMINO"</formula>
    </cfRule>
    <cfRule type="cellIs" dxfId="444" priority="53" operator="equal">
      <formula>"CUMPLIDA"</formula>
    </cfRule>
    <cfRule type="cellIs" dxfId="443" priority="54" operator="equal">
      <formula>"VENCIDA"</formula>
    </cfRule>
  </conditionalFormatting>
  <conditionalFormatting sqref="AN339">
    <cfRule type="cellIs" dxfId="442" priority="43" operator="equal">
      <formula>"EN TERMINO"</formula>
    </cfRule>
    <cfRule type="cellIs" dxfId="441" priority="44" operator="equal">
      <formula>"CUMPLIDA"</formula>
    </cfRule>
    <cfRule type="cellIs" dxfId="440" priority="45" operator="equal">
      <formula>"VENCIDA"</formula>
    </cfRule>
  </conditionalFormatting>
  <conditionalFormatting sqref="AM339">
    <cfRule type="cellIs" dxfId="439" priority="46" operator="equal">
      <formula>"EN TERMINO"</formula>
    </cfRule>
    <cfRule type="cellIs" dxfId="438" priority="47" operator="equal">
      <formula>"CUMPLIDA"</formula>
    </cfRule>
    <cfRule type="cellIs" dxfId="437" priority="48" operator="equal">
      <formula>"VENCIDA"</formula>
    </cfRule>
  </conditionalFormatting>
  <conditionalFormatting sqref="AN338">
    <cfRule type="cellIs" dxfId="436" priority="37" operator="equal">
      <formula>"EN TERMINO"</formula>
    </cfRule>
    <cfRule type="cellIs" dxfId="435" priority="38" operator="equal">
      <formula>"CUMPLIDA"</formula>
    </cfRule>
    <cfRule type="cellIs" dxfId="434" priority="39" operator="equal">
      <formula>"VENCIDA"</formula>
    </cfRule>
  </conditionalFormatting>
  <conditionalFormatting sqref="AM338">
    <cfRule type="cellIs" dxfId="433" priority="40" operator="equal">
      <formula>"EN TERMINO"</formula>
    </cfRule>
    <cfRule type="cellIs" dxfId="432" priority="41" operator="equal">
      <formula>"CUMPLIDA"</formula>
    </cfRule>
    <cfRule type="cellIs" dxfId="431" priority="42" operator="equal">
      <formula>"VENCIDA"</formula>
    </cfRule>
  </conditionalFormatting>
  <conditionalFormatting sqref="AN337">
    <cfRule type="cellIs" dxfId="430" priority="31" operator="equal">
      <formula>"EN TERMINO"</formula>
    </cfRule>
    <cfRule type="cellIs" dxfId="429" priority="32" operator="equal">
      <formula>"CUMPLIDA"</formula>
    </cfRule>
    <cfRule type="cellIs" dxfId="428" priority="33" operator="equal">
      <formula>"VENCIDA"</formula>
    </cfRule>
  </conditionalFormatting>
  <conditionalFormatting sqref="AM337">
    <cfRule type="cellIs" dxfId="427" priority="34" operator="equal">
      <formula>"EN TERMINO"</formula>
    </cfRule>
    <cfRule type="cellIs" dxfId="426" priority="35" operator="equal">
      <formula>"CUMPLIDA"</formula>
    </cfRule>
    <cfRule type="cellIs" dxfId="425" priority="36" operator="equal">
      <formula>"VENCIDA"</formula>
    </cfRule>
  </conditionalFormatting>
  <conditionalFormatting sqref="AN336">
    <cfRule type="cellIs" dxfId="424" priority="25" operator="equal">
      <formula>"EN TERMINO"</formula>
    </cfRule>
    <cfRule type="cellIs" dxfId="423" priority="26" operator="equal">
      <formula>"CUMPLIDA"</formula>
    </cfRule>
    <cfRule type="cellIs" dxfId="422" priority="27" operator="equal">
      <formula>"VENCIDA"</formula>
    </cfRule>
  </conditionalFormatting>
  <conditionalFormatting sqref="AM336">
    <cfRule type="cellIs" dxfId="421" priority="28" operator="equal">
      <formula>"EN TERMINO"</formula>
    </cfRule>
    <cfRule type="cellIs" dxfId="420" priority="29" operator="equal">
      <formula>"CUMPLIDA"</formula>
    </cfRule>
    <cfRule type="cellIs" dxfId="419" priority="30" operator="equal">
      <formula>"VENCIDA"</formula>
    </cfRule>
  </conditionalFormatting>
  <conditionalFormatting sqref="AN367">
    <cfRule type="cellIs" dxfId="418" priority="19" operator="equal">
      <formula>"EN TERMINO"</formula>
    </cfRule>
    <cfRule type="cellIs" dxfId="417" priority="20" operator="equal">
      <formula>"CUMPLIDA"</formula>
    </cfRule>
    <cfRule type="cellIs" dxfId="416" priority="21" operator="equal">
      <formula>"VENCIDA"</formula>
    </cfRule>
  </conditionalFormatting>
  <conditionalFormatting sqref="AM367">
    <cfRule type="cellIs" dxfId="415" priority="22" operator="equal">
      <formula>"EN TERMINO"</formula>
    </cfRule>
    <cfRule type="cellIs" dxfId="414" priority="23" operator="equal">
      <formula>"CUMPLIDA"</formula>
    </cfRule>
    <cfRule type="cellIs" dxfId="413" priority="24" operator="equal">
      <formula>"VENCIDA"</formula>
    </cfRule>
  </conditionalFormatting>
  <conditionalFormatting sqref="AN366">
    <cfRule type="cellIs" dxfId="412" priority="13" operator="equal">
      <formula>"EN TERMINO"</formula>
    </cfRule>
    <cfRule type="cellIs" dxfId="411" priority="14" operator="equal">
      <formula>"CUMPLIDA"</formula>
    </cfRule>
    <cfRule type="cellIs" dxfId="410" priority="15" operator="equal">
      <formula>"VENCIDA"</formula>
    </cfRule>
  </conditionalFormatting>
  <conditionalFormatting sqref="AM366">
    <cfRule type="cellIs" dxfId="409" priority="16" operator="equal">
      <formula>"EN TERMINO"</formula>
    </cfRule>
    <cfRule type="cellIs" dxfId="408" priority="17" operator="equal">
      <formula>"CUMPLIDA"</formula>
    </cfRule>
    <cfRule type="cellIs" dxfId="407" priority="18" operator="equal">
      <formula>"VENCIDA"</formula>
    </cfRule>
  </conditionalFormatting>
  <conditionalFormatting sqref="AN370">
    <cfRule type="cellIs" dxfId="406" priority="7" operator="equal">
      <formula>"EN TERMINO"</formula>
    </cfRule>
    <cfRule type="cellIs" dxfId="405" priority="8" operator="equal">
      <formula>"CUMPLIDA"</formula>
    </cfRule>
    <cfRule type="cellIs" dxfId="404" priority="9" operator="equal">
      <formula>"VENCIDA"</formula>
    </cfRule>
  </conditionalFormatting>
  <conditionalFormatting sqref="AM370">
    <cfRule type="cellIs" dxfId="403" priority="10" operator="equal">
      <formula>"EN TERMINO"</formula>
    </cfRule>
    <cfRule type="cellIs" dxfId="402" priority="11" operator="equal">
      <formula>"CUMPLIDA"</formula>
    </cfRule>
    <cfRule type="cellIs" dxfId="401" priority="12" operator="equal">
      <formula>"VENCIDA"</formula>
    </cfRule>
  </conditionalFormatting>
  <conditionalFormatting sqref="AN371:AN398">
    <cfRule type="cellIs" dxfId="400" priority="1" operator="equal">
      <formula>"EN TERMINO"</formula>
    </cfRule>
    <cfRule type="cellIs" dxfId="399" priority="2" operator="equal">
      <formula>"CUMPLIDA"</formula>
    </cfRule>
    <cfRule type="cellIs" dxfId="398" priority="3" operator="equal">
      <formula>"VENCIDA"</formula>
    </cfRule>
  </conditionalFormatting>
  <conditionalFormatting sqref="AM371:AM398">
    <cfRule type="cellIs" dxfId="397" priority="4" operator="equal">
      <formula>"EN TERMINO"</formula>
    </cfRule>
    <cfRule type="cellIs" dxfId="396" priority="5" operator="equal">
      <formula>"CUMPLIDA"</formula>
    </cfRule>
    <cfRule type="cellIs" dxfId="395"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1:I38"/>
  <sheetViews>
    <sheetView topLeftCell="A13" workbookViewId="0">
      <selection activeCell="F23" sqref="F23"/>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1" spans="1:4" s="416" customFormat="1" x14ac:dyDescent="0.25"/>
    <row r="2" spans="1:4" s="416" customFormat="1" ht="16.5" x14ac:dyDescent="0.3">
      <c r="A2" s="481" t="s">
        <v>5777</v>
      </c>
    </row>
    <row r="3" spans="1:4" x14ac:dyDescent="0.25">
      <c r="A3" s="417" t="s">
        <v>223</v>
      </c>
      <c r="B3" s="416" t="s">
        <v>162</v>
      </c>
    </row>
    <row r="4" spans="1:4" x14ac:dyDescent="0.25">
      <c r="A4" s="417" t="s">
        <v>341</v>
      </c>
      <c r="B4" s="416" t="s">
        <v>162</v>
      </c>
    </row>
    <row r="6" spans="1:4" x14ac:dyDescent="0.25">
      <c r="B6" s="417" t="s">
        <v>74</v>
      </c>
    </row>
    <row r="7" spans="1:4" x14ac:dyDescent="0.25">
      <c r="B7" s="416" t="s">
        <v>76</v>
      </c>
      <c r="C7" s="416" t="s">
        <v>77</v>
      </c>
      <c r="D7" s="416" t="s">
        <v>78</v>
      </c>
    </row>
    <row r="8" spans="1:4" x14ac:dyDescent="0.25">
      <c r="A8" t="s">
        <v>161</v>
      </c>
      <c r="B8" s="419">
        <v>293</v>
      </c>
      <c r="C8" s="419">
        <v>103</v>
      </c>
      <c r="D8" s="419">
        <v>396</v>
      </c>
    </row>
    <row r="10" spans="1:4" x14ac:dyDescent="0.25">
      <c r="B10">
        <f>IF(ISERROR(GETPIVOTDATA("N h",$A$6,"ESTADO DEL HALLAZGO","CUMPLIDA")),0,GETPIVOTDATA("N h",$A$6,"ESTADO DEL HALLAZGO","CUMPLIDA"))</f>
        <v>293</v>
      </c>
      <c r="C10">
        <f>IF(ISERROR(GETPIVOTDATA("N h",$A$6,"ESTADO DEL HALLAZGO","EN TERMINO")),0,GETPIVOTDATA("N h",$A$6,"ESTADO DEL HALLAZGO","EN TERMINO"))</f>
        <v>103</v>
      </c>
      <c r="D10">
        <f>GETPIVOTDATA("N h",$A$6)</f>
        <v>396</v>
      </c>
    </row>
    <row r="11" spans="1:4" x14ac:dyDescent="0.25">
      <c r="B11" s="448">
        <f>IF(ISERROR(B10/D10),0,B10/D10)</f>
        <v>0.73989898989898994</v>
      </c>
      <c r="C11" s="448">
        <f>IF(ISERROR(C10/D10),0,C10/D10)</f>
        <v>0.26010101010101011</v>
      </c>
    </row>
    <row r="12" spans="1:4" s="416" customFormat="1" x14ac:dyDescent="0.25">
      <c r="B12" s="448"/>
      <c r="C12" s="448"/>
    </row>
    <row r="13" spans="1:4" s="416" customFormat="1" x14ac:dyDescent="0.25">
      <c r="B13" s="448"/>
      <c r="C13" s="448"/>
    </row>
    <row r="14" spans="1:4" s="416" customFormat="1" ht="16.5" x14ac:dyDescent="0.3">
      <c r="A14" s="481" t="s">
        <v>5778</v>
      </c>
      <c r="B14" s="448"/>
      <c r="C14" s="448"/>
    </row>
    <row r="15" spans="1:4" s="416" customFormat="1" x14ac:dyDescent="0.25">
      <c r="A15" s="417" t="s">
        <v>223</v>
      </c>
      <c r="B15" s="416" t="s">
        <v>162</v>
      </c>
      <c r="C15" s="448"/>
    </row>
    <row r="16" spans="1:4" x14ac:dyDescent="0.25">
      <c r="A16" s="417" t="s">
        <v>341</v>
      </c>
      <c r="B16" s="416" t="s">
        <v>162</v>
      </c>
    </row>
    <row r="18" spans="1:9" x14ac:dyDescent="0.25">
      <c r="A18" s="417" t="s">
        <v>161</v>
      </c>
      <c r="F18" s="417" t="s">
        <v>161</v>
      </c>
      <c r="G18" s="417" t="s">
        <v>74</v>
      </c>
    </row>
    <row r="19" spans="1:9" x14ac:dyDescent="0.25">
      <c r="B19" s="416" t="s">
        <v>76</v>
      </c>
      <c r="C19" s="416" t="s">
        <v>77</v>
      </c>
      <c r="D19" s="416" t="s">
        <v>78</v>
      </c>
      <c r="F19" s="417" t="s">
        <v>75</v>
      </c>
      <c r="G19" s="416" t="s">
        <v>76</v>
      </c>
      <c r="H19" s="416" t="s">
        <v>77</v>
      </c>
      <c r="I19" s="416" t="s">
        <v>78</v>
      </c>
    </row>
    <row r="20" spans="1:9" x14ac:dyDescent="0.25">
      <c r="A20" s="418" t="s">
        <v>6162</v>
      </c>
      <c r="B20" s="419"/>
      <c r="C20" s="419"/>
      <c r="D20" s="419"/>
      <c r="F20" s="418" t="s">
        <v>37</v>
      </c>
      <c r="G20" s="419">
        <v>13</v>
      </c>
      <c r="H20" s="419">
        <v>8</v>
      </c>
      <c r="I20" s="419">
        <v>21</v>
      </c>
    </row>
    <row r="21" spans="1:9" x14ac:dyDescent="0.25">
      <c r="A21" s="480" t="s">
        <v>5874</v>
      </c>
      <c r="B21" s="419">
        <v>1</v>
      </c>
      <c r="C21" s="419"/>
      <c r="D21" s="419">
        <v>1</v>
      </c>
      <c r="F21" s="418" t="s">
        <v>59</v>
      </c>
      <c r="G21" s="419">
        <v>1</v>
      </c>
      <c r="H21" s="419"/>
      <c r="I21" s="419">
        <v>1</v>
      </c>
    </row>
    <row r="22" spans="1:9" x14ac:dyDescent="0.25">
      <c r="A22" s="480" t="s">
        <v>5875</v>
      </c>
      <c r="B22" s="419">
        <v>2</v>
      </c>
      <c r="C22" s="419"/>
      <c r="D22" s="419">
        <v>2</v>
      </c>
      <c r="F22" s="418" t="s">
        <v>6205</v>
      </c>
      <c r="G22" s="419">
        <v>152</v>
      </c>
      <c r="H22" s="419">
        <v>56</v>
      </c>
      <c r="I22" s="419">
        <v>208</v>
      </c>
    </row>
    <row r="23" spans="1:9" x14ac:dyDescent="0.25">
      <c r="A23" s="418" t="s">
        <v>5884</v>
      </c>
      <c r="B23" s="419"/>
      <c r="C23" s="419"/>
      <c r="D23" s="419"/>
      <c r="F23" s="418" t="s">
        <v>6206</v>
      </c>
      <c r="G23" s="419">
        <v>17</v>
      </c>
      <c r="H23" s="419">
        <v>5</v>
      </c>
      <c r="I23" s="419">
        <v>22</v>
      </c>
    </row>
    <row r="24" spans="1:9" x14ac:dyDescent="0.25">
      <c r="A24" s="480" t="s">
        <v>5885</v>
      </c>
      <c r="B24" s="419">
        <v>42</v>
      </c>
      <c r="C24" s="419"/>
      <c r="D24" s="419">
        <v>42</v>
      </c>
      <c r="F24" s="418" t="s">
        <v>6207</v>
      </c>
      <c r="G24" s="419">
        <v>86</v>
      </c>
      <c r="H24" s="419">
        <v>23</v>
      </c>
      <c r="I24" s="419">
        <v>109</v>
      </c>
    </row>
    <row r="25" spans="1:9" x14ac:dyDescent="0.25">
      <c r="A25" s="480" t="s">
        <v>5776</v>
      </c>
      <c r="B25" s="419">
        <v>78</v>
      </c>
      <c r="C25" s="419"/>
      <c r="D25" s="419">
        <v>78</v>
      </c>
      <c r="F25" s="418" t="s">
        <v>6208</v>
      </c>
      <c r="G25" s="419">
        <v>20</v>
      </c>
      <c r="H25" s="419">
        <v>5</v>
      </c>
      <c r="I25" s="419">
        <v>25</v>
      </c>
    </row>
    <row r="26" spans="1:9" x14ac:dyDescent="0.25">
      <c r="A26" s="480" t="s">
        <v>5874</v>
      </c>
      <c r="B26" s="419">
        <v>19</v>
      </c>
      <c r="C26" s="419"/>
      <c r="D26" s="419">
        <v>19</v>
      </c>
      <c r="F26" s="418" t="s">
        <v>6209</v>
      </c>
      <c r="G26" s="419">
        <v>4</v>
      </c>
      <c r="H26" s="419">
        <v>6</v>
      </c>
      <c r="I26" s="419">
        <v>10</v>
      </c>
    </row>
    <row r="27" spans="1:9" x14ac:dyDescent="0.25">
      <c r="A27" s="480" t="s">
        <v>5875</v>
      </c>
      <c r="B27" s="419">
        <v>64</v>
      </c>
      <c r="C27" s="419"/>
      <c r="D27" s="419">
        <v>64</v>
      </c>
      <c r="F27" s="418" t="s">
        <v>78</v>
      </c>
      <c r="G27" s="419">
        <v>293</v>
      </c>
      <c r="H27" s="419">
        <v>103</v>
      </c>
      <c r="I27" s="419">
        <v>396</v>
      </c>
    </row>
    <row r="28" spans="1:9" x14ac:dyDescent="0.25">
      <c r="A28" s="418" t="s">
        <v>5694</v>
      </c>
      <c r="B28" s="419"/>
      <c r="C28" s="419"/>
      <c r="D28" s="419"/>
    </row>
    <row r="29" spans="1:9" x14ac:dyDescent="0.25">
      <c r="A29" s="480" t="s">
        <v>5885</v>
      </c>
      <c r="B29" s="419">
        <v>27</v>
      </c>
      <c r="C29" s="419"/>
      <c r="D29" s="419">
        <v>27</v>
      </c>
    </row>
    <row r="30" spans="1:9" x14ac:dyDescent="0.25">
      <c r="A30" s="480" t="s">
        <v>5776</v>
      </c>
      <c r="B30" s="419">
        <v>38</v>
      </c>
      <c r="C30" s="419"/>
      <c r="D30" s="419">
        <v>38</v>
      </c>
    </row>
    <row r="31" spans="1:9" x14ac:dyDescent="0.25">
      <c r="A31" s="480" t="s">
        <v>5874</v>
      </c>
      <c r="B31" s="419">
        <v>20</v>
      </c>
      <c r="C31" s="419"/>
      <c r="D31" s="419">
        <v>20</v>
      </c>
    </row>
    <row r="32" spans="1:9" x14ac:dyDescent="0.25">
      <c r="A32" s="480" t="s">
        <v>5875</v>
      </c>
      <c r="B32" s="419">
        <v>2</v>
      </c>
      <c r="C32" s="419">
        <v>70</v>
      </c>
      <c r="D32" s="419">
        <v>72</v>
      </c>
    </row>
    <row r="33" spans="1:4" x14ac:dyDescent="0.25">
      <c r="A33" s="418" t="s">
        <v>5883</v>
      </c>
      <c r="B33" s="419"/>
      <c r="C33" s="419"/>
      <c r="D33" s="419"/>
    </row>
    <row r="34" spans="1:4" x14ac:dyDescent="0.25">
      <c r="A34" s="480" t="s">
        <v>5885</v>
      </c>
      <c r="B34" s="419"/>
      <c r="C34" s="419">
        <v>11</v>
      </c>
      <c r="D34" s="419">
        <v>11</v>
      </c>
    </row>
    <row r="35" spans="1:4" x14ac:dyDescent="0.25">
      <c r="A35" s="480" t="s">
        <v>5776</v>
      </c>
      <c r="B35" s="419"/>
      <c r="C35" s="419">
        <v>14</v>
      </c>
      <c r="D35" s="419">
        <v>14</v>
      </c>
    </row>
    <row r="36" spans="1:4" x14ac:dyDescent="0.25">
      <c r="A36" s="480" t="s">
        <v>5874</v>
      </c>
      <c r="B36" s="419"/>
      <c r="C36" s="419">
        <v>3</v>
      </c>
      <c r="D36" s="419">
        <v>3</v>
      </c>
    </row>
    <row r="37" spans="1:4" x14ac:dyDescent="0.25">
      <c r="A37" s="480" t="s">
        <v>5875</v>
      </c>
      <c r="B37" s="419"/>
      <c r="C37" s="419">
        <v>5</v>
      </c>
      <c r="D37" s="419">
        <v>5</v>
      </c>
    </row>
    <row r="38" spans="1:4" x14ac:dyDescent="0.25">
      <c r="A38" s="418" t="s">
        <v>78</v>
      </c>
      <c r="B38" s="419">
        <v>293</v>
      </c>
      <c r="C38" s="419">
        <v>103</v>
      </c>
      <c r="D38" s="419">
        <v>396</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8">
    <tabColor theme="4" tint="-0.249977111117893"/>
  </sheetPr>
  <dimension ref="A1:U103"/>
  <sheetViews>
    <sheetView showGridLines="0" showRowColHeaders="0" zoomScale="82" zoomScaleNormal="82" workbookViewId="0">
      <selection activeCell="L9" sqref="L9"/>
    </sheetView>
  </sheetViews>
  <sheetFormatPr baseColWidth="10" defaultRowHeight="15" x14ac:dyDescent="0.25"/>
  <cols>
    <col min="1" max="1" width="4.42578125" style="426" customWidth="1"/>
    <col min="2" max="2" width="42.85546875" style="426" bestFit="1" customWidth="1"/>
    <col min="3" max="3" width="21.140625" style="426" customWidth="1"/>
    <col min="4" max="16384" width="11.42578125" style="426"/>
  </cols>
  <sheetData>
    <row r="1" spans="1:21" ht="6.75" customHeight="1" x14ac:dyDescent="0.25"/>
    <row r="2" spans="1:21" ht="6" customHeight="1" x14ac:dyDescent="0.25">
      <c r="J2" s="516">
        <f>Análisis!D10</f>
        <v>396</v>
      </c>
    </row>
    <row r="4" spans="1:21" x14ac:dyDescent="0.25">
      <c r="G4" s="426" t="s">
        <v>5785</v>
      </c>
      <c r="R4" s="487" t="s">
        <v>5786</v>
      </c>
      <c r="S4" s="488"/>
      <c r="T4" s="488"/>
    </row>
    <row r="5" spans="1:21" x14ac:dyDescent="0.25">
      <c r="R5" s="488"/>
      <c r="S5" s="488" t="s">
        <v>5787</v>
      </c>
      <c r="T5" s="488"/>
    </row>
    <row r="7" spans="1:21" x14ac:dyDescent="0.25">
      <c r="A7" s="482"/>
      <c r="B7" s="482"/>
      <c r="C7" s="482"/>
      <c r="D7" s="482"/>
      <c r="E7" s="482"/>
      <c r="F7" s="482"/>
      <c r="G7" s="482"/>
      <c r="H7" s="482"/>
      <c r="I7" s="482"/>
      <c r="J7" s="482"/>
      <c r="K7" s="482"/>
      <c r="L7" s="482"/>
      <c r="M7" s="482"/>
      <c r="N7" s="482"/>
      <c r="O7" s="482"/>
      <c r="P7" s="482"/>
      <c r="Q7" s="482"/>
      <c r="R7" s="482"/>
      <c r="S7" s="482"/>
      <c r="T7" s="482"/>
      <c r="U7" s="482"/>
    </row>
    <row r="8" spans="1:21" x14ac:dyDescent="0.25">
      <c r="A8" s="482"/>
      <c r="B8" s="482"/>
      <c r="C8" s="482"/>
      <c r="D8" s="482"/>
      <c r="E8" s="482"/>
      <c r="F8" s="482"/>
      <c r="G8" s="482"/>
      <c r="H8" s="482"/>
      <c r="I8" s="482"/>
      <c r="J8" s="482"/>
      <c r="K8" s="482"/>
      <c r="L8" s="482"/>
      <c r="M8" s="482"/>
      <c r="N8" s="482"/>
      <c r="O8" s="482"/>
      <c r="P8" s="482"/>
      <c r="Q8" s="482"/>
      <c r="R8" s="482"/>
      <c r="S8" s="482"/>
      <c r="T8" s="482"/>
      <c r="U8" s="482"/>
    </row>
    <row r="9" spans="1:21" x14ac:dyDescent="0.25">
      <c r="A9" s="482"/>
      <c r="B9" s="482"/>
      <c r="C9" s="482"/>
      <c r="D9" s="482"/>
      <c r="E9" s="482"/>
      <c r="F9" s="482"/>
      <c r="G9" s="482"/>
      <c r="H9" s="482"/>
      <c r="I9" s="482"/>
      <c r="J9" s="482"/>
      <c r="K9" s="482"/>
      <c r="L9" s="482"/>
      <c r="M9" s="482"/>
      <c r="N9" s="482"/>
      <c r="O9" s="482"/>
      <c r="P9" s="482"/>
      <c r="Q9" s="482"/>
      <c r="R9" s="482"/>
      <c r="S9" s="482"/>
      <c r="T9" s="482"/>
      <c r="U9" s="482"/>
    </row>
    <row r="10" spans="1:21" x14ac:dyDescent="0.25">
      <c r="A10" s="482"/>
      <c r="B10" s="482"/>
      <c r="C10" s="482"/>
      <c r="D10" s="482"/>
      <c r="E10" s="482"/>
      <c r="F10" s="482"/>
      <c r="G10" s="482"/>
      <c r="H10" s="482"/>
      <c r="I10" s="482"/>
      <c r="J10" s="482"/>
      <c r="K10" s="482"/>
      <c r="L10" s="482"/>
      <c r="M10" s="482"/>
      <c r="N10" s="482"/>
      <c r="O10" s="482"/>
      <c r="P10" s="482"/>
      <c r="Q10" s="482"/>
      <c r="R10" s="482"/>
      <c r="S10" s="482"/>
      <c r="T10" s="482"/>
      <c r="U10" s="482"/>
    </row>
    <row r="11" spans="1:21" x14ac:dyDescent="0.25">
      <c r="A11" s="482"/>
      <c r="B11" s="482"/>
      <c r="C11" s="482"/>
      <c r="D11" s="482"/>
      <c r="E11" s="482"/>
      <c r="F11" s="482"/>
      <c r="G11" s="482"/>
      <c r="H11" s="482"/>
      <c r="I11" s="482"/>
      <c r="J11" s="482"/>
      <c r="K11" s="482"/>
      <c r="L11" s="482"/>
      <c r="M11" s="482"/>
      <c r="N11" s="482"/>
      <c r="O11" s="482"/>
      <c r="P11" s="482"/>
      <c r="Q11" s="482"/>
      <c r="R11" s="482"/>
      <c r="S11" s="482"/>
      <c r="T11" s="482"/>
      <c r="U11" s="482"/>
    </row>
    <row r="12" spans="1:21" x14ac:dyDescent="0.25">
      <c r="A12" s="482"/>
      <c r="B12" s="482"/>
      <c r="C12" s="482"/>
      <c r="D12" s="482"/>
      <c r="E12" s="482"/>
      <c r="F12" s="482"/>
      <c r="G12" s="482"/>
      <c r="H12" s="482"/>
      <c r="I12" s="482"/>
      <c r="J12" s="482"/>
      <c r="K12" s="482"/>
      <c r="L12" s="482"/>
      <c r="M12" s="482"/>
      <c r="N12" s="482"/>
      <c r="O12" s="482"/>
      <c r="P12" s="482"/>
      <c r="Q12" s="482"/>
      <c r="R12" s="482"/>
      <c r="S12" s="482"/>
      <c r="T12" s="482"/>
      <c r="U12" s="482"/>
    </row>
    <row r="13" spans="1:21" x14ac:dyDescent="0.25">
      <c r="A13" s="482"/>
      <c r="B13" s="482"/>
      <c r="C13" s="482"/>
      <c r="D13" s="482"/>
      <c r="E13" s="482"/>
      <c r="F13" s="482"/>
      <c r="G13" s="482"/>
      <c r="H13" s="482"/>
      <c r="I13" s="482"/>
      <c r="J13" s="482"/>
      <c r="K13" s="482"/>
      <c r="L13" s="482"/>
      <c r="M13" s="482"/>
      <c r="N13" s="482"/>
      <c r="O13" s="482"/>
      <c r="P13" s="482"/>
      <c r="Q13" s="482"/>
      <c r="R13" s="482"/>
      <c r="S13" s="482"/>
      <c r="T13" s="482"/>
      <c r="U13" s="482"/>
    </row>
    <row r="14" spans="1:21" x14ac:dyDescent="0.25">
      <c r="A14" s="482"/>
      <c r="B14" s="482"/>
      <c r="C14" s="482"/>
      <c r="D14" s="482"/>
      <c r="E14" s="482"/>
      <c r="F14" s="482"/>
      <c r="G14" s="482"/>
      <c r="H14" s="482"/>
      <c r="I14" s="482"/>
      <c r="J14" s="482"/>
      <c r="K14" s="482"/>
      <c r="L14" s="482"/>
      <c r="M14" s="482"/>
      <c r="N14" s="482"/>
      <c r="O14" s="482"/>
      <c r="P14" s="482"/>
      <c r="Q14" s="482"/>
      <c r="R14" s="482"/>
      <c r="S14" s="482"/>
      <c r="T14" s="482"/>
      <c r="U14" s="482"/>
    </row>
    <row r="16" spans="1:21" ht="17.25" x14ac:dyDescent="0.3">
      <c r="B16" s="517" t="s">
        <v>5784</v>
      </c>
      <c r="C16" s="518">
        <f>IF(ISERROR(GETPIVOTDATA("N h",$B$19)/Análisis!D10),0,GETPIVOTDATA("N h",$B$19)/Análisis!D10)</f>
        <v>0.59595959595959591</v>
      </c>
    </row>
    <row r="17" spans="2:4" x14ac:dyDescent="0.25">
      <c r="D17"/>
    </row>
    <row r="18" spans="2:4" ht="19.5" x14ac:dyDescent="0.35">
      <c r="B18" s="483" t="s">
        <v>5783</v>
      </c>
      <c r="D18"/>
    </row>
    <row r="19" spans="2:4" ht="17.25" x14ac:dyDescent="0.3">
      <c r="B19" s="578" t="s">
        <v>5781</v>
      </c>
      <c r="C19" s="578" t="s">
        <v>5782</v>
      </c>
      <c r="D19"/>
    </row>
    <row r="20" spans="2:4" ht="17.25" x14ac:dyDescent="0.3">
      <c r="B20" s="579" t="s">
        <v>94</v>
      </c>
      <c r="C20" s="580">
        <v>39</v>
      </c>
      <c r="D20"/>
    </row>
    <row r="21" spans="2:4" ht="17.25" x14ac:dyDescent="0.3">
      <c r="B21" s="579" t="s">
        <v>93</v>
      </c>
      <c r="C21" s="580">
        <v>32</v>
      </c>
      <c r="D21"/>
    </row>
    <row r="22" spans="2:4" ht="17.25" x14ac:dyDescent="0.3">
      <c r="B22" s="579" t="s">
        <v>30</v>
      </c>
      <c r="C22" s="580">
        <v>25</v>
      </c>
      <c r="D22"/>
    </row>
    <row r="23" spans="2:4" ht="17.25" x14ac:dyDescent="0.3">
      <c r="B23" s="579" t="s">
        <v>64</v>
      </c>
      <c r="C23" s="580">
        <v>23</v>
      </c>
      <c r="D23"/>
    </row>
    <row r="24" spans="2:4" ht="17.25" x14ac:dyDescent="0.3">
      <c r="B24" s="579" t="s">
        <v>306</v>
      </c>
      <c r="C24" s="580">
        <v>20</v>
      </c>
      <c r="D24"/>
    </row>
    <row r="25" spans="2:4" ht="17.25" x14ac:dyDescent="0.3">
      <c r="B25" s="579" t="s">
        <v>24</v>
      </c>
      <c r="C25" s="580">
        <v>20</v>
      </c>
      <c r="D25"/>
    </row>
    <row r="26" spans="2:4" ht="17.25" x14ac:dyDescent="0.3">
      <c r="B26" s="579" t="s">
        <v>303</v>
      </c>
      <c r="C26" s="580">
        <v>19</v>
      </c>
      <c r="D26"/>
    </row>
    <row r="27" spans="2:4" ht="17.25" x14ac:dyDescent="0.3">
      <c r="B27" s="579" t="s">
        <v>20</v>
      </c>
      <c r="C27" s="580">
        <v>16</v>
      </c>
      <c r="D27"/>
    </row>
    <row r="28" spans="2:4" ht="17.25" x14ac:dyDescent="0.3">
      <c r="B28" s="579" t="s">
        <v>305</v>
      </c>
      <c r="C28" s="580">
        <v>16</v>
      </c>
      <c r="D28"/>
    </row>
    <row r="29" spans="2:4" ht="17.25" x14ac:dyDescent="0.3">
      <c r="B29" s="579" t="s">
        <v>98</v>
      </c>
      <c r="C29" s="580">
        <v>13</v>
      </c>
      <c r="D29"/>
    </row>
    <row r="30" spans="2:4" ht="17.25" x14ac:dyDescent="0.3">
      <c r="B30" s="579" t="s">
        <v>106</v>
      </c>
      <c r="C30" s="580">
        <v>13</v>
      </c>
      <c r="D30"/>
    </row>
    <row r="31" spans="2:4" ht="17.25" x14ac:dyDescent="0.3">
      <c r="B31" s="581" t="s">
        <v>79</v>
      </c>
      <c r="C31" s="582">
        <v>236</v>
      </c>
      <c r="D31"/>
    </row>
    <row r="32" spans="2:4" ht="17.25" x14ac:dyDescent="0.3">
      <c r="B32"/>
      <c r="C32"/>
      <c r="D32"/>
    </row>
    <row r="33" spans="2:4" x14ac:dyDescent="0.25">
      <c r="B33"/>
      <c r="C33"/>
      <c r="D33"/>
    </row>
    <row r="34" spans="2:4" x14ac:dyDescent="0.25">
      <c r="B34"/>
      <c r="C34"/>
      <c r="D34"/>
    </row>
    <row r="35" spans="2:4" x14ac:dyDescent="0.25">
      <c r="B35"/>
      <c r="C35"/>
    </row>
    <row r="36" spans="2:4" x14ac:dyDescent="0.25">
      <c r="B36"/>
      <c r="C36"/>
    </row>
    <row r="37" spans="2:4" x14ac:dyDescent="0.25">
      <c r="B37"/>
      <c r="C37"/>
    </row>
    <row r="38" spans="2:4" x14ac:dyDescent="0.25">
      <c r="B38"/>
      <c r="C38"/>
    </row>
    <row r="39" spans="2:4" x14ac:dyDescent="0.25">
      <c r="B39"/>
      <c r="C39"/>
    </row>
    <row r="40" spans="2:4" x14ac:dyDescent="0.25">
      <c r="B40"/>
      <c r="C40"/>
    </row>
    <row r="41" spans="2:4" x14ac:dyDescent="0.25">
      <c r="B41"/>
      <c r="C41"/>
    </row>
    <row r="42" spans="2:4" x14ac:dyDescent="0.25">
      <c r="B42"/>
      <c r="C42"/>
    </row>
    <row r="43" spans="2:4" x14ac:dyDescent="0.25">
      <c r="B43"/>
      <c r="C43"/>
    </row>
    <row r="44" spans="2:4" x14ac:dyDescent="0.25">
      <c r="B44"/>
      <c r="C44"/>
    </row>
    <row r="45" spans="2:4" x14ac:dyDescent="0.25">
      <c r="B45"/>
      <c r="C45"/>
    </row>
    <row r="46" spans="2:4" x14ac:dyDescent="0.25">
      <c r="B46"/>
      <c r="C46"/>
    </row>
    <row r="47" spans="2:4" x14ac:dyDescent="0.25">
      <c r="B47"/>
      <c r="C47"/>
    </row>
    <row r="48" spans="2:4" x14ac:dyDescent="0.25">
      <c r="B48"/>
      <c r="C48"/>
    </row>
    <row r="49" spans="2:3" x14ac:dyDescent="0.25">
      <c r="B49"/>
      <c r="C49"/>
    </row>
    <row r="50" spans="2:3" x14ac:dyDescent="0.25">
      <c r="B50"/>
      <c r="C50"/>
    </row>
    <row r="51" spans="2:3" x14ac:dyDescent="0.25">
      <c r="B51"/>
      <c r="C51"/>
    </row>
    <row r="52" spans="2:3" x14ac:dyDescent="0.25">
      <c r="B52"/>
      <c r="C52"/>
    </row>
    <row r="53" spans="2:3" x14ac:dyDescent="0.25">
      <c r="B53"/>
      <c r="C53"/>
    </row>
    <row r="54" spans="2:3" x14ac:dyDescent="0.25">
      <c r="B54"/>
      <c r="C54"/>
    </row>
    <row r="55" spans="2:3" x14ac:dyDescent="0.25">
      <c r="B55"/>
      <c r="C55"/>
    </row>
    <row r="56" spans="2:3" x14ac:dyDescent="0.25">
      <c r="B56"/>
      <c r="C56"/>
    </row>
    <row r="57" spans="2:3" x14ac:dyDescent="0.25">
      <c r="B57"/>
      <c r="C57"/>
    </row>
    <row r="58" spans="2:3" x14ac:dyDescent="0.25">
      <c r="B58"/>
      <c r="C58"/>
    </row>
    <row r="59" spans="2:3" x14ac:dyDescent="0.25">
      <c r="B59"/>
      <c r="C59"/>
    </row>
    <row r="60" spans="2:3" x14ac:dyDescent="0.25">
      <c r="B60"/>
      <c r="C60"/>
    </row>
    <row r="61" spans="2:3" x14ac:dyDescent="0.25">
      <c r="B61"/>
      <c r="C61"/>
    </row>
    <row r="62" spans="2:3" x14ac:dyDescent="0.25">
      <c r="B62"/>
      <c r="C62"/>
    </row>
    <row r="63" spans="2:3" x14ac:dyDescent="0.25">
      <c r="B63"/>
      <c r="C63"/>
    </row>
    <row r="64" spans="2:3" x14ac:dyDescent="0.25">
      <c r="B64"/>
      <c r="C64"/>
    </row>
    <row r="65" spans="2:3" x14ac:dyDescent="0.25">
      <c r="B65"/>
      <c r="C65"/>
    </row>
    <row r="66" spans="2:3" x14ac:dyDescent="0.25">
      <c r="B66"/>
      <c r="C66"/>
    </row>
    <row r="67" spans="2:3" x14ac:dyDescent="0.25">
      <c r="B67"/>
      <c r="C67"/>
    </row>
    <row r="68" spans="2:3" x14ac:dyDescent="0.25">
      <c r="B68"/>
      <c r="C68"/>
    </row>
    <row r="69" spans="2:3" x14ac:dyDescent="0.25">
      <c r="B69"/>
      <c r="C69"/>
    </row>
    <row r="70" spans="2:3" x14ac:dyDescent="0.25">
      <c r="B70"/>
      <c r="C70"/>
    </row>
    <row r="71" spans="2:3" x14ac:dyDescent="0.25">
      <c r="B71"/>
      <c r="C71"/>
    </row>
    <row r="72" spans="2:3" x14ac:dyDescent="0.25">
      <c r="B72"/>
      <c r="C72"/>
    </row>
    <row r="73" spans="2:3" x14ac:dyDescent="0.25">
      <c r="B73"/>
      <c r="C73"/>
    </row>
    <row r="74" spans="2:3" x14ac:dyDescent="0.25">
      <c r="B74"/>
      <c r="C74"/>
    </row>
    <row r="75" spans="2:3" x14ac:dyDescent="0.25">
      <c r="B75"/>
      <c r="C75"/>
    </row>
    <row r="76" spans="2:3" x14ac:dyDescent="0.25">
      <c r="B76"/>
      <c r="C76"/>
    </row>
    <row r="77" spans="2:3" x14ac:dyDescent="0.25">
      <c r="B77"/>
      <c r="C77"/>
    </row>
    <row r="78" spans="2:3" x14ac:dyDescent="0.25">
      <c r="B78"/>
      <c r="C78"/>
    </row>
    <row r="79" spans="2:3" x14ac:dyDescent="0.25">
      <c r="B79"/>
      <c r="C79"/>
    </row>
    <row r="80" spans="2:3" x14ac:dyDescent="0.25">
      <c r="B80"/>
      <c r="C80"/>
    </row>
    <row r="81" spans="2:3" x14ac:dyDescent="0.25">
      <c r="B81"/>
      <c r="C81"/>
    </row>
    <row r="82" spans="2:3" x14ac:dyDescent="0.25">
      <c r="B82"/>
      <c r="C82"/>
    </row>
    <row r="83" spans="2:3" x14ac:dyDescent="0.25">
      <c r="B83"/>
      <c r="C83"/>
    </row>
    <row r="84" spans="2:3" x14ac:dyDescent="0.25">
      <c r="B84"/>
      <c r="C84"/>
    </row>
    <row r="85" spans="2:3" x14ac:dyDescent="0.25">
      <c r="B85"/>
      <c r="C85"/>
    </row>
    <row r="86" spans="2:3" x14ac:dyDescent="0.25">
      <c r="B86"/>
      <c r="C86"/>
    </row>
    <row r="87" spans="2:3" x14ac:dyDescent="0.25">
      <c r="B87"/>
      <c r="C87"/>
    </row>
    <row r="88" spans="2:3" x14ac:dyDescent="0.25">
      <c r="B88"/>
      <c r="C88"/>
    </row>
    <row r="89" spans="2:3" x14ac:dyDescent="0.25">
      <c r="B89"/>
      <c r="C89"/>
    </row>
    <row r="90" spans="2:3" x14ac:dyDescent="0.25">
      <c r="B90"/>
      <c r="C90"/>
    </row>
    <row r="91" spans="2:3" x14ac:dyDescent="0.25">
      <c r="B91"/>
      <c r="C91"/>
    </row>
    <row r="92" spans="2:3" x14ac:dyDescent="0.25">
      <c r="B92"/>
      <c r="C92"/>
    </row>
    <row r="93" spans="2:3" x14ac:dyDescent="0.25">
      <c r="B93"/>
      <c r="C93"/>
    </row>
    <row r="94" spans="2:3" x14ac:dyDescent="0.25">
      <c r="B94"/>
      <c r="C94"/>
    </row>
    <row r="95" spans="2:3" x14ac:dyDescent="0.25">
      <c r="B95"/>
      <c r="C95"/>
    </row>
    <row r="96" spans="2:3" x14ac:dyDescent="0.25">
      <c r="B96"/>
      <c r="C96"/>
    </row>
    <row r="97" spans="2:3" x14ac:dyDescent="0.25">
      <c r="B97"/>
      <c r="C97"/>
    </row>
    <row r="98" spans="2:3" x14ac:dyDescent="0.25">
      <c r="B98"/>
      <c r="C98"/>
    </row>
    <row r="99" spans="2:3" x14ac:dyDescent="0.25">
      <c r="B99"/>
      <c r="C99"/>
    </row>
    <row r="100" spans="2:3" x14ac:dyDescent="0.25">
      <c r="B100"/>
      <c r="C100"/>
    </row>
    <row r="101" spans="2:3" x14ac:dyDescent="0.25">
      <c r="B101"/>
      <c r="C101"/>
    </row>
    <row r="102" spans="2:3" x14ac:dyDescent="0.25">
      <c r="B102"/>
      <c r="C102"/>
    </row>
    <row r="103" spans="2:3" x14ac:dyDescent="0.25">
      <c r="B103"/>
      <c r="C103"/>
    </row>
  </sheetData>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20834"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20834" r:id="rId5" name="TextBox1"/>
      </mc:Fallback>
    </mc:AlternateContent>
  </controls>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9" tint="-0.249977111117893"/>
  </sheetPr>
  <dimension ref="A1:W32"/>
  <sheetViews>
    <sheetView showGridLines="0" zoomScaleNormal="100" workbookViewId="0">
      <selection activeCell="D3" sqref="D3"/>
    </sheetView>
  </sheetViews>
  <sheetFormatPr baseColWidth="10" defaultRowHeight="15" x14ac:dyDescent="0.25"/>
  <cols>
    <col min="1" max="1" width="3" style="416"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s="416" customFormat="1" ht="3.75" customHeight="1" thickBot="1" x14ac:dyDescent="0.3"/>
    <row r="2" spans="2:23" ht="9.75" customHeight="1" thickBot="1" x14ac:dyDescent="0.3">
      <c r="B2" s="507"/>
      <c r="C2" s="591" t="s">
        <v>5842</v>
      </c>
      <c r="D2" s="14"/>
      <c r="E2" s="14"/>
      <c r="F2" s="14"/>
      <c r="G2" s="14"/>
      <c r="H2" s="14"/>
      <c r="I2" s="14"/>
      <c r="J2" s="14"/>
      <c r="K2" s="14"/>
      <c r="L2" s="14"/>
      <c r="M2" s="14"/>
      <c r="N2" s="14"/>
      <c r="O2" s="14"/>
      <c r="P2" s="14"/>
      <c r="Q2" s="14"/>
      <c r="R2" s="14"/>
      <c r="S2" s="14"/>
      <c r="T2" s="14"/>
      <c r="U2" s="14"/>
      <c r="V2" s="14"/>
      <c r="W2" s="440"/>
    </row>
    <row r="3" spans="2:23" ht="17.25" customHeight="1" thickBot="1" x14ac:dyDescent="0.3">
      <c r="B3" s="431"/>
      <c r="C3" s="592"/>
      <c r="D3" s="485"/>
      <c r="E3" s="425" t="str">
        <f>IF($D$3="","",VLOOKUP(D3,PMI!$A$10:$AS$900,2,FALSE))</f>
        <v/>
      </c>
      <c r="F3" s="508" t="s">
        <v>5727</v>
      </c>
      <c r="G3" s="585" t="str">
        <f>IF(D3=""," ",VLOOKUP($D$3,PMI!$A$10:$AS$900,14,FALSE))</f>
        <v xml:space="preserve"> </v>
      </c>
      <c r="H3" s="586"/>
      <c r="I3" s="426"/>
      <c r="J3" s="435" t="s">
        <v>5731</v>
      </c>
      <c r="K3" s="426"/>
      <c r="L3" s="593" t="str">
        <f>IF($D$3=""," ",VLOOKUP($D$3,PMI!$A$10:$AS$900,41,FALSE))</f>
        <v xml:space="preserve"> </v>
      </c>
      <c r="M3" s="594"/>
      <c r="N3" s="426"/>
      <c r="O3" s="426"/>
      <c r="P3" s="435" t="s">
        <v>5739</v>
      </c>
      <c r="Q3" s="514"/>
      <c r="R3" s="426"/>
      <c r="S3" s="426"/>
      <c r="T3" s="426"/>
      <c r="U3" s="426"/>
      <c r="V3" s="426"/>
      <c r="W3" s="430"/>
    </row>
    <row r="4" spans="2:23" ht="15.75" customHeight="1" thickBot="1" x14ac:dyDescent="0.3">
      <c r="B4" s="431"/>
      <c r="C4" s="515"/>
      <c r="D4" s="426"/>
      <c r="E4" s="426"/>
      <c r="F4" s="426"/>
      <c r="G4" s="587"/>
      <c r="H4" s="588"/>
      <c r="I4" s="426"/>
      <c r="J4" s="426"/>
      <c r="K4" s="426"/>
      <c r="L4" s="426"/>
      <c r="M4" s="426"/>
      <c r="N4" s="426"/>
      <c r="O4" s="426"/>
      <c r="P4" s="426"/>
      <c r="Q4" s="426"/>
      <c r="R4" s="426"/>
      <c r="S4" s="426"/>
      <c r="T4" s="426"/>
      <c r="U4" s="509"/>
      <c r="V4" s="426"/>
      <c r="W4" s="430"/>
    </row>
    <row r="5" spans="2:23" ht="15.75" thickBot="1" x14ac:dyDescent="0.3">
      <c r="B5" s="431"/>
      <c r="C5" s="435" t="s">
        <v>5804</v>
      </c>
      <c r="D5" s="426"/>
      <c r="E5" s="426"/>
      <c r="F5" s="426"/>
      <c r="G5" s="426"/>
      <c r="H5" s="426"/>
      <c r="I5" s="426"/>
      <c r="J5" s="435" t="s">
        <v>5724</v>
      </c>
      <c r="K5" s="426"/>
      <c r="L5" s="426"/>
      <c r="M5" s="426"/>
      <c r="N5" s="426"/>
      <c r="O5" s="426"/>
      <c r="P5" s="435" t="s">
        <v>5840</v>
      </c>
      <c r="Q5" s="426"/>
      <c r="R5" s="426"/>
      <c r="S5" s="426"/>
      <c r="T5" s="435" t="s">
        <v>5841</v>
      </c>
      <c r="U5" s="426"/>
      <c r="V5" s="426"/>
      <c r="W5" s="430"/>
    </row>
    <row r="6" spans="2:23" ht="15" customHeight="1" x14ac:dyDescent="0.25">
      <c r="B6" s="431"/>
      <c r="C6" s="489" t="str">
        <f>IF($D$3=""," ",VLOOKUP($D$3,PMI!$A$10:$AS$900,3,FALSE))</f>
        <v xml:space="preserve"> </v>
      </c>
      <c r="D6" s="490"/>
      <c r="E6" s="490"/>
      <c r="F6" s="490"/>
      <c r="G6" s="490"/>
      <c r="H6" s="491"/>
      <c r="I6" s="426"/>
      <c r="J6" s="597" t="str">
        <f>IF($D$3=""," ",VLOOKUP($D$3,PMI!$A$10:$AS$900,9,FALSE))</f>
        <v xml:space="preserve"> </v>
      </c>
      <c r="K6" s="598"/>
      <c r="L6" s="598"/>
      <c r="M6" s="598"/>
      <c r="N6" s="599"/>
      <c r="O6" s="426"/>
      <c r="P6" s="597" t="str">
        <f>IF($D$3=""," ",VLOOKUP($D$3,PMI!$A$10:$AS$900,15,FALSE))</f>
        <v xml:space="preserve"> </v>
      </c>
      <c r="Q6" s="598"/>
      <c r="R6" s="599"/>
      <c r="S6" s="426"/>
      <c r="T6" s="597" t="str">
        <f>IF($D$3=""," ",VLOOKUP($D$3,PMI!$A$10:$AS$900,16,FALSE))</f>
        <v xml:space="preserve"> </v>
      </c>
      <c r="U6" s="598"/>
      <c r="V6" s="599"/>
      <c r="W6" s="430"/>
    </row>
    <row r="7" spans="2:23" x14ac:dyDescent="0.25">
      <c r="B7" s="431"/>
      <c r="C7" s="492"/>
      <c r="D7" s="493"/>
      <c r="E7" s="493"/>
      <c r="F7" s="493"/>
      <c r="G7" s="493"/>
      <c r="H7" s="494"/>
      <c r="I7" s="426"/>
      <c r="J7" s="600"/>
      <c r="K7" s="601"/>
      <c r="L7" s="601"/>
      <c r="M7" s="601"/>
      <c r="N7" s="602"/>
      <c r="O7" s="426"/>
      <c r="P7" s="600"/>
      <c r="Q7" s="601"/>
      <c r="R7" s="602"/>
      <c r="S7" s="426"/>
      <c r="T7" s="600"/>
      <c r="U7" s="601"/>
      <c r="V7" s="602"/>
      <c r="W7" s="430"/>
    </row>
    <row r="8" spans="2:23" x14ac:dyDescent="0.25">
      <c r="B8" s="431"/>
      <c r="C8" s="492"/>
      <c r="D8" s="493"/>
      <c r="E8" s="493"/>
      <c r="F8" s="493"/>
      <c r="G8" s="493"/>
      <c r="H8" s="494"/>
      <c r="I8" s="426"/>
      <c r="J8" s="600"/>
      <c r="K8" s="601"/>
      <c r="L8" s="601"/>
      <c r="M8" s="601"/>
      <c r="N8" s="602"/>
      <c r="O8" s="426"/>
      <c r="P8" s="600"/>
      <c r="Q8" s="601"/>
      <c r="R8" s="602"/>
      <c r="S8" s="426"/>
      <c r="T8" s="600"/>
      <c r="U8" s="601"/>
      <c r="V8" s="602"/>
      <c r="W8" s="430"/>
    </row>
    <row r="9" spans="2:23" x14ac:dyDescent="0.25">
      <c r="B9" s="431"/>
      <c r="C9" s="492"/>
      <c r="D9" s="493"/>
      <c r="E9" s="493"/>
      <c r="F9" s="493"/>
      <c r="G9" s="493"/>
      <c r="H9" s="494"/>
      <c r="I9" s="426"/>
      <c r="J9" s="600"/>
      <c r="K9" s="601"/>
      <c r="L9" s="601"/>
      <c r="M9" s="601"/>
      <c r="N9" s="602"/>
      <c r="O9" s="426"/>
      <c r="P9" s="600"/>
      <c r="Q9" s="601"/>
      <c r="R9" s="602"/>
      <c r="S9" s="426"/>
      <c r="T9" s="600"/>
      <c r="U9" s="601"/>
      <c r="V9" s="602"/>
      <c r="W9" s="430"/>
    </row>
    <row r="10" spans="2:23" x14ac:dyDescent="0.25">
      <c r="B10" s="431"/>
      <c r="C10" s="492"/>
      <c r="D10" s="493"/>
      <c r="E10" s="493"/>
      <c r="F10" s="493"/>
      <c r="G10" s="493"/>
      <c r="H10" s="494"/>
      <c r="I10" s="426"/>
      <c r="J10" s="600"/>
      <c r="K10" s="601"/>
      <c r="L10" s="601"/>
      <c r="M10" s="601"/>
      <c r="N10" s="602"/>
      <c r="O10" s="426"/>
      <c r="P10" s="600"/>
      <c r="Q10" s="601"/>
      <c r="R10" s="602"/>
      <c r="S10" s="426"/>
      <c r="T10" s="600"/>
      <c r="U10" s="601"/>
      <c r="V10" s="602"/>
      <c r="W10" s="430"/>
    </row>
    <row r="11" spans="2:23" x14ac:dyDescent="0.25">
      <c r="B11" s="431"/>
      <c r="C11" s="492"/>
      <c r="D11" s="493"/>
      <c r="E11" s="493"/>
      <c r="F11" s="493"/>
      <c r="G11" s="493"/>
      <c r="H11" s="494"/>
      <c r="I11" s="426"/>
      <c r="J11" s="600"/>
      <c r="K11" s="601"/>
      <c r="L11" s="601"/>
      <c r="M11" s="601"/>
      <c r="N11" s="602"/>
      <c r="O11" s="426"/>
      <c r="P11" s="600"/>
      <c r="Q11" s="601"/>
      <c r="R11" s="602"/>
      <c r="S11" s="426"/>
      <c r="T11" s="600"/>
      <c r="U11" s="601"/>
      <c r="V11" s="602"/>
      <c r="W11" s="430"/>
    </row>
    <row r="12" spans="2:23" ht="15.75" thickBot="1" x14ac:dyDescent="0.3">
      <c r="B12" s="431"/>
      <c r="C12" s="492"/>
      <c r="D12" s="493"/>
      <c r="E12" s="493"/>
      <c r="F12" s="493"/>
      <c r="G12" s="493"/>
      <c r="H12" s="494"/>
      <c r="I12" s="426"/>
      <c r="J12" s="600"/>
      <c r="K12" s="601"/>
      <c r="L12" s="601"/>
      <c r="M12" s="601"/>
      <c r="N12" s="602"/>
      <c r="O12" s="426"/>
      <c r="P12" s="603"/>
      <c r="Q12" s="604"/>
      <c r="R12" s="605"/>
      <c r="S12" s="426"/>
      <c r="T12" s="603"/>
      <c r="U12" s="604"/>
      <c r="V12" s="605"/>
      <c r="W12" s="430"/>
    </row>
    <row r="13" spans="2:23" ht="7.5" customHeight="1" x14ac:dyDescent="0.25">
      <c r="B13" s="431"/>
      <c r="C13" s="492"/>
      <c r="D13" s="493"/>
      <c r="E13" s="493"/>
      <c r="F13" s="493"/>
      <c r="G13" s="493"/>
      <c r="H13" s="494"/>
      <c r="I13" s="426"/>
      <c r="J13" s="600"/>
      <c r="K13" s="601"/>
      <c r="L13" s="601"/>
      <c r="M13" s="601"/>
      <c r="N13" s="602"/>
      <c r="O13" s="426"/>
      <c r="P13" s="426"/>
      <c r="Q13" s="426"/>
      <c r="R13" s="426"/>
      <c r="S13" s="426"/>
      <c r="T13" s="426"/>
      <c r="U13" s="426"/>
      <c r="V13" s="426"/>
      <c r="W13" s="430"/>
    </row>
    <row r="14" spans="2:23" ht="15.75" thickBot="1" x14ac:dyDescent="0.3">
      <c r="B14" s="431"/>
      <c r="C14" s="492"/>
      <c r="D14" s="493"/>
      <c r="E14" s="493"/>
      <c r="F14" s="493"/>
      <c r="G14" s="493"/>
      <c r="H14" s="494"/>
      <c r="I14" s="426"/>
      <c r="J14" s="600"/>
      <c r="K14" s="601"/>
      <c r="L14" s="601"/>
      <c r="M14" s="601"/>
      <c r="N14" s="602"/>
      <c r="O14" s="426"/>
      <c r="P14" s="435" t="s">
        <v>5734</v>
      </c>
      <c r="Q14" s="426"/>
      <c r="R14" s="426"/>
      <c r="S14" s="426"/>
      <c r="T14" s="435" t="s">
        <v>5735</v>
      </c>
      <c r="U14" s="426"/>
      <c r="V14" s="426"/>
      <c r="W14" s="430"/>
    </row>
    <row r="15" spans="2:23" x14ac:dyDescent="0.25">
      <c r="B15" s="431"/>
      <c r="C15" s="492"/>
      <c r="D15" s="493"/>
      <c r="E15" s="493"/>
      <c r="F15" s="493"/>
      <c r="G15" s="493"/>
      <c r="H15" s="494"/>
      <c r="I15" s="426"/>
      <c r="J15" s="600"/>
      <c r="K15" s="601"/>
      <c r="L15" s="601"/>
      <c r="M15" s="601"/>
      <c r="N15" s="602"/>
      <c r="O15" s="426"/>
      <c r="P15" s="597" t="str">
        <f>IF($D$3=""," ",VLOOKUP($D$3,PMI!$A$10:$AS$900,47,FALSE))</f>
        <v xml:space="preserve"> </v>
      </c>
      <c r="Q15" s="598"/>
      <c r="R15" s="599"/>
      <c r="S15" s="426"/>
      <c r="T15" s="597" t="str">
        <f>IF($D$3=""," ",VLOOKUP($D$3,PMI!$A$10:$AS$900,48,FALSE))</f>
        <v xml:space="preserve"> </v>
      </c>
      <c r="U15" s="598"/>
      <c r="V15" s="599"/>
      <c r="W15" s="430"/>
    </row>
    <row r="16" spans="2:23" ht="15.75" thickBot="1" x14ac:dyDescent="0.3">
      <c r="B16" s="431"/>
      <c r="C16" s="492"/>
      <c r="D16" s="493"/>
      <c r="E16" s="493"/>
      <c r="F16" s="493"/>
      <c r="G16" s="493"/>
      <c r="H16" s="494"/>
      <c r="I16" s="426"/>
      <c r="J16" s="600"/>
      <c r="K16" s="601"/>
      <c r="L16" s="601"/>
      <c r="M16" s="601"/>
      <c r="N16" s="602"/>
      <c r="O16" s="426"/>
      <c r="P16" s="603"/>
      <c r="Q16" s="604"/>
      <c r="R16" s="605"/>
      <c r="S16" s="426"/>
      <c r="T16" s="603"/>
      <c r="U16" s="604"/>
      <c r="V16" s="605"/>
      <c r="W16" s="430"/>
    </row>
    <row r="17" spans="2:23" ht="9" customHeight="1" x14ac:dyDescent="0.25">
      <c r="B17" s="431"/>
      <c r="C17" s="492"/>
      <c r="D17" s="493"/>
      <c r="E17" s="493"/>
      <c r="F17" s="493"/>
      <c r="G17" s="493"/>
      <c r="H17" s="494"/>
      <c r="I17" s="426"/>
      <c r="J17" s="600"/>
      <c r="K17" s="601"/>
      <c r="L17" s="601"/>
      <c r="M17" s="601"/>
      <c r="N17" s="602"/>
      <c r="O17" s="426"/>
      <c r="P17" s="426"/>
      <c r="Q17" s="426"/>
      <c r="R17" s="426"/>
      <c r="S17" s="426"/>
      <c r="T17" s="426"/>
      <c r="U17" s="426"/>
      <c r="V17" s="426"/>
      <c r="W17" s="430"/>
    </row>
    <row r="18" spans="2:23" ht="15" customHeight="1" thickBot="1" x14ac:dyDescent="0.3">
      <c r="B18" s="431"/>
      <c r="C18" s="492"/>
      <c r="D18" s="493"/>
      <c r="E18" s="493"/>
      <c r="F18" s="493"/>
      <c r="G18" s="493"/>
      <c r="H18" s="494"/>
      <c r="I18" s="426"/>
      <c r="J18" s="600"/>
      <c r="K18" s="601"/>
      <c r="L18" s="601"/>
      <c r="M18" s="601"/>
      <c r="N18" s="602"/>
      <c r="O18" s="426"/>
      <c r="P18" s="435"/>
      <c r="Q18" s="426"/>
      <c r="R18" s="426"/>
      <c r="S18" s="426"/>
      <c r="T18" s="426"/>
      <c r="U18" s="426"/>
      <c r="V18" s="426"/>
      <c r="W18" s="430"/>
    </row>
    <row r="19" spans="2:23" ht="15" customHeight="1" x14ac:dyDescent="0.25">
      <c r="B19" s="431"/>
      <c r="C19" s="492"/>
      <c r="D19" s="493"/>
      <c r="E19" s="493"/>
      <c r="F19" s="493"/>
      <c r="G19" s="493"/>
      <c r="H19" s="494"/>
      <c r="I19" s="426"/>
      <c r="J19" s="600"/>
      <c r="K19" s="601"/>
      <c r="L19" s="601"/>
      <c r="M19" s="601"/>
      <c r="N19" s="602"/>
      <c r="O19" s="426"/>
      <c r="P19" s="615"/>
      <c r="Q19" s="616"/>
      <c r="R19" s="616"/>
      <c r="S19" s="616"/>
      <c r="T19" s="616"/>
      <c r="U19" s="616"/>
      <c r="V19" s="617"/>
      <c r="W19" s="430"/>
    </row>
    <row r="20" spans="2:23" ht="15.75" thickBot="1" x14ac:dyDescent="0.3">
      <c r="B20" s="431"/>
      <c r="C20" s="495"/>
      <c r="D20" s="496"/>
      <c r="E20" s="496"/>
      <c r="F20" s="496"/>
      <c r="G20" s="496"/>
      <c r="H20" s="497"/>
      <c r="I20" s="426"/>
      <c r="J20" s="603"/>
      <c r="K20" s="604"/>
      <c r="L20" s="604"/>
      <c r="M20" s="604"/>
      <c r="N20" s="605"/>
      <c r="O20" s="426"/>
      <c r="P20" s="618"/>
      <c r="Q20" s="619"/>
      <c r="R20" s="619"/>
      <c r="S20" s="619"/>
      <c r="T20" s="619"/>
      <c r="U20" s="619"/>
      <c r="V20" s="620"/>
      <c r="W20" s="430"/>
    </row>
    <row r="21" spans="2:23" ht="6" customHeight="1" x14ac:dyDescent="0.25">
      <c r="B21" s="431"/>
      <c r="C21" s="426"/>
      <c r="D21" s="426"/>
      <c r="E21" s="426"/>
      <c r="F21" s="426"/>
      <c r="G21" s="426"/>
      <c r="H21" s="426"/>
      <c r="I21" s="426"/>
      <c r="J21" s="426"/>
      <c r="K21" s="426"/>
      <c r="L21" s="426"/>
      <c r="M21" s="426"/>
      <c r="N21" s="426"/>
      <c r="O21" s="426"/>
      <c r="P21" s="618"/>
      <c r="Q21" s="619"/>
      <c r="R21" s="619"/>
      <c r="S21" s="619"/>
      <c r="T21" s="619"/>
      <c r="U21" s="619"/>
      <c r="V21" s="620"/>
      <c r="W21" s="430"/>
    </row>
    <row r="22" spans="2:23" ht="15.75" thickBot="1" x14ac:dyDescent="0.3">
      <c r="B22" s="431"/>
      <c r="C22" s="435" t="s">
        <v>5723</v>
      </c>
      <c r="D22" s="426"/>
      <c r="E22" s="426"/>
      <c r="F22" s="426"/>
      <c r="G22" s="426"/>
      <c r="H22" s="426"/>
      <c r="I22" s="426"/>
      <c r="J22" s="435" t="s">
        <v>5725</v>
      </c>
      <c r="K22" s="426"/>
      <c r="L22" s="426"/>
      <c r="M22" s="435" t="s">
        <v>5726</v>
      </c>
      <c r="N22" s="426"/>
      <c r="O22" s="426"/>
      <c r="P22" s="618"/>
      <c r="Q22" s="619"/>
      <c r="R22" s="619"/>
      <c r="S22" s="619"/>
      <c r="T22" s="619"/>
      <c r="U22" s="619"/>
      <c r="V22" s="620"/>
      <c r="W22" s="430"/>
    </row>
    <row r="23" spans="2:23" ht="15.75" customHeight="1" thickBot="1" x14ac:dyDescent="0.3">
      <c r="B23" s="431"/>
      <c r="C23" s="498"/>
      <c r="D23" s="499"/>
      <c r="E23" s="499"/>
      <c r="F23" s="499"/>
      <c r="G23" s="499"/>
      <c r="H23" s="500"/>
      <c r="I23" s="426"/>
      <c r="J23" s="606" t="str">
        <f>IF($D$3=""," ",VLOOKUP($D$3,PMI!$A$10:$AS$900,12,FALSE))</f>
        <v xml:space="preserve"> </v>
      </c>
      <c r="K23" s="607"/>
      <c r="L23" s="426"/>
      <c r="M23" s="608" t="str">
        <f ca="1">IF(OR(IF(J23=" "," ",J23-TODAY())&lt;0,N29=100%),"CUMPLIDO",IF(J23=" "," ",J23-TODAY()))</f>
        <v xml:space="preserve"> </v>
      </c>
      <c r="N23" s="609"/>
      <c r="O23" s="426"/>
      <c r="P23" s="618"/>
      <c r="Q23" s="619"/>
      <c r="R23" s="619"/>
      <c r="S23" s="619"/>
      <c r="T23" s="619"/>
      <c r="U23" s="619"/>
      <c r="V23" s="620"/>
      <c r="W23" s="430"/>
    </row>
    <row r="24" spans="2:23" x14ac:dyDescent="0.25">
      <c r="B24" s="431"/>
      <c r="C24" s="501"/>
      <c r="D24" s="502"/>
      <c r="E24" s="502"/>
      <c r="F24" s="502"/>
      <c r="G24" s="502"/>
      <c r="H24" s="503"/>
      <c r="I24" s="426"/>
      <c r="J24" s="426"/>
      <c r="K24" s="426"/>
      <c r="L24" s="426"/>
      <c r="M24" s="426"/>
      <c r="N24" s="426"/>
      <c r="O24" s="426"/>
      <c r="P24" s="618"/>
      <c r="Q24" s="619"/>
      <c r="R24" s="619"/>
      <c r="S24" s="619"/>
      <c r="T24" s="619"/>
      <c r="U24" s="619"/>
      <c r="V24" s="620"/>
      <c r="W24" s="430"/>
    </row>
    <row r="25" spans="2:23" ht="15.75" thickBot="1" x14ac:dyDescent="0.3">
      <c r="B25" s="431"/>
      <c r="C25" s="501"/>
      <c r="D25" s="502"/>
      <c r="E25" s="502"/>
      <c r="F25" s="502"/>
      <c r="G25" s="502"/>
      <c r="H25" s="503"/>
      <c r="I25" s="426"/>
      <c r="J25" s="435" t="s">
        <v>5730</v>
      </c>
      <c r="K25" s="426"/>
      <c r="L25" s="426"/>
      <c r="M25" s="435" t="s">
        <v>5732</v>
      </c>
      <c r="N25" s="426"/>
      <c r="O25" s="426"/>
      <c r="P25" s="618"/>
      <c r="Q25" s="619"/>
      <c r="R25" s="619"/>
      <c r="S25" s="619"/>
      <c r="T25" s="619"/>
      <c r="U25" s="619"/>
      <c r="V25" s="620"/>
      <c r="W25" s="430"/>
    </row>
    <row r="26" spans="2:23" ht="15.75" customHeight="1" thickBot="1" x14ac:dyDescent="0.3">
      <c r="B26" s="431"/>
      <c r="C26" s="501"/>
      <c r="D26" s="502"/>
      <c r="E26" s="502"/>
      <c r="F26" s="502"/>
      <c r="G26" s="502"/>
      <c r="H26" s="503"/>
      <c r="I26" s="426"/>
      <c r="J26" s="610" t="str">
        <f>IF($D$3=""," ",VLOOKUP($D$3,PMI!$A$10:$AS$900,36,FALSE))</f>
        <v xml:space="preserve"> </v>
      </c>
      <c r="K26" s="611"/>
      <c r="L26" s="426"/>
      <c r="M26" s="595" t="str">
        <f>IF($D$3=""," ",VLOOKUP($D$3,PMI!$A$10:$AS$900,40,FALSE))</f>
        <v xml:space="preserve"> </v>
      </c>
      <c r="N26" s="596"/>
      <c r="O26" s="426"/>
      <c r="P26" s="621"/>
      <c r="Q26" s="622"/>
      <c r="R26" s="622"/>
      <c r="S26" s="622"/>
      <c r="T26" s="622"/>
      <c r="U26" s="622"/>
      <c r="V26" s="623"/>
      <c r="W26" s="430"/>
    </row>
    <row r="27" spans="2:23" ht="15.75" thickBot="1" x14ac:dyDescent="0.3">
      <c r="B27" s="431"/>
      <c r="C27" s="501"/>
      <c r="D27" s="502"/>
      <c r="E27" s="502"/>
      <c r="F27" s="502"/>
      <c r="G27" s="502"/>
      <c r="H27" s="503"/>
      <c r="I27" s="426"/>
      <c r="J27" s="426"/>
      <c r="K27" s="426"/>
      <c r="L27" s="426"/>
      <c r="M27" s="426"/>
      <c r="N27" s="426"/>
      <c r="O27" s="426"/>
      <c r="P27" s="435" t="s">
        <v>5737</v>
      </c>
      <c r="Q27" s="612"/>
      <c r="R27" s="613"/>
      <c r="S27" s="613"/>
      <c r="T27" s="614"/>
      <c r="U27" s="466" t="str">
        <f>IF(Q27="LUIS"," (LMSC)",IF(Q27="JUAN"," (JDTB)",IF(Q27="SERGIO"," (SPC)",IF(Q27="ANDREA"," (AARS)",""))))</f>
        <v/>
      </c>
      <c r="V27" s="426"/>
      <c r="W27" s="430"/>
    </row>
    <row r="28" spans="2:23" ht="15.75" thickBot="1" x14ac:dyDescent="0.3">
      <c r="B28" s="431"/>
      <c r="C28" s="501"/>
      <c r="D28" s="502"/>
      <c r="E28" s="502"/>
      <c r="F28" s="502"/>
      <c r="G28" s="502"/>
      <c r="H28" s="503"/>
      <c r="I28" s="426"/>
      <c r="J28" s="435" t="s">
        <v>5733</v>
      </c>
      <c r="K28" s="466"/>
      <c r="L28" s="426"/>
      <c r="M28" s="510" t="s">
        <v>5728</v>
      </c>
      <c r="N28" s="511" t="s">
        <v>5729</v>
      </c>
      <c r="O28" s="426"/>
      <c r="P28" s="426"/>
      <c r="Q28" s="426"/>
      <c r="R28" s="426"/>
      <c r="S28" s="426"/>
      <c r="T28" s="426"/>
      <c r="U28" s="426"/>
      <c r="V28" s="426"/>
      <c r="W28" s="430"/>
    </row>
    <row r="29" spans="2:23" ht="15.75" thickBot="1" x14ac:dyDescent="0.3">
      <c r="B29" s="431"/>
      <c r="C29" s="501"/>
      <c r="D29" s="502"/>
      <c r="E29" s="502"/>
      <c r="F29" s="502"/>
      <c r="G29" s="502"/>
      <c r="H29" s="503"/>
      <c r="I29" s="426"/>
      <c r="J29" s="593" t="str">
        <f>IF($D$3=""," ",VLOOKUP($D$3,PMI!$A$10:$AS$900,46,FALSE))</f>
        <v xml:space="preserve"> </v>
      </c>
      <c r="K29" s="594"/>
      <c r="L29" s="426"/>
      <c r="M29" s="467" t="str">
        <f>IF($D$3=""," ",VLOOKUP($D$3,PMI!$A$10:$AS$900,20,FALSE))</f>
        <v xml:space="preserve"> </v>
      </c>
      <c r="N29" s="486" t="str">
        <f>IF($D$3=""," ",VLOOKUP($D$3,PMI!$A$10:$AS$900,21,FALSE))</f>
        <v xml:space="preserve"> </v>
      </c>
      <c r="O29" s="426"/>
      <c r="P29" s="512" t="s">
        <v>5738</v>
      </c>
      <c r="Q29" s="426"/>
      <c r="R29" s="426"/>
      <c r="S29" s="426"/>
      <c r="T29" s="426"/>
      <c r="U29" s="426"/>
      <c r="V29" s="426"/>
      <c r="W29" s="430"/>
    </row>
    <row r="30" spans="2:23" ht="15.75" thickBot="1" x14ac:dyDescent="0.3">
      <c r="B30" s="431"/>
      <c r="C30" s="504"/>
      <c r="D30" s="505"/>
      <c r="E30" s="505"/>
      <c r="F30" s="505"/>
      <c r="G30" s="505"/>
      <c r="H30" s="506"/>
      <c r="I30" s="426"/>
      <c r="J30" s="426"/>
      <c r="K30" s="426"/>
      <c r="L30" s="426"/>
      <c r="M30" s="426"/>
      <c r="N30" s="513" t="e">
        <f>1-N29</f>
        <v>#VALUE!</v>
      </c>
      <c r="O30" s="426"/>
      <c r="P30" s="426"/>
      <c r="Q30" s="426"/>
      <c r="R30" s="426"/>
      <c r="S30" s="426"/>
      <c r="T30" s="426"/>
      <c r="U30" s="426"/>
      <c r="V30" s="426"/>
      <c r="W30" s="430"/>
    </row>
    <row r="31" spans="2:23" ht="15.75" thickBot="1" x14ac:dyDescent="0.3">
      <c r="B31" s="437"/>
      <c r="C31" s="13"/>
      <c r="D31" s="13"/>
      <c r="E31" s="13"/>
      <c r="F31" s="13"/>
      <c r="G31" s="13"/>
      <c r="H31" s="13"/>
      <c r="I31" s="13"/>
      <c r="J31" s="13"/>
      <c r="K31" s="13"/>
      <c r="L31" s="13"/>
      <c r="M31" s="13"/>
      <c r="N31" s="13"/>
      <c r="O31" s="13"/>
      <c r="P31" s="589" t="s">
        <v>5839</v>
      </c>
      <c r="Q31" s="589"/>
      <c r="R31" s="589"/>
      <c r="S31" s="589"/>
      <c r="T31" s="589"/>
      <c r="U31" s="589"/>
      <c r="V31" s="589"/>
      <c r="W31" s="590"/>
    </row>
    <row r="32" spans="2:23" x14ac:dyDescent="0.25">
      <c r="C32" s="461" t="str">
        <f>IF($D$3=""," ",VLOOKUP($D$3,PMI!$A$10:$AS$900,4,FALSE))</f>
        <v xml:space="preserve"> </v>
      </c>
    </row>
  </sheetData>
  <sheetProtection selectLockedCells="1"/>
  <mergeCells count="16">
    <mergeCell ref="G3:H4"/>
    <mergeCell ref="P31:W31"/>
    <mergeCell ref="C2:C3"/>
    <mergeCell ref="L3:M3"/>
    <mergeCell ref="M26:N26"/>
    <mergeCell ref="P6:R12"/>
    <mergeCell ref="J6:N20"/>
    <mergeCell ref="J23:K23"/>
    <mergeCell ref="M23:N23"/>
    <mergeCell ref="T6:V12"/>
    <mergeCell ref="J29:K29"/>
    <mergeCell ref="P15:R16"/>
    <mergeCell ref="T15:V16"/>
    <mergeCell ref="J26:K26"/>
    <mergeCell ref="Q27:T27"/>
    <mergeCell ref="P19:V26"/>
  </mergeCells>
  <conditionalFormatting sqref="M23:N23">
    <cfRule type="cellIs" dxfId="124" priority="8" operator="greaterThan">
      <formula>30</formula>
    </cfRule>
    <cfRule type="cellIs" dxfId="123" priority="9" operator="between">
      <formula>11</formula>
      <formula>30</formula>
    </cfRule>
    <cfRule type="cellIs" dxfId="122" priority="10" operator="between">
      <formula>0</formula>
      <formula>10</formula>
    </cfRule>
  </conditionalFormatting>
  <conditionalFormatting sqref="N29">
    <cfRule type="cellIs" dxfId="121" priority="5" operator="between">
      <formula>76%</formula>
      <formula>100%</formula>
    </cfRule>
    <cfRule type="cellIs" dxfId="120" priority="6" operator="between">
      <formula>51%</formula>
      <formula>75%</formula>
    </cfRule>
    <cfRule type="cellIs" dxfId="119" priority="7" operator="between">
      <formula>0</formula>
      <formula>0.5</formula>
    </cfRule>
  </conditionalFormatting>
  <conditionalFormatting sqref="M26:N26">
    <cfRule type="cellIs" dxfId="118" priority="2" operator="equal">
      <formula>"vencida"</formula>
    </cfRule>
    <cfRule type="cellIs" dxfId="117" priority="3" operator="equal">
      <formula>"en termino"</formula>
    </cfRule>
    <cfRule type="cellIs" dxfId="116"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3" r:id="rId4" name="TextBox1">
          <controlPr locked="0" defaultSize="0" autoLine="0" autoPict="0" linkedCell="C6" r:id="rId5">
            <anchor moveWithCells="1">
              <from>
                <xdr:col>2</xdr:col>
                <xdr:colOff>9525</xdr:colOff>
                <xdr:row>5</xdr:row>
                <xdr:rowOff>19050</xdr:rowOff>
              </from>
              <to>
                <xdr:col>7</xdr:col>
                <xdr:colOff>504825</xdr:colOff>
                <xdr:row>19</xdr:row>
                <xdr:rowOff>190500</xdr:rowOff>
              </to>
            </anchor>
          </controlPr>
        </control>
      </mc:Choice>
      <mc:Fallback>
        <control shapeId="48133" r:id="rId4" name="TextBox1"/>
      </mc:Fallback>
    </mc:AlternateContent>
    <mc:AlternateContent xmlns:mc="http://schemas.openxmlformats.org/markup-compatibility/2006">
      <mc:Choice Requires="x14">
        <control shapeId="48135" r:id="rId6" name="TextBox2">
          <controlPr defaultSize="0" autoLine="0" autoPict="0" linkedCell="C32" r:id="rId7">
            <anchor moveWithCells="1">
              <from>
                <xdr:col>2</xdr:col>
                <xdr:colOff>19050</xdr:colOff>
                <xdr:row>22</xdr:row>
                <xdr:rowOff>9525</xdr:rowOff>
              </from>
              <to>
                <xdr:col>7</xdr:col>
                <xdr:colOff>504825</xdr:colOff>
                <xdr:row>29</xdr:row>
                <xdr:rowOff>190500</xdr:rowOff>
              </to>
            </anchor>
          </controlPr>
        </control>
      </mc:Choice>
      <mc:Fallback>
        <control shapeId="48135" r:id="rId6" name="TextBox2"/>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1:U31"/>
  <sheetViews>
    <sheetView workbookViewId="0">
      <selection activeCell="A21" sqref="A21"/>
    </sheetView>
  </sheetViews>
  <sheetFormatPr baseColWidth="10" defaultRowHeight="15" x14ac:dyDescent="0.25"/>
  <cols>
    <col min="1" max="1" width="74.140625" bestFit="1" customWidth="1"/>
    <col min="2" max="2" width="22.42578125" bestFit="1" customWidth="1"/>
    <col min="3" max="3" width="12.28515625" style="416" bestFit="1" customWidth="1"/>
    <col min="4" max="4" width="12.5703125" style="416" bestFit="1" customWidth="1"/>
    <col min="5" max="5" width="20.42578125" style="416" customWidth="1"/>
    <col min="7" max="7" width="61.42578125" customWidth="1"/>
    <col min="8" max="8" width="15.140625" customWidth="1"/>
    <col min="10" max="10" width="11.85546875" bestFit="1" customWidth="1"/>
    <col min="18" max="18" width="46.28515625" customWidth="1"/>
    <col min="19" max="21" width="16.42578125" customWidth="1"/>
  </cols>
  <sheetData>
    <row r="1" spans="1:21" x14ac:dyDescent="0.25">
      <c r="A1" s="417" t="s">
        <v>223</v>
      </c>
      <c r="B1" s="416" t="s">
        <v>103</v>
      </c>
    </row>
    <row r="2" spans="1:21" x14ac:dyDescent="0.25">
      <c r="A2" s="417" t="s">
        <v>341</v>
      </c>
      <c r="B2" s="416" t="s">
        <v>103</v>
      </c>
    </row>
    <row r="3" spans="1:21" x14ac:dyDescent="0.25">
      <c r="G3" s="424" t="s">
        <v>212</v>
      </c>
      <c r="H3" s="424" t="s">
        <v>161</v>
      </c>
    </row>
    <row r="4" spans="1:21" x14ac:dyDescent="0.25">
      <c r="A4" s="417" t="s">
        <v>161</v>
      </c>
      <c r="B4" s="417" t="s">
        <v>74</v>
      </c>
      <c r="C4"/>
      <c r="D4"/>
      <c r="G4" s="420" t="s">
        <v>213</v>
      </c>
      <c r="H4" s="4">
        <v>236</v>
      </c>
      <c r="I4" s="29"/>
      <c r="R4" s="424" t="s">
        <v>212</v>
      </c>
      <c r="S4" s="424" t="s">
        <v>76</v>
      </c>
      <c r="T4" s="424" t="s">
        <v>77</v>
      </c>
      <c r="U4" s="424" t="s">
        <v>78</v>
      </c>
    </row>
    <row r="5" spans="1:21" x14ac:dyDescent="0.25">
      <c r="A5" s="417" t="s">
        <v>75</v>
      </c>
      <c r="B5" s="416" t="s">
        <v>76</v>
      </c>
      <c r="C5" s="416" t="s">
        <v>77</v>
      </c>
      <c r="D5" s="416" t="s">
        <v>78</v>
      </c>
      <c r="E5" s="649"/>
      <c r="G5" s="420" t="s">
        <v>215</v>
      </c>
      <c r="H5" s="4">
        <v>43</v>
      </c>
      <c r="I5" s="29"/>
      <c r="R5" s="420" t="s">
        <v>213</v>
      </c>
      <c r="S5" s="4">
        <v>160</v>
      </c>
      <c r="T5" s="4">
        <v>76</v>
      </c>
      <c r="U5" s="4">
        <v>236</v>
      </c>
    </row>
    <row r="6" spans="1:21" x14ac:dyDescent="0.25">
      <c r="A6" s="418" t="s">
        <v>216</v>
      </c>
      <c r="B6" s="649">
        <v>27</v>
      </c>
      <c r="C6" s="649">
        <v>5</v>
      </c>
      <c r="D6" s="649">
        <v>32</v>
      </c>
      <c r="E6" s="649"/>
      <c r="G6" s="420" t="s">
        <v>216</v>
      </c>
      <c r="H6" s="4">
        <v>32</v>
      </c>
      <c r="I6" s="29"/>
      <c r="R6" s="420" t="s">
        <v>215</v>
      </c>
      <c r="S6" s="4">
        <v>40</v>
      </c>
      <c r="T6" s="4">
        <v>3</v>
      </c>
      <c r="U6" s="4">
        <v>43</v>
      </c>
    </row>
    <row r="7" spans="1:21" x14ac:dyDescent="0.25">
      <c r="A7" s="418" t="s">
        <v>213</v>
      </c>
      <c r="B7" s="649">
        <v>160</v>
      </c>
      <c r="C7" s="649">
        <v>76</v>
      </c>
      <c r="D7" s="649">
        <v>236</v>
      </c>
      <c r="E7" s="649"/>
      <c r="G7" s="420" t="s">
        <v>214</v>
      </c>
      <c r="H7" s="4">
        <v>23</v>
      </c>
      <c r="I7" s="29"/>
      <c r="R7" s="420" t="s">
        <v>216</v>
      </c>
      <c r="S7" s="4">
        <v>27</v>
      </c>
      <c r="T7" s="4">
        <v>5</v>
      </c>
      <c r="U7" s="4">
        <v>32</v>
      </c>
    </row>
    <row r="8" spans="1:21" x14ac:dyDescent="0.25">
      <c r="A8" s="418" t="s">
        <v>310</v>
      </c>
      <c r="B8" s="649">
        <v>2</v>
      </c>
      <c r="C8" s="649"/>
      <c r="D8" s="649">
        <v>2</v>
      </c>
      <c r="E8" s="649"/>
      <c r="G8" s="420" t="s">
        <v>303</v>
      </c>
      <c r="H8" s="4">
        <v>18</v>
      </c>
      <c r="I8" s="29"/>
      <c r="R8" s="420" t="s">
        <v>214</v>
      </c>
      <c r="S8" s="4">
        <v>21</v>
      </c>
      <c r="T8" s="4">
        <v>2</v>
      </c>
      <c r="U8" s="4">
        <v>23</v>
      </c>
    </row>
    <row r="9" spans="1:21" x14ac:dyDescent="0.25">
      <c r="A9" s="418" t="s">
        <v>311</v>
      </c>
      <c r="B9" s="649">
        <v>1</v>
      </c>
      <c r="C9" s="649"/>
      <c r="D9" s="649">
        <v>1</v>
      </c>
      <c r="E9" s="649"/>
      <c r="G9" s="420" t="s">
        <v>306</v>
      </c>
      <c r="H9" s="4">
        <v>17</v>
      </c>
      <c r="I9" s="29"/>
      <c r="R9" s="650" t="s">
        <v>303</v>
      </c>
      <c r="S9" s="651">
        <v>14</v>
      </c>
      <c r="T9" s="651">
        <v>4</v>
      </c>
      <c r="U9" s="651">
        <v>18</v>
      </c>
    </row>
    <row r="10" spans="1:21" x14ac:dyDescent="0.25">
      <c r="A10" s="418" t="s">
        <v>307</v>
      </c>
      <c r="B10" s="649">
        <v>2</v>
      </c>
      <c r="C10" s="649"/>
      <c r="D10" s="649">
        <v>2</v>
      </c>
      <c r="E10" s="649"/>
      <c r="G10" s="420" t="s">
        <v>305</v>
      </c>
      <c r="H10" s="4">
        <v>17</v>
      </c>
      <c r="I10" s="29"/>
      <c r="R10" s="650" t="s">
        <v>305</v>
      </c>
      <c r="S10" s="651">
        <v>7</v>
      </c>
      <c r="T10" s="651">
        <v>10</v>
      </c>
      <c r="U10" s="651">
        <v>17</v>
      </c>
    </row>
    <row r="11" spans="1:21" x14ac:dyDescent="0.25">
      <c r="A11" s="418" t="s">
        <v>214</v>
      </c>
      <c r="B11" s="649">
        <v>21</v>
      </c>
      <c r="C11" s="649">
        <v>2</v>
      </c>
      <c r="D11" s="649">
        <v>23</v>
      </c>
      <c r="E11" s="649"/>
      <c r="G11" s="420" t="s">
        <v>310</v>
      </c>
      <c r="H11" s="4">
        <v>2</v>
      </c>
      <c r="I11" s="29"/>
      <c r="R11" s="650" t="s">
        <v>306</v>
      </c>
      <c r="S11" s="651">
        <v>15</v>
      </c>
      <c r="T11" s="651">
        <v>2</v>
      </c>
      <c r="U11" s="651">
        <v>17</v>
      </c>
    </row>
    <row r="12" spans="1:21" x14ac:dyDescent="0.25">
      <c r="A12" s="418" t="s">
        <v>305</v>
      </c>
      <c r="B12" s="649">
        <v>7</v>
      </c>
      <c r="C12" s="649">
        <v>10</v>
      </c>
      <c r="D12" s="649">
        <v>17</v>
      </c>
      <c r="E12" s="649"/>
      <c r="G12" s="420" t="s">
        <v>311</v>
      </c>
      <c r="H12" s="421">
        <v>1</v>
      </c>
      <c r="I12" s="29"/>
      <c r="R12" s="420" t="s">
        <v>310</v>
      </c>
      <c r="S12" s="4">
        <v>2</v>
      </c>
      <c r="T12" s="4"/>
      <c r="U12" s="4">
        <v>2</v>
      </c>
    </row>
    <row r="13" spans="1:21" x14ac:dyDescent="0.25">
      <c r="A13" s="418" t="s">
        <v>304</v>
      </c>
      <c r="B13" s="649">
        <v>1</v>
      </c>
      <c r="C13" s="649"/>
      <c r="D13" s="649">
        <v>1</v>
      </c>
      <c r="E13" s="649"/>
      <c r="G13" s="420" t="s">
        <v>307</v>
      </c>
      <c r="H13" s="4">
        <v>2</v>
      </c>
      <c r="I13" s="29"/>
      <c r="R13" s="650" t="s">
        <v>307</v>
      </c>
      <c r="S13" s="651">
        <v>2</v>
      </c>
      <c r="T13" s="651"/>
      <c r="U13" s="651">
        <v>2</v>
      </c>
    </row>
    <row r="14" spans="1:21" x14ac:dyDescent="0.25">
      <c r="A14" s="418" t="s">
        <v>303</v>
      </c>
      <c r="B14" s="649">
        <v>14</v>
      </c>
      <c r="C14" s="649">
        <v>4</v>
      </c>
      <c r="D14" s="649">
        <v>18</v>
      </c>
      <c r="E14" s="649"/>
      <c r="G14" s="420" t="s">
        <v>304</v>
      </c>
      <c r="H14" s="4">
        <v>1</v>
      </c>
      <c r="I14" s="29"/>
      <c r="R14" s="650" t="s">
        <v>309</v>
      </c>
      <c r="S14" s="651">
        <v>1</v>
      </c>
      <c r="T14" s="651">
        <v>1</v>
      </c>
      <c r="U14" s="651">
        <v>2</v>
      </c>
    </row>
    <row r="15" spans="1:21" x14ac:dyDescent="0.25">
      <c r="A15" s="418" t="s">
        <v>215</v>
      </c>
      <c r="B15" s="649">
        <v>40</v>
      </c>
      <c r="C15" s="649">
        <v>3</v>
      </c>
      <c r="D15" s="649">
        <v>43</v>
      </c>
      <c r="E15" s="649"/>
      <c r="G15" s="420" t="s">
        <v>308</v>
      </c>
      <c r="H15" s="4">
        <v>1</v>
      </c>
      <c r="I15" s="29"/>
      <c r="R15" s="420" t="s">
        <v>311</v>
      </c>
      <c r="S15" s="4">
        <v>1</v>
      </c>
      <c r="T15" s="4"/>
      <c r="U15" s="4">
        <v>1</v>
      </c>
    </row>
    <row r="16" spans="1:21" x14ac:dyDescent="0.25">
      <c r="A16" s="418" t="s">
        <v>306</v>
      </c>
      <c r="B16" s="649">
        <v>15</v>
      </c>
      <c r="C16" s="649">
        <v>2</v>
      </c>
      <c r="D16" s="649">
        <v>17</v>
      </c>
      <c r="E16" s="649"/>
      <c r="G16" s="420" t="s">
        <v>330</v>
      </c>
      <c r="H16" s="4">
        <v>1</v>
      </c>
      <c r="R16" s="650" t="s">
        <v>304</v>
      </c>
      <c r="S16" s="651">
        <v>1</v>
      </c>
      <c r="T16" s="651"/>
      <c r="U16" s="651">
        <v>1</v>
      </c>
    </row>
    <row r="17" spans="1:21" x14ac:dyDescent="0.25">
      <c r="A17" s="418" t="s">
        <v>308</v>
      </c>
      <c r="B17" s="649">
        <v>1</v>
      </c>
      <c r="C17" s="649"/>
      <c r="D17" s="649">
        <v>1</v>
      </c>
      <c r="E17" s="649"/>
      <c r="G17" s="420" t="s">
        <v>309</v>
      </c>
      <c r="H17" s="4">
        <v>2</v>
      </c>
      <c r="R17" s="650" t="s">
        <v>308</v>
      </c>
      <c r="S17" s="651">
        <v>1</v>
      </c>
      <c r="T17" s="651"/>
      <c r="U17" s="651">
        <v>1</v>
      </c>
    </row>
    <row r="18" spans="1:21" x14ac:dyDescent="0.25">
      <c r="A18" s="418" t="s">
        <v>330</v>
      </c>
      <c r="B18" s="649">
        <v>1</v>
      </c>
      <c r="C18" s="649"/>
      <c r="D18" s="649">
        <v>1</v>
      </c>
      <c r="E18" s="419"/>
      <c r="G18" s="422" t="s">
        <v>78</v>
      </c>
      <c r="H18" s="423">
        <f>SUM(H4:H17)</f>
        <v>396</v>
      </c>
      <c r="R18" s="650" t="s">
        <v>330</v>
      </c>
      <c r="S18" s="651">
        <v>1</v>
      </c>
      <c r="T18" s="651"/>
      <c r="U18" s="651">
        <v>1</v>
      </c>
    </row>
    <row r="19" spans="1:21" x14ac:dyDescent="0.25">
      <c r="A19" s="418" t="s">
        <v>309</v>
      </c>
      <c r="B19" s="419">
        <v>1</v>
      </c>
      <c r="C19" s="419">
        <v>1</v>
      </c>
      <c r="D19" s="419">
        <v>2</v>
      </c>
      <c r="E19" s="419"/>
      <c r="R19" s="422" t="s">
        <v>78</v>
      </c>
      <c r="S19" s="423">
        <v>293</v>
      </c>
      <c r="T19" s="423">
        <v>103</v>
      </c>
      <c r="U19" s="423">
        <v>396</v>
      </c>
    </row>
    <row r="20" spans="1:21" x14ac:dyDescent="0.25">
      <c r="A20" s="418" t="s">
        <v>78</v>
      </c>
      <c r="B20" s="419">
        <v>293</v>
      </c>
      <c r="C20" s="419">
        <v>103</v>
      </c>
      <c r="D20" s="419">
        <v>396</v>
      </c>
      <c r="G20" s="3" t="s">
        <v>75</v>
      </c>
      <c r="H20" s="3" t="s">
        <v>161</v>
      </c>
    </row>
    <row r="21" spans="1:21" x14ac:dyDescent="0.25">
      <c r="G21" s="1" t="s">
        <v>213</v>
      </c>
      <c r="H21" s="2">
        <f>VLOOKUP(G21,$G$4:$H$16,2,FALSE)</f>
        <v>236</v>
      </c>
      <c r="I21" s="29">
        <f t="shared" ref="I21:I27" si="0">+H21/$H$18</f>
        <v>0.59595959595959591</v>
      </c>
      <c r="J21" s="447">
        <v>0.59</v>
      </c>
    </row>
    <row r="22" spans="1:21" x14ac:dyDescent="0.25">
      <c r="G22" s="1" t="s">
        <v>215</v>
      </c>
      <c r="H22" s="419">
        <f t="shared" ref="H22:H26" si="1">VLOOKUP(G22,$G$4:$H$16,2,FALSE)</f>
        <v>43</v>
      </c>
      <c r="I22" s="448">
        <f t="shared" si="0"/>
        <v>0.10858585858585859</v>
      </c>
      <c r="J22" s="447">
        <v>0.11</v>
      </c>
    </row>
    <row r="23" spans="1:21" x14ac:dyDescent="0.25">
      <c r="G23" s="1" t="s">
        <v>216</v>
      </c>
      <c r="H23" s="419">
        <f t="shared" si="1"/>
        <v>32</v>
      </c>
      <c r="I23" s="448">
        <f t="shared" si="0"/>
        <v>8.0808080808080815E-2</v>
      </c>
      <c r="J23" s="447">
        <v>0.08</v>
      </c>
    </row>
    <row r="24" spans="1:21" x14ac:dyDescent="0.25">
      <c r="G24" s="1" t="s">
        <v>214</v>
      </c>
      <c r="H24" s="419">
        <f t="shared" si="1"/>
        <v>23</v>
      </c>
      <c r="I24" s="448">
        <f t="shared" si="0"/>
        <v>5.808080808080808E-2</v>
      </c>
      <c r="J24" s="447">
        <v>0.05</v>
      </c>
    </row>
    <row r="25" spans="1:21" x14ac:dyDescent="0.25">
      <c r="G25" s="1" t="s">
        <v>310</v>
      </c>
      <c r="H25" s="419">
        <f t="shared" si="1"/>
        <v>2</v>
      </c>
      <c r="I25" s="448">
        <f t="shared" si="0"/>
        <v>5.0505050505050509E-3</v>
      </c>
      <c r="J25" s="447">
        <v>0.01</v>
      </c>
    </row>
    <row r="26" spans="1:21" x14ac:dyDescent="0.25">
      <c r="G26" s="418" t="s">
        <v>311</v>
      </c>
      <c r="H26" s="419">
        <f t="shared" si="1"/>
        <v>1</v>
      </c>
      <c r="I26" s="448">
        <f t="shared" si="0"/>
        <v>2.5252525252525255E-3</v>
      </c>
      <c r="J26" s="447">
        <v>0.01</v>
      </c>
    </row>
    <row r="27" spans="1:21" x14ac:dyDescent="0.25">
      <c r="G27" s="1" t="s">
        <v>345</v>
      </c>
      <c r="H27" s="2">
        <f>SUM(H8+H9+H10+H13+H14+H15+H16+H17)</f>
        <v>59</v>
      </c>
      <c r="I27" s="448">
        <f t="shared" si="0"/>
        <v>0.14898989898989898</v>
      </c>
      <c r="J27" s="447">
        <v>0.15</v>
      </c>
    </row>
    <row r="28" spans="1:21" x14ac:dyDescent="0.25">
      <c r="G28" s="1"/>
      <c r="H28" s="2"/>
      <c r="I28" s="29"/>
    </row>
    <row r="29" spans="1:21" x14ac:dyDescent="0.25">
      <c r="G29" s="1"/>
      <c r="H29" s="2"/>
      <c r="I29" s="29"/>
    </row>
    <row r="30" spans="1:21" x14ac:dyDescent="0.25">
      <c r="G30" s="1"/>
      <c r="H30" s="2"/>
      <c r="I30" s="29"/>
    </row>
    <row r="31" spans="1:21" x14ac:dyDescent="0.25">
      <c r="G31" s="1"/>
      <c r="H31" s="2"/>
      <c r="I31" s="29"/>
    </row>
  </sheetData>
  <sortState ref="R5:U18">
    <sortCondition descending="1" ref="U5:U18"/>
  </sortState>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417" t="s">
        <v>105</v>
      </c>
      <c r="B1" s="416" t="s">
        <v>103</v>
      </c>
    </row>
    <row r="2" spans="1:6" x14ac:dyDescent="0.25">
      <c r="A2" s="417" t="s">
        <v>223</v>
      </c>
      <c r="B2" s="416" t="s">
        <v>103</v>
      </c>
    </row>
    <row r="3" spans="1:6" x14ac:dyDescent="0.25">
      <c r="A3" s="417" t="s">
        <v>341</v>
      </c>
      <c r="B3" s="416" t="s">
        <v>103</v>
      </c>
    </row>
    <row r="5" spans="1:6" x14ac:dyDescent="0.25">
      <c r="A5" s="417" t="s">
        <v>161</v>
      </c>
      <c r="B5" s="417" t="s">
        <v>74</v>
      </c>
    </row>
    <row r="6" spans="1:6" x14ac:dyDescent="0.25">
      <c r="A6" s="417" t="s">
        <v>75</v>
      </c>
      <c r="B6" s="416" t="s">
        <v>88</v>
      </c>
      <c r="C6" s="416" t="s">
        <v>89</v>
      </c>
      <c r="D6" s="416" t="s">
        <v>31</v>
      </c>
      <c r="E6" s="416" t="s">
        <v>27</v>
      </c>
      <c r="F6" s="416" t="s">
        <v>78</v>
      </c>
    </row>
    <row r="7" spans="1:6" x14ac:dyDescent="0.25">
      <c r="A7" s="418" t="s">
        <v>22</v>
      </c>
      <c r="B7" s="419">
        <v>19</v>
      </c>
      <c r="C7" s="419">
        <v>16</v>
      </c>
      <c r="D7" s="419">
        <v>14</v>
      </c>
      <c r="E7" s="419">
        <v>3</v>
      </c>
      <c r="F7" s="419">
        <v>52</v>
      </c>
    </row>
    <row r="8" spans="1:6" x14ac:dyDescent="0.25">
      <c r="A8" s="418" t="s">
        <v>57</v>
      </c>
      <c r="B8" s="419"/>
      <c r="C8" s="419">
        <v>2</v>
      </c>
      <c r="D8" s="419"/>
      <c r="E8" s="419"/>
      <c r="F8" s="419">
        <v>2</v>
      </c>
    </row>
    <row r="9" spans="1:6" x14ac:dyDescent="0.25">
      <c r="A9" s="418" t="s">
        <v>43</v>
      </c>
      <c r="B9" s="419">
        <v>1</v>
      </c>
      <c r="C9" s="419">
        <v>1</v>
      </c>
      <c r="D9" s="419"/>
      <c r="E9" s="419"/>
      <c r="F9" s="419">
        <v>2</v>
      </c>
    </row>
    <row r="10" spans="1:6" x14ac:dyDescent="0.25">
      <c r="A10" s="418" t="s">
        <v>29</v>
      </c>
      <c r="B10" s="419">
        <v>18</v>
      </c>
      <c r="C10" s="419">
        <v>17</v>
      </c>
      <c r="D10" s="419">
        <v>19</v>
      </c>
      <c r="E10" s="419">
        <v>6</v>
      </c>
      <c r="F10" s="419">
        <v>60</v>
      </c>
    </row>
    <row r="11" spans="1:6" x14ac:dyDescent="0.25">
      <c r="A11" s="418" t="s">
        <v>25</v>
      </c>
      <c r="B11" s="419">
        <v>1</v>
      </c>
      <c r="C11" s="419">
        <v>5</v>
      </c>
      <c r="D11" s="419"/>
      <c r="E11" s="419"/>
      <c r="F11" s="419">
        <v>6</v>
      </c>
    </row>
    <row r="12" spans="1:6" x14ac:dyDescent="0.25">
      <c r="A12" s="418" t="s">
        <v>78</v>
      </c>
      <c r="B12" s="419">
        <v>39</v>
      </c>
      <c r="C12" s="419">
        <v>41</v>
      </c>
      <c r="D12" s="419">
        <v>33</v>
      </c>
      <c r="E12" s="419">
        <v>9</v>
      </c>
      <c r="F12" s="419">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417" t="s">
        <v>223</v>
      </c>
      <c r="B1" s="416" t="s">
        <v>103</v>
      </c>
    </row>
    <row r="2" spans="1:6" x14ac:dyDescent="0.25">
      <c r="A2" s="417" t="s">
        <v>341</v>
      </c>
      <c r="B2" s="416" t="s">
        <v>103</v>
      </c>
    </row>
    <row r="4" spans="1:6" x14ac:dyDescent="0.25">
      <c r="A4" s="417" t="s">
        <v>161</v>
      </c>
      <c r="B4" s="417" t="s">
        <v>74</v>
      </c>
    </row>
    <row r="5" spans="1:6" x14ac:dyDescent="0.25">
      <c r="A5" s="417" t="s">
        <v>75</v>
      </c>
      <c r="B5" s="416" t="s">
        <v>226</v>
      </c>
      <c r="C5" s="416" t="s">
        <v>19</v>
      </c>
      <c r="D5" s="416" t="s">
        <v>26</v>
      </c>
      <c r="E5" s="416" t="s">
        <v>295</v>
      </c>
      <c r="F5" s="416" t="s">
        <v>78</v>
      </c>
    </row>
    <row r="6" spans="1:6" x14ac:dyDescent="0.25">
      <c r="A6" s="418" t="s">
        <v>222</v>
      </c>
      <c r="B6" s="419"/>
      <c r="C6" s="419">
        <v>21</v>
      </c>
      <c r="D6" s="419">
        <v>52</v>
      </c>
      <c r="E6" s="419"/>
      <c r="F6" s="419">
        <v>73</v>
      </c>
    </row>
    <row r="7" spans="1:6" x14ac:dyDescent="0.25">
      <c r="A7" s="418" t="s">
        <v>221</v>
      </c>
      <c r="B7" s="419">
        <v>1</v>
      </c>
      <c r="C7" s="419">
        <v>4</v>
      </c>
      <c r="D7" s="419">
        <v>10</v>
      </c>
      <c r="E7" s="419">
        <v>2</v>
      </c>
      <c r="F7" s="419">
        <v>17</v>
      </c>
    </row>
    <row r="8" spans="1:6" x14ac:dyDescent="0.25">
      <c r="A8" s="418" t="s">
        <v>220</v>
      </c>
      <c r="B8" s="419">
        <v>31</v>
      </c>
      <c r="C8" s="419"/>
      <c r="D8" s="419">
        <v>2</v>
      </c>
      <c r="E8" s="419"/>
      <c r="F8" s="419">
        <v>33</v>
      </c>
    </row>
    <row r="9" spans="1:6" x14ac:dyDescent="0.25">
      <c r="A9" s="418" t="s">
        <v>78</v>
      </c>
      <c r="B9" s="419">
        <v>32</v>
      </c>
      <c r="C9" s="419">
        <v>25</v>
      </c>
      <c r="D9" s="419">
        <v>64</v>
      </c>
      <c r="E9" s="419">
        <v>2</v>
      </c>
      <c r="F9" s="419">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1:A3"/>
  <sheetViews>
    <sheetView workbookViewId="0">
      <selection activeCell="C27" sqref="C27"/>
    </sheetView>
  </sheetViews>
  <sheetFormatPr baseColWidth="10" defaultRowHeight="15" x14ac:dyDescent="0.25"/>
  <sheetData>
    <row r="1" spans="1:1" x14ac:dyDescent="0.25">
      <c r="A1" t="s">
        <v>220</v>
      </c>
    </row>
    <row r="2" spans="1:1" x14ac:dyDescent="0.25">
      <c r="A2" t="s">
        <v>221</v>
      </c>
    </row>
    <row r="3" spans="1:1" x14ac:dyDescent="0.25">
      <c r="A3" t="s">
        <v>222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Props1.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Dashboard</vt:lpstr>
      <vt:lpstr>Consulta</vt:lpstr>
      <vt:lpstr>TD Por modo</vt:lpstr>
      <vt:lpstr>Hallazgos Dr. Medellín</vt:lpstr>
      <vt:lpstr>Revisión Dr. Medellín</vt:lpstr>
      <vt:lpstr>No borrar 1</vt:lpstr>
      <vt:lpstr>No borrar 2</vt:lpstr>
      <vt:lpstr>No borrar 3</vt:lpstr>
      <vt:lpstr>Temporal</vt:lpstr>
      <vt:lpstr>Resumen 30 Septiembre</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2018-10-01T21:28:38Z</cp:lastPrinted>
  <dcterms:created xsi:type="dcterms:W3CDTF">2015-03-19T13:40:45Z</dcterms:created>
  <dcterms:modified xsi:type="dcterms:W3CDTF">2018-10-02T13:00:08Z</dcterms:modified>
</cp:coreProperties>
</file>