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35" tabRatio="458" firstSheet="2" activeTab="2"/>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Institucionales'!$A$1:$AH$119</definedName>
    <definedName name="_xlnm.Print_Area" localSheetId="3">'Metas por Proyecto'!$F$5:$AF$540</definedName>
    <definedName name="_xlnm.Print_Area" localSheetId="1">'Otros Recursos'!$A$1:$O$41</definedName>
    <definedName name="_xlnm.Print_Titles" localSheetId="2">'Metas Institucionales'!$1:$3</definedName>
    <definedName name="_xlnm.Print_Titles" localSheetId="3">'Metas por Proyecto'!$A:$E,'Metas por Proyecto'!$2:$4</definedName>
  </definedNames>
  <calcPr fullCalcOnLoad="1"/>
</workbook>
</file>

<file path=xl/sharedStrings.xml><?xml version="1.0" encoding="utf-8"?>
<sst xmlns="http://schemas.openxmlformats.org/spreadsheetml/2006/main" count="2236" uniqueCount="994">
  <si>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</si>
  <si>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</si>
  <si>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</si>
  <si>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</si>
  <si>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</si>
  <si>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</si>
  <si>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</si>
  <si>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</si>
  <si>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</si>
  <si>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</si>
  <si>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</si>
  <si>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</si>
  <si>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</si>
  <si>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</si>
  <si>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</si>
  <si>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</si>
  <si>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</si>
  <si>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</si>
  <si>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</si>
  <si>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</si>
  <si>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</si>
  <si>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</si>
  <si>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</si>
  <si>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</si>
  <si>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</si>
  <si>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</si>
  <si>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</si>
  <si>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</si>
  <si>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</si>
  <si>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</si>
  <si>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</si>
  <si>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</si>
  <si>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</si>
  <si>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</si>
  <si>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</si>
  <si>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</si>
  <si>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</si>
  <si>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</si>
  <si>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</si>
  <si>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</si>
  <si>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</si>
  <si>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</si>
  <si>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</si>
  <si>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</si>
  <si>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</si>
  <si>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</si>
  <si>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</si>
  <si>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</si>
  <si>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</si>
  <si>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</si>
  <si>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</si>
  <si>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</si>
  <si>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</si>
  <si>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</si>
  <si>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</si>
  <si>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</si>
  <si>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</si>
  <si>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</si>
  <si>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</si>
  <si>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</si>
  <si>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</si>
  <si>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</si>
  <si>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</si>
  <si>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</si>
  <si>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</si>
  <si>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</si>
  <si>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Informe</t>
  </si>
  <si>
    <t>Auditoria</t>
  </si>
  <si>
    <t>GRUPO INTERNO DE TRABAJO FERREO</t>
  </si>
  <si>
    <t>Informes</t>
  </si>
  <si>
    <t>GRUPO INTERNO DE TRABAJO PORTUARIO</t>
  </si>
  <si>
    <t>OFICINA DE COMUNICACIONES</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</si>
  <si>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</si>
  <si>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</si>
  <si>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</si>
  <si>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</si>
  <si>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</si>
  <si>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</si>
  <si>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</si>
  <si>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</si>
  <si>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</si>
  <si>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</si>
  <si>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</si>
  <si>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</si>
  <si>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</si>
  <si>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</si>
  <si>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</si>
  <si>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</si>
  <si>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</si>
  <si>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</si>
  <si>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</si>
  <si>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</si>
  <si>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</si>
  <si>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</si>
  <si>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</si>
  <si>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</si>
  <si>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</si>
  <si>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</si>
  <si>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</si>
  <si>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</si>
  <si>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</si>
  <si>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</si>
  <si>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</si>
  <si>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</si>
  <si>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</si>
  <si>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</si>
  <si>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</si>
  <si>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</si>
  <si>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9_Desarrollo Vial del Oriente de Medellín -DEVIMED</t>
  </si>
  <si>
    <t>10_Armenia Pereira Manizales</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</si>
  <si>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</si>
  <si>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</si>
  <si>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</si>
  <si>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</si>
  <si>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</si>
  <si>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</si>
  <si>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</si>
  <si>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</si>
  <si>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</si>
  <si>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</si>
  <si>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</si>
  <si>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</si>
  <si>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</si>
  <si>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Comités de Archivo</t>
  </si>
  <si>
    <t>Un</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</si>
  <si>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</si>
  <si>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</si>
  <si>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</si>
  <si>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</si>
  <si>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</si>
  <si>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</si>
  <si>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</si>
  <si>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</si>
  <si>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</si>
  <si>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</si>
  <si>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</si>
  <si>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OFICINA DE CONTROL INTERNO</t>
  </si>
  <si>
    <t>Meta</t>
  </si>
  <si>
    <t>Adecuación de sede, muebles y enseres</t>
  </si>
  <si>
    <t>Socialización de proyectos</t>
  </si>
  <si>
    <t>Sistema de Información Geografico y de gestión institucional</t>
  </si>
  <si>
    <t>Digitalización archivo de gestión</t>
  </si>
  <si>
    <t>Apoyo misional</t>
  </si>
  <si>
    <t>Observaciones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</si>
  <si>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</si>
  <si>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</si>
  <si>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</si>
  <si>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</si>
  <si>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</si>
  <si>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</si>
  <si>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</si>
  <si>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</si>
  <si>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</si>
  <si>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</si>
  <si>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</si>
  <si>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</si>
  <si>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</si>
  <si>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</si>
  <si>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</si>
  <si>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</si>
  <si>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</si>
  <si>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</si>
  <si>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</si>
  <si>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</si>
  <si>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</si>
  <si>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</si>
  <si>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</si>
  <si>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</si>
  <si>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</si>
  <si>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RAW - Grupo Interno de Trabajo de Planeación</t>
  </si>
  <si>
    <t>UN</t>
  </si>
  <si>
    <t>GL</t>
  </si>
  <si>
    <t>Predios adquiridos</t>
  </si>
  <si>
    <t>Estudio</t>
  </si>
  <si>
    <t>GRUPO INTERNO DE TRABAJO AEROPORTUARIO</t>
  </si>
  <si>
    <t>Foco Estratégico</t>
  </si>
  <si>
    <t>Objetivo</t>
  </si>
  <si>
    <t>3. Generar confianza en ciudadanos, estado, inversionistas, y usuarios de la infraestructura.</t>
  </si>
  <si>
    <t>Anteproyecto</t>
  </si>
  <si>
    <t>Porcentaje de Ejecución con respecto a compromisos</t>
  </si>
  <si>
    <t>Realizar mensualmente la programación del Programa Anual de Caja PAC en el sistema de información del Ministerio de Hacienda y Crédito Público</t>
  </si>
  <si>
    <t>Reporte</t>
  </si>
  <si>
    <t>Control Interno Disciplinario y Atención a Ciudadano</t>
  </si>
  <si>
    <t>Piezas comunicativas</t>
  </si>
  <si>
    <t>Reuniones</t>
  </si>
  <si>
    <t>Licencias Ambientales</t>
  </si>
  <si>
    <t>CALIDAD Y GESTION DEL CONOCIMIENTO</t>
  </si>
  <si>
    <t>GESTION PREDIAL</t>
  </si>
  <si>
    <t>GESTION SOCIO AMBIENTAL</t>
  </si>
  <si>
    <t>GESTION DE RIESGOS</t>
  </si>
  <si>
    <t>3.  Generar confianza en ciudadanos, estado, inversionistas, y usuarios de la infraestructura</t>
  </si>
  <si>
    <t>Formato</t>
  </si>
  <si>
    <t>Capacitaciones</t>
  </si>
  <si>
    <t>Actas</t>
  </si>
  <si>
    <t>Gerencia Juridico - Predial</t>
  </si>
  <si>
    <t>Acta</t>
  </si>
  <si>
    <t>Gerencia Defensa Judicial</t>
  </si>
  <si>
    <t>Gerencia Gestión juridica estructuración</t>
  </si>
  <si>
    <t>Gerencia Gestión juridica Contractual 2</t>
  </si>
  <si>
    <t>Gerencia de Contratación</t>
  </si>
  <si>
    <t>Gerencia Gestión juridica Contractual 1</t>
  </si>
  <si>
    <t>VICEPRESIDENCIA DE GESTIÓN CONTRACTUAL Y EJECUTIVA</t>
  </si>
  <si>
    <t>Construcción calzada sencilla</t>
  </si>
  <si>
    <t>VICEPRESIDENCIA EJECUTIVA</t>
  </si>
  <si>
    <t>11_Pereira La Victoria</t>
  </si>
  <si>
    <t>12_Área Metropolitana de Cúcuta</t>
  </si>
  <si>
    <t>13_Girardot Ibagué Cajamarca</t>
  </si>
  <si>
    <t>14_Ruta del Sol 2</t>
  </si>
  <si>
    <t>15_Transversal de las Américas</t>
  </si>
  <si>
    <t>PLAN DE ACCION 2015</t>
  </si>
  <si>
    <t>Actividad</t>
  </si>
  <si>
    <t>Premio</t>
  </si>
  <si>
    <t>2.Gestionar el desarrollo adecuado de los contratos de concesión en ejecución, facilitando la construcción oportuna de la infraestructura y el logro de los niveles de inversión propuestos en el PND</t>
  </si>
  <si>
    <t>2.2. Terminar en tiempo y calidad las obras y planes de inversión programados, logrando el cumplimiento de las metas del PND.</t>
  </si>
  <si>
    <t>2.3.Desarrollar e implementar herramientas, metodologías y sistemas para el control y seguimiento integral y eficiente de los proyectos.</t>
  </si>
  <si>
    <t>Documentos Ajustados</t>
  </si>
  <si>
    <t>2.5. Mantener la articulación de las interventorías a los fines esenciales de la Agencia Nacional de Infraestructura -ANI.</t>
  </si>
  <si>
    <t>4. Fortalecer la gestión y toma de decisiones oportuna en la Entidad basado en el trabajo  en equipo que permita la consolidación de una Agencia competitiva con solidez técnica y moral</t>
  </si>
  <si>
    <t>4.4 Contar con un Sistema  de información en línea que apoye la gestión oportuna, la trazabilidad y toma de decisiones debidamente soportadas.</t>
  </si>
  <si>
    <t>3.3. Mantener una comunicación, interacción y gestión efectiva con las demás entidades públicas.</t>
  </si>
  <si>
    <t xml:space="preserve">4.5. Implementar un sistema de seguimiento y evaluación de metas de gestión para la entidad, sus áreas y sus funcionarios </t>
  </si>
  <si>
    <t>4.8. Implementar estrategias y herramientas de gestión del conocimiento para el fortalecer la toma de decisiones.</t>
  </si>
  <si>
    <t>Boletines</t>
  </si>
  <si>
    <t>Soporte - mesa de ayuda</t>
  </si>
  <si>
    <t>Licenciamiento de ofimática Microsoft</t>
  </si>
  <si>
    <t>Sistema de información predial (CISA)</t>
  </si>
  <si>
    <t>Actualización página web</t>
  </si>
  <si>
    <t>Soporte premier Microsoft</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</si>
  <si>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</si>
  <si>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</si>
  <si>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CONCESIÓN FÉRREA DEL ATLÁNTICO</t>
  </si>
  <si>
    <t>CONCESIÓN FÉRREA DEL PACIFICO</t>
  </si>
  <si>
    <t xml:space="preserve">Contratar una empresa que elabore piezas de diseño, piezas audiovisuales y de difusión editorial </t>
  </si>
  <si>
    <t>1. Sistema Incremental de Control de Trenes - ITCS</t>
  </si>
  <si>
    <t>2. Construcción segunda Línea</t>
  </si>
  <si>
    <t>2.1. Formulación Planes de Reasentamiento</t>
  </si>
  <si>
    <t>2.2. Implementación Plan de Reasentamiento</t>
  </si>
  <si>
    <t>3. Metas Corredor Concesionado</t>
  </si>
  <si>
    <t>4. CONTRATOS DE OBRA- TRAMOS DESAFECTADOS</t>
  </si>
  <si>
    <t xml:space="preserve"> 4,1 Obras Puntos Criticos</t>
  </si>
  <si>
    <t>4.2 Mantenimiento de la via</t>
  </si>
  <si>
    <t>4.3. Mejoramiento de la via</t>
  </si>
  <si>
    <t>5. INFORMES</t>
  </si>
  <si>
    <t>Glb</t>
  </si>
  <si>
    <t>Und</t>
  </si>
  <si>
    <t>M Ton</t>
  </si>
  <si>
    <t xml:space="preserve">                                             PROGRAMACION DE ACTIVIDADES PLAN DE ACCION 2015</t>
  </si>
  <si>
    <t>Movilización de Carga Comercial</t>
  </si>
  <si>
    <t>Toneladas</t>
  </si>
  <si>
    <t>2. Gestionar el desarrollo adecuado de los contratos de concesión en ejecución, facilitando la construcción oportuna de la infraestructura y el logro de los niveles de inversión propuestos en el PND</t>
  </si>
  <si>
    <t>2.5.Mantener la articulación de las interventorías a los fineses enciales de la Agencia Nacional de Infraestructura-ANI.</t>
  </si>
  <si>
    <t>Realizar el inventario de los puertos para aquellas concesiones que tienen interventoría</t>
  </si>
  <si>
    <t xml:space="preserve"> </t>
  </si>
  <si>
    <t>Elaborar y Consolidar el Anteproyecto de Presupuesto de Gastos de Funcionamiento para la vigencia 2016, de acuerdo con la información suministrada por cada dependencia de la entidad y remitirla a la Vicepresidencia de Planeación</t>
  </si>
  <si>
    <t>4.9. Hacer buen uso de los recursos de la Entidad mediante una gestión administrativa y financiera oportuna y eficiente, que permita el adecuado funcionamiento de la ANI.</t>
  </si>
  <si>
    <t>Proponer las modificaciones presupuestales (internas o externas) en el presupuesto de gastos de funcionamiento, que sean necesarias de acuerdo con la revisión, análisis y proyección del presupuesto de la entidad.</t>
  </si>
  <si>
    <t>Número de Modificaciones Propuestas y Realizadas</t>
  </si>
  <si>
    <t>100%</t>
  </si>
  <si>
    <t>Porcentaje de Recaudo en Efectivo</t>
  </si>
  <si>
    <t>Porcentaje de Ejecución (Pagos)</t>
  </si>
  <si>
    <t>No. de cumplidos recibidos y entregados al área de contabilidad</t>
  </si>
  <si>
    <t>Manual Actualizado</t>
  </si>
  <si>
    <t>Programar los giros que se realizarán a través de la CUN mensual de acuerdo con los lineamientos del Ministerio de Hacienda.</t>
  </si>
  <si>
    <t>Registos ingresados</t>
  </si>
  <si>
    <t>Carga en el sistema</t>
  </si>
  <si>
    <t>Registros tramitados</t>
  </si>
  <si>
    <t>Boletín Diario</t>
  </si>
  <si>
    <t>Implementar el formato de conservación de archivos por medios electrónicos PDF/A</t>
  </si>
  <si>
    <t>4.4. Contar con un sistema de información en línea que apoye la gestión oportuna, la trazabilidad y toma de decisiones debidamente soportadas.</t>
  </si>
  <si>
    <t>Reglamentar el uso del correo electrónico en la Agencia Nacional de Infraestructura</t>
  </si>
  <si>
    <t>Analizar, diseñar y desarrollar una técnica que permita hacer búsquedas estilo google de los documentos radicados.</t>
  </si>
  <si>
    <t>Recibir transferencias documentales de todas las dependencias de la Entidad</t>
  </si>
  <si>
    <t>Inventariar 1000 CDS</t>
  </si>
  <si>
    <t>Resolución</t>
  </si>
  <si>
    <t>Metodologia</t>
  </si>
  <si>
    <t>Archivo</t>
  </si>
  <si>
    <t>Cd inventarido</t>
  </si>
  <si>
    <t>Resolucion</t>
  </si>
  <si>
    <t>Proveer bienes y servicios a todas las áreas de la Agencia</t>
  </si>
  <si>
    <t>70%</t>
  </si>
  <si>
    <t>Ejecutar el Plan de Compras de la Entidad</t>
  </si>
  <si>
    <t>2.1. Gestionar adecuadamente la etapa de pre-construcción de los proyectos para su terminación oportuna y el uso eficiente de recursos.</t>
  </si>
  <si>
    <t>2.2. Terminar en tiempo y calidad las obras y planes de inversión programados, logrando el cumplimiento de las metas del PND</t>
  </si>
  <si>
    <t>2.3. Desarrollar e implementar herramientas, metodologías y sistemas para el control y seguimiento integral y eficiente de los proyectos.</t>
  </si>
  <si>
    <t>Gestión</t>
  </si>
  <si>
    <t>PUENTES PEATONALES CONTRATADOS CON EL CONCESIONARIO</t>
  </si>
  <si>
    <t>PASAGANADOS CONTRATADOS CON EL CONCESIONARIO</t>
  </si>
  <si>
    <t>Pasaganados</t>
  </si>
  <si>
    <t>OTRAS ACTIVIDADES CONTRATADAS CON EL CONCESIONARIO</t>
  </si>
  <si>
    <t>Glorieta</t>
  </si>
  <si>
    <t>Acceso</t>
  </si>
  <si>
    <t>Obras</t>
  </si>
  <si>
    <t>2. Gestionar eldesarrollo adecuado de los contratos de concesión en ejecución, facilitando la construcción oportuna de la infraestructura y el logro de los niveles de inversión propuestos en el PND</t>
  </si>
  <si>
    <t>Acuerdo</t>
  </si>
  <si>
    <t>UND</t>
  </si>
  <si>
    <t>Informe recibido</t>
  </si>
  <si>
    <t>Acta entrega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</si>
  <si>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</si>
  <si>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</si>
  <si>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Realizar reuniones de seguimiento y toma de decisiones de asuntos a cargo del grupo Gerencial, así como llevar a cabo reuniones y actividades de mejorar del clima organizacional.</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</si>
  <si>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</si>
  <si>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 xml:space="preserve">N° de Proyectos APP adjudicados </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</si>
  <si>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t>
  </si>
  <si>
    <t>Reporte Unificado de Contratación</t>
  </si>
  <si>
    <t>Actas de Comité</t>
  </si>
  <si>
    <t>Realizar el Comité de Contratación de la Agencia con la periodicidad requerida</t>
  </si>
  <si>
    <t xml:space="preserve">Continuar con la medición de indicadores operativos del GIT de Contratación.  Continuar con el Mecanismo seguimiento del PAA. </t>
  </si>
  <si>
    <t>Elaborar la Resolución por medio de la cual se reglamenta el trámite de Permiso de ocupación temporal en vías Férreas y Carreteras.</t>
  </si>
  <si>
    <t>3.5. Desarrollar procedimientos efectivos para gestionar oportunamente los trámites y permisos otorgados por la agencia.</t>
  </si>
  <si>
    <t>3. Generar confianza en ciudadanos, Estado, inversionistas, y usuarios de la infraestructura.</t>
  </si>
  <si>
    <t>Proyecto de Resolución</t>
  </si>
  <si>
    <t>2. Gestionar el desarrollo adecuado de los contratos de concesión en ejecución, facilitando la construcción oportuna de infraestructura y el logro de los niveles de inversión propuestos en el PND.</t>
  </si>
  <si>
    <t>Informe UNO (1)  por cada proyecto vial.</t>
  </si>
  <si>
    <t>Informe UNO (1)  por Red Férrea del Pacífico y los dos Contratos de Obras y (2) por Red Férrea del Atlántico.</t>
  </si>
  <si>
    <t>Informe UNO (1)  por cada proyecto.</t>
  </si>
  <si>
    <t>Conceptos Emitidos</t>
  </si>
  <si>
    <t>Proyecto de Resolución/Concepto emitido</t>
  </si>
  <si>
    <t>Conceptos emitidos</t>
  </si>
  <si>
    <t>2. Gestionar el desarrollo adecuado de los contratos de concesión en ejecución, facilitando la construcción oportuna de la infraestructura y el logro de los niveles de inversión propuestos por el PND.</t>
  </si>
  <si>
    <t xml:space="preserve">2.3 Desarrollar e implementar herramientas, metodológicas y sistemas para el control y seguimiento integral y eficiente </t>
  </si>
  <si>
    <t>Concepto</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</si>
  <si>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t>
  </si>
  <si>
    <t xml:space="preserve">Concepto de viabilidad </t>
  </si>
  <si>
    <t xml:space="preserve">Presentación al comité + Acta de asistencia </t>
  </si>
  <si>
    <t>Minuta Otrosí</t>
  </si>
  <si>
    <t xml:space="preserve">4.2 Articular en todos los niveles de la organización la gestión de los equipos a la planeación estratégica
4.8 Implementar estrategias y herramientas de gestión del conocimiento para el fortalecimiento de la toma de decisiones
</t>
  </si>
  <si>
    <t>Actas de asistencia</t>
  </si>
  <si>
    <t xml:space="preserve">1.4 Ampliar las inversiones de contratos de concesión existentes 
2.3  Desarrollar e implementar herramientas, metodológicas y sistemas para el control y seguimiento integral y eficiente </t>
  </si>
  <si>
    <t>Concepto
Acta</t>
  </si>
  <si>
    <t>3.5 Desarrollar procedimientos efectivos para gestionar oportunamente los tramites y permisos otorgados por la Agencia</t>
  </si>
  <si>
    <t>Minuta acta de liquidación</t>
  </si>
  <si>
    <t>Acta de reversión</t>
  </si>
  <si>
    <t>4.8 Implementar estrategias y herramientas de gestión del conocimiento para el fortalecimiento de la toma de decisiones</t>
  </si>
  <si>
    <t>Acta del Taller</t>
  </si>
  <si>
    <t>Elaboración del proyecto de Pliego de Cargos</t>
  </si>
  <si>
    <t>2.3.Desarrollareimplementarherramientas,metodologíasysistemasparaelcontrolyseguimientointegralyeficientedelosproyectos.
2.5.Mantener la articulación de las interventorías a los fines esenciales de la Agencia Nacional de Infraestructura-ANI. (*en los casos que cuente con interventoría)
3.3. Mantener una comunicación, interacción y gestión efectiva con las demás entidades públicas.
4.2. Articular en todos los niveles de la organización la gestión de los equipos a la planeación estratégica.</t>
  </si>
  <si>
    <t>Minuta del pliego de Cargos</t>
  </si>
  <si>
    <t>1.4.Ampliar las inversiones en contratos de concesión existentes.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</si>
  <si>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3.3. Mantener una comunicación, interacción y gestión efectiva con las demás entidades públicas.
3.5. Desarrollar procedimientos efectivos para gestionar oportunamente los trámites y permisos otorgados por la Agencia
</t>
  </si>
  <si>
    <t>Otrosí</t>
  </si>
  <si>
    <t xml:space="preserve">Pliego de cargos </t>
  </si>
  <si>
    <t>Informe ejecutivo de reunión</t>
  </si>
  <si>
    <t>Copia formato de legalización de comisión</t>
  </si>
  <si>
    <t>2.2. Terminar en tiempo y calidad las obras y planes de inversión programados, logrando el cumplimiento de las metas del PND.
2.4.Garantizar sinergia, aprendizaje y transición entre los proyectos existentes y los nuevos proyectos.
3.3. Mantener una comunicación, interacción y gestión efectiva con las demás entidades públicas.</t>
  </si>
  <si>
    <t>3.3. Mantener una comunicación, interacción y gestión efectiva con las demás entidades públicas</t>
  </si>
  <si>
    <t>Ejercer la representación de los intereses de la Entidad dentro de los trámites administrativos ambientales que se adelanten ante la ANLA en el marco de los proyectos 4G.</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</si>
  <si>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</si>
  <si>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</si>
  <si>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Ejercer la representación de la Agencia dentro de los procesos judiciales y extrajudiciales  en los que la Entidad sea parte activa o pasiva, convocante o convocada</t>
  </si>
  <si>
    <t>Reunir mínimo dos (2) vez al mes al Comité de Conciliación.- Grupo Interno de Trabajo de Defensa Judicial.</t>
  </si>
  <si>
    <t>Ejercer la representación de la Agencia dentro de los procesos de expropiación que conforme a las disposiciones contractuales le corresponda adelantar.</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</si>
  <si>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</si>
  <si>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Ejercer la representación de la Agencia dentro de los procesos y acciones de carácter penal y policivo que se requieran para la defensa del interés público.</t>
  </si>
  <si>
    <t>Trámites administrativos ambientales</t>
  </si>
  <si>
    <t>Trámites sancionatorios contractuales</t>
  </si>
  <si>
    <t>Tribunales de arbitramento</t>
  </si>
  <si>
    <t>Procesos judiciales y extrajudiciales</t>
  </si>
  <si>
    <t>Sesiones de comité</t>
  </si>
  <si>
    <t>Procesos de expropiación</t>
  </si>
  <si>
    <t>Reportes trimestrales</t>
  </si>
  <si>
    <t>Acciones penales y policivas</t>
  </si>
  <si>
    <t>Documentos de estrategia de comunicaciones</t>
  </si>
  <si>
    <t>Correos electrónicos</t>
  </si>
  <si>
    <t>Evento</t>
  </si>
  <si>
    <t>Priorizar la distribución de los recursos asignados en el rubro de servicio de la deuda, teniendo en cuenta la restricción presupuestal actual, con base en las necesidades reportadas por la Vicepresidencia  de Gestión Contractual y  la Vicepresidencia Ejecutiva.</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</si>
  <si>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</si>
  <si>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Actividades</t>
  </si>
  <si>
    <t>Solicitudes</t>
  </si>
  <si>
    <t>Seguimientos</t>
  </si>
  <si>
    <t>Seguimientos presentados</t>
  </si>
  <si>
    <t>Interventoría</t>
  </si>
  <si>
    <t>Acompañamientos</t>
  </si>
  <si>
    <t xml:space="preserve">4. Fortalecer la gestión y toma de decisiones oportuna de la Entidad, basados en el trabajo en equipo que permita la consolidación de una Agencia competitiva con solidez técnica y moral </t>
  </si>
  <si>
    <t>3.  Generar confianza en ciudadanos, estado, inversionistas, y usuarios de la infraestructura.</t>
  </si>
  <si>
    <t>contrato</t>
  </si>
  <si>
    <t>Cuadro de Seguimiento</t>
  </si>
  <si>
    <t>Jornada</t>
  </si>
  <si>
    <t>Documento</t>
  </si>
  <si>
    <t xml:space="preserve">Informes </t>
  </si>
  <si>
    <t xml:space="preserve"> Diseñar PIC de acuerdo con necesidades de la entidad</t>
  </si>
  <si>
    <t>PIC diseñado</t>
  </si>
  <si>
    <t>Plan</t>
  </si>
  <si>
    <t>Proceso</t>
  </si>
  <si>
    <t>Mantener nivel programas de Bienestar</t>
  </si>
  <si>
    <t>Programa</t>
  </si>
  <si>
    <t>PRESIDENCIA DE LA AGENCIA</t>
  </si>
  <si>
    <t>Realizar reuniones con inversionistas nacionales e internacionales</t>
  </si>
  <si>
    <t>Cuestionario</t>
  </si>
  <si>
    <t>Asistir al congreso a citaciones</t>
  </si>
  <si>
    <t>Citación</t>
  </si>
  <si>
    <t>Kilometros que aportan a Doble Calzada</t>
  </si>
  <si>
    <t>Km\Calzada Sencilla</t>
  </si>
  <si>
    <t>Km\ CS</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</si>
  <si>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</si>
  <si>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</si>
  <si>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Finalizar la Estructuración y Adjudicar los proyectos restantes del programa 4G de Iniciativa publica en el 2015.</t>
  </si>
  <si>
    <t>Informes presentados</t>
  </si>
  <si>
    <t>contrato suscrito</t>
  </si>
  <si>
    <t>1</t>
  </si>
  <si>
    <t>2</t>
  </si>
  <si>
    <t>Proyectos Estructurados</t>
  </si>
  <si>
    <t>7</t>
  </si>
  <si>
    <t>Resoluciones.</t>
  </si>
  <si>
    <t>10</t>
  </si>
  <si>
    <t>Peajes Socializados</t>
  </si>
  <si>
    <t>1. Desarrollo de infraestructura de transporte generadora de competitividad y empleo mediante contratación de proyectos APP (Asociaciones Publico Privadas) en todos lo modos por $50 billones</t>
  </si>
  <si>
    <t>1.1. Finalizar la Estructuración y adjudicar los proyectos restantes del programa 4G de INICIATIVA PUBLICA en el 2015.</t>
  </si>
  <si>
    <t>1.2. Adjudicar como mínimo 15 proyectos del programa de 4G de INICIATIVA PRIVADA al 2018.</t>
  </si>
  <si>
    <t>1.3. Adjudicar proyectos APP de iniciativa privada que permitan la reactivación efectiva del sistema férreo en Colombia.</t>
  </si>
  <si>
    <t>1.4. Ampliar las inversiones en contratos de concesión existentes.</t>
  </si>
  <si>
    <t>3.4. Desarrollar herramientas para divulgación oportuna de información confiable y relevante.</t>
  </si>
  <si>
    <t>3.1 Institucionalizar estrategias y procesos que garanticen transparencia en todo nivel de la entidad</t>
  </si>
  <si>
    <t>3,2 Implementar mecanismos periódicos y participativos de rendición de cuentas.</t>
  </si>
  <si>
    <t>3.2. Implementar mecanismos periódicos y participativos de rendición de cuentas.</t>
  </si>
  <si>
    <t>Elaborar estudio sectorial del impacto fiscal del  concesiones 4G</t>
  </si>
  <si>
    <t>Elaborar estudio para la regularización de las deudas.</t>
  </si>
  <si>
    <t>Tramite</t>
  </si>
  <si>
    <t>Reunión</t>
  </si>
  <si>
    <t>Cargue Información</t>
  </si>
  <si>
    <t>4.Fortalecer la gestión y toma de decisiones oportuna de la Entidad basado en el trabajo en equipo que permita la consolidación de una Agencia competitiva con solidez técnica y moral</t>
  </si>
  <si>
    <t>4.6.Implementar el Sistema Integrado de Gestión que optimice los procesos basados en el mejoramiento continuo.</t>
  </si>
  <si>
    <t>4.8.Implementar estrategias y herramientas de gestión del conocimiento para el fortalecer la toma de decisiones.</t>
  </si>
  <si>
    <t>4.5. Implementar un sistema de seguimiento y evaluación de metas de gestión para la entidad, sus áreas y sus funcionarios</t>
  </si>
  <si>
    <t>Desarrollar contenidos temáticos on-line</t>
  </si>
  <si>
    <t>Desarrollar Metodología y herramientas  de Mejoramiento Continuo</t>
  </si>
  <si>
    <t>Desarrollar estructura Balanced ScoreCard</t>
  </si>
  <si>
    <t>Adquirir el material didactico y de apoyo para sensibilización SIG.</t>
  </si>
  <si>
    <t xml:space="preserve">Terminar parametrización del  Software de Gestión de Calidad </t>
  </si>
  <si>
    <t xml:space="preserve">Hacer el seguimiento de la Planeación Estrategica de la Entidad </t>
  </si>
  <si>
    <t>Automatizar de procedimientos de recursos humanos.</t>
  </si>
  <si>
    <t>Documentar acuerdos de  niveles de servicio.</t>
  </si>
  <si>
    <t>Documentar la totalidad de los documentos establecidos en el decreto 4165.</t>
  </si>
  <si>
    <t>Realizar Auditorias del SIG</t>
  </si>
  <si>
    <t>Desarrollar la metodologia para elaboración de casos de estudio</t>
  </si>
  <si>
    <t>Taller</t>
  </si>
  <si>
    <t>Tema</t>
  </si>
  <si>
    <t>Cuadro de Mando</t>
  </si>
  <si>
    <t>Kit</t>
  </si>
  <si>
    <t>Sesión</t>
  </si>
  <si>
    <t>Procedimientos automatizados</t>
  </si>
  <si>
    <t>Acuerdos documentados</t>
  </si>
  <si>
    <t>Documentos establecidos</t>
  </si>
  <si>
    <t>Puentes Vehiculares</t>
  </si>
  <si>
    <t>Puentes Peatonales</t>
  </si>
  <si>
    <t>Formulación Planes de Reasentamiento</t>
  </si>
  <si>
    <t>Implementación Planes de Reasentamiento</t>
  </si>
  <si>
    <t>Punto</t>
  </si>
  <si>
    <t>Mejoramiento de la vía</t>
  </si>
  <si>
    <t>Peajes socializados</t>
  </si>
  <si>
    <t>Seguimiento</t>
  </si>
  <si>
    <t>Informe ejecutivo</t>
  </si>
  <si>
    <t xml:space="preserve"> Realizar 33 visitas de auditoría especial que incluyen seguimiento al cumplimiento del plan de mejoramiento, para el 2015.</t>
  </si>
  <si>
    <t>Realizar 1 informe al año del  seguimiento a la eficaz respuesta a las solicitudes realizadas por los entes de control.</t>
  </si>
  <si>
    <t xml:space="preserve">Emitir  33 boletines fomentando la cultura de autocontrol al interior de la ANI. </t>
  </si>
  <si>
    <t>Realizar  2 capacitaciones para fortalecer la cultura de AUTOCONTROL al interior de la ANI.</t>
  </si>
  <si>
    <t>Premio otorgado</t>
  </si>
  <si>
    <t>VICEPRESIDENCIA DE ESTRUCTURACIÓN</t>
  </si>
  <si>
    <t>VICEPRESIDENCIA DE ESTRUCTURACION</t>
  </si>
  <si>
    <t>Apoyar el diseño y seguimiento de los planes sectoriales  y articularlos con los planes de la  Agencia</t>
  </si>
  <si>
    <t>Km Rehabilitado</t>
  </si>
  <si>
    <t>Intersección</t>
  </si>
  <si>
    <t>Km -Rehabilitados</t>
  </si>
  <si>
    <t>Km - Mejorados</t>
  </si>
  <si>
    <t>18_Conexión Pacífico 1</t>
  </si>
  <si>
    <t xml:space="preserve">Plan adquisición predial </t>
  </si>
  <si>
    <t>2.1 Gestionar adecuadamente la etapa de preconstrucción de los proyectos para su terminación oportuna y el uso eficiente de recursos</t>
  </si>
  <si>
    <t>19_Conexión Pacífico 2</t>
  </si>
  <si>
    <t>17_Zipaquirá-Palenque-N</t>
  </si>
  <si>
    <t>Km-mes</t>
  </si>
  <si>
    <t>Kilómetros de Calzada Sencilla</t>
  </si>
  <si>
    <t>Informe de seguimiento</t>
  </si>
  <si>
    <t>20_Conexión Pacífico 3</t>
  </si>
  <si>
    <t>21_Cartagena-Barranquilla-Circunv. Prosperidad</t>
  </si>
  <si>
    <t>22_Girardot_Puerto Salgar_Honda</t>
  </si>
  <si>
    <t>23_Perimetral del Oriente de Cundinamarca</t>
  </si>
  <si>
    <t>24_Conexión Norte</t>
  </si>
  <si>
    <t>25_Rio Magdalena 2</t>
  </si>
  <si>
    <t xml:space="preserve">Acta  </t>
  </si>
  <si>
    <t>Realizar reuniones de análisis de la gestión predial adelantada en los proyectos de concesión, en las que se identifiquen los casos críticos por resolver, las lecciones aprendidas, las estrategias a implementar y se efectúe el seguimiento a las mismas.</t>
  </si>
  <si>
    <t xml:space="preserve">Adelantar ante el INCODER el trámite técnico y administrativo que se requiere para la adjudicación de cientodiecinueve (119) predios baldíos  existentes en los proyectos de concesión  </t>
  </si>
  <si>
    <t>Actualizar el Protocolo de Avalúos, de conformidad con lo establecido en la Ley 1682 de 2014 y sus decretos y resoluciones reglamentarias</t>
  </si>
  <si>
    <t>Identificar las Areas Remanentes adquiridas y los Predios Sobrantes Existentes en los proyectos de concesión, con el fin de verificar el estado actual de las áreas y disponer de los predios que ya no se requieren para el desarrollo de obras, según la normatividad existente</t>
  </si>
  <si>
    <t>4. Fortalecer la gestión y toma de decisiones oportunas de la Entidad basada en el trabajo en equipo que permita la consolidación de una Agencia competitiva con solidez técnica y moral</t>
  </si>
  <si>
    <t xml:space="preserve">4.1 Desarrollar e implementar estrategias y mecanismos de trabajo en equipo y promover un clima organizacional motivado y armónico.
</t>
  </si>
  <si>
    <t>3. Generar confianza en ciudadanos, estado, inversionistas, y usuarios de la infraestructura</t>
  </si>
  <si>
    <t>3.3  Mantener una comunicación, interacción y gestión efectiva con las demás entidades públicas.</t>
  </si>
  <si>
    <t>2.3 Desarrollar e implementar herramientas, metodologías y sistemas para el control y seguimiento integral y eficiente de los proyectos.</t>
  </si>
  <si>
    <t xml:space="preserve">Comité Técnico Predial </t>
  </si>
  <si>
    <t>Adjudicación de predio</t>
  </si>
  <si>
    <t xml:space="preserve">Actualización de  Protocolo </t>
  </si>
  <si>
    <t>Diagnóstico de Areas Remanentes y Predios Sobrantes</t>
  </si>
  <si>
    <t>Proyección Toneladas a Transportar</t>
  </si>
  <si>
    <t>Realizar visitas de supervisión</t>
  </si>
  <si>
    <t>Realizar de visitas de Seguimiento a los proyectos</t>
  </si>
  <si>
    <t>Realizar Informe de Gestion Trimestral (Supervisores)</t>
  </si>
  <si>
    <t>Realizar visitas de Seguimiento al Proyecto</t>
  </si>
  <si>
    <t>Revisar el cumplimiento plan de inversiones (Informes de supervisión)</t>
  </si>
  <si>
    <t>Realizar Mantenimiento Rutinario</t>
  </si>
  <si>
    <t>Realizar Informe de seguimiento</t>
  </si>
  <si>
    <t>Construir  Segunda Calzada</t>
  </si>
  <si>
    <t>Realizar Rehabilitación</t>
  </si>
  <si>
    <t>Construir Segunda Calzada</t>
  </si>
  <si>
    <t>Realizar mantenimiento Rutinario</t>
  </si>
  <si>
    <t>Construir intersección portachuelo</t>
  </si>
  <si>
    <t>Realizar r mantenimiento Rutinario</t>
  </si>
  <si>
    <t>Realizar  informe de seguimiento</t>
  </si>
  <si>
    <t>Construir Cicloruta</t>
  </si>
  <si>
    <t>Construir Puente</t>
  </si>
  <si>
    <t>Construir intersección</t>
  </si>
  <si>
    <t>Realizar rehabilitación</t>
  </si>
  <si>
    <t>Construir Puentes Vehiculares</t>
  </si>
  <si>
    <t>Construir calzada sencilla</t>
  </si>
  <si>
    <t>Realizar mejoramiento</t>
  </si>
  <si>
    <t>Realizar Rehabilitación Via Existente</t>
  </si>
  <si>
    <t xml:space="preserve">Elaborar Plan adquisición predial </t>
  </si>
  <si>
    <t>Realizar Estudios de trazado y diseño Geométrico</t>
  </si>
  <si>
    <t xml:space="preserve">Elaborar el Plan de obras </t>
  </si>
  <si>
    <t xml:space="preserve">Realizar Estudios de detalle de las unidades funcionales </t>
  </si>
  <si>
    <t>Realizar mantenimiento y operación via existente</t>
  </si>
  <si>
    <t>Construir calzada sencilla MVVVC (T2: Variante Bolo 200 m,T5:Variante Yotoco 245 m + T7: La Guaira 3755 m)</t>
  </si>
  <si>
    <t>Construir puente peatonal CIAT MVVCC</t>
  </si>
  <si>
    <t>Obtener Licencias ambientales MVVCC</t>
  </si>
  <si>
    <t>Suscribir Otrosi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</si>
  <si>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</si>
  <si>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Comité de seguimiento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</si>
  <si>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</si>
  <si>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</si>
  <si>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</si>
  <si>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</si>
  <si>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</si>
  <si>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ConstruirTrayecto 3, Variante Tocancipa, Predio Ecopetrol variante tocancipa, K4+690 al K4+850</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</si>
  <si>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</si>
  <si>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</si>
  <si>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</si>
  <si>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</si>
  <si>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</si>
  <si>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</si>
  <si>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</si>
  <si>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</si>
  <si>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</si>
  <si>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</si>
  <si>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</si>
  <si>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</si>
  <si>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</si>
  <si>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</si>
  <si>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</si>
  <si>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</si>
  <si>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</si>
  <si>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</si>
  <si>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</si>
  <si>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</si>
  <si>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</si>
  <si>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</si>
  <si>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</si>
  <si>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Construir Acceso al Municipio de Suárez</t>
  </si>
  <si>
    <t>Realizar obras de estabilización de Zonas Inestables</t>
  </si>
  <si>
    <t>Realizar obras de estabilización de Taludes</t>
  </si>
  <si>
    <t>Realziar rehabilitación de Pavimento</t>
  </si>
  <si>
    <t xml:space="preserve">Realizar obras de Señalización </t>
  </si>
  <si>
    <t>Realizar  comité de seguimiento</t>
  </si>
  <si>
    <t>Realizar Rehabilitación calzada existente Tramo 2</t>
  </si>
  <si>
    <t>Realizar Rehabilitación calzada existente Tramo 6</t>
  </si>
  <si>
    <t>Realizar Rehabilitación calzada existente Tramo 7</t>
  </si>
  <si>
    <t>Realizar Construcción Puente Peatonal Tramo 2</t>
  </si>
  <si>
    <t>Realizar Construcción Puente Peatonal Tramo 4</t>
  </si>
  <si>
    <t>Realizar Construcción Puente Peatonal Tramo 6</t>
  </si>
  <si>
    <t>Realizar Construcción Intersección Colseguros Tramo 6</t>
  </si>
  <si>
    <t>Realizar Construcción retorno Tramo 7</t>
  </si>
  <si>
    <t>Aprobar Acuerdo conciliatorio para terminación anticipada de mutuo acuerdo</t>
  </si>
  <si>
    <t>Identificar los pasivos ambientales correspondientes a los tres (3) expedientes    de licenciamiento ambiental de la Concesión RPCHA</t>
  </si>
  <si>
    <t>Recibir infraestructura del proyecto</t>
  </si>
  <si>
    <t>Entregar de corredor vial al INVIAS</t>
  </si>
  <si>
    <t>Construir Segunda calzada La Yé - Sahagún</t>
  </si>
  <si>
    <t>Construir Segunda calzada Sincelejo - Sampués</t>
  </si>
  <si>
    <t>Construir Segunda calzada Sincelejo - Toluviejo</t>
  </si>
  <si>
    <t>Construir Segunda calzada paralela a la circunvalar de Monteria</t>
  </si>
  <si>
    <t>Construir Variante Oriental de Sincelejo (calzada sencilla)</t>
  </si>
  <si>
    <t>Construir Intersección a desnivel T del Aeropuerto (Puente)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</si>
  <si>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</si>
  <si>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</si>
  <si>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</si>
  <si>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</si>
  <si>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Realizar Adquisición Predios Trayecto 1</t>
  </si>
  <si>
    <t>Construir Puente vehicular Arroyo Canafistola Variante Palmar-Sabangrande</t>
  </si>
  <si>
    <t>Construir Puentes peatonales La India, Villa Olimpica y PIMSA</t>
  </si>
  <si>
    <t>Construir Puente vehicular Arroyo Cana Trayecto 8</t>
  </si>
  <si>
    <t>Construir Puente vehicular El Rodeo Variante Cartagena</t>
  </si>
  <si>
    <t>Realizar Adquisición predios Predios Variante Gambote</t>
  </si>
  <si>
    <t>Realizar Estudios y diseños en fase III para el tramo 1</t>
  </si>
  <si>
    <t>Realizar la gestión predial tramo 1</t>
  </si>
  <si>
    <t>Construir Tramo 1 - SC</t>
  </si>
  <si>
    <t>Construir Tramo 2 - SC</t>
  </si>
  <si>
    <t>Construir Tramo 5 - SC</t>
  </si>
  <si>
    <t>Construir Tramo 6 - SC</t>
  </si>
  <si>
    <t>Construir Tramo 7 - SC</t>
  </si>
  <si>
    <t>Realizar Rehabilitación Tramo 1</t>
  </si>
  <si>
    <t>Contratar la Consultoria integral para la Estructuracion del Aeropuerto el Dorado II.</t>
  </si>
  <si>
    <t>Contratar la asesoria tecnica para Estructuración de Nuevos Proyectos en los modos Carreteros, ferreos, Portuarios.</t>
  </si>
  <si>
    <t>Contratar la Asesoria economica - Financiera para nuevos proyectos en los modos Carreteros, ferreos, Portuarios.</t>
  </si>
  <si>
    <t>Contratar la consultoria financiera especializada o banca de inversión que lleve a cabo el caso de negocio de un proyecto minero y de infraestructura</t>
  </si>
  <si>
    <t>Contratar la evaluación de las Iniciativas Privadas bajo Esquema APPs Ley 1508 para los  modos Carretero, ferreos y Aeroportuario.</t>
  </si>
  <si>
    <t>Contratar la estructuración Tecncia y financiera de 7 proyectos de tercera ola Cuarta Generacion de Concesiones: Popayan Pasto, Bogota Bucaramanga, Bucaramanga pamplona, Duitama - Pamplona - cucuta, Norte del Santander, Transveersal Cusiana - carare - Boyaca, manizales - Honda villeta.</t>
  </si>
  <si>
    <t>Contratar la estructuracion, evaluacion tecnica y financiera  de 10 proyectos de segunda ola: Neiva Girardot, Santana Mocoa, Rumichaca Pasto, Popyan - santander de Quilichao, Villavicencia Yopal, Transversal de Sisga, Puerta del Hierro Cruz del Viso, BBY, Mar 1 y Mar 2.</t>
  </si>
  <si>
    <t>Contratar la asesorría para analizar , verificar y evaluar como minimo 6 proyectos de Iniciativa privada del programa 4G: GICA, Malla Vial del Meta, Antioquia Bolivar, Chalajara - Villavicencio, Cambao - Manizales, Cesar Guajira)</t>
  </si>
  <si>
    <t>Contratar la asesoría para analizar, verificar y evaluar como minimo 3 proyectos Iniciativas privadas para el modo ferreo: Proyecto Corredor Ferreo Bogota - Facatativa, Dorada - Chiriguana, Bogota Belencito.</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</si>
  <si>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</si>
  <si>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asesoria  para contribuir en el desarrollo de la gestion de promoción y Socialización de los proyectos en el marco de la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</si>
  <si>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</si>
  <si>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Realizar Informe mensual por cada Concesión vial de los temas tratados en los comités de regularización  primarios y que se encuentren a cargo del Grupo Interno de Trabajo de Asesoría Gestión Contractual 2.</t>
  </si>
  <si>
    <t>Realizar el Informe mensual de las acciones por cada una de las  Concesiones Férreas</t>
  </si>
  <si>
    <t>Realizar el Informe mensual por cada una de las siguientes Concesiones Aeroportuari</t>
  </si>
  <si>
    <t xml:space="preserve">Emitir los conceptos jurídicos en materias relacionadas con modificaciones a los Contratos, declaraciones de incumplimiento, declaracion y aplicación de cláusulas excepcionales, imposición de multas y sanciones por incumplimiento contractual,  </t>
  </si>
  <si>
    <t>Elaborar las Resoluciones por las cuales se resuelve las solicitudes en los temas relacionados con los permisos férreos y carreteros y/o conceptos requiriendo información y/o aclaración y/o complementación de los mismos</t>
  </si>
  <si>
    <t xml:space="preserve">Elaborar las Actas de Aprobación de las Pólizas de los Permisos Otorgados </t>
  </si>
  <si>
    <t>Emitir conceptos respecto de las garantías de los proyectos viales, férreos y aeroportuarios</t>
  </si>
  <si>
    <t>Elaborar conceptos jurídicos de acuerdo a las solicitudes planteadas por las demás dependencias</t>
  </si>
  <si>
    <t>Realizar análisis de viabilidad de las modificaciones contractuales y convenios</t>
  </si>
  <si>
    <t xml:space="preserve">Realizar acompañamiento y soporte a la Vicepresidencia de Gestión Contractual en las sesión de Comité de Asuntos Contractuales en que se someta a consideración  la modificación del contrato </t>
  </si>
  <si>
    <t>Asistir a los planes de seguimiento</t>
  </si>
  <si>
    <t xml:space="preserve">Generar alternativas  jurídicas para la solución de problemáticas y controversias </t>
  </si>
  <si>
    <t xml:space="preserve">Proyectar las resoluciones por las cuales se  resuelven  las solicitudes  en los temas relacionados  con permisos  carreteros  y/o conceptos requiriendo información  y/o aclaración y/o complementación de los mismos </t>
  </si>
  <si>
    <t xml:space="preserve">Proyectar actas de liquidación </t>
  </si>
  <si>
    <t xml:space="preserve">Estructurar actas de reversión </t>
  </si>
  <si>
    <t xml:space="preserve">Realizar talleres de actualización por parte de la Gerencia Asesoría legal para la revisión de los avances jurisprudenciales, normativos y doctrinales </t>
  </si>
  <si>
    <t xml:space="preserve">Emitir conceptos analizando las solicitudes de modificación a las condiciones de otorgamiento de contratos de concesión portuaria </t>
  </si>
  <si>
    <t>Emitir resoluciones que deciden las solicitudes de modificación a las condiciones de otorgamiento de contratos de concesión portuaria</t>
  </si>
  <si>
    <t>Realizar acompañamiento y soporte a la Vicepresidencia de Gestión Contractual en las sesión de Comité de Asuntos Contractuales en que se someta a consideración  la modificación de las condiciones de otorgamiento de contratos de concesión portuaria</t>
  </si>
  <si>
    <t>Elaborar minuta de Otrosí modificatorio de las condiciones de otorgamiento de contratos de concesión portuaria</t>
  </si>
  <si>
    <t>Elaborar y remitir a la Gerencia de Defensa Judicial del Pliego de Cargos para inciar actuación administrativa sancionatoria, contando para el efecto con: el informe de supervisión respectivo, la cuantificación de la multa o sanción aplicable por parte del área financiera, y los demás documentos exigidos para el efecto por dicha dependencia.</t>
  </si>
  <si>
    <t xml:space="preserve">Asistir a reuniones con otras dependencias de la entidad y con los Concesionarios </t>
  </si>
  <si>
    <t xml:space="preserve">Realizar acompañamiento a la supervisión de los contratos de concesión portuaria en las visitas a las instalaciones de los concesionarios </t>
  </si>
  <si>
    <t>Elaborar actas de reversión con ocasión de la terminación de los contratos de concesión portuaria, contando con los insumos requeridos para el efecto</t>
  </si>
  <si>
    <t>Elaborar actos administrativos que resuelvan asuntos distintos a las solicitudes de modificación a las condiciones de otorgamiento de contratos de concesión portuaria</t>
  </si>
  <si>
    <t>Participar en inciativas de modificación y/o reglamentación de la normatividad aplicable a la actividad portuaria</t>
  </si>
  <si>
    <t xml:space="preserve">Realizar Talleres de actualización por parte de la Gerencia Asesoría legal para la revisión de los avances jurisprudenciales, normativos y doctrinales </t>
  </si>
  <si>
    <t>Entregar el Premio Nacional de Interventorias – Capítulo de Concesiones. Segunda Versión. 2015</t>
  </si>
  <si>
    <t>Realizar el Monitoreo de Medios</t>
  </si>
  <si>
    <t>Asistir a  eventos de inaguración, actas de inicio y primeras piedras</t>
  </si>
  <si>
    <t>Asistir al congreso anual CCI</t>
  </si>
  <si>
    <t>Elaborar el  Anteproyecto de presupuesto 2015</t>
  </si>
  <si>
    <t>Realizar Tramites Presupuestales - Proyectos Nuevos</t>
  </si>
  <si>
    <t>Elaborar Documentos CONPES</t>
  </si>
  <si>
    <t>Actualizar la información básica y seguimiento de proyectos (fichas  Presidencia, Presentaciones resumen</t>
  </si>
  <si>
    <t>Realizar el Seguimiento a proyectos en SPI</t>
  </si>
  <si>
    <t>Elaborar Informes de coyuntura y metas (ANI CÓMO VAMOS)</t>
  </si>
  <si>
    <t>Realizar el seguimiento y apoyo para la generación de la información estadistica DANE</t>
  </si>
  <si>
    <t>Realizar  eventos de Rendición de Cuentas a la Ciudadanía</t>
  </si>
  <si>
    <t>Actualizar y hacer seguimiento a la información de tráfico</t>
  </si>
  <si>
    <t>Realizar apoyo al desarrollo de las mesas de trabajo del sector en relación con los insumos y servicios para implementación de los proyectos 4G</t>
  </si>
  <si>
    <t>Realizar el seguimiento Plan de Mejoramiento Institucional</t>
  </si>
  <si>
    <t>Desarrollar de casos de estudio</t>
  </si>
  <si>
    <t>Desarrollar talleres con los casos de estudio</t>
  </si>
  <si>
    <t>Realizar la Socialización  Balanced ScoreCard</t>
  </si>
  <si>
    <t xml:space="preserve">Realizar la Socialización del Software de Gestión de Calidad </t>
  </si>
  <si>
    <t>Realizar eventos para fortalecer Gestión del Conocimiento</t>
  </si>
  <si>
    <t>Realizar reuniones del Comité Interinstitucional (ANLA, MT, MADS, Mininterior, INCODER, etc.</t>
  </si>
  <si>
    <t xml:space="preserve">Apoyar a la VPRE en los temas de Gestión Ambiental de los proyectos en concesión </t>
  </si>
  <si>
    <t>Apoyar a la VPRE en la Gestión Social de proyectos en concesión</t>
  </si>
  <si>
    <t>Realizar capacitación a la Gerencia Socio - Ambiental en el tema de Liderazgo y Resolución de Conflictos</t>
  </si>
  <si>
    <t>Generar Politicas en la Gestión Social para la construcción de variantes en proyectos de concesión y APP</t>
  </si>
  <si>
    <t>Realizar el Seguimiento al cumplimiento del Convenio MININTERIOR - Consultas previas</t>
  </si>
  <si>
    <t>Realizar el control de la ejecución presupuestal de gastos</t>
  </si>
  <si>
    <t>Realizar el control de la ejecución presupuestal de ingresos</t>
  </si>
  <si>
    <t>Realizar el control de la ejecución presupuestal de Reservas Presupuestales</t>
  </si>
  <si>
    <t>Elaborar informe de revisión de los cumplidos para el pago a terceros</t>
  </si>
  <si>
    <t>Actualizar el Manual de Presupuesto</t>
  </si>
  <si>
    <t xml:space="preserve">Realizar el control de la ejecución de las cuentas por pagar </t>
  </si>
  <si>
    <t>Realziar el registro de ingresos en el sistema de información</t>
  </si>
  <si>
    <t>Realizar la carga masiva de extractos en el sistema de información SIIF Nación II</t>
  </si>
  <si>
    <t>Elaborar Ordenes de Pago Presupuestales y no Presupuestales en los sistemas financieros SIIF Nación II y SINFAD</t>
  </si>
  <si>
    <t>Elaborar Ordenes Bancarias en el sistema de información SIIF Nación II</t>
  </si>
  <si>
    <t>Elaborar Boletines de Tesorería</t>
  </si>
  <si>
    <t>Actualizar el Manual de Tesoreria</t>
  </si>
  <si>
    <t xml:space="preserve">Elaborar el reporte en el aplicativo CHIIP </t>
  </si>
  <si>
    <t>Realizar el cierre Contable del Año</t>
  </si>
  <si>
    <t>Realizar el cierre mensual y conciliación de cifras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</si>
  <si>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</si>
  <si>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</si>
  <si>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</si>
  <si>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</si>
  <si>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</si>
  <si>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</si>
  <si>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</si>
  <si>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Implementar la norma ISAD G para descripción de archivos por medio de Orfeo.</t>
  </si>
  <si>
    <t xml:space="preserve">Realizar el cambio de placas de inventarios de bienes </t>
  </si>
  <si>
    <t>Realizar la depuración del inventario de bienes muebles y enseres.</t>
  </si>
  <si>
    <t>Optimizar Procesos de Selección</t>
  </si>
  <si>
    <t>2.2 Terminar en tiempo y calidad las obras y planes de inversión programados, logrando el cumplimiento de las metas del PND</t>
  </si>
  <si>
    <t xml:space="preserve">3.3.Mantener una comunicación,  interacción y gestión efectiva con las demás entidades públicas.
</t>
  </si>
  <si>
    <t>Realizar el seguimiento al Plan de Acción Anual (Parcial, mensual y trimestral)</t>
  </si>
  <si>
    <t>Realizar el seguimiento a las metas del PND</t>
  </si>
  <si>
    <t>Informe SISMEG</t>
  </si>
  <si>
    <t xml:space="preserve">Realizar la actualización de Proyectos </t>
  </si>
  <si>
    <t>Actas de Recibo</t>
  </si>
  <si>
    <t>Acta de Inicio</t>
  </si>
  <si>
    <t>3.1.Fortalecer las estrategias y herramientas que garanticen transparencia, confiabilidad y buen gobierno en todas las gestiones de la entidad.</t>
  </si>
  <si>
    <t xml:space="preserve">3.1 Fortalecer las estrategias y herramientas que garanticen transparencia, confiabilidad y buen gobierno en todas las gestiones de la entidad.
</t>
  </si>
  <si>
    <t>3.1. Fortalecer las estrategias y herramientas que garanticen transparencia, confiabilidad y buen gobierno en todas las gestiones de la entidad.</t>
  </si>
  <si>
    <t>SISTEMAS DE INFORMACIÓN Y TECNOLOGÍA</t>
  </si>
  <si>
    <t>Mantenimiento  periodico</t>
  </si>
  <si>
    <t xml:space="preserve">Construcción puente vehicular </t>
  </si>
  <si>
    <t>Construir Tuneles  sectores 2A y 3A</t>
  </si>
  <si>
    <t>Construir Puentes  sectores 2A y 3A</t>
  </si>
  <si>
    <t xml:space="preserve">Realizar la  revisión Jurídica de las ofertas de Compra
</t>
  </si>
  <si>
    <t>Oferta revisada</t>
  </si>
  <si>
    <t>Realizar la  revisión Jurídica de las Resoluciones que resuelven  recursos de reposición</t>
  </si>
  <si>
    <t>Resolución Revisada</t>
  </si>
  <si>
    <t>Realizar la  revisión Jurídica de Resoluciones de 
expropiación judicial y  administrativas.</t>
  </si>
  <si>
    <t>Realizar la  revisión Jurídica de las Promesas de compraventa</t>
  </si>
  <si>
    <t>Promesas revisadas</t>
  </si>
  <si>
    <t>Realizar la  revisión Jurídica de las Escrituras de Compraventa</t>
  </si>
  <si>
    <t>Escrituras revisadas</t>
  </si>
  <si>
    <t>Realizar la  revisión Jurídica de las actas de entrega de predios</t>
  </si>
  <si>
    <t>Actas revisadas</t>
  </si>
  <si>
    <t>Atender los requerimientos (Derechos de Petición y 
solicitud de conceptos) externos e internos, respecto de las situaciones relevantes que se presenten en cada concesión en temas prediales.</t>
  </si>
  <si>
    <t>Requerimientos Atendidos</t>
  </si>
  <si>
    <t>Suscripcion de la ejecutoria de los actos administrativos de la gestión jurídico predial</t>
  </si>
  <si>
    <t>Ejecutoria realizada</t>
  </si>
  <si>
    <t xml:space="preserve"> Realizar  2 informes al año de la auditoría regular y los que solicite la CGR de las Auditorías especiales.</t>
  </si>
  <si>
    <t>Poner en marcha Sistema de Control de Trenes - ITCS</t>
  </si>
  <si>
    <t>Formular el Plan de reasentamiento (Sector Bosconia)</t>
  </si>
  <si>
    <t>Formular el  Plan de reasentamiento (Sector Fundación)</t>
  </si>
  <si>
    <t>Formular el Plan de reasentamiento (Sector Orihueca)</t>
  </si>
  <si>
    <t>Formulaar el Plan de reasentamiento (Sector Tucurinca, Guacamayal y Sevilla)</t>
  </si>
  <si>
    <t>Formulaar el Plan de reasentamiento (Sector Aracataca)</t>
  </si>
  <si>
    <t>Implementar el Plan de reasentamientos (Algarrobo y Loma Colorada)</t>
  </si>
  <si>
    <t>Implementaar el Plan de reasentamientos (Varela, Guamachito y Rio Frio)</t>
  </si>
  <si>
    <t>Construir segunda Línea sector Algarrobo</t>
  </si>
  <si>
    <t>Construir segunda Línea sector Guamachito</t>
  </si>
  <si>
    <t>Construir segunda Línea sector Varela y Río Frio</t>
  </si>
  <si>
    <t xml:space="preserve">Contratar  la recuperacion en Dorada - Chiriguaná - Puntos Críticos Total: 47 Puntos - Pendientes 2015 </t>
  </si>
  <si>
    <t xml:space="preserve">Contratar en Bogotá - Belencito  la recuperación Puntos Críticos Total: 34 Puntos - Pendientes 2015 </t>
  </si>
  <si>
    <t xml:space="preserve">Mantarner  522 km en el proyecto Dorada - Chiriguaná </t>
  </si>
  <si>
    <t>Mantener 257 km en el proyecto Bogotá - Belencito</t>
  </si>
  <si>
    <t>Realizar el mejoramiento a 50km en el proyecto Dorada - Chiriguaná</t>
  </si>
  <si>
    <t>Realizar el mejoramiento a 30 km en el proyecto Bogotá - Belencito</t>
  </si>
  <si>
    <t xml:space="preserve">3.  Generar confianza en ciudadanos, estado, inversionistas, y usuarios de la infraestructura.
</t>
  </si>
  <si>
    <t xml:space="preserve">4. Fortalecer la gestión y toma de decisiones oportuna de la Entidad, basados en el trabajo en equipo que permita la consolidación de una Agencia competitiva con solidez técnica y moral 
</t>
  </si>
  <si>
    <t>4.1. Desarrollar e implementar estrategias y mecanismos de trabajo en equipo y promover un clima organizacional motivado y armónico.</t>
  </si>
  <si>
    <t xml:space="preserve">1.2. Adjudicar como mínimo 15 proyectos del programa de 4G de INICIATIVA PRIVADA al 2018.
</t>
  </si>
  <si>
    <t xml:space="preserve">A1.2. Adjudicar como mínimo 15 proyectos del programa de 4G de INICIATIVA PRIVADA al 2018.
</t>
  </si>
  <si>
    <t xml:space="preserve">4.1. Desarrollar e implementar estrategias y mecanismos de trabajo en equipo y promover un clima organizacional motivado y armónico.
</t>
  </si>
  <si>
    <t xml:space="preserve">2. Gestionar el desarrollo adecuado de los contratos de concesión en ejecución, facilitando la construcción oportuna de la infraestructura y el logro de los niveles de inversión propuestos en el PND
</t>
  </si>
  <si>
    <t xml:space="preserve">1. Desarrollo de infraestructura de transporte generadora de competitividad y empleo mediante contratación de proyectos APP (Asociaciones Publico Privadas) en todos lo modos por $50 billones
2. Gestionar el desarrollo adecuado de los contratos de concesión en ejecución, facilitando la construcción oportuna de la infraestructura y el logro de los niveles de inversión propuestos en el PND
</t>
  </si>
  <si>
    <t xml:space="preserve">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</si>
  <si>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</si>
  <si>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</si>
  <si>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</si>
  <si>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t>
  </si>
  <si>
    <t xml:space="preserve">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</si>
  <si>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</si>
  <si>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1.4 Ampliar las inversiones de contratos de concesión existentes 
2.2 Terminar en tiempo y calidad las obras y planes de inversión programados logrando el cumplimiento de las metas del PND.</t>
  </si>
  <si>
    <t>1.4 Ampliar las inversiones de contratos de concesión existentes
 2.2 Terminar en tiempo y calidad las obras y planes de inversión programados logrando el cumplimiento de las metas del PND.</t>
  </si>
  <si>
    <t xml:space="preserve">1.4.Ampliar las inversiones en contratos de concesión existentes.
2.5. Mantener la articulación de las interventorías a los fines esenciales de la Agencia Nacional de Infraestructura-ANI. 
</t>
  </si>
  <si>
    <t>1.4.Ampliar las inversiones en contratos de concesión existentes.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
4.2. Articular en todos los niveles de la organización la gestión de los equipos a la planeación estratégica.</t>
  </si>
  <si>
    <t>2.3.Desarrollareimplementarherramientas,metodologíasysistemasparaelcontrolyseguimientointegralyeficientedelosproyectos.
2.5. Mantener la articulación de las interventorías a los fines esenciales de la Agencia Nacional de Infraestructura-ANI. 
3.3. Mantener una comunicación, interacción y gestión efectiva con las demás entidades públicas.
4.2. Articular en todos los niveles de la organización la gestión de los equipos a la planeación estratégica.</t>
  </si>
  <si>
    <t>1.4.Ampliar las inversiones en contratos de concesión existentes.
2.3.Desarrollareimplementarherramientas,metodologíasysistemasparaelcontrolyseguimientointegralyeficientedelosproyectos.
2.4.Garantizar sinergia, aprendizaje y transición entre los proyectos existentes y los nuevos proyectos.
2.5. Mantener la articulación de las interventorías a los fines esenciales de la Agencia Nacional de Infraestructura-ANI. 
3.1. Fortalecer las estrategias y herramientas que garanticen transparencia, confiabilidad y buen gobierno en todas las gestiones de la entidad.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</si>
  <si>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2.3.Desarrollar e implementar herramientas, metodologías y sistemas para el control y seguimiento integral y eficiente de los proyectos.
2.5. Mantener la articulación de las interventorías a los fines esenciales de la Agencia Nacional de Infraestructura-ANI. </t>
  </si>
  <si>
    <t>1.4.Ampliar las inversiones en contratos de concesión existentes.
2.2. Terminar en tiempo y calidad las obras y planes de inversión programados, logrando el cumplimiento de las metas del PND.
2.4.Garantizar sinergia, aprendizaje y transición entre los proyectos existentes y los nuevos proyectos.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t>
  </si>
  <si>
    <t xml:space="preserve">3.4. Desarrollar herramientas para divulgación oportuna de información confiable y relevante.
</t>
  </si>
  <si>
    <t>3.6. Adelantar acciones para generar reconocimiento, favorabilidad y seguimiento por formadores de opinión.</t>
  </si>
  <si>
    <t>Realizar Tramites Presupuestales - Proyectos existentes y del  area Administrativa</t>
  </si>
  <si>
    <t>2.2. Terminar en tiempo y calidad  las obras y planes de inversión programados, logrando el cumplimiento de las  metas del PND.</t>
  </si>
  <si>
    <t>4.2. Articular en todos los niveles de la organización la gestión de los equipos a la planeación estratégica.</t>
  </si>
  <si>
    <t>4.3. Fortalecer las capacidades del Talento Humano para mejorar la gestión en todas las áreas de la Entidad.</t>
  </si>
  <si>
    <t>Consolidado el 29-01-15</t>
  </si>
  <si>
    <t>Mejoramiento</t>
  </si>
  <si>
    <t>Realizar la construcción Glorieta calle 52 en Dosquebradas</t>
  </si>
  <si>
    <t>Construir el puente peatonal Bosques de la Acuarela</t>
  </si>
  <si>
    <t>Realizar la Rehabilitación Calarcá-La Española</t>
  </si>
  <si>
    <t>Km-año</t>
  </si>
  <si>
    <t>Realizar la construcción Intersección Circasia 1 1/2</t>
  </si>
  <si>
    <t>26_Loboguerrero-Buga</t>
  </si>
  <si>
    <t>27_Malla Vial del Valle del Cauca y Cauca</t>
  </si>
  <si>
    <t>28_Briceño Tunja Sogamoso</t>
  </si>
  <si>
    <t>29_Bosa Granada Girardot</t>
  </si>
  <si>
    <t>30_Zona Metropolitana de Bucaramanga</t>
  </si>
  <si>
    <t>31_Rumichaca Pasto Chachagûí</t>
  </si>
  <si>
    <t>32_Córdoba Sucre</t>
  </si>
  <si>
    <t>33_Ruta Caribe</t>
  </si>
  <si>
    <t>34_Ruta del Sol 1</t>
  </si>
  <si>
    <t>35_Ruta del Sol 3</t>
  </si>
  <si>
    <t>Rehabilitación Via Existente</t>
  </si>
  <si>
    <t>Mantenimiento Rutinario</t>
  </si>
  <si>
    <t>Km\ SC</t>
  </si>
  <si>
    <t>Km rehabilitados</t>
  </si>
  <si>
    <t>Tunel</t>
  </si>
  <si>
    <t>Puente peatonal</t>
  </si>
  <si>
    <t>Puente Vehicular</t>
  </si>
  <si>
    <t>Puente Peatonal</t>
  </si>
  <si>
    <t>Construcción Aeropuerto de Santa Marta</t>
  </si>
  <si>
    <t>Climatización Aeropuerto Cúcuta</t>
  </si>
  <si>
    <t>Climatización Aeropuerto Valledupar</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</si>
  <si>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</si>
  <si>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</si>
  <si>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</si>
  <si>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</si>
  <si>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</si>
  <si>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remodelación del satélite nacionaldel edificio actual - Cali</t>
  </si>
  <si>
    <t xml:space="preserve">CODAD-Calles de salidas rapidas y calle de interconexión </t>
  </si>
  <si>
    <t>construcción del nuevo SEI - Cartagena</t>
  </si>
  <si>
    <t>construcción de Franjas - Cartagena</t>
  </si>
  <si>
    <t>OPAIN-Ampliación terminal nacional de pasajeros - sur</t>
  </si>
  <si>
    <t>OPAIN-Ampliación terminal internacional de pasajeros norte</t>
  </si>
  <si>
    <t>Participación Ferias Servicio al Ciudadano</t>
  </si>
  <si>
    <t>Encuestas Percepción Ciudadana</t>
  </si>
  <si>
    <t>Afianzamiento cultura servicio ciudadano</t>
  </si>
  <si>
    <t>Encuesta</t>
  </si>
  <si>
    <t>Feria</t>
  </si>
  <si>
    <t>Incorporar los patrones de control social y de los organismos de control del estado en el Sistema de Información de la ANI</t>
  </si>
  <si>
    <t>Entrenamiento</t>
  </si>
  <si>
    <t>Poner en Alta disponibilidad el firewall de seguridad perimetral y adquisición de un antivirus para los usuarios finales</t>
  </si>
  <si>
    <t>Revisión del Dominio, adquisición de certificados digitales para el dominio y app para integrar firma digital sobre Orfeo</t>
  </si>
  <si>
    <t>Adquisición de computadores de escritorios</t>
  </si>
  <si>
    <t>Realizar atención de peticiones del congreso</t>
  </si>
  <si>
    <t>Trimestre 1</t>
  </si>
  <si>
    <t xml:space="preserve">Meta </t>
  </si>
  <si>
    <t>Avance</t>
  </si>
  <si>
    <t>Trimestre 2</t>
  </si>
  <si>
    <t>Trimestre 3</t>
  </si>
  <si>
    <t>Trimestre 4</t>
  </si>
  <si>
    <t>Avance
Acumulado</t>
  </si>
  <si>
    <t>Avance 
Acumulado</t>
  </si>
  <si>
    <t>Liciencia</t>
  </si>
  <si>
    <t>El informe de seguimiento a la ejecución presupuestal se actualiza semanalmente y se produce un informe mensual</t>
  </si>
  <si>
    <t>Mensualmente se elabora un informe con los avances de las metas incluidas en el Sistema</t>
  </si>
  <si>
    <t>Mensualmente se actualiza la información en el aplicativo</t>
  </si>
  <si>
    <t>Mesualmente se generan los informes de tráfico por proyecto los cuales son publicados en la página WEB de la Agencia</t>
  </si>
  <si>
    <t>Se inició la consolidación de la información requerida para la elaboración del estudio</t>
  </si>
  <si>
    <t>Se consolidó y presentó el anteproyecto de presupuesto en la fecha establecido</t>
  </si>
  <si>
    <t xml:space="preserve">1 Documento con la metodología del BSC entregado a Felipe Arbeláez </t>
  </si>
  <si>
    <t xml:space="preserve">Listados de asistencia </t>
  </si>
  <si>
    <t>Correo Electrónico enviado con la matriz de seguimiento de Planeación Estratégica del cuarto trimestre de 2014</t>
  </si>
  <si>
    <t>CONTRATO INTERADMINISTRATIVO No.005 con la empresa CENTRAL DE INVERSIONES SA - CISA</t>
  </si>
  <si>
    <t>Especificar sistema que automatice la gestión de permisos</t>
  </si>
  <si>
    <t>Documento de especificaciones</t>
  </si>
  <si>
    <t>Socializaciones de la plataforma TI</t>
  </si>
  <si>
    <t>Socializaciones realizadas</t>
  </si>
  <si>
    <t xml:space="preserve">Especificar las necesidades de un nuevo sistema de gestión documental </t>
  </si>
  <si>
    <t>Hacer seguimiento al funcionamiento de los sistemas de información en Project y en CISA</t>
  </si>
  <si>
    <t>Acta de verificación del funcionamiento del sistema de información</t>
  </si>
  <si>
    <t xml:space="preserve">Definir los requerimientos de entrega de información para concesionarios e interventorias 
</t>
  </si>
  <si>
    <t xml:space="preserve">Documento de requisitos mínimos de entraga de información </t>
  </si>
  <si>
    <t>4. Fortalecer la gestión y toma de decisiones oportuna de la Entidad, basados en el trabajo en equipo que permita la consolidación de una Agencia competitiva con solidez técnica y moral 
3. Generar confianza en ciudadanos, estado, inversionistas, y usuarios de la infraestructura</t>
  </si>
  <si>
    <t>4. Fortalecer la gestión y toma de decisiones oportuna de la Entidad, basados en el trabajo en equipo que permita la consolidación de una Agencia competitiva con solidez técnica y moral 
2. Gestionar el desarrollo adecuado de los contratos de concesión en ejecución, facilitando la construcción oportuna de la infraestructura y el logro de los niveles de inversión propuestos en el PND</t>
  </si>
  <si>
    <t>4.2 - 4.4. Contar con un sistema de información en línea que apoye la gestión oportuna, la trazabilidad y toma de decisiones debidamente soportadas.</t>
  </si>
  <si>
    <t>4.2 -4.4. Contar con un sistema de información en línea que apoye la gestión oportuna, la trazabilidad y toma de decisiones debidamente soportadas.</t>
  </si>
  <si>
    <t xml:space="preserve"> 2.3. Desarrollar e implementar herramientas, metodologías y sistemas para el  control y seguimiento integral  y eficiente de los proyectos.
2.5. Mantener la articulación de las interventorías a los fines esenciales de la Agencia Nacional de Infraestructura-ANI. 
4.2. Articular en todos los niveles de la organización la gestión de los equipos a la planeación estratégica.
4.4. Contar con un sistema de información en línea que apoye la gestión oportuna, la trazabilidad y toma de decisiones debidamente soportadas.
4.5. Implementar un sistema de seguimiento y evaluación de metas de gestión para la entidad, sus áreas y sus funcionarios</t>
  </si>
  <si>
    <t>3.1. Fortalecer las estrategias y herramientas que garanticen transparencia y confiabilidad en todas las gestiones de la entidad.
3.2. Implementar mecanismos periódicos y participativos de rendición de cuentas.
3.4. Desarrollar herramientas para divulgación oportuna de información confiable y relevante.</t>
  </si>
  <si>
    <t>3.1. Fortalecer las estrategias y herramientas que garanticen transparencia y confiabilidad en todas las gestiones de la entidad.
4.4. Contar con un sistema de información en línea que apoye la gestión oportuna, la trazabilidad y toma de decisiones debidamente soportadas.</t>
  </si>
  <si>
    <t xml:space="preserve">4.1. Desarrollar e implementar estrategias y mecanismos de trabajo en equipo y promover un clima organizacional motivado y armónico.
4.3. Fortalecer las capacidades del Talento Humano para mejorar la gestión en todas las áreas de la Entidad.
</t>
  </si>
  <si>
    <t>Contratación Intervención Puntos Críticos</t>
  </si>
  <si>
    <t>16_ Mulaló -Loboguerrero</t>
  </si>
  <si>
    <t>Realizar Rehabilitación Tramo 2 La loma Bosconia</t>
  </si>
  <si>
    <t>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</si>
  <si>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2.1. Gestionar adecuadamente la etapa de pre-construcción de los proyectos para su terminación oportuna, garantizando la sostenibilidad y el uso eficiente de recursos.
4.2. Contar con un sistema de información en línea que apoye la gestión oportuna, la trazabilidad y toma de decisiones debidamente soportada.</t>
  </si>
  <si>
    <t xml:space="preserve">Informe </t>
  </si>
  <si>
    <t>Acompañar a las Vicepresidencia de Gestión Contractual y la Vicepresidenca Ejecutiva en el análisis que se soliciten para suscripción de modificaciones contractuales.</t>
  </si>
  <si>
    <t xml:space="preserve">1.Desarrollo de infraestructura de transporte generadora de competitividad, empleo y crecimiento sostenible, mediante contratación de proyectos APP (Asociación Público Privadas) en todos los modos por $50 billones.
2. Generar el desarrollo adecuado de los contratos de concesión en ejecución, facilitando la construcción oportuna de la infraestructura y el logro de los niveles de inversión propuestos en el PND.
</t>
  </si>
  <si>
    <t xml:space="preserve">
1.4. Ampliar las inversiones en contratos de concesión existentes.
2.4.  Desarrollar Mecanismos ágiles para acelerar la toma de decisiones en casos de conflicto.
2.5. Fortalecer las estratégias y herramientas que garanticen una adecuada gestión de riesgos en la entidad.
</t>
  </si>
  <si>
    <t>Estudios de Conveniencia y Oportunidad   (Conceptos)</t>
  </si>
  <si>
    <t>Gestionar los recursos necesarios para el cumplimiento de las obligaciones contingentes pendientes de pago en las videgencias 2013 y  2014 con la Fiduprevisora.</t>
  </si>
  <si>
    <t xml:space="preserve">2. Generar el desarrollo adecuado de los contratos de concesión en ejecución, facilitando la construcción oportuna de la infraestructura y el logro de los niveles de inversión propuestos en el PND.
</t>
  </si>
  <si>
    <t>2.1. Gestionar adecuadamente la etapa de pre-construcción de los proyectos para su terminación oportuna, garantizando la sostenibilidad y el uso eficiente de recursos.
2.4.  Desarrollar Mecanismos ágiles para acelerar la toma de decisiones en casos de conflicto.</t>
  </si>
  <si>
    <t>Oficios remitidos al MHCP</t>
  </si>
  <si>
    <t xml:space="preserve">
Seguimiento a los procesos de solicitud de plan de aportes tramitados durante la vigencia 2014, para lograr su aprobación.</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</si>
  <si>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4.4. Contar con un sistema de información en línea que apoye la gestión oportuna, la trazabilidad y toma de decisiones debidamente soportada.
</t>
  </si>
  <si>
    <t xml:space="preserve">
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</si>
  <si>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 xml:space="preserve">
2.4.  Desarrollar Mecanismos agíles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t>
  </si>
  <si>
    <t xml:space="preserve">
Seguimiento a Reprogramación  planes de aportes  programa 4G </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</si>
  <si>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</si>
  <si>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2. Gestionar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</si>
  <si>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2.3. Desarrollar e implementar, metodologías y sistemas para el control y seguimiento integral y eficiente de los proyectos. 
4.5. Gestionar la consecución, ejecución y control de los recursos físicos y financieros de manera oportuna y eficiente que permita el adecuado funcionamiento de la entidad y desarrollo de los proyectos a su cargo.</t>
  </si>
  <si>
    <t>Socialización</t>
  </si>
  <si>
    <t xml:space="preserve"> 
Actualización de los seguimientos de riesgos de los contratos en ejecución con y sin plan de aportes en el Fondo de Contingencias Contractuales de las Entidades Estatales,de acuerdo a las necesidades reportadas .</t>
  </si>
  <si>
    <t xml:space="preserve">2. Generar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
</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</si>
  <si>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de la entidad.
3.3. Mantener una comunicación, interacción y gestión efectiva con las demás entidades públicas.
4.2. Contar con un sistema de información en línea que apoye la gestión oportuna, la trazabilidad y toma de decisiones debidamente soportada.
</t>
  </si>
  <si>
    <t>Acompañamiento en la estructuración de las Interventorías a contratos de concesión portuarios, aeroportuarios y carreteros.</t>
  </si>
  <si>
    <t>1.Desarrollo de infraestructura de transporte generadora de competitividad y empleo mediante adjudicación de nuevos proyectos APP por $50 billones.
2. Gestionar el desarrollo adecuado de los contratos de concesión en ejecución, facilitando la construcción oportuna de la infraestructura y el logro de los niveles de inversión propuestos en el PND.</t>
  </si>
  <si>
    <t>1.1. Finalizar la Estructuración y adjudicar los proyectos restantes del programa 4G de INCIATIVA PUBLICA en el 2015.
1.2. Adjudicar como mínimo 15 proyectos del programa de 4G de INICIATIVA PRIVADA al 2018.
1.3. Adjudicar proyectos APP de iniciativa privada que permitan la reactivación efectiva del sistema férreo en Colmbia.
1.4. Ampliar las inversiones en contratos de concesión existentes.
1.7. Garantizar sinergia, aprendizaje y transición entre los proyectos exixtentes y los nuevos proyectos.
2.4.  Desarrollar Mecanismos ágiles para acelerar la toma de decisiones en casos de conflicto.</t>
  </si>
  <si>
    <t>(Matriz de Riesgos para la estructuración y contratación de consultorías, interventorías y modificaciones de las mismas.)
Interventoría</t>
  </si>
  <si>
    <t>Revisión y unificación de las metodologías de valoración de obligaciones contingentes para proyectos de infraestructura desarrollados a través de esquema de Asociaciones Público Privadas - APP.</t>
  </si>
  <si>
    <t>2. Gestionar el desarrollo adecuado de los contratos de concesión en ejecución, facilitando la construcción oportuna de la infraestructura y el logro de los niveles de inversión propuestos en el PND.</t>
  </si>
  <si>
    <t xml:space="preserve">2.3. Desarrollar e implementar, metodologías y sistemas para el control y seguimiento integral y eficiente de los proyectos. 
</t>
  </si>
  <si>
    <t>Presentación de los lineamientos que permitan estandarizar los criterios para la valoración de sobrecostos prediales y ambientales en los concesiones en ejecución.</t>
  </si>
  <si>
    <t xml:space="preserve">2.3. Desarrollar e implementar, metodologías y sistemas para el control y seguimiento integral y eficiente de los proyectos. 
2.5. Fortalecer las estrategias y herramientas que garanticen una adecuada gestión de riesgos de la entidad.
4.2. Contar con un sistema de información en línea que apoye la gestión oportuna, la trazabilidad y toma de decisiones debidamente soportada.
</t>
  </si>
  <si>
    <t>Presentación de los lineamientos de políticas en riesgos para iniciativas privadas.</t>
  </si>
  <si>
    <t xml:space="preserve">1. 1.Desarrollo de infraestructura de transporte generadora de competitividad, empleo y crecimiento sostenible, mediante contratación de proyectos APP (Asociación Público Privadas) en todos los modos por $50 billones.
2. Gestionar el desarrollo adecuado de los contratos de concesión en ejecución, facilitando la construcción oportuna de la infraestructura y el logro de los niveles de inversión propuestos en el PND.
</t>
  </si>
  <si>
    <t xml:space="preserve">
1.2. Adjudicar como mínimo 15 proyectos del programa de 4G de INICIATIVA PRIVADA al 2018.
1.3. Adjudicar proyectos APP de iniciativa privada que permitan la reactivación efectiva del sistema férreo en Colmbia.
2.3. Desarrollar e implementar, metodologías y sistemas para el control y seguimiento integral y eficiente de los proyectos. 
2.4.  Desarrollar Mecanismos ágiles para acelerar la toma de decisiones en casos de conflicto.
</t>
  </si>
  <si>
    <t>Actividades para fomentar la cultura de administración de los riesgos institucionales y anticorrupción</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</si>
  <si>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</si>
  <si>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4.5. Gestionar la consecución, ejecución y control de los recursos físicos y financieros de manera oportuna y eficiente que permita el adecuado funcionamiento de la entidad y desarrollo de los proyectos a su cargo.
</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</si>
  <si>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</si>
  <si>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t>
  </si>
  <si>
    <t>Implementación del espacio virtual institucional que contenga los lineamientos, mapas de procesos, formatos y herramientas para la efectiva administración del riesgo en la ANI.</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</si>
  <si>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</si>
  <si>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3.4. Desarrollora herramientas para divulgación oportuna de información confiable y relevante.
4.3. Implementar el Sistema Integrado de Gestión que optimice los procesos basados en el mejoramiento continuo, articulando la gestión de los equipos a la planeación estrategica.
</t>
  </si>
  <si>
    <t xml:space="preserve">Espacio Virtual Implementado </t>
  </si>
  <si>
    <t>En estos comites de plan de regularización se reune el equipo de trabajo del proyecto con el fin de evaluar los aspectos sobresalientes del periodo correspondiente</t>
  </si>
  <si>
    <t>Se han realizado tres (3) entregas por parte de la empresa Consultora de los Estudios y diseños en fase III (Concol), estos entregables han sido revisados y avalados por la interventoria y la supervision para tramitar los pagos correspondientes estipulados en el contrato CVH-330 de 2015, a la fecha se ha tramitado el pago del 60% del valor del contrato.
1er entregable: 2015-409-020308-2
Aprobación interventoría: 2015-409-0210742-2
2do entregable: 2015-409-024660-2
Aprobación interventoría: 2015-409-030502-2
3er entregable: 2015-409-041545-2 (no ha sido aprobado por la interventoria)
Soporte interventoría: 2015-409-041417-2</t>
  </si>
  <si>
    <t>Dentro del entregable 2 mencionado anteriormente, se encuentra el avance de la gestión predial.
2do entregable: 2015-409-024660-2
Aprobación interventoría: 2015-409-030502-2</t>
  </si>
  <si>
    <t>Se ejecutó más de la meta programada</t>
  </si>
  <si>
    <t>Meta cumplida en el trimestre anterior</t>
  </si>
  <si>
    <t xml:space="preserve">• Puente la india ubicado en el K0+600, tiene un avance del 70%
• Puente Villa Olímpica: presenta un avance de 56%.
• Puente Peatonal PIMSA K89+150 presenta un avance del 15% </t>
  </si>
  <si>
    <t>Puente finalizado</t>
  </si>
  <si>
    <t>Persiste el poco avance en la ejecución de las obras por parte del Concesionario.</t>
  </si>
  <si>
    <t>Construido, no se ha dado al servicio. Se continua con la reparación de la viga de apoyo.</t>
  </si>
  <si>
    <t>Construido y en servicio. Pendiente conformación del entorno a los accesos</t>
  </si>
  <si>
    <t>Construido y en servicio. Falta adecuación del entorno de los accesos y aseo</t>
  </si>
  <si>
    <t xml:space="preserve">En el mes de junio  se izó la viga pasarela. Pendiente prueba de carga. </t>
  </si>
  <si>
    <t>Inactivo, falta segunda capa de pintura, adecuación del entorno de los accesos, remates y prueba de carga.</t>
  </si>
  <si>
    <t>En construcción. En el costado Girardot – Bogotá, se encuentra construida la infraestructura. En el costado Bogotá Girardot, se encuentra construida la pila central. Se izó la viga pasarela.
Falta terminar pasarela, en costado B-G construir columnas, rampas. En general baranda, bordillo, señalización iluminación y prueba de carga.
Pendiente adquirir un (1) predio.</t>
  </si>
  <si>
    <t>Activo. En costado B - G se funde rampa 3.</t>
  </si>
  <si>
    <t>Inactivo. Falta izar viga principal, pasarela, bordillos, baranda y prueba de carga.</t>
  </si>
  <si>
    <t>Construido y en servicio, falta remates y prueba de carga.  Pendiente restitución de acceso al predio La Primavera costado Girardot - Bogotá.</t>
  </si>
  <si>
    <t xml:space="preserve"> Se encuentra en servicio. Pendiente remates de accesos, ya se realizo prueba de carga. </t>
  </si>
  <si>
    <t xml:space="preserve">Se realiza vaciado en concreto de zapatas y vigas de amarre, pendiente prueba de carga. </t>
  </si>
  <si>
    <t>En construcción. Se encuentra pendiente la terminación de las rampas, la construcción de la pasarela, la instalación de las barandas y la prueba de carga.</t>
  </si>
  <si>
    <t>En construcción, se encuentra pendiente la instalación de las barandas y la prueba de carga.</t>
  </si>
  <si>
    <t xml:space="preserve"> El pavimento presenta hundimiento y piel de cocodrilo, falta accesos, adecuación de drenajes, solucionar empozamiento de aguas servidas en la excavación y señalización. </t>
  </si>
  <si>
    <t>Falta acceso en sentido Bogotá - Girardot, presenta interferencia predial.</t>
  </si>
  <si>
    <t xml:space="preserve"> Se termina de fundir placa de piso de la estructura central. Presenta filtraciones de agua que afectan el concreto, la tubería metálica y la estructura del pavimento.</t>
  </si>
  <si>
    <t xml:space="preserve"> falta construir accesos y dar solución a las aguas de escorrentía que llegan a la estructura.</t>
  </si>
  <si>
    <t>En el costado B-G el muro externo se encuentra fallado, se continua con la construcción de las escaleras del acceso.</t>
  </si>
  <si>
    <t xml:space="preserve"> Falta construir accesos y box en costado Girardot - Bogotá.</t>
  </si>
  <si>
    <t xml:space="preserve">En servicio; terminaron de manera parcial las obras para el acceso a Suarez, haciendo falta la construcción de 250m de canal central, la instalación de la señalización vertical, la nivelación del carril de aceleración con la calzada Bogotá – Girardot y la empradización de los separadores. </t>
  </si>
  <si>
    <t>Atraso de obra
Bajos rendimientos 
Poca disponibilidad de maquinaria y equipo</t>
  </si>
  <si>
    <t>Atraso de obra
Atraso en la gestión predial y traslado de fruteros</t>
  </si>
  <si>
    <t>Afectación predial</t>
  </si>
  <si>
    <t xml:space="preserve">El Concesionario para culminar el 100% de las actividades de construcción está adelantando las siguientes actividades : 
Iluminación: Están instlados los postes con sus respectivas luminarias.
Traslado de Redes: La ESSA no ha realizado el traslado de las redes.
Obras de Urbanismo:  estabilización del talud en el Costado Derecho y posteriormente culminará con las obras de urbanismo. </t>
  </si>
  <si>
    <t>Obras sin iniciar</t>
  </si>
  <si>
    <t>Se suscribió por las partes Acuerdo conciliatorio para la terminación anticipada del Contrato de concesión No.003 de 2006, el 6 de febrero de 2015 y fue aprobado por el Tribunal de arbitramento mediante auto No.45 el 20 de marzo de 2015.</t>
  </si>
  <si>
    <t>El 4 de mayo de 2015 la ANI recibio la infraestructura vial del Concesionario DEVINAR S.A. mediante Acta de reveresión y entrega</t>
  </si>
  <si>
    <t>El 4 de mayo de 2015 la ANI entregó la infraestructura vial al INVIAS mediante Acta de reveresión y entrega</t>
  </si>
  <si>
    <t>Predios en expropiación judicial</t>
  </si>
  <si>
    <t>Se suministran datos acumulados mensualmente, respecto el otrosí No.4 en medición por km instalado se encuentran cumpliendo a la fecha.</t>
  </si>
  <si>
    <t xml:space="preserve">Se suministra datos acumulados mensualmente. Presentan retraso en mejoramiento </t>
  </si>
  <si>
    <t>Teniendo en cuenta la circular de restricción presupuestal emitida por Presidencia de la República, esta actividad no se va a realizar en la vigencia</t>
  </si>
  <si>
    <t>Fueron entregadas las encuestas diligenciadas voluntariamente por los ciudadanos a través de la página web.</t>
  </si>
  <si>
    <t>Efectuadas cuatro (4) charlas de capacitación a la VGC modo carretero</t>
  </si>
  <si>
    <t>En el mes de abril se realizó una modificación, en mayo dos y en junio una.</t>
  </si>
  <si>
    <t>Se han tramitado los cumplidos de la siguiente manera:
- Enero: 43
- Febrero:409
-Marzo:441
-Abril:323
-Mayo:458
-Junio:451</t>
  </si>
  <si>
    <t xml:space="preserve">Se registraron  los solicitudes de PAC en el SIIF Nación II de acuerdo con las solicitudes presentadas por cada ordenador del Gasto. </t>
  </si>
  <si>
    <t>Se efectuaron los pagos programados correspondiente a cada mes según disponiblidad de PAC - CUN.</t>
  </si>
  <si>
    <t>Se registraron los movimiento de ingresos y egresos mensuales de acuerdo con los extractos de cada Banco.</t>
  </si>
  <si>
    <t>En proceso contratación, elaboración de documentos pre contractuales, efectivo a partir del segundo semestre 2015, recopilación de documentos fuente para  alimentar el proceso de elaboración del manual respectivo</t>
  </si>
  <si>
    <t>Reporte con corte trimestral, se encuentra en proceso el informe correspondiente a junio 30/15, una vez se efectue el cierre contable de conformidad con fechas estipuladas por la CGN</t>
  </si>
  <si>
    <t>Se realiza con periodicidad mensual, en proceso los estados contables con corte a junio 30/15 y las conciliaciones de saldos mensuales</t>
  </si>
  <si>
    <t xml:space="preserve">Se realiza una vez se efectúe el cierre semestral. </t>
  </si>
  <si>
    <t>Infome con periodicidad anual, según fechas establecidas por DIAN</t>
  </si>
  <si>
    <t>Informe con periodicidad anual, según fechas establecidas por la DIAN, se realizo en mayo/15</t>
  </si>
  <si>
    <t>Informe en construcción, vencimiento en agosto/15</t>
  </si>
  <si>
    <t>En proceso de análisis 35% implementación del formato</t>
  </si>
  <si>
    <t>Resolución  lista desde 2014, sistemas sugirio otro procedimiento, este item no se va a realizar, y la reglamentación del uso del correo electrónico de la ANI,  esta contemplado dentro del programa de gestión documental, una vez se apruebe el plan estratégico mediante resolución</t>
  </si>
  <si>
    <t>Proceso en desarrollo, programada su entrega en el segundo semestre 2015</t>
  </si>
  <si>
    <t>Meta alcanzada 10000 CDS inventariados</t>
  </si>
  <si>
    <t>Desarrollo tecnólogico en proceso, programado para segundo semestre 2015</t>
  </si>
  <si>
    <t>Se realiza mensualmente por dependencia y por bienes muebles, pendiente de realizar el 30% de cambio de placa</t>
  </si>
  <si>
    <t xml:space="preserve">Mensualmente se depura el inventario de bienes muebles  </t>
  </si>
  <si>
    <t>Se asiste a las citaciones a las cuales se solicita asistencia por parte de la Agencia</t>
  </si>
  <si>
    <t>Presentar los documentos , de estandarización de niveles de servicio de las interventorías, Consolidado del plan de mejoramiento por procesos - PMP producto de auditorías y  la actualización  manual de evaluación de desempeño de interventorías</t>
  </si>
  <si>
    <t>Presentar la línea base del Premio Nacional de Concesiones,  con énfasis en responsabilidad social y empresarial.</t>
  </si>
  <si>
    <t>Marco Conceptual</t>
  </si>
  <si>
    <t>Realizar 65 auditorías independientes.</t>
  </si>
  <si>
    <t>El Comité de Conciliación ha realizado 22 sesiones durente los meses enero a junio  de 2015, en las siguientes fechas:
13 DE ENERO DE 2015, 19 DE ENERO DE 2014, 22 DE ENERO DE 2015, 26 DE ENERO DE 2015
3 DE FEBRERO DE 2015, 6 DE FEBRERO DE 2015, 11 DE FEBRERO DE 2015, 19 DE FEBRERO DE 2015, 3 DE MARZO DE 2015,
4 DE MARZO DE 2015, 9 DE MARZO DE 2015
10 DE MARZO DE 2015, 18 DE MARZO DE 2015
 27 DE MARZO DE 2015, 31 DE MARZO DE 2015, 6 DE ABRIL DE 2015, 13 DE ABRIL DE 2015
10 DE ABRIL DE 2015, 14 DE ABRIL DE 2015
20 DE ABRIL DE 2015, 12 DE MAYO DE 2015
22 DE MAYO DE 2015, 17 DE JUNIO DE 2015</t>
  </si>
  <si>
    <t>No se ejecutó por recorte prespuestal</t>
  </si>
  <si>
    <t>durante la presente vigencia se han adelantado 18 trámites sancionatorios cuya descripción y estado actual se evidencian en informe anexo</t>
  </si>
  <si>
    <t xml:space="preserve">Se remite con corte al 31 de marzo de 2015, el Reporte de procesos judiciales 
Se remite con corte al 30 de junio  de 2015, el Reporte de procesos judiciales </t>
  </si>
  <si>
    <t>Se ha ejercido la representación de la Entidad y el seguimiento a los procesos penales en los que la ANI interviene como denunciante o víctima</t>
  </si>
  <si>
    <t>Se incluye la IP Malla Vial del Meta   y GICA que fueron asigndas en el primer y segundo trimstre. Adicional hay proyectos que durante algun periodo no presenta las actividades incorporadas dentro del Plan de Acción de acuerdo a la matriz que se diligencia en el Google Drive.</t>
  </si>
  <si>
    <t>Para los periodos de mayo y junio se encuentra pendiente temas de de Rio Mgadalena y RFP</t>
  </si>
  <si>
    <t>Bitácoras de primera y segunda elaboradas. Bitacorá de contrato estándar parte general elaborada.</t>
  </si>
  <si>
    <t>Se han suscrito durante el segundo trimestre 35 actas de comité de contratos</t>
  </si>
  <si>
    <t>Se realizó reporte del primer semestre de 2015.</t>
  </si>
  <si>
    <t>Se planea la emisión de un reporte para el mes de diciembre</t>
  </si>
  <si>
    <t>Elaborar las modificaciones contractuales viables y/o convenios solicitados a la dependencia</t>
  </si>
  <si>
    <t>En la vigencia no se ha requerido proyectar actas de reversión</t>
  </si>
  <si>
    <t>En la vigencia no se ha requerido proyectar resoluciones de modificación</t>
  </si>
  <si>
    <t>Durante el periodo no se ha requerido asistir al Comité</t>
  </si>
  <si>
    <t>Modulos parametrizados</t>
  </si>
  <si>
    <t>Adquisición de un antivirus para los usuarios finales</t>
  </si>
  <si>
    <t>Renovacion Liencias Oracle</t>
  </si>
  <si>
    <t>Contratar la adquisición de una solución para la administración, seguimiento y control del SGC y su respectiva implementación</t>
  </si>
  <si>
    <t>Mensualmente se consolida y presenta el Informe ANI COMO VAMOS con la información suministrada por las diferentes dependencias</t>
  </si>
  <si>
    <t>La actualización se efectuará en el mes de julio</t>
  </si>
  <si>
    <t>De acuerdo con el Plan de Choque establecido por la OCI, a partir del mes de abril y hasta julio se realizarán cargues semanales de las evidencias, lo anterior con el fin de lograr que la CGR de por cumplidos el mayor número de Hallazgos</t>
  </si>
  <si>
    <t>Se eleboró el informe el cual sirvió de base para la publicación de un artículo en el diario el Tiempo</t>
  </si>
  <si>
    <t>Solicitud de VF para el proyectos Mar 2</t>
  </si>
  <si>
    <t xml:space="preserve">Comités Prediales: 24  abril (reunión con la CAMARA COLOMBIANA DE LA INFRAESTRUCTURA) - 30 abril (Avances gestión predial ) - 14 mayo (seguimiento predial) - 04 junio (seguimiento predial) - 05 junio (plan de mejoramiento institucional, planeación Metas 2016) - 10 junio (situación Ley 1228) - 12 junio (semáforos) </t>
  </si>
  <si>
    <t>MALLA VIAL DEL VALLE DEL CAUCA Y CAUCA: 
En proceso de titulación 32  predios. A la fecha solamente el INCODER ha podidio entrega de cuatro (4) de los predios.
Actividades: Mesas de Trabajo con el fin de avanzar en los reconocimientos sociales de los ocupantes de los predios baldíos, de manera que los predios estén libres de ocupación y así obtener la titulación por parte del INCODER .
Soporte: oficios 
RUTA DEL SOL 2: 
En proceso de titulación 52  predios. A la fecha no ha sido entregado ningún predio. 
Actividades: gestión ANI-INCODER -CONCESIONARIO. El INCODER remitió a la ANI una Geodatabase correspondiente a la zona “buffer” establecida por la ANI para proteger el corredor vial en los tramos 4, 5 y 6 del proyecto, con el fin de que la ANI lo remita a las entidades competentes. Con la información de la Geodatabase las entidades deben actualizar su base geográfica, congelando toda acción dentro de dicha zona “buffer”; una vez realizada esta acción, el INCODER como usuario de las bases geográficas de las entidades, procederá a realizar el cotejo de los predios que en este momento posee en solicitud de titulación y continuará el trámite para realizar la entrega anticipada de predios en los casos a que haya lugar.  Al igual que en Ruta del Sol 3 y Malla Vial del Valle del Cauca y Cauca, se expedirá la Resolución de minería en el corredor vial. 
Soporte: oficios
RUTA DEL SOL 3:
En proceso de titulación 65 predios.  INCODER hizo entrega anticipada de 12  predios el 30 de enero de 2015; el 9 abril de 2015 se entregaron 2  más.
Actividades: Se realizó  reunión el  04 de junio de 2015 en INCODER, con YUMA y ANI, en la que se estableció la necesidad de delimitar el corredor como minería restringida, razón por la cual se expidió resolución ANI No. 910 del 05 de junio de 2015,   en donde se definió el corredor de Ruta del Sol 3 como minería restringida.Mediante oficio 2015-101-012833-1 del 12/06/2015 se remitió  a la Agencia Nacional de Minería, la resolución 910 del 05 de junio d 2015” por medio de la cual se declara de utilidad pública e interés social el proyecto Vial Ruta del Sol 3.”
Soporte: oficios 
NOTA:  A la fecha se adelanta gestión para la titulación de 149 predios en los tres proyectos referidos</t>
  </si>
  <si>
    <t>El Protocolo de Avalúos no se ha actualizado dado que se está  a la espera de que el MINTRANSPORTE expida la Resolución  “Por medio de la cual se indican los elementos de Daño Emergente y Lucro Cesante que deben ser objeto de avalúo en los procesos de adquisición de predios para proyectos de infraestructura de transporte y contenidos en la Ley 1682 de 2013 modificada por la Ley 1742 de 2014, para las entidades adscritas al Ministerio de Transporte”.</t>
  </si>
  <si>
    <t xml:space="preserve">A finales del mes de junio de 2015 y de conformidad con la Meta establecida  en el PLAN DE MEJORAMIENTO INSTITUCIONAL para el Hallazgo 773-3, la Gerencia Predial subió al FTP los Informes de Areas Remanentes y Predios Sobrantes para dieciséis (16) proyecto de concesión.
</t>
  </si>
  <si>
    <t>Charlas de Capacitación</t>
  </si>
  <si>
    <t>Pic Diseñado</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</si>
</sst>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 numFmtId="217" formatCode="0.000%"/>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style="hair"/>
      <bottom style="medium"/>
    </border>
    <border>
      <left style="medium"/>
      <right style="medium"/>
      <top style="medium"/>
      <bottom style="hair"/>
    </border>
    <border>
      <left style="thin"/>
      <right>
        <color indexed="63"/>
      </right>
      <top style="hair"/>
      <bottom style="hair"/>
    </border>
    <border>
      <left style="medium"/>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medium"/>
    </border>
    <border>
      <left style="thin"/>
      <right>
        <color indexed="63"/>
      </right>
      <top>
        <color indexed="63"/>
      </top>
      <bottom>
        <color indexed="63"/>
      </bottom>
    </border>
    <border>
      <left style="thin"/>
      <right style="medium"/>
      <top style="medium"/>
      <bottom style="hair"/>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medium"/>
      <right style="medium"/>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thin"/>
      <right style="medium"/>
      <top style="thin"/>
      <bottom style="hair"/>
    </border>
    <border>
      <left style="medium"/>
      <right style="thin"/>
      <top style="thin"/>
      <bottom style="hair"/>
    </border>
    <border>
      <left style="medium"/>
      <right style="thin"/>
      <top style="thin"/>
      <bottom style="medium"/>
    </border>
    <border>
      <left>
        <color indexed="63"/>
      </left>
      <right style="medium"/>
      <top style="thin"/>
      <bottom style="medium"/>
    </border>
    <border>
      <left style="medium"/>
      <right style="medium"/>
      <top style="thin"/>
      <bottom style="thin"/>
    </border>
    <border>
      <left style="thin"/>
      <right style="medium"/>
      <top style="thin"/>
      <bottom style="medium"/>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thin"/>
      <right style="thin"/>
      <top/>
      <bottom style="thin"/>
    </border>
    <border>
      <left style="medium"/>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medium"/>
      <bottom>
        <color indexed="63"/>
      </bottom>
    </border>
    <border>
      <left>
        <color indexed="63"/>
      </left>
      <right style="thin"/>
      <top style="thin"/>
      <bottom style="medium"/>
    </border>
    <border>
      <left>
        <color indexed="63"/>
      </left>
      <right style="thin"/>
      <top style="medium"/>
      <bottom style="hair"/>
    </border>
    <border>
      <left>
        <color indexed="63"/>
      </left>
      <right style="thin"/>
      <top style="hair"/>
      <bottom>
        <color indexed="63"/>
      </bottom>
    </border>
    <border>
      <left>
        <color indexed="63"/>
      </left>
      <right style="thin"/>
      <top style="hair"/>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thin"/>
      <bottom style="hair"/>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color indexed="63"/>
      </bottom>
    </border>
    <border>
      <left>
        <color indexed="63"/>
      </left>
      <right>
        <color indexed="63"/>
      </right>
      <top>
        <color indexed="63"/>
      </top>
      <bottom style="hair"/>
    </border>
    <border>
      <left>
        <color indexed="63"/>
      </left>
      <right>
        <color indexed="63"/>
      </right>
      <top style="hair"/>
      <bottom style="medium"/>
    </border>
    <border>
      <left style="medium"/>
      <right style="medium"/>
      <top>
        <color indexed="63"/>
      </top>
      <bottom style="medium"/>
    </border>
    <border>
      <left style="medium"/>
      <right style="medium"/>
      <top style="hair"/>
      <bottom style="thin"/>
    </border>
    <border>
      <left>
        <color indexed="63"/>
      </left>
      <right style="thin"/>
      <top style="thin"/>
      <bottom style="hair"/>
    </border>
    <border>
      <left>
        <color indexed="63"/>
      </left>
      <right style="thin"/>
      <top>
        <color indexed="63"/>
      </top>
      <bottom style="hair"/>
    </border>
    <border>
      <left style="thin"/>
      <right style="medium"/>
      <top style="hair"/>
      <bottom style="medium"/>
    </border>
    <border>
      <left style="thin"/>
      <right style="medium"/>
      <top>
        <color indexed="63"/>
      </top>
      <bottom style="mediu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medium"/>
      <bottom style="medium"/>
    </border>
    <border>
      <left style="thin"/>
      <right>
        <color indexed="63"/>
      </right>
      <top style="medium"/>
      <bottom style="medium"/>
    </border>
    <border>
      <left>
        <color indexed="63"/>
      </left>
      <right style="medium"/>
      <top style="hair"/>
      <bottom style="medium"/>
    </border>
    <border>
      <left style="medium"/>
      <right>
        <color indexed="63"/>
      </right>
      <top style="hair"/>
      <bottom style="hair"/>
    </border>
    <border>
      <left style="medium"/>
      <right>
        <color indexed="63"/>
      </right>
      <top style="medium"/>
      <bottom style="hair"/>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746">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19" xfId="0" applyFont="1" applyFill="1" applyBorder="1" applyAlignment="1">
      <alignment horizontal="left" vertical="center" wrapText="1" indent="1"/>
    </xf>
    <xf numFmtId="0" fontId="36" fillId="0" borderId="20" xfId="0" applyFont="1" applyFill="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72" fillId="0" borderId="24" xfId="0" applyFont="1" applyFill="1" applyBorder="1" applyAlignment="1">
      <alignment vertical="center"/>
    </xf>
    <xf numFmtId="0" fontId="36" fillId="0" borderId="21"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9" xfId="0" applyFont="1" applyBorder="1" applyAlignment="1">
      <alignment horizontal="left" vertical="center" wrapText="1" indent="1"/>
    </xf>
    <xf numFmtId="0" fontId="36" fillId="0" borderId="20"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6" xfId="0" applyFont="1" applyBorder="1" applyAlignment="1">
      <alignment horizontal="center" vertical="center" wrapText="1"/>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4" fontId="36" fillId="0" borderId="27" xfId="0" applyNumberFormat="1" applyFont="1" applyFill="1" applyBorder="1" applyAlignment="1">
      <alignment horizontal="center" vertical="center" wrapText="1"/>
    </xf>
    <xf numFmtId="4" fontId="36" fillId="0" borderId="24" xfId="0" applyNumberFormat="1" applyFont="1" applyFill="1" applyBorder="1" applyAlignment="1">
      <alignment horizontal="center" vertical="center" wrapText="1"/>
    </xf>
    <xf numFmtId="3" fontId="36" fillId="0" borderId="27" xfId="0" applyNumberFormat="1" applyFont="1" applyFill="1" applyBorder="1" applyAlignment="1">
      <alignment horizontal="center" vertical="center" wrapText="1"/>
    </xf>
    <xf numFmtId="3" fontId="36" fillId="0" borderId="21"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0" fontId="36" fillId="0" borderId="28" xfId="0" applyFont="1" applyBorder="1" applyAlignment="1">
      <alignment horizontal="left" vertical="center" wrapText="1" indent="1"/>
    </xf>
    <xf numFmtId="0" fontId="36" fillId="0" borderId="25"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9" xfId="0" applyFont="1" applyBorder="1" applyAlignment="1">
      <alignment horizontal="center" vertical="center" wrapText="1"/>
    </xf>
    <xf numFmtId="0" fontId="36" fillId="0" borderId="30"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2" xfId="0" applyFont="1" applyBorder="1" applyAlignment="1">
      <alignment horizontal="center" vertical="center"/>
    </xf>
    <xf numFmtId="0" fontId="36" fillId="0" borderId="27"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8" xfId="0" applyFont="1" applyFill="1" applyBorder="1" applyAlignment="1">
      <alignment horizontal="center" vertical="center"/>
    </xf>
    <xf numFmtId="0" fontId="72" fillId="0" borderId="26" xfId="0" applyFont="1" applyFill="1" applyBorder="1" applyAlignment="1">
      <alignment vertical="center" wrapText="1"/>
    </xf>
    <xf numFmtId="2" fontId="36" fillId="0" borderId="21" xfId="0" applyNumberFormat="1" applyFont="1" applyFill="1" applyBorder="1" applyAlignment="1">
      <alignment horizontal="center" vertical="center"/>
    </xf>
    <xf numFmtId="2" fontId="36" fillId="0" borderId="22" xfId="0" applyNumberFormat="1" applyFont="1" applyFill="1" applyBorder="1" applyAlignment="1">
      <alignment horizontal="center" vertical="center"/>
    </xf>
    <xf numFmtId="0" fontId="72" fillId="0" borderId="24" xfId="0" applyFont="1" applyFill="1" applyBorder="1" applyAlignment="1">
      <alignment vertical="center" wrapText="1"/>
    </xf>
    <xf numFmtId="0" fontId="72" fillId="0" borderId="19" xfId="0" applyFont="1" applyBorder="1" applyAlignment="1">
      <alignment horizontal="left" vertical="center" wrapText="1" indent="1"/>
    </xf>
    <xf numFmtId="0" fontId="72" fillId="0" borderId="30" xfId="0" applyFont="1" applyFill="1" applyBorder="1" applyAlignment="1">
      <alignment horizontal="center" vertical="center" wrapText="1"/>
    </xf>
    <xf numFmtId="0" fontId="72" fillId="0" borderId="21" xfId="0" applyFont="1" applyBorder="1" applyAlignment="1">
      <alignment horizontal="left" vertical="center" wrapText="1" indent="1"/>
    </xf>
    <xf numFmtId="0" fontId="72" fillId="0" borderId="28" xfId="0" applyFont="1" applyBorder="1" applyAlignment="1">
      <alignment horizontal="left" vertical="center" wrapText="1" indent="1"/>
    </xf>
    <xf numFmtId="49" fontId="36" fillId="0" borderId="20"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6" fillId="0" borderId="25" xfId="0" applyNumberFormat="1" applyFont="1" applyBorder="1" applyAlignment="1">
      <alignment horizontal="center" vertical="center" wrapText="1"/>
    </xf>
    <xf numFmtId="0" fontId="36" fillId="0" borderId="20"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72" fillId="0" borderId="30" xfId="0" applyFont="1" applyBorder="1" applyAlignment="1">
      <alignment horizontal="center" vertical="center" wrapText="1"/>
    </xf>
    <xf numFmtId="0" fontId="72" fillId="0" borderId="26" xfId="0" applyFont="1" applyBorder="1" applyAlignment="1">
      <alignment vertical="center" wrapText="1"/>
    </xf>
    <xf numFmtId="0" fontId="72" fillId="0" borderId="31" xfId="0" applyFont="1" applyBorder="1" applyAlignment="1">
      <alignment horizontal="center" vertical="center" wrapText="1"/>
    </xf>
    <xf numFmtId="0" fontId="72" fillId="0" borderId="29" xfId="0" applyFont="1" applyBorder="1" applyAlignment="1">
      <alignment vertical="center" wrapText="1"/>
    </xf>
    <xf numFmtId="0" fontId="72" fillId="0" borderId="27" xfId="0" applyFont="1" applyBorder="1" applyAlignment="1">
      <alignment horizontal="center" vertical="center" wrapText="1"/>
    </xf>
    <xf numFmtId="0" fontId="72" fillId="0" borderId="24"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2" xfId="65" applyFont="1" applyFill="1" applyBorder="1" applyAlignment="1">
      <alignment horizontal="center" vertical="center" wrapText="1"/>
      <protection/>
    </xf>
    <xf numFmtId="0" fontId="36" fillId="0" borderId="32" xfId="0" applyFont="1" applyFill="1" applyBorder="1" applyAlignment="1">
      <alignment horizontal="center" vertical="center"/>
    </xf>
    <xf numFmtId="0" fontId="36" fillId="0" borderId="19" xfId="65" applyFont="1" applyBorder="1" applyAlignment="1">
      <alignment horizontal="left" vertical="center" wrapText="1" indent="1"/>
      <protection/>
    </xf>
    <xf numFmtId="0" fontId="36" fillId="0" borderId="20" xfId="65" applyFont="1" applyBorder="1" applyAlignment="1">
      <alignment horizontal="center" vertical="center" wrapText="1"/>
      <protection/>
    </xf>
    <xf numFmtId="0" fontId="36" fillId="0" borderId="21" xfId="65" applyFont="1" applyBorder="1" applyAlignment="1">
      <alignment horizontal="left" vertical="center" wrapText="1" indent="1"/>
      <protection/>
    </xf>
    <xf numFmtId="9" fontId="36" fillId="0" borderId="27" xfId="0" applyNumberFormat="1" applyFont="1" applyFill="1" applyBorder="1" applyAlignment="1">
      <alignment horizontal="center" vertical="center"/>
    </xf>
    <xf numFmtId="0" fontId="36" fillId="0" borderId="27" xfId="0" applyNumberFormat="1" applyFont="1" applyFill="1" applyBorder="1" applyAlignment="1">
      <alignment horizontal="center" vertical="center"/>
    </xf>
    <xf numFmtId="0" fontId="78" fillId="0" borderId="20" xfId="0" applyFont="1" applyBorder="1" applyAlignment="1">
      <alignment horizontal="center" vertical="center"/>
    </xf>
    <xf numFmtId="0" fontId="78" fillId="0" borderId="22" xfId="0" applyFont="1" applyBorder="1" applyAlignment="1">
      <alignment horizontal="center" vertical="center"/>
    </xf>
    <xf numFmtId="9" fontId="36" fillId="0" borderId="30" xfId="0" applyNumberFormat="1" applyFont="1" applyFill="1" applyBorder="1" applyAlignment="1">
      <alignment horizontal="center" vertical="center"/>
    </xf>
    <xf numFmtId="9" fontId="36" fillId="0" borderId="22"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3" xfId="0" applyNumberFormat="1" applyFont="1" applyFill="1" applyBorder="1" applyAlignment="1">
      <alignment horizontal="center" vertical="center"/>
    </xf>
    <xf numFmtId="206" fontId="36" fillId="0" borderId="19" xfId="0" applyNumberFormat="1" applyFont="1" applyFill="1" applyBorder="1" applyAlignment="1">
      <alignment horizontal="center" vertical="center"/>
    </xf>
    <xf numFmtId="206" fontId="36" fillId="0" borderId="20"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24"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4" xfId="0" applyFont="1" applyBorder="1" applyAlignment="1">
      <alignment horizontal="center" vertical="center"/>
    </xf>
    <xf numFmtId="37" fontId="73" fillId="0" borderId="34" xfId="0" applyNumberFormat="1" applyFont="1" applyFill="1" applyBorder="1" applyAlignment="1">
      <alignment horizontal="center" vertical="center"/>
    </xf>
    <xf numFmtId="0" fontId="73" fillId="0" borderId="22" xfId="0" applyFont="1" applyBorder="1" applyAlignment="1">
      <alignment horizontal="center" vertical="center"/>
    </xf>
    <xf numFmtId="37" fontId="73" fillId="0" borderId="22" xfId="0" applyNumberFormat="1" applyFont="1" applyFill="1" applyBorder="1" applyAlignment="1">
      <alignment horizontal="center" vertical="center"/>
    </xf>
    <xf numFmtId="37" fontId="73" fillId="0" borderId="35" xfId="0" applyNumberFormat="1" applyFont="1" applyFill="1" applyBorder="1" applyAlignment="1">
      <alignment horizontal="center" vertical="center"/>
    </xf>
    <xf numFmtId="0" fontId="73" fillId="0" borderId="34" xfId="0" applyFont="1" applyBorder="1" applyAlignment="1">
      <alignment vertical="center" wrapText="1"/>
    </xf>
    <xf numFmtId="0" fontId="73" fillId="0" borderId="22" xfId="0" applyFont="1" applyBorder="1" applyAlignment="1">
      <alignment vertical="center" wrapText="1"/>
    </xf>
    <xf numFmtId="0" fontId="73" fillId="0" borderId="22"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4" xfId="0" applyFont="1" applyBorder="1" applyAlignment="1">
      <alignment horizontal="center" vertical="center" wrapText="1"/>
    </xf>
    <xf numFmtId="39" fontId="73" fillId="0" borderId="22" xfId="0" applyNumberFormat="1" applyFont="1" applyFill="1" applyBorder="1" applyAlignment="1">
      <alignment horizontal="right" vertical="center"/>
    </xf>
    <xf numFmtId="37" fontId="73" fillId="0" borderId="22" xfId="0" applyNumberFormat="1" applyFont="1" applyFill="1" applyBorder="1" applyAlignment="1">
      <alignment horizontal="right" vertical="center"/>
    </xf>
    <xf numFmtId="0" fontId="73" fillId="0" borderId="22"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9" fontId="36" fillId="0" borderId="21" xfId="0" applyNumberFormat="1" applyFont="1" applyFill="1" applyBorder="1" applyAlignment="1">
      <alignment horizontal="center" vertical="center"/>
    </xf>
    <xf numFmtId="0" fontId="36" fillId="0" borderId="36" xfId="0" applyFont="1" applyBorder="1" applyAlignment="1">
      <alignment horizontal="left" vertical="center" wrapText="1" indent="1"/>
    </xf>
    <xf numFmtId="49" fontId="36" fillId="0" borderId="37" xfId="0" applyNumberFormat="1" applyFont="1" applyBorder="1" applyAlignment="1">
      <alignment horizontal="center" vertical="center" wrapText="1"/>
    </xf>
    <xf numFmtId="0" fontId="36" fillId="0" borderId="40" xfId="0" applyFont="1" applyFill="1" applyBorder="1" applyAlignment="1">
      <alignment horizontal="center" vertical="center" wrapText="1"/>
    </xf>
    <xf numFmtId="0" fontId="72" fillId="0" borderId="24" xfId="71" applyNumberFormat="1" applyFont="1" applyBorder="1" applyAlignment="1">
      <alignment horizontal="center" vertical="center" wrapText="1"/>
    </xf>
    <xf numFmtId="0" fontId="36" fillId="0" borderId="27" xfId="0" applyNumberFormat="1" applyFont="1" applyFill="1" applyBorder="1" applyAlignment="1">
      <alignment horizontal="center" vertical="center" wrapText="1"/>
    </xf>
    <xf numFmtId="2" fontId="36" fillId="0" borderId="23" xfId="0" applyNumberFormat="1" applyFont="1" applyFill="1" applyBorder="1" applyAlignment="1">
      <alignment horizontal="center" vertical="center"/>
    </xf>
    <xf numFmtId="0" fontId="36" fillId="0" borderId="36" xfId="0" applyFont="1" applyFill="1" applyBorder="1" applyAlignment="1">
      <alignment horizontal="left" vertical="center" wrapText="1" indent="1"/>
    </xf>
    <xf numFmtId="206" fontId="36" fillId="0" borderId="41" xfId="0" applyNumberFormat="1" applyFont="1" applyFill="1" applyBorder="1" applyAlignment="1">
      <alignment horizontal="center" vertical="center"/>
    </xf>
    <xf numFmtId="206" fontId="36" fillId="0" borderId="36" xfId="0" applyNumberFormat="1" applyFont="1" applyFill="1" applyBorder="1" applyAlignment="1">
      <alignment horizontal="center" vertical="center"/>
    </xf>
    <xf numFmtId="206" fontId="36" fillId="0" borderId="37" xfId="0" applyNumberFormat="1" applyFont="1" applyFill="1" applyBorder="1" applyAlignment="1">
      <alignment horizontal="center" vertical="center"/>
    </xf>
    <xf numFmtId="206" fontId="72" fillId="0" borderId="40" xfId="0" applyNumberFormat="1" applyFont="1" applyFill="1" applyBorder="1" applyAlignment="1">
      <alignment horizontal="center" vertical="center"/>
    </xf>
    <xf numFmtId="0" fontId="72" fillId="0" borderId="40" xfId="0" applyFont="1" applyFill="1" applyBorder="1" applyAlignment="1">
      <alignment vertical="center" wrapText="1"/>
    </xf>
    <xf numFmtId="0" fontId="36" fillId="0" borderId="42" xfId="0" applyFont="1" applyFill="1" applyBorder="1" applyAlignment="1">
      <alignment horizontal="left" vertical="center" wrapText="1" indent="1"/>
    </xf>
    <xf numFmtId="0" fontId="36" fillId="0" borderId="43" xfId="0"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2" xfId="0" applyNumberFormat="1" applyFont="1" applyFill="1" applyBorder="1" applyAlignment="1">
      <alignment horizontal="center" vertical="center"/>
    </xf>
    <xf numFmtId="206" fontId="36" fillId="0" borderId="43" xfId="0" applyNumberFormat="1" applyFont="1" applyFill="1" applyBorder="1" applyAlignment="1">
      <alignment horizontal="center" vertical="center"/>
    </xf>
    <xf numFmtId="206" fontId="72" fillId="0" borderId="45" xfId="0" applyNumberFormat="1" applyFont="1" applyFill="1" applyBorder="1" applyAlignment="1">
      <alignment horizontal="center" vertical="center"/>
    </xf>
    <xf numFmtId="0" fontId="72" fillId="0" borderId="45" xfId="0" applyFont="1" applyFill="1" applyBorder="1" applyAlignment="1">
      <alignment vertical="center" wrapText="1"/>
    </xf>
    <xf numFmtId="0" fontId="36" fillId="0" borderId="46" xfId="0" applyFont="1" applyFill="1" applyBorder="1" applyAlignment="1">
      <alignment horizontal="left" vertical="center" wrapText="1" indent="1"/>
    </xf>
    <xf numFmtId="0" fontId="36" fillId="0" borderId="47" xfId="0"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6" xfId="0" applyNumberFormat="1" applyFont="1" applyFill="1" applyBorder="1" applyAlignment="1">
      <alignment horizontal="center" vertical="center" wrapText="1"/>
    </xf>
    <xf numFmtId="206" fontId="36" fillId="0" borderId="47" xfId="0" applyNumberFormat="1" applyFont="1" applyFill="1" applyBorder="1" applyAlignment="1">
      <alignment horizontal="center" vertical="center" wrapText="1"/>
    </xf>
    <xf numFmtId="0" fontId="72" fillId="0" borderId="49" xfId="0" applyFont="1" applyFill="1" applyBorder="1" applyAlignment="1">
      <alignment vertical="center"/>
    </xf>
    <xf numFmtId="0" fontId="36" fillId="0" borderId="34"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72" fillId="0" borderId="40" xfId="0" applyFont="1" applyFill="1" applyBorder="1" applyAlignment="1">
      <alignment vertical="center"/>
    </xf>
    <xf numFmtId="0" fontId="36" fillId="0" borderId="52" xfId="0" applyFont="1" applyFill="1" applyBorder="1" applyAlignment="1">
      <alignment horizontal="left" vertical="center" wrapText="1" indent="1"/>
    </xf>
    <xf numFmtId="0" fontId="72" fillId="0" borderId="53" xfId="0" applyFont="1" applyFill="1" applyBorder="1" applyAlignment="1">
      <alignment vertical="center" wrapText="1"/>
    </xf>
    <xf numFmtId="0" fontId="72" fillId="0" borderId="54" xfId="0" applyFont="1" applyFill="1" applyBorder="1" applyAlignment="1">
      <alignment vertical="center" wrapText="1"/>
    </xf>
    <xf numFmtId="0" fontId="36" fillId="39" borderId="21" xfId="0" applyFont="1" applyFill="1" applyBorder="1" applyAlignment="1">
      <alignment horizontal="left" vertical="center" wrapText="1" indent="1"/>
    </xf>
    <xf numFmtId="0" fontId="36" fillId="39" borderId="22" xfId="0"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1" xfId="0" applyNumberFormat="1" applyFont="1" applyFill="1" applyBorder="1" applyAlignment="1">
      <alignment horizontal="center" vertical="center"/>
    </xf>
    <xf numFmtId="206" fontId="36" fillId="39" borderId="22" xfId="0" applyNumberFormat="1" applyFont="1" applyFill="1" applyBorder="1" applyAlignment="1">
      <alignment horizontal="center" vertical="center"/>
    </xf>
    <xf numFmtId="206" fontId="72" fillId="39" borderId="24" xfId="0" applyNumberFormat="1" applyFont="1" applyFill="1" applyBorder="1" applyAlignment="1">
      <alignment horizontal="center" vertical="center"/>
    </xf>
    <xf numFmtId="0" fontId="72" fillId="39" borderId="24" xfId="0" applyFont="1" applyFill="1" applyBorder="1" applyAlignment="1">
      <alignment vertical="center" wrapText="1"/>
    </xf>
    <xf numFmtId="9" fontId="36" fillId="0" borderId="23" xfId="0" applyNumberFormat="1" applyFont="1" applyFill="1" applyBorder="1" applyAlignment="1">
      <alignment horizontal="center" vertical="center"/>
    </xf>
    <xf numFmtId="0" fontId="36" fillId="39" borderId="19" xfId="0" applyFont="1" applyFill="1" applyBorder="1" applyAlignment="1">
      <alignment horizontal="left" vertical="center" wrapText="1" indent="1"/>
    </xf>
    <xf numFmtId="0" fontId="36" fillId="39" borderId="23" xfId="0" applyFont="1" applyFill="1" applyBorder="1" applyAlignment="1">
      <alignment horizontal="center" vertical="center"/>
    </xf>
    <xf numFmtId="0" fontId="72" fillId="39" borderId="0" xfId="0" applyFont="1" applyFill="1" applyAlignment="1">
      <alignment vertical="center"/>
    </xf>
    <xf numFmtId="0" fontId="36" fillId="39" borderId="42" xfId="0" applyFont="1" applyFill="1" applyBorder="1" applyAlignment="1">
      <alignment horizontal="left" vertical="center" wrapText="1" indent="1"/>
    </xf>
    <xf numFmtId="206" fontId="36" fillId="39" borderId="44" xfId="0" applyNumberFormat="1" applyFont="1" applyFill="1" applyBorder="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2" xfId="71" applyNumberFormat="1" applyFont="1" applyFill="1" applyBorder="1" applyAlignment="1">
      <alignment horizontal="center" vertical="center"/>
    </xf>
    <xf numFmtId="0" fontId="73" fillId="0" borderId="34" xfId="71" applyNumberFormat="1" applyFont="1" applyFill="1" applyBorder="1" applyAlignment="1">
      <alignment horizontal="center" vertical="center"/>
    </xf>
    <xf numFmtId="0" fontId="36" fillId="0" borderId="31" xfId="0" applyNumberFormat="1" applyFont="1" applyFill="1" applyBorder="1" applyAlignment="1">
      <alignment horizontal="center" vertical="center" wrapText="1"/>
    </xf>
    <xf numFmtId="0" fontId="36" fillId="0" borderId="28" xfId="0" applyNumberFormat="1" applyFont="1" applyFill="1" applyBorder="1" applyAlignment="1">
      <alignment horizontal="center" vertical="center"/>
    </xf>
    <xf numFmtId="0" fontId="36" fillId="0" borderId="25" xfId="0" applyNumberFormat="1" applyFont="1" applyFill="1" applyBorder="1" applyAlignment="1">
      <alignment horizontal="center" vertical="center"/>
    </xf>
    <xf numFmtId="0" fontId="73" fillId="0" borderId="34" xfId="0" applyNumberFormat="1" applyFont="1" applyFill="1" applyBorder="1" applyAlignment="1">
      <alignment horizontal="center" vertical="center"/>
    </xf>
    <xf numFmtId="0" fontId="73" fillId="0" borderId="22" xfId="0" applyNumberFormat="1" applyFont="1" applyFill="1" applyBorder="1" applyAlignment="1">
      <alignment horizontal="center" vertical="center"/>
    </xf>
    <xf numFmtId="0" fontId="73" fillId="0" borderId="35" xfId="0" applyNumberFormat="1" applyFont="1" applyFill="1" applyBorder="1" applyAlignment="1">
      <alignment horizontal="center" vertical="center"/>
    </xf>
    <xf numFmtId="0" fontId="73" fillId="39" borderId="22" xfId="0" applyFont="1" applyFill="1" applyBorder="1" applyAlignment="1">
      <alignment vertical="center"/>
    </xf>
    <xf numFmtId="206" fontId="36" fillId="39" borderId="48" xfId="0" applyNumberFormat="1" applyFont="1" applyFill="1" applyBorder="1" applyAlignment="1">
      <alignment horizontal="center" vertical="center" wrapText="1"/>
    </xf>
    <xf numFmtId="206" fontId="36" fillId="39" borderId="41"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1"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72" fillId="34" borderId="24"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30" xfId="0" applyNumberFormat="1" applyFont="1" applyFill="1" applyBorder="1" applyAlignment="1">
      <alignment horizontal="center" vertical="center"/>
    </xf>
    <xf numFmtId="0" fontId="72" fillId="0" borderId="26" xfId="0" applyNumberFormat="1" applyFont="1" applyBorder="1" applyAlignment="1">
      <alignment horizontal="center" vertical="center" wrapText="1"/>
    </xf>
    <xf numFmtId="0" fontId="36" fillId="0" borderId="22" xfId="0" applyNumberFormat="1" applyFont="1" applyFill="1" applyBorder="1" applyAlignment="1">
      <alignment horizontal="center" vertical="center"/>
    </xf>
    <xf numFmtId="0" fontId="36" fillId="0" borderId="21" xfId="0" applyNumberFormat="1" applyFont="1" applyFill="1" applyBorder="1" applyAlignment="1">
      <alignment horizontal="center" vertical="center"/>
    </xf>
    <xf numFmtId="1" fontId="72" fillId="0" borderId="22" xfId="0" applyNumberFormat="1" applyFont="1" applyBorder="1" applyAlignment="1">
      <alignment horizontal="center" vertical="center" wrapText="1"/>
    </xf>
    <xf numFmtId="9" fontId="36" fillId="0" borderId="38" xfId="0" applyNumberFormat="1"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38" xfId="0" applyNumberFormat="1" applyFont="1" applyFill="1" applyBorder="1" applyAlignment="1">
      <alignment horizontal="center" vertical="center"/>
    </xf>
    <xf numFmtId="0" fontId="36" fillId="0" borderId="36" xfId="0" applyNumberFormat="1" applyFont="1" applyFill="1" applyBorder="1" applyAlignment="1">
      <alignment horizontal="center" vertical="center"/>
    </xf>
    <xf numFmtId="0" fontId="36" fillId="0" borderId="37" xfId="0" applyNumberFormat="1" applyFont="1" applyFill="1" applyBorder="1" applyAlignment="1">
      <alignment horizontal="center"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2" xfId="0" applyFont="1" applyFill="1" applyBorder="1" applyAlignment="1">
      <alignment horizontal="center" vertical="center" wrapText="1"/>
    </xf>
    <xf numFmtId="0" fontId="73" fillId="0" borderId="35" xfId="0" applyFont="1" applyBorder="1" applyAlignment="1">
      <alignment vertical="center" wrapText="1"/>
    </xf>
    <xf numFmtId="0" fontId="73" fillId="0" borderId="35" xfId="0" applyFont="1" applyBorder="1" applyAlignment="1">
      <alignment horizontal="center" vertical="center" wrapText="1"/>
    </xf>
    <xf numFmtId="1" fontId="36" fillId="0" borderId="21" xfId="0" applyNumberFormat="1" applyFont="1" applyFill="1" applyBorder="1" applyAlignment="1">
      <alignment horizontal="center" vertical="center"/>
    </xf>
    <xf numFmtId="1" fontId="36" fillId="0" borderId="22"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0" borderId="21" xfId="0" applyNumberFormat="1" applyFont="1" applyFill="1" applyBorder="1" applyAlignment="1">
      <alignment horizontal="center" vertical="center"/>
    </xf>
    <xf numFmtId="205" fontId="36" fillId="0" borderId="22"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72" fillId="0" borderId="24" xfId="0" applyNumberFormat="1" applyFont="1" applyFill="1" applyBorder="1" applyAlignment="1">
      <alignment horizontal="center" vertical="center"/>
    </xf>
    <xf numFmtId="205" fontId="36" fillId="0" borderId="55" xfId="0" applyNumberFormat="1" applyFont="1" applyFill="1" applyBorder="1" applyAlignment="1">
      <alignment horizontal="center" vertical="center"/>
    </xf>
    <xf numFmtId="205" fontId="36" fillId="0" borderId="52"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1" xfId="0" applyNumberFormat="1" applyFont="1" applyFill="1" applyBorder="1" applyAlignment="1">
      <alignment horizontal="center" vertical="center"/>
    </xf>
    <xf numFmtId="205" fontId="36" fillId="34" borderId="22" xfId="0" applyNumberFormat="1" applyFont="1" applyFill="1" applyBorder="1" applyAlignment="1">
      <alignment horizontal="center" vertical="center"/>
    </xf>
    <xf numFmtId="205" fontId="72" fillId="34" borderId="24" xfId="0" applyNumberFormat="1" applyFont="1" applyFill="1" applyBorder="1" applyAlignment="1">
      <alignment horizontal="center" vertical="center"/>
    </xf>
    <xf numFmtId="205" fontId="36" fillId="39" borderId="21" xfId="0" applyNumberFormat="1" applyFont="1" applyFill="1" applyBorder="1" applyAlignment="1">
      <alignment horizontal="center" vertical="center"/>
    </xf>
    <xf numFmtId="205" fontId="36" fillId="39" borderId="22" xfId="0" applyNumberFormat="1" applyFont="1" applyFill="1" applyBorder="1" applyAlignment="1">
      <alignment horizontal="center" vertical="center"/>
    </xf>
    <xf numFmtId="205" fontId="72" fillId="39" borderId="24" xfId="0" applyNumberFormat="1" applyFont="1" applyFill="1" applyBorder="1" applyAlignment="1">
      <alignment horizontal="center" vertical="center"/>
    </xf>
    <xf numFmtId="205" fontId="36" fillId="39" borderId="41" xfId="0" applyNumberFormat="1" applyFont="1" applyFill="1" applyBorder="1" applyAlignment="1">
      <alignment horizontal="center" vertical="center"/>
    </xf>
    <xf numFmtId="205" fontId="36" fillId="0" borderId="36" xfId="0" applyNumberFormat="1" applyFont="1" applyFill="1" applyBorder="1" applyAlignment="1">
      <alignment horizontal="center" vertical="center"/>
    </xf>
    <xf numFmtId="205" fontId="36" fillId="0" borderId="37"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72" fillId="0" borderId="40"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29" xfId="0" applyNumberFormat="1" applyFont="1" applyFill="1" applyBorder="1" applyAlignment="1">
      <alignment horizontal="center" vertical="center"/>
    </xf>
    <xf numFmtId="0" fontId="36" fillId="39" borderId="0" xfId="0" applyFont="1" applyFill="1" applyBorder="1" applyAlignment="1">
      <alignment horizontal="left" vertical="center" wrapText="1" indent="1"/>
    </xf>
    <xf numFmtId="0" fontId="36" fillId="39" borderId="0" xfId="0" applyFont="1" applyFill="1" applyBorder="1" applyAlignment="1">
      <alignment horizontal="center" vertical="center" wrapText="1"/>
    </xf>
    <xf numFmtId="206" fontId="36" fillId="39" borderId="0" xfId="0" applyNumberFormat="1" applyFont="1" applyFill="1" applyBorder="1" applyAlignment="1">
      <alignment horizontal="center" vertical="center"/>
    </xf>
    <xf numFmtId="206" fontId="72" fillId="39" borderId="0" xfId="0" applyNumberFormat="1" applyFont="1" applyFill="1" applyBorder="1" applyAlignment="1">
      <alignment horizontal="center" vertical="center"/>
    </xf>
    <xf numFmtId="0" fontId="72" fillId="39" borderId="0" xfId="0" applyFont="1" applyFill="1" applyBorder="1" applyAlignment="1">
      <alignment vertical="center" wrapText="1"/>
    </xf>
    <xf numFmtId="0" fontId="36" fillId="0" borderId="56" xfId="0" applyFont="1" applyFill="1" applyBorder="1" applyAlignment="1">
      <alignment horizontal="center" vertical="center"/>
    </xf>
    <xf numFmtId="0" fontId="0" fillId="34" borderId="57" xfId="0" applyFont="1" applyFill="1" applyBorder="1" applyAlignment="1">
      <alignment vertical="center" wrapText="1"/>
    </xf>
    <xf numFmtId="0" fontId="42" fillId="0" borderId="21" xfId="0" applyFont="1" applyBorder="1" applyAlignment="1">
      <alignment horizontal="left" vertical="center" wrapText="1" indent="1"/>
    </xf>
    <xf numFmtId="1" fontId="72" fillId="0" borderId="27" xfId="0" applyNumberFormat="1" applyFont="1" applyBorder="1" applyAlignment="1">
      <alignment horizontal="center" vertical="center" wrapText="1"/>
    </xf>
    <xf numFmtId="3" fontId="72" fillId="0" borderId="22" xfId="0" applyNumberFormat="1" applyFont="1" applyBorder="1" applyAlignment="1">
      <alignment horizontal="center" vertical="center" wrapText="1"/>
    </xf>
    <xf numFmtId="3" fontId="72" fillId="0" borderId="27" xfId="0" applyNumberFormat="1" applyFont="1" applyBorder="1" applyAlignment="1">
      <alignment horizontal="center" vertical="center" wrapText="1"/>
    </xf>
    <xf numFmtId="3" fontId="36" fillId="0" borderId="27" xfId="0" applyNumberFormat="1" applyFont="1" applyFill="1" applyBorder="1" applyAlignment="1">
      <alignment horizontal="center" vertical="center"/>
    </xf>
    <xf numFmtId="0" fontId="36" fillId="0" borderId="42" xfId="0" applyFont="1" applyBorder="1" applyAlignment="1">
      <alignment horizontal="left" vertical="center" wrapText="1" indent="1"/>
    </xf>
    <xf numFmtId="0" fontId="36" fillId="0" borderId="43" xfId="0" applyFont="1" applyBorder="1" applyAlignment="1">
      <alignment horizontal="center" vertical="center" wrapText="1"/>
    </xf>
    <xf numFmtId="0" fontId="36" fillId="0" borderId="58" xfId="0" applyNumberFormat="1" applyFont="1" applyFill="1" applyBorder="1" applyAlignment="1">
      <alignment horizontal="center" vertical="center"/>
    </xf>
    <xf numFmtId="0" fontId="36" fillId="0" borderId="42" xfId="0" applyFont="1" applyFill="1" applyBorder="1" applyAlignment="1">
      <alignment horizontal="center" vertical="center"/>
    </xf>
    <xf numFmtId="9" fontId="36" fillId="0" borderId="58" xfId="0" applyNumberFormat="1" applyFont="1" applyFill="1" applyBorder="1" applyAlignment="1">
      <alignment horizontal="center" vertical="center"/>
    </xf>
    <xf numFmtId="0" fontId="72" fillId="0" borderId="45" xfId="0" applyNumberFormat="1" applyFont="1" applyBorder="1" applyAlignment="1">
      <alignment horizontal="center" vertical="center" wrapText="1"/>
    </xf>
    <xf numFmtId="0" fontId="36" fillId="0" borderId="45" xfId="0" applyFont="1" applyFill="1" applyBorder="1" applyAlignment="1">
      <alignment horizontal="center" vertical="center"/>
    </xf>
    <xf numFmtId="9" fontId="36" fillId="0" borderId="42" xfId="0" applyNumberFormat="1" applyFont="1" applyFill="1" applyBorder="1" applyAlignment="1">
      <alignment horizontal="center" vertical="center"/>
    </xf>
    <xf numFmtId="9" fontId="72" fillId="0" borderId="45" xfId="0" applyNumberFormat="1" applyFont="1" applyBorder="1" applyAlignment="1">
      <alignment horizontal="center" vertical="center" wrapText="1"/>
    </xf>
    <xf numFmtId="0" fontId="36" fillId="0" borderId="42" xfId="65" applyFont="1" applyBorder="1" applyAlignment="1">
      <alignment horizontal="left" vertical="center" wrapText="1" indent="1"/>
      <protection/>
    </xf>
    <xf numFmtId="0" fontId="36" fillId="0" borderId="43" xfId="65" applyFont="1" applyBorder="1" applyAlignment="1">
      <alignment horizontal="center" vertical="center" wrapText="1"/>
      <protection/>
    </xf>
    <xf numFmtId="0" fontId="36" fillId="0" borderId="58" xfId="0" applyFont="1" applyFill="1" applyBorder="1" applyAlignment="1">
      <alignment horizontal="center" vertical="center"/>
    </xf>
    <xf numFmtId="0" fontId="72" fillId="0" borderId="45" xfId="0" applyFont="1" applyBorder="1" applyAlignment="1">
      <alignment horizontal="center" vertical="center" wrapText="1"/>
    </xf>
    <xf numFmtId="9" fontId="36" fillId="0" borderId="43" xfId="71" applyFont="1" applyFill="1" applyBorder="1" applyAlignment="1">
      <alignment horizontal="center" vertical="center"/>
    </xf>
    <xf numFmtId="9" fontId="36" fillId="0" borderId="58" xfId="71" applyFont="1" applyFill="1" applyBorder="1" applyAlignment="1">
      <alignment horizontal="center" vertical="center"/>
    </xf>
    <xf numFmtId="9" fontId="72" fillId="0" borderId="45" xfId="71" applyFont="1" applyBorder="1" applyAlignment="1">
      <alignment horizontal="center" vertical="center" wrapText="1"/>
    </xf>
    <xf numFmtId="9" fontId="36" fillId="0" borderId="42" xfId="71" applyFont="1" applyFill="1" applyBorder="1" applyAlignment="1">
      <alignment horizontal="center" vertical="center"/>
    </xf>
    <xf numFmtId="0" fontId="78" fillId="0" borderId="43" xfId="0" applyFont="1" applyBorder="1" applyAlignment="1">
      <alignment horizontal="center" vertical="center"/>
    </xf>
    <xf numFmtId="0" fontId="72" fillId="0" borderId="24" xfId="0" applyNumberFormat="1" applyFont="1" applyBorder="1" applyAlignment="1">
      <alignment horizontal="center" vertical="center" wrapText="1"/>
    </xf>
    <xf numFmtId="9" fontId="36" fillId="0" borderId="21" xfId="71" applyFont="1" applyFill="1" applyBorder="1" applyAlignment="1">
      <alignment horizontal="center" vertical="center"/>
    </xf>
    <xf numFmtId="9" fontId="36" fillId="0" borderId="22" xfId="71" applyFont="1" applyFill="1" applyBorder="1" applyAlignment="1">
      <alignment horizontal="center" vertical="center"/>
    </xf>
    <xf numFmtId="9" fontId="36" fillId="0" borderId="27" xfId="71" applyFont="1" applyFill="1" applyBorder="1" applyAlignment="1">
      <alignment horizontal="center" vertical="center"/>
    </xf>
    <xf numFmtId="9" fontId="72" fillId="0" borderId="24" xfId="71" applyFont="1" applyBorder="1" applyAlignment="1">
      <alignment horizontal="center" vertical="center" wrapText="1"/>
    </xf>
    <xf numFmtId="207" fontId="36" fillId="39" borderId="41" xfId="0" applyNumberFormat="1" applyFont="1" applyFill="1" applyBorder="1" applyAlignment="1">
      <alignment horizontal="center" vertical="center"/>
    </xf>
    <xf numFmtId="205" fontId="72" fillId="0" borderId="40" xfId="0" applyNumberFormat="1" applyFont="1" applyFill="1" applyBorder="1" applyAlignment="1">
      <alignment vertical="center" wrapText="1"/>
    </xf>
    <xf numFmtId="10" fontId="36" fillId="0" borderId="36" xfId="71" applyNumberFormat="1" applyFont="1" applyFill="1" applyBorder="1" applyAlignment="1">
      <alignment horizontal="center" vertical="center"/>
    </xf>
    <xf numFmtId="10" fontId="36" fillId="0" borderId="37" xfId="71" applyNumberFormat="1" applyFont="1" applyFill="1" applyBorder="1" applyAlignment="1">
      <alignment horizontal="center" vertical="center"/>
    </xf>
    <xf numFmtId="10" fontId="36" fillId="0" borderId="38" xfId="71" applyNumberFormat="1" applyFont="1" applyFill="1" applyBorder="1" applyAlignment="1">
      <alignment horizontal="center" vertical="center"/>
    </xf>
    <xf numFmtId="9" fontId="36" fillId="0" borderId="36" xfId="71" applyFont="1" applyFill="1" applyBorder="1" applyAlignment="1">
      <alignment horizontal="center" vertical="center"/>
    </xf>
    <xf numFmtId="9" fontId="36" fillId="0" borderId="37" xfId="71" applyFont="1" applyFill="1" applyBorder="1" applyAlignment="1">
      <alignment horizontal="center" vertical="center"/>
    </xf>
    <xf numFmtId="9" fontId="36" fillId="0" borderId="38" xfId="71" applyFont="1" applyFill="1" applyBorder="1" applyAlignment="1">
      <alignment horizontal="center" vertical="center"/>
    </xf>
    <xf numFmtId="0" fontId="72" fillId="0" borderId="29" xfId="71" applyNumberFormat="1" applyFont="1" applyBorder="1" applyAlignment="1">
      <alignment horizontal="center" vertical="center" wrapText="1"/>
    </xf>
    <xf numFmtId="0" fontId="36" fillId="0" borderId="0" xfId="0" applyFont="1" applyBorder="1" applyAlignment="1">
      <alignment horizontal="left" vertical="center" wrapText="1" indent="1"/>
    </xf>
    <xf numFmtId="0" fontId="36" fillId="0" borderId="0" xfId="0"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72" fillId="0" borderId="0" xfId="71" applyNumberFormat="1" applyFont="1" applyBorder="1" applyAlignment="1">
      <alignment horizontal="center" vertical="center" wrapText="1"/>
    </xf>
    <xf numFmtId="0" fontId="36" fillId="0" borderId="44" xfId="0" applyFont="1" applyFill="1" applyBorder="1" applyAlignment="1">
      <alignment horizontal="center" vertical="center"/>
    </xf>
    <xf numFmtId="0" fontId="72" fillId="0" borderId="42" xfId="0" applyFont="1" applyBorder="1" applyAlignment="1">
      <alignment horizontal="left" vertical="center" wrapText="1" indent="1"/>
    </xf>
    <xf numFmtId="0" fontId="72" fillId="0" borderId="43" xfId="0" applyFont="1" applyBorder="1" applyAlignment="1">
      <alignment horizontal="center" vertical="center" wrapText="1"/>
    </xf>
    <xf numFmtId="0" fontId="72" fillId="0" borderId="58" xfId="0" applyFont="1" applyFill="1" applyBorder="1" applyAlignment="1">
      <alignment horizontal="center" vertical="center" wrapText="1"/>
    </xf>
    <xf numFmtId="0" fontId="72" fillId="0" borderId="58" xfId="0" applyFont="1" applyBorder="1" applyAlignment="1">
      <alignment horizontal="center" vertical="center" wrapText="1"/>
    </xf>
    <xf numFmtId="0" fontId="72" fillId="0" borderId="45" xfId="0" applyFont="1" applyBorder="1" applyAlignment="1">
      <alignment vertical="center" wrapText="1"/>
    </xf>
    <xf numFmtId="207" fontId="72" fillId="0" borderId="40" xfId="0" applyNumberFormat="1" applyFont="1" applyFill="1" applyBorder="1" applyAlignment="1">
      <alignment horizontal="center" vertical="center"/>
    </xf>
    <xf numFmtId="207" fontId="36" fillId="0" borderId="41" xfId="0" applyNumberFormat="1" applyFont="1" applyFill="1" applyBorder="1" applyAlignment="1">
      <alignment horizontal="center" vertical="center"/>
    </xf>
    <xf numFmtId="207" fontId="36" fillId="0" borderId="36" xfId="0" applyNumberFormat="1" applyFont="1" applyFill="1" applyBorder="1" applyAlignment="1">
      <alignment horizontal="center" vertical="center"/>
    </xf>
    <xf numFmtId="207" fontId="36" fillId="0" borderId="37" xfId="0" applyNumberFormat="1" applyFont="1" applyFill="1" applyBorder="1" applyAlignment="1">
      <alignment horizontal="center" vertical="center"/>
    </xf>
    <xf numFmtId="0" fontId="73" fillId="39" borderId="22" xfId="0" applyFont="1" applyFill="1" applyBorder="1" applyAlignment="1">
      <alignment vertical="center" wrapText="1"/>
    </xf>
    <xf numFmtId="0" fontId="73" fillId="0" borderId="59" xfId="0" applyFont="1" applyBorder="1" applyAlignment="1">
      <alignment horizontal="center" vertical="center"/>
    </xf>
    <xf numFmtId="37" fontId="73" fillId="0" borderId="59" xfId="0" applyNumberFormat="1" applyFont="1" applyFill="1" applyBorder="1" applyAlignment="1">
      <alignment horizontal="center" vertical="center"/>
    </xf>
    <xf numFmtId="0" fontId="73" fillId="0" borderId="59" xfId="0" applyNumberFormat="1" applyFont="1" applyFill="1" applyBorder="1" applyAlignment="1">
      <alignment horizontal="center" vertical="center"/>
    </xf>
    <xf numFmtId="0" fontId="36" fillId="0" borderId="21" xfId="71" applyNumberFormat="1" applyFont="1" applyFill="1" applyBorder="1" applyAlignment="1">
      <alignment horizontal="center" vertical="center"/>
    </xf>
    <xf numFmtId="0" fontId="36" fillId="0" borderId="22" xfId="71" applyNumberFormat="1" applyFont="1" applyFill="1" applyBorder="1" applyAlignment="1">
      <alignment horizontal="center" vertical="center"/>
    </xf>
    <xf numFmtId="0" fontId="36" fillId="0" borderId="23" xfId="71"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0" fontId="72" fillId="0" borderId="60" xfId="0" applyFont="1" applyFill="1" applyBorder="1" applyAlignment="1">
      <alignment vertical="center" wrapText="1"/>
    </xf>
    <xf numFmtId="0" fontId="42" fillId="34" borderId="61" xfId="0" applyFont="1" applyFill="1" applyBorder="1" applyAlignment="1">
      <alignment vertical="center" wrapText="1"/>
    </xf>
    <xf numFmtId="0" fontId="42" fillId="34" borderId="62" xfId="0" applyFont="1" applyFill="1" applyBorder="1" applyAlignment="1">
      <alignment vertical="center" wrapText="1"/>
    </xf>
    <xf numFmtId="0" fontId="42" fillId="34" borderId="63" xfId="0" applyFont="1" applyFill="1" applyBorder="1" applyAlignment="1">
      <alignment vertical="center" wrapText="1"/>
    </xf>
    <xf numFmtId="0" fontId="42" fillId="34" borderId="64" xfId="0" applyFont="1" applyFill="1" applyBorder="1" applyAlignment="1">
      <alignment vertical="center" wrapText="1"/>
    </xf>
    <xf numFmtId="0" fontId="42" fillId="34" borderId="65" xfId="0" applyFont="1" applyFill="1" applyBorder="1" applyAlignment="1">
      <alignment vertical="center" wrapText="1"/>
    </xf>
    <xf numFmtId="0" fontId="42" fillId="34" borderId="57" xfId="0" applyFont="1" applyFill="1" applyBorder="1" applyAlignment="1">
      <alignment vertical="center"/>
    </xf>
    <xf numFmtId="0" fontId="42" fillId="34" borderId="0" xfId="0" applyFont="1" applyFill="1" applyBorder="1" applyAlignment="1">
      <alignment vertical="center"/>
    </xf>
    <xf numFmtId="0" fontId="42" fillId="34" borderId="66" xfId="0" applyFont="1" applyFill="1" applyBorder="1" applyAlignment="1">
      <alignment vertical="center"/>
    </xf>
    <xf numFmtId="0" fontId="42" fillId="34" borderId="65" xfId="0" applyFont="1" applyFill="1" applyBorder="1" applyAlignment="1">
      <alignment vertical="center"/>
    </xf>
    <xf numFmtId="204" fontId="73" fillId="0" borderId="22" xfId="0" applyNumberFormat="1" applyFont="1" applyFill="1" applyBorder="1" applyAlignment="1">
      <alignment horizontal="right" vertical="center"/>
    </xf>
    <xf numFmtId="9" fontId="72" fillId="0" borderId="26" xfId="0" applyNumberFormat="1" applyFont="1" applyBorder="1" applyAlignment="1">
      <alignment horizontal="center" vertical="center" wrapText="1"/>
    </xf>
    <xf numFmtId="206" fontId="72" fillId="39" borderId="24" xfId="0" applyNumberFormat="1" applyFont="1" applyFill="1" applyBorder="1" applyAlignment="1">
      <alignment vertical="center" wrapText="1"/>
    </xf>
    <xf numFmtId="39" fontId="72" fillId="39" borderId="24" xfId="0" applyNumberFormat="1" applyFont="1" applyFill="1" applyBorder="1" applyAlignment="1">
      <alignment vertical="center" wrapText="1"/>
    </xf>
    <xf numFmtId="205" fontId="36" fillId="39" borderId="44" xfId="0" applyNumberFormat="1" applyFont="1" applyFill="1" applyBorder="1" applyAlignment="1">
      <alignment horizontal="center" vertical="center"/>
    </xf>
    <xf numFmtId="205" fontId="72" fillId="0" borderId="45" xfId="0" applyNumberFormat="1" applyFont="1" applyFill="1" applyBorder="1" applyAlignment="1">
      <alignment horizontal="center" vertical="center"/>
    </xf>
    <xf numFmtId="4" fontId="36" fillId="39" borderId="27" xfId="0" applyNumberFormat="1" applyFont="1" applyFill="1" applyBorder="1" applyAlignment="1">
      <alignment horizontal="center" vertical="center" wrapText="1"/>
    </xf>
    <xf numFmtId="206" fontId="36" fillId="39" borderId="33" xfId="0" applyNumberFormat="1" applyFont="1" applyFill="1" applyBorder="1" applyAlignment="1">
      <alignment horizontal="center" vertical="center"/>
    </xf>
    <xf numFmtId="184" fontId="36" fillId="0" borderId="24" xfId="0" applyNumberFormat="1" applyFont="1" applyFill="1" applyBorder="1" applyAlignment="1">
      <alignment horizontal="center" vertical="center" wrapText="1"/>
    </xf>
    <xf numFmtId="184" fontId="36" fillId="39" borderId="27" xfId="0" applyNumberFormat="1" applyFont="1" applyFill="1" applyBorder="1" applyAlignment="1">
      <alignment horizontal="center" vertical="center" wrapText="1"/>
    </xf>
    <xf numFmtId="207" fontId="72" fillId="0" borderId="24" xfId="0" applyNumberFormat="1" applyFont="1" applyFill="1" applyBorder="1" applyAlignment="1">
      <alignment horizontal="center" vertical="center"/>
    </xf>
    <xf numFmtId="207" fontId="72" fillId="39" borderId="24" xfId="0" applyNumberFormat="1" applyFont="1" applyFill="1" applyBorder="1" applyAlignment="1">
      <alignment horizontal="center" vertical="center"/>
    </xf>
    <xf numFmtId="205" fontId="36" fillId="39" borderId="0" xfId="0" applyNumberFormat="1" applyFont="1" applyFill="1" applyBorder="1" applyAlignment="1">
      <alignment horizontal="center" vertical="center"/>
    </xf>
    <xf numFmtId="205" fontId="72" fillId="39" borderId="0" xfId="0" applyNumberFormat="1" applyFont="1" applyFill="1" applyBorder="1" applyAlignment="1">
      <alignment horizontal="center" vertical="center"/>
    </xf>
    <xf numFmtId="207" fontId="36" fillId="39" borderId="23" xfId="0" applyNumberFormat="1" applyFont="1" applyFill="1" applyBorder="1" applyAlignment="1">
      <alignment horizontal="center" vertical="center"/>
    </xf>
    <xf numFmtId="207" fontId="36" fillId="39" borderId="21" xfId="0" applyNumberFormat="1" applyFont="1" applyFill="1" applyBorder="1" applyAlignment="1">
      <alignment horizontal="center" vertical="center"/>
    </xf>
    <xf numFmtId="207" fontId="36" fillId="39" borderId="22" xfId="0" applyNumberFormat="1" applyFont="1" applyFill="1" applyBorder="1" applyAlignment="1">
      <alignment horizontal="center" vertical="center"/>
    </xf>
    <xf numFmtId="0" fontId="70" fillId="0" borderId="0" xfId="0" applyFont="1" applyAlignment="1">
      <alignment horizontal="center" vertical="center"/>
    </xf>
    <xf numFmtId="0" fontId="43" fillId="34" borderId="67" xfId="65" applyFont="1" applyFill="1" applyBorder="1" applyAlignment="1">
      <alignment horizontal="left" vertical="center" wrapText="1"/>
      <protection/>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6"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42" fillId="34" borderId="61" xfId="0" applyFont="1" applyFill="1" applyBorder="1" applyAlignment="1">
      <alignment horizontal="left" vertical="center" wrapText="1"/>
    </xf>
    <xf numFmtId="0" fontId="43" fillId="35" borderId="69" xfId="0" applyFont="1" applyFill="1" applyBorder="1" applyAlignment="1">
      <alignment horizontal="center" vertical="center" wrapText="1"/>
    </xf>
    <xf numFmtId="0" fontId="36" fillId="0" borderId="70" xfId="0" applyFont="1" applyFill="1" applyBorder="1" applyAlignment="1">
      <alignment horizontal="center" vertical="center"/>
    </xf>
    <xf numFmtId="0" fontId="72" fillId="0" borderId="70" xfId="0" applyFont="1" applyBorder="1" applyAlignment="1">
      <alignment horizontal="center" vertical="center" wrapText="1"/>
    </xf>
    <xf numFmtId="206" fontId="36" fillId="0" borderId="71" xfId="0" applyNumberFormat="1" applyFont="1" applyFill="1" applyBorder="1" applyAlignment="1">
      <alignment horizontal="center" vertical="center" wrapText="1"/>
    </xf>
    <xf numFmtId="205" fontId="36" fillId="0" borderId="70" xfId="0" applyNumberFormat="1" applyFont="1" applyFill="1" applyBorder="1" applyAlignment="1">
      <alignment horizontal="center" vertical="center"/>
    </xf>
    <xf numFmtId="206" fontId="36" fillId="39" borderId="70"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5" fontId="36" fillId="34" borderId="70" xfId="0" applyNumberFormat="1" applyFont="1" applyFill="1" applyBorder="1" applyAlignment="1">
      <alignment horizontal="center" vertical="center"/>
    </xf>
    <xf numFmtId="205" fontId="36" fillId="0" borderId="72" xfId="0" applyNumberFormat="1" applyFont="1" applyFill="1" applyBorder="1" applyAlignment="1">
      <alignment horizontal="center"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206" fontId="36" fillId="0" borderId="77" xfId="0" applyNumberFormat="1" applyFont="1" applyFill="1" applyBorder="1" applyAlignment="1">
      <alignment horizontal="center" vertical="center" wrapText="1"/>
    </xf>
    <xf numFmtId="206" fontId="36" fillId="0" borderId="30" xfId="0" applyNumberFormat="1" applyFont="1" applyFill="1" applyBorder="1" applyAlignment="1">
      <alignment horizontal="center" vertical="center"/>
    </xf>
    <xf numFmtId="206" fontId="36" fillId="0" borderId="27" xfId="0" applyNumberFormat="1" applyFont="1" applyFill="1" applyBorder="1" applyAlignment="1">
      <alignment horizontal="center" vertical="center"/>
    </xf>
    <xf numFmtId="0" fontId="36" fillId="0" borderId="78" xfId="0" applyFont="1" applyFill="1" applyBorder="1" applyAlignment="1">
      <alignment horizontal="center" vertical="center"/>
    </xf>
    <xf numFmtId="205" fontId="36" fillId="0" borderId="27" xfId="0" applyNumberFormat="1" applyFont="1" applyFill="1" applyBorder="1" applyAlignment="1">
      <alignment horizontal="center" vertical="center"/>
    </xf>
    <xf numFmtId="0" fontId="36" fillId="0" borderId="27" xfId="71" applyNumberFormat="1" applyFont="1" applyFill="1" applyBorder="1" applyAlignment="1">
      <alignment horizontal="center" vertical="center"/>
    </xf>
    <xf numFmtId="1" fontId="36" fillId="0" borderId="27" xfId="0" applyNumberFormat="1" applyFont="1" applyFill="1" applyBorder="1" applyAlignment="1">
      <alignment horizontal="center" vertical="center"/>
    </xf>
    <xf numFmtId="2" fontId="36" fillId="0" borderId="27" xfId="0" applyNumberFormat="1" applyFont="1" applyFill="1" applyBorder="1" applyAlignment="1">
      <alignment horizontal="center" vertical="center"/>
    </xf>
    <xf numFmtId="205" fontId="36" fillId="39" borderId="27" xfId="0" applyNumberFormat="1" applyFont="1" applyFill="1" applyBorder="1" applyAlignment="1">
      <alignment horizontal="center" vertical="center"/>
    </xf>
    <xf numFmtId="206" fontId="36" fillId="39" borderId="27"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58" xfId="0" applyNumberFormat="1" applyFont="1" applyFill="1" applyBorder="1" applyAlignment="1">
      <alignment horizontal="center" vertical="center"/>
    </xf>
    <xf numFmtId="205" fontId="36" fillId="0" borderId="58" xfId="0" applyNumberFormat="1" applyFont="1" applyFill="1" applyBorder="1" applyAlignment="1">
      <alignment horizontal="center" vertical="center"/>
    </xf>
    <xf numFmtId="207" fontId="36" fillId="39" borderId="27" xfId="0" applyNumberFormat="1" applyFont="1" applyFill="1" applyBorder="1" applyAlignment="1">
      <alignment horizontal="center" vertical="center"/>
    </xf>
    <xf numFmtId="206" fontId="36" fillId="34" borderId="27" xfId="0" applyNumberFormat="1" applyFont="1" applyFill="1" applyBorder="1" applyAlignment="1">
      <alignment horizontal="center" vertical="center"/>
    </xf>
    <xf numFmtId="205" fontId="36" fillId="34" borderId="27"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5" fontId="36" fillId="0" borderId="79" xfId="0" applyNumberFormat="1" applyFont="1" applyFill="1" applyBorder="1" applyAlignment="1">
      <alignment horizontal="center" vertical="center"/>
    </xf>
    <xf numFmtId="0" fontId="36" fillId="0" borderId="64" xfId="0" applyFont="1" applyFill="1" applyBorder="1" applyAlignment="1">
      <alignment horizontal="center" vertical="center"/>
    </xf>
    <xf numFmtId="0" fontId="36" fillId="0" borderId="63" xfId="0" applyFont="1" applyFill="1" applyBorder="1" applyAlignment="1">
      <alignment horizontal="center" vertical="center"/>
    </xf>
    <xf numFmtId="1" fontId="72" fillId="0" borderId="63" xfId="0" applyNumberFormat="1" applyFont="1" applyBorder="1" applyAlignment="1">
      <alignment horizontal="center" vertical="center" wrapText="1"/>
    </xf>
    <xf numFmtId="3" fontId="72" fillId="0" borderId="63" xfId="0" applyNumberFormat="1" applyFont="1" applyBorder="1" applyAlignment="1">
      <alignment horizontal="center" vertical="center" wrapText="1"/>
    </xf>
    <xf numFmtId="0" fontId="72" fillId="0" borderId="64" xfId="0" applyFont="1" applyBorder="1" applyAlignment="1">
      <alignment horizontal="center" vertical="center" wrapText="1"/>
    </xf>
    <xf numFmtId="206" fontId="36" fillId="0" borderId="80" xfId="0" applyNumberFormat="1" applyFont="1" applyFill="1" applyBorder="1" applyAlignment="1">
      <alignment horizontal="center" vertical="center" wrapText="1"/>
    </xf>
    <xf numFmtId="206" fontId="36" fillId="0" borderId="81" xfId="0" applyNumberFormat="1" applyFont="1" applyFill="1" applyBorder="1" applyAlignment="1">
      <alignment horizontal="center" vertical="center"/>
    </xf>
    <xf numFmtId="206" fontId="36" fillId="0" borderId="64" xfId="0" applyNumberFormat="1" applyFont="1" applyFill="1" applyBorder="1" applyAlignment="1">
      <alignment horizontal="center" vertical="center"/>
    </xf>
    <xf numFmtId="0" fontId="36" fillId="0" borderId="81" xfId="0" applyFont="1" applyFill="1" applyBorder="1" applyAlignment="1">
      <alignment horizontal="center" vertical="center"/>
    </xf>
    <xf numFmtId="205" fontId="36" fillId="0" borderId="64" xfId="0" applyNumberFormat="1" applyFont="1" applyFill="1" applyBorder="1" applyAlignment="1">
      <alignment horizontal="center" vertical="center"/>
    </xf>
    <xf numFmtId="0" fontId="36" fillId="0" borderId="64" xfId="71" applyNumberFormat="1" applyFont="1" applyFill="1" applyBorder="1" applyAlignment="1">
      <alignment horizontal="center" vertical="center"/>
    </xf>
    <xf numFmtId="9" fontId="36" fillId="0" borderId="64" xfId="0" applyNumberFormat="1" applyFont="1" applyFill="1" applyBorder="1" applyAlignment="1">
      <alignment horizontal="center" vertical="center"/>
    </xf>
    <xf numFmtId="1" fontId="36" fillId="0" borderId="64" xfId="0" applyNumberFormat="1" applyFont="1" applyFill="1" applyBorder="1" applyAlignment="1">
      <alignment horizontal="center" vertical="center"/>
    </xf>
    <xf numFmtId="2" fontId="36" fillId="0" borderId="64" xfId="0" applyNumberFormat="1" applyFont="1" applyFill="1" applyBorder="1" applyAlignment="1">
      <alignment horizontal="center" vertical="center"/>
    </xf>
    <xf numFmtId="205" fontId="36" fillId="39" borderId="64" xfId="0" applyNumberFormat="1" applyFont="1" applyFill="1" applyBorder="1" applyAlignment="1">
      <alignment horizontal="center" vertical="center"/>
    </xf>
    <xf numFmtId="206" fontId="36" fillId="39" borderId="64" xfId="0" applyNumberFormat="1" applyFont="1" applyFill="1" applyBorder="1" applyAlignment="1">
      <alignment horizontal="center" vertical="center"/>
    </xf>
    <xf numFmtId="205" fontId="36" fillId="0" borderId="82" xfId="0" applyNumberFormat="1" applyFont="1" applyFill="1" applyBorder="1" applyAlignment="1">
      <alignment horizontal="center" vertical="center"/>
    </xf>
    <xf numFmtId="206" fontId="36" fillId="0" borderId="82" xfId="0" applyNumberFormat="1" applyFont="1" applyFill="1" applyBorder="1" applyAlignment="1">
      <alignment horizontal="center" vertical="center"/>
    </xf>
    <xf numFmtId="205" fontId="36" fillId="39" borderId="82" xfId="0" applyNumberFormat="1" applyFont="1" applyFill="1" applyBorder="1" applyAlignment="1">
      <alignment horizontal="center" vertical="center"/>
    </xf>
    <xf numFmtId="206" fontId="36" fillId="0" borderId="62" xfId="0" applyNumberFormat="1" applyFont="1" applyFill="1" applyBorder="1" applyAlignment="1">
      <alignment horizontal="center" vertical="center"/>
    </xf>
    <xf numFmtId="205" fontId="36" fillId="0" borderId="81" xfId="0" applyNumberFormat="1" applyFont="1" applyFill="1" applyBorder="1" applyAlignment="1">
      <alignment horizontal="center" vertical="center"/>
    </xf>
    <xf numFmtId="205" fontId="36" fillId="0" borderId="80" xfId="0" applyNumberFormat="1" applyFont="1" applyFill="1" applyBorder="1" applyAlignment="1">
      <alignment horizontal="center" vertical="center"/>
    </xf>
    <xf numFmtId="207" fontId="36" fillId="39" borderId="64" xfId="0" applyNumberFormat="1" applyFont="1" applyFill="1" applyBorder="1" applyAlignment="1">
      <alignment horizontal="center" vertical="center"/>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207" fontId="36" fillId="0" borderId="82" xfId="0" applyNumberFormat="1" applyFont="1" applyFill="1" applyBorder="1" applyAlignment="1">
      <alignment horizontal="center" vertical="center"/>
    </xf>
    <xf numFmtId="0" fontId="36" fillId="0" borderId="61" xfId="0" applyFont="1" applyFill="1" applyBorder="1" applyAlignment="1">
      <alignment horizontal="center" vertical="center"/>
    </xf>
    <xf numFmtId="0" fontId="36" fillId="0" borderId="83" xfId="0" applyFont="1" applyFill="1" applyBorder="1" applyAlignment="1">
      <alignment horizontal="center" vertical="center"/>
    </xf>
    <xf numFmtId="9" fontId="36" fillId="0" borderId="63" xfId="0" applyNumberFormat="1" applyFont="1" applyFill="1" applyBorder="1" applyAlignment="1">
      <alignment horizontal="center" vertical="center"/>
    </xf>
    <xf numFmtId="9" fontId="36" fillId="0" borderId="56" xfId="71" applyFont="1" applyFill="1" applyBorder="1" applyAlignment="1">
      <alignment horizontal="center" vertical="center"/>
    </xf>
    <xf numFmtId="0" fontId="36" fillId="0" borderId="56" xfId="0" applyNumberFormat="1" applyFont="1" applyFill="1" applyBorder="1" applyAlignment="1">
      <alignment horizontal="center" vertical="center"/>
    </xf>
    <xf numFmtId="10" fontId="36" fillId="0" borderId="56" xfId="71" applyNumberFormat="1" applyFont="1" applyFill="1" applyBorder="1" applyAlignment="1">
      <alignment horizontal="center" vertical="center"/>
    </xf>
    <xf numFmtId="0" fontId="36" fillId="0" borderId="84" xfId="0" applyFont="1" applyFill="1" applyBorder="1" applyAlignment="1">
      <alignment horizontal="center" vertical="center"/>
    </xf>
    <xf numFmtId="0" fontId="36" fillId="0" borderId="61"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72" fillId="0" borderId="63" xfId="0" applyFont="1" applyBorder="1" applyAlignment="1">
      <alignment horizontal="center" vertical="center" wrapText="1"/>
    </xf>
    <xf numFmtId="0" fontId="36" fillId="0" borderId="63" xfId="0" applyNumberFormat="1" applyFont="1" applyFill="1" applyBorder="1" applyAlignment="1">
      <alignment horizontal="center" vertical="center"/>
    </xf>
    <xf numFmtId="1" fontId="72" fillId="0" borderId="25" xfId="0" applyNumberFormat="1" applyFont="1" applyBorder="1" applyAlignment="1">
      <alignment horizontal="center" vertical="center" wrapText="1"/>
    </xf>
    <xf numFmtId="0" fontId="70" fillId="0" borderId="0" xfId="0" applyFont="1" applyBorder="1" applyAlignment="1">
      <alignment horizontal="center" vertical="top" wrapText="1"/>
    </xf>
    <xf numFmtId="0" fontId="72" fillId="0" borderId="60" xfId="0" applyFont="1" applyBorder="1" applyAlignment="1">
      <alignment horizontal="center" vertical="center" wrapText="1"/>
    </xf>
    <xf numFmtId="205" fontId="72" fillId="39" borderId="40" xfId="0" applyNumberFormat="1" applyFont="1" applyFill="1" applyBorder="1" applyAlignment="1">
      <alignment horizontal="center" vertical="center"/>
    </xf>
    <xf numFmtId="206" fontId="72" fillId="39" borderId="40" xfId="0" applyNumberFormat="1" applyFont="1" applyFill="1" applyBorder="1" applyAlignment="1">
      <alignment horizontal="center" vertical="center"/>
    </xf>
    <xf numFmtId="205" fontId="72" fillId="0" borderId="60" xfId="0" applyNumberFormat="1" applyFont="1" applyFill="1" applyBorder="1" applyAlignment="1">
      <alignment horizontal="center" vertical="center"/>
    </xf>
    <xf numFmtId="205" fontId="72" fillId="0" borderId="80" xfId="0" applyNumberFormat="1" applyFont="1" applyFill="1" applyBorder="1" applyAlignment="1">
      <alignment horizontal="center" vertical="center"/>
    </xf>
    <xf numFmtId="9" fontId="72" fillId="0" borderId="40" xfId="71" applyFont="1" applyBorder="1" applyAlignment="1">
      <alignment horizontal="center" vertical="center" wrapText="1"/>
    </xf>
    <xf numFmtId="0" fontId="72" fillId="0" borderId="40" xfId="0" applyFont="1" applyBorder="1" applyAlignment="1">
      <alignment horizontal="center" vertical="center" wrapText="1"/>
    </xf>
    <xf numFmtId="205" fontId="72" fillId="0" borderId="85" xfId="0" applyNumberFormat="1" applyFont="1" applyFill="1" applyBorder="1" applyAlignment="1">
      <alignment horizontal="center" vertical="center"/>
    </xf>
    <xf numFmtId="206" fontId="72" fillId="0" borderId="86" xfId="0" applyNumberFormat="1" applyFont="1" applyFill="1" applyBorder="1" applyAlignment="1">
      <alignment horizontal="center" vertical="center"/>
    </xf>
    <xf numFmtId="39" fontId="73" fillId="34" borderId="22" xfId="0" applyNumberFormat="1" applyFont="1" applyFill="1" applyBorder="1" applyAlignment="1">
      <alignment horizontal="right" vertical="center"/>
    </xf>
    <xf numFmtId="37" fontId="73" fillId="34" borderId="22" xfId="0" applyNumberFormat="1" applyFont="1" applyFill="1" applyBorder="1" applyAlignment="1">
      <alignment horizontal="right" vertical="center"/>
    </xf>
    <xf numFmtId="37" fontId="73" fillId="34" borderId="22" xfId="0" applyNumberFormat="1" applyFont="1" applyFill="1" applyBorder="1" applyAlignment="1">
      <alignment horizontal="center" vertical="center"/>
    </xf>
    <xf numFmtId="37" fontId="73" fillId="34" borderId="34" xfId="0" applyNumberFormat="1" applyFont="1" applyFill="1" applyBorder="1" applyAlignment="1">
      <alignment horizontal="center" vertical="center"/>
    </xf>
    <xf numFmtId="0" fontId="73" fillId="34" borderId="34" xfId="0" applyFont="1" applyFill="1" applyBorder="1" applyAlignment="1">
      <alignment horizontal="center" vertical="center"/>
    </xf>
    <xf numFmtId="0" fontId="73" fillId="39" borderId="34" xfId="0" applyFont="1" applyFill="1" applyBorder="1" applyAlignment="1">
      <alignment horizontal="center" vertical="center"/>
    </xf>
    <xf numFmtId="0" fontId="73" fillId="34" borderId="34" xfId="71" applyNumberFormat="1" applyFont="1" applyFill="1" applyBorder="1" applyAlignment="1">
      <alignment horizontal="center" vertical="center"/>
    </xf>
    <xf numFmtId="0" fontId="73" fillId="34" borderId="22" xfId="71" applyNumberFormat="1" applyFont="1" applyFill="1" applyBorder="1" applyAlignment="1">
      <alignment horizontal="center" vertical="center"/>
    </xf>
    <xf numFmtId="0" fontId="73" fillId="34" borderId="34" xfId="0" applyNumberFormat="1" applyFont="1" applyFill="1" applyBorder="1" applyAlignment="1">
      <alignment horizontal="center" vertical="center"/>
    </xf>
    <xf numFmtId="0" fontId="73" fillId="34" borderId="22" xfId="0" applyNumberFormat="1" applyFont="1" applyFill="1" applyBorder="1" applyAlignment="1">
      <alignment horizontal="center" vertical="center"/>
    </xf>
    <xf numFmtId="0" fontId="73" fillId="34" borderId="35" xfId="0" applyNumberFormat="1" applyFont="1" applyFill="1" applyBorder="1" applyAlignment="1">
      <alignment horizontal="center" vertical="center"/>
    </xf>
    <xf numFmtId="37" fontId="73" fillId="34" borderId="35" xfId="0" applyNumberFormat="1" applyFont="1" applyFill="1" applyBorder="1" applyAlignment="1">
      <alignment horizontal="center" vertical="center"/>
    </xf>
    <xf numFmtId="0" fontId="73" fillId="34" borderId="59" xfId="0" applyNumberFormat="1" applyFont="1" applyFill="1" applyBorder="1" applyAlignment="1">
      <alignment horizontal="center" vertical="center"/>
    </xf>
    <xf numFmtId="37" fontId="73" fillId="34" borderId="59" xfId="0" applyNumberFormat="1" applyFont="1" applyFill="1" applyBorder="1" applyAlignment="1">
      <alignment horizontal="center" vertical="center"/>
    </xf>
    <xf numFmtId="0" fontId="36" fillId="34" borderId="70" xfId="0" applyFont="1" applyFill="1" applyBorder="1" applyAlignment="1">
      <alignment horizontal="center" vertical="center"/>
    </xf>
    <xf numFmtId="0" fontId="36" fillId="34" borderId="70" xfId="0" applyNumberFormat="1"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2" xfId="0" applyNumberFormat="1" applyFont="1" applyFill="1" applyBorder="1" applyAlignment="1">
      <alignment horizontal="center" vertical="center"/>
    </xf>
    <xf numFmtId="3" fontId="36" fillId="34" borderId="70" xfId="0" applyNumberFormat="1" applyFont="1" applyFill="1" applyBorder="1" applyAlignment="1">
      <alignment horizontal="center" vertical="center" wrapText="1"/>
    </xf>
    <xf numFmtId="1" fontId="72" fillId="34" borderId="22" xfId="0" applyNumberFormat="1" applyFont="1" applyFill="1" applyBorder="1" applyAlignment="1">
      <alignment horizontal="center" vertical="center" wrapText="1"/>
    </xf>
    <xf numFmtId="3" fontId="72" fillId="34" borderId="22" xfId="0" applyNumberFormat="1"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22" xfId="0" applyFont="1" applyFill="1" applyBorder="1" applyAlignment="1">
      <alignment horizontal="center" vertical="center" wrapText="1"/>
    </xf>
    <xf numFmtId="0" fontId="72" fillId="35" borderId="70" xfId="0" applyFont="1" applyFill="1" applyBorder="1" applyAlignment="1">
      <alignment horizontal="center" vertical="center" wrapText="1"/>
    </xf>
    <xf numFmtId="0" fontId="72" fillId="35" borderId="22" xfId="0" applyFont="1" applyFill="1" applyBorder="1" applyAlignment="1">
      <alignment horizontal="center" vertical="center" wrapText="1"/>
    </xf>
    <xf numFmtId="206" fontId="36" fillId="35" borderId="73" xfId="0" applyNumberFormat="1" applyFont="1" applyFill="1" applyBorder="1" applyAlignment="1">
      <alignment horizontal="center" vertical="center"/>
    </xf>
    <xf numFmtId="0" fontId="36" fillId="35" borderId="70" xfId="0" applyFont="1" applyFill="1" applyBorder="1" applyAlignment="1">
      <alignment horizontal="center" vertical="center"/>
    </xf>
    <xf numFmtId="206" fontId="36" fillId="35" borderId="70" xfId="0" applyNumberFormat="1" applyFont="1" applyFill="1" applyBorder="1" applyAlignment="1">
      <alignment horizontal="center" vertical="center"/>
    </xf>
    <xf numFmtId="0" fontId="36" fillId="35" borderId="87" xfId="0" applyFont="1" applyFill="1" applyBorder="1" applyAlignment="1">
      <alignment horizontal="center" vertical="center"/>
    </xf>
    <xf numFmtId="206" fontId="36" fillId="35" borderId="20" xfId="0" applyNumberFormat="1" applyFont="1" applyFill="1" applyBorder="1" applyAlignment="1">
      <alignment horizontal="center" vertical="center"/>
    </xf>
    <xf numFmtId="0" fontId="36" fillId="35" borderId="22" xfId="0" applyFont="1" applyFill="1" applyBorder="1" applyAlignment="1">
      <alignment horizontal="center" vertical="center"/>
    </xf>
    <xf numFmtId="206" fontId="36" fillId="35" borderId="22" xfId="0" applyNumberFormat="1" applyFont="1" applyFill="1" applyBorder="1" applyAlignment="1">
      <alignment horizontal="center" vertical="center"/>
    </xf>
    <xf numFmtId="0" fontId="36" fillId="35" borderId="34" xfId="0" applyFont="1" applyFill="1" applyBorder="1" applyAlignment="1">
      <alignment horizontal="center" vertical="center"/>
    </xf>
    <xf numFmtId="205" fontId="36" fillId="35" borderId="70" xfId="0" applyNumberFormat="1" applyFont="1" applyFill="1" applyBorder="1" applyAlignment="1">
      <alignment horizontal="center" vertical="center"/>
    </xf>
    <xf numFmtId="205" fontId="36" fillId="35" borderId="22" xfId="0" applyNumberFormat="1" applyFont="1" applyFill="1" applyBorder="1" applyAlignment="1">
      <alignment horizontal="center" vertical="center"/>
    </xf>
    <xf numFmtId="0" fontId="36" fillId="35" borderId="70" xfId="71" applyNumberFormat="1" applyFont="1" applyFill="1" applyBorder="1" applyAlignment="1">
      <alignment horizontal="center" vertical="center"/>
    </xf>
    <xf numFmtId="0" fontId="36" fillId="35" borderId="22" xfId="71" applyNumberFormat="1" applyFont="1" applyFill="1" applyBorder="1" applyAlignment="1">
      <alignment horizontal="center" vertical="center"/>
    </xf>
    <xf numFmtId="1" fontId="36" fillId="35" borderId="70" xfId="0" applyNumberFormat="1" applyFont="1" applyFill="1" applyBorder="1" applyAlignment="1">
      <alignment horizontal="center" vertical="center"/>
    </xf>
    <xf numFmtId="1" fontId="36" fillId="35" borderId="22" xfId="0" applyNumberFormat="1" applyFont="1" applyFill="1" applyBorder="1" applyAlignment="1">
      <alignment horizontal="center" vertical="center"/>
    </xf>
    <xf numFmtId="2" fontId="36" fillId="35" borderId="70" xfId="0" applyNumberFormat="1" applyFont="1" applyFill="1" applyBorder="1" applyAlignment="1">
      <alignment horizontal="center" vertical="center"/>
    </xf>
    <xf numFmtId="2" fontId="36" fillId="35" borderId="22" xfId="0" applyNumberFormat="1" applyFont="1" applyFill="1" applyBorder="1" applyAlignment="1">
      <alignment horizontal="center" vertical="center"/>
    </xf>
    <xf numFmtId="205" fontId="36" fillId="35" borderId="74" xfId="0" applyNumberFormat="1" applyFont="1" applyFill="1" applyBorder="1" applyAlignment="1">
      <alignment horizontal="center" vertical="center"/>
    </xf>
    <xf numFmtId="206" fontId="36" fillId="35" borderId="74" xfId="0" applyNumberFormat="1" applyFont="1" applyFill="1" applyBorder="1" applyAlignment="1">
      <alignment horizontal="center" vertical="center"/>
    </xf>
    <xf numFmtId="205" fontId="36" fillId="35" borderId="37" xfId="0" applyNumberFormat="1" applyFont="1" applyFill="1" applyBorder="1" applyAlignment="1">
      <alignment horizontal="center" vertical="center"/>
    </xf>
    <xf numFmtId="206" fontId="36" fillId="35" borderId="37" xfId="0" applyNumberFormat="1" applyFont="1" applyFill="1" applyBorder="1" applyAlignment="1">
      <alignment horizontal="center" vertical="center"/>
    </xf>
    <xf numFmtId="207" fontId="36" fillId="35" borderId="22" xfId="0" applyNumberFormat="1" applyFont="1" applyFill="1" applyBorder="1" applyAlignment="1">
      <alignment horizontal="center" vertical="center"/>
    </xf>
    <xf numFmtId="206" fontId="36" fillId="35" borderId="88" xfId="0" applyNumberFormat="1" applyFont="1" applyFill="1" applyBorder="1" applyAlignment="1">
      <alignment horizontal="center" vertical="center"/>
    </xf>
    <xf numFmtId="205" fontId="36" fillId="35" borderId="88" xfId="0" applyNumberFormat="1" applyFont="1" applyFill="1" applyBorder="1" applyAlignment="1">
      <alignment horizontal="center" vertical="center"/>
    </xf>
    <xf numFmtId="206" fontId="36" fillId="35" borderId="43" xfId="0" applyNumberFormat="1" applyFont="1" applyFill="1" applyBorder="1" applyAlignment="1">
      <alignment horizontal="center" vertical="center"/>
    </xf>
    <xf numFmtId="205" fontId="36" fillId="35" borderId="43" xfId="0" applyNumberFormat="1" applyFont="1" applyFill="1" applyBorder="1" applyAlignment="1">
      <alignment horizontal="center" vertical="center"/>
    </xf>
    <xf numFmtId="207" fontId="36" fillId="35" borderId="70" xfId="0" applyNumberFormat="1" applyFont="1" applyFill="1" applyBorder="1" applyAlignment="1">
      <alignment horizontal="center" vertical="center"/>
    </xf>
    <xf numFmtId="205" fontId="36" fillId="34" borderId="74" xfId="0" applyNumberFormat="1" applyFont="1" applyFill="1" applyBorder="1" applyAlignment="1">
      <alignment horizontal="center" vertical="center"/>
    </xf>
    <xf numFmtId="207" fontId="36" fillId="34" borderId="74" xfId="0" applyNumberFormat="1" applyFont="1" applyFill="1" applyBorder="1" applyAlignment="1">
      <alignment horizontal="center" vertical="center"/>
    </xf>
    <xf numFmtId="205" fontId="36" fillId="34" borderId="37" xfId="0" applyNumberFormat="1" applyFont="1" applyFill="1" applyBorder="1" applyAlignment="1">
      <alignment horizontal="center" vertical="center"/>
    </xf>
    <xf numFmtId="207" fontId="36" fillId="34" borderId="37" xfId="0" applyNumberFormat="1" applyFont="1" applyFill="1" applyBorder="1" applyAlignment="1">
      <alignment horizontal="center" vertical="center"/>
    </xf>
    <xf numFmtId="206" fontId="36" fillId="34" borderId="74" xfId="0" applyNumberFormat="1" applyFont="1" applyFill="1" applyBorder="1" applyAlignment="1">
      <alignment horizontal="center" vertical="center"/>
    </xf>
    <xf numFmtId="206" fontId="36" fillId="34" borderId="37" xfId="0" applyNumberFormat="1" applyFont="1" applyFill="1" applyBorder="1" applyAlignment="1">
      <alignment horizontal="center" vertical="center"/>
    </xf>
    <xf numFmtId="0" fontId="36" fillId="34" borderId="73" xfId="0" applyFont="1" applyFill="1" applyBorder="1" applyAlignment="1">
      <alignment horizontal="center" vertical="center"/>
    </xf>
    <xf numFmtId="0" fontId="36" fillId="34" borderId="88" xfId="0" applyFont="1" applyFill="1" applyBorder="1" applyAlignment="1">
      <alignment horizontal="center" vertical="center"/>
    </xf>
    <xf numFmtId="0" fontId="36" fillId="34" borderId="20" xfId="0" applyFont="1" applyFill="1" applyBorder="1" applyAlignment="1">
      <alignment horizontal="center" vertical="center"/>
    </xf>
    <xf numFmtId="0" fontId="36" fillId="34" borderId="43" xfId="0" applyFont="1" applyFill="1" applyBorder="1" applyAlignment="1">
      <alignment horizontal="center" vertical="center"/>
    </xf>
    <xf numFmtId="0" fontId="36" fillId="34" borderId="73" xfId="0" applyFont="1" applyFill="1" applyBorder="1" applyAlignment="1">
      <alignment horizontal="center" vertical="center" wrapText="1"/>
    </xf>
    <xf numFmtId="0" fontId="36" fillId="34" borderId="70"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7" xfId="0" applyFont="1" applyFill="1" applyBorder="1" applyAlignment="1">
      <alignment horizontal="center" vertical="center"/>
    </xf>
    <xf numFmtId="0" fontId="36" fillId="34" borderId="33" xfId="0" applyFont="1" applyFill="1" applyBorder="1" applyAlignment="1">
      <alignment horizontal="center" vertical="center"/>
    </xf>
    <xf numFmtId="0" fontId="36" fillId="34" borderId="23" xfId="0" applyFont="1" applyFill="1" applyBorder="1" applyAlignment="1">
      <alignment horizontal="center" vertical="center"/>
    </xf>
    <xf numFmtId="0" fontId="36" fillId="0" borderId="24" xfId="0" applyFont="1" applyFill="1" applyBorder="1" applyAlignment="1">
      <alignment horizontal="left" vertical="center" wrapText="1"/>
    </xf>
    <xf numFmtId="0" fontId="72" fillId="34" borderId="20"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30" xfId="0" applyFont="1" applyFill="1" applyBorder="1" applyAlignment="1">
      <alignment horizontal="center" vertical="center" wrapText="1"/>
    </xf>
    <xf numFmtId="0" fontId="72" fillId="34" borderId="58" xfId="0"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72" fillId="34" borderId="3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23" xfId="0" applyFont="1" applyFill="1" applyBorder="1" applyAlignment="1">
      <alignment horizontal="center" vertical="center" wrapText="1"/>
    </xf>
    <xf numFmtId="0" fontId="72" fillId="34" borderId="89" xfId="0" applyFont="1" applyFill="1" applyBorder="1" applyAlignment="1">
      <alignment horizontal="center" vertical="center" wrapText="1"/>
    </xf>
    <xf numFmtId="0" fontId="72" fillId="0" borderId="36" xfId="0" applyFont="1" applyBorder="1" applyAlignment="1">
      <alignment horizontal="left" vertical="center" wrapText="1" inden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6" xfId="0" applyFont="1" applyBorder="1" applyAlignment="1">
      <alignment horizontal="center" vertical="center" wrapText="1"/>
    </xf>
    <xf numFmtId="0" fontId="72" fillId="34" borderId="74" xfId="0" applyFont="1" applyFill="1" applyBorder="1" applyAlignment="1">
      <alignment horizontal="center" vertical="center" wrapText="1"/>
    </xf>
    <xf numFmtId="0" fontId="72" fillId="34" borderId="37"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2" fillId="0" borderId="40" xfId="0" applyFont="1" applyBorder="1" applyAlignment="1">
      <alignment vertical="center" wrapText="1"/>
    </xf>
    <xf numFmtId="0" fontId="72" fillId="34" borderId="41" xfId="0"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25" xfId="0" applyFont="1" applyFill="1" applyBorder="1" applyAlignment="1">
      <alignment horizontal="center" vertical="center" wrapText="1"/>
    </xf>
    <xf numFmtId="0" fontId="72" fillId="34" borderId="75" xfId="0" applyFont="1" applyFill="1" applyBorder="1" applyAlignment="1">
      <alignment horizontal="center" vertical="center" wrapText="1"/>
    </xf>
    <xf numFmtId="0" fontId="36" fillId="34" borderId="30" xfId="0" applyFont="1" applyFill="1" applyBorder="1" applyAlignment="1">
      <alignment horizontal="center" vertical="center"/>
    </xf>
    <xf numFmtId="0" fontId="36" fillId="34" borderId="58" xfId="0" applyFont="1" applyFill="1" applyBorder="1" applyAlignment="1">
      <alignment horizontal="center" vertical="center"/>
    </xf>
    <xf numFmtId="9" fontId="36" fillId="34" borderId="33" xfId="0" applyNumberFormat="1" applyFont="1" applyFill="1" applyBorder="1" applyAlignment="1">
      <alignment horizontal="center" vertical="center"/>
    </xf>
    <xf numFmtId="9" fontId="36" fillId="34" borderId="44" xfId="0" applyNumberFormat="1" applyFont="1" applyFill="1" applyBorder="1" applyAlignment="1">
      <alignment horizontal="center" vertical="center"/>
    </xf>
    <xf numFmtId="9" fontId="36" fillId="34" borderId="90" xfId="0" applyNumberFormat="1" applyFont="1" applyFill="1" applyBorder="1" applyAlignment="1">
      <alignment horizontal="center" vertical="center"/>
    </xf>
    <xf numFmtId="194" fontId="36" fillId="34" borderId="88" xfId="0" applyNumberFormat="1" applyFont="1" applyFill="1" applyBorder="1" applyAlignment="1">
      <alignment horizontal="center" vertical="center"/>
    </xf>
    <xf numFmtId="9" fontId="36" fillId="34" borderId="43" xfId="71" applyFont="1" applyFill="1" applyBorder="1" applyAlignment="1">
      <alignment horizontal="center" vertical="center"/>
    </xf>
    <xf numFmtId="9" fontId="36" fillId="34" borderId="58" xfId="71" applyFont="1" applyFill="1" applyBorder="1" applyAlignment="1">
      <alignment horizontal="center" vertical="center"/>
    </xf>
    <xf numFmtId="0" fontId="36" fillId="34" borderId="44" xfId="0" applyFont="1" applyFill="1" applyBorder="1" applyAlignment="1">
      <alignment horizontal="center" vertical="center"/>
    </xf>
    <xf numFmtId="9" fontId="36" fillId="34" borderId="44" xfId="71" applyFont="1" applyFill="1" applyBorder="1" applyAlignment="1">
      <alignment horizontal="center" vertical="center"/>
    </xf>
    <xf numFmtId="0" fontId="36" fillId="34" borderId="90" xfId="0" applyFont="1" applyFill="1" applyBorder="1" applyAlignment="1">
      <alignment horizontal="center" vertical="center"/>
    </xf>
    <xf numFmtId="0" fontId="36" fillId="0" borderId="23" xfId="0" applyNumberFormat="1" applyFont="1" applyFill="1" applyBorder="1" applyAlignment="1">
      <alignment horizontal="center" vertical="center"/>
    </xf>
    <xf numFmtId="9" fontId="36" fillId="34" borderId="22" xfId="71" applyFont="1" applyFill="1" applyBorder="1" applyAlignment="1">
      <alignment horizontal="center" vertical="center"/>
    </xf>
    <xf numFmtId="0" fontId="36" fillId="34" borderId="27" xfId="0" applyNumberFormat="1" applyFont="1" applyFill="1" applyBorder="1" applyAlignment="1">
      <alignment horizontal="center" vertical="center"/>
    </xf>
    <xf numFmtId="9" fontId="36" fillId="34" borderId="27" xfId="71" applyFont="1" applyFill="1" applyBorder="1" applyAlignment="1">
      <alignment horizontal="center" vertical="center"/>
    </xf>
    <xf numFmtId="0" fontId="36" fillId="34" borderId="63" xfId="0" applyNumberFormat="1" applyFont="1" applyFill="1" applyBorder="1" applyAlignment="1">
      <alignment horizontal="center" vertical="center"/>
    </xf>
    <xf numFmtId="0" fontId="36" fillId="34" borderId="33" xfId="0" applyNumberFormat="1" applyFont="1" applyFill="1" applyBorder="1" applyAlignment="1">
      <alignment horizontal="center" vertical="center"/>
    </xf>
    <xf numFmtId="0" fontId="36" fillId="34" borderId="23" xfId="0" applyNumberFormat="1" applyFont="1" applyFill="1" applyBorder="1" applyAlignment="1">
      <alignment horizontal="center" vertical="center"/>
    </xf>
    <xf numFmtId="9" fontId="36" fillId="34" borderId="23" xfId="71" applyFont="1" applyFill="1" applyBorder="1" applyAlignment="1">
      <alignment horizontal="center" vertical="center"/>
    </xf>
    <xf numFmtId="9" fontId="36" fillId="34" borderId="89" xfId="71" applyFont="1" applyFill="1" applyBorder="1" applyAlignment="1">
      <alignment horizontal="center" vertical="center"/>
    </xf>
    <xf numFmtId="0" fontId="36" fillId="34" borderId="75" xfId="0" applyNumberFormat="1" applyFont="1" applyFill="1" applyBorder="1" applyAlignment="1">
      <alignment horizontal="center" vertical="center"/>
    </xf>
    <xf numFmtId="0" fontId="36" fillId="34" borderId="25" xfId="0" applyNumberFormat="1" applyFont="1" applyFill="1" applyBorder="1" applyAlignment="1">
      <alignment horizontal="center" vertical="center"/>
    </xf>
    <xf numFmtId="0" fontId="36" fillId="34" borderId="84" xfId="0" applyNumberFormat="1" applyFont="1" applyFill="1" applyBorder="1" applyAlignment="1">
      <alignment horizontal="center" vertical="center"/>
    </xf>
    <xf numFmtId="10" fontId="36" fillId="34" borderId="88" xfId="0" applyNumberFormat="1" applyFont="1" applyFill="1" applyBorder="1" applyAlignment="1">
      <alignment horizontal="center" vertical="center"/>
    </xf>
    <xf numFmtId="10" fontId="36" fillId="34" borderId="43" xfId="71" applyNumberFormat="1" applyFont="1" applyFill="1" applyBorder="1" applyAlignment="1">
      <alignment horizontal="center" vertical="center"/>
    </xf>
    <xf numFmtId="10" fontId="36" fillId="34" borderId="88" xfId="71" applyNumberFormat="1" applyFont="1" applyFill="1" applyBorder="1" applyAlignment="1">
      <alignment horizontal="center" vertical="center"/>
    </xf>
    <xf numFmtId="10" fontId="36" fillId="34" borderId="22" xfId="71" applyNumberFormat="1" applyFont="1" applyFill="1" applyBorder="1" applyAlignment="1">
      <alignment horizontal="center" vertical="center"/>
    </xf>
    <xf numFmtId="10" fontId="36" fillId="34" borderId="70" xfId="71" applyNumberFormat="1" applyFont="1" applyFill="1" applyBorder="1" applyAlignment="1">
      <alignment horizontal="center" vertical="center"/>
    </xf>
    <xf numFmtId="9" fontId="36" fillId="34" borderId="22" xfId="0" applyNumberFormat="1" applyFont="1" applyFill="1" applyBorder="1" applyAlignment="1">
      <alignment horizontal="center" vertical="center"/>
    </xf>
    <xf numFmtId="9" fontId="36" fillId="34" borderId="70" xfId="0" applyNumberFormat="1" applyFont="1" applyFill="1" applyBorder="1" applyAlignment="1">
      <alignment horizontal="center" vertical="center"/>
    </xf>
    <xf numFmtId="0" fontId="36" fillId="0" borderId="45" xfId="0" applyFont="1" applyFill="1" applyBorder="1" applyAlignment="1">
      <alignment horizontal="center" vertical="center" wrapText="1"/>
    </xf>
    <xf numFmtId="9" fontId="36" fillId="34" borderId="74" xfId="71" applyFont="1" applyFill="1" applyBorder="1" applyAlignment="1">
      <alignment horizontal="center" vertical="center"/>
    </xf>
    <xf numFmtId="9" fontId="36" fillId="34" borderId="37" xfId="71" applyFont="1" applyFill="1" applyBorder="1" applyAlignment="1">
      <alignment horizontal="center" vertical="center"/>
    </xf>
    <xf numFmtId="0" fontId="36" fillId="34" borderId="74" xfId="0" applyNumberFormat="1" applyFont="1" applyFill="1" applyBorder="1" applyAlignment="1">
      <alignment horizontal="center" vertical="center"/>
    </xf>
    <xf numFmtId="0" fontId="36" fillId="34" borderId="37" xfId="0" applyNumberFormat="1" applyFont="1" applyFill="1" applyBorder="1" applyAlignment="1">
      <alignment horizontal="center" vertical="center"/>
    </xf>
    <xf numFmtId="0" fontId="36" fillId="34" borderId="74" xfId="0" applyFont="1" applyFill="1" applyBorder="1" applyAlignment="1">
      <alignment horizontal="center" vertical="center"/>
    </xf>
    <xf numFmtId="0" fontId="36" fillId="34" borderId="37" xfId="0" applyFont="1" applyFill="1" applyBorder="1" applyAlignment="1">
      <alignment horizontal="center" vertical="center"/>
    </xf>
    <xf numFmtId="10" fontId="36" fillId="34" borderId="74" xfId="71" applyNumberFormat="1" applyFont="1" applyFill="1" applyBorder="1" applyAlignment="1">
      <alignment horizontal="center" vertical="center"/>
    </xf>
    <xf numFmtId="10" fontId="36" fillId="34" borderId="37" xfId="71" applyNumberFormat="1" applyFont="1" applyFill="1" applyBorder="1" applyAlignment="1">
      <alignment horizontal="center" vertical="center"/>
    </xf>
    <xf numFmtId="0" fontId="36" fillId="34" borderId="74" xfId="71" applyNumberFormat="1" applyFont="1" applyFill="1" applyBorder="1" applyAlignment="1">
      <alignment horizontal="center" vertical="center"/>
    </xf>
    <xf numFmtId="0" fontId="36" fillId="34" borderId="37" xfId="71" applyNumberFormat="1" applyFont="1" applyFill="1" applyBorder="1" applyAlignment="1">
      <alignment horizontal="center" vertical="center"/>
    </xf>
    <xf numFmtId="0" fontId="36" fillId="0" borderId="58" xfId="71" applyNumberFormat="1" applyFont="1" applyFill="1" applyBorder="1" applyAlignment="1">
      <alignment horizontal="center" vertical="center"/>
    </xf>
    <xf numFmtId="0" fontId="36" fillId="0" borderId="42" xfId="71" applyNumberFormat="1" applyFont="1" applyFill="1" applyBorder="1" applyAlignment="1">
      <alignment horizontal="center" vertical="center"/>
    </xf>
    <xf numFmtId="0" fontId="36" fillId="34" borderId="88" xfId="71" applyNumberFormat="1" applyFont="1" applyFill="1" applyBorder="1" applyAlignment="1">
      <alignment horizontal="center" vertical="center"/>
    </xf>
    <xf numFmtId="0" fontId="36" fillId="0" borderId="43" xfId="71" applyNumberFormat="1" applyFont="1" applyFill="1" applyBorder="1" applyAlignment="1">
      <alignment horizontal="center" vertical="center"/>
    </xf>
    <xf numFmtId="0" fontId="36" fillId="34" borderId="43" xfId="71" applyNumberFormat="1" applyFont="1" applyFill="1" applyBorder="1" applyAlignment="1">
      <alignment horizontal="center" vertical="center"/>
    </xf>
    <xf numFmtId="0" fontId="36" fillId="34" borderId="58" xfId="71" applyNumberFormat="1" applyFont="1" applyFill="1" applyBorder="1" applyAlignment="1">
      <alignment horizontal="center" vertical="center"/>
    </xf>
    <xf numFmtId="0" fontId="36" fillId="34" borderId="44" xfId="71" applyNumberFormat="1" applyFont="1" applyFill="1" applyBorder="1" applyAlignment="1">
      <alignment horizontal="center" vertical="center"/>
    </xf>
    <xf numFmtId="0" fontId="72" fillId="0" borderId="45" xfId="71" applyNumberFormat="1" applyFont="1" applyBorder="1" applyAlignment="1">
      <alignment horizontal="center" vertical="center" wrapText="1"/>
    </xf>
    <xf numFmtId="0" fontId="36" fillId="34" borderId="90" xfId="71" applyNumberFormat="1" applyFont="1" applyFill="1" applyBorder="1" applyAlignment="1">
      <alignment horizontal="center" vertical="center"/>
    </xf>
    <xf numFmtId="215" fontId="36" fillId="34" borderId="22" xfId="0" applyNumberFormat="1" applyFont="1" applyFill="1" applyBorder="1" applyAlignment="1">
      <alignment horizontal="center" vertical="center"/>
    </xf>
    <xf numFmtId="207" fontId="36" fillId="34" borderId="22" xfId="0" applyNumberFormat="1" applyFont="1" applyFill="1" applyBorder="1" applyAlignment="1">
      <alignment horizontal="center" vertical="center"/>
    </xf>
    <xf numFmtId="206" fontId="36" fillId="34" borderId="20" xfId="0" applyNumberFormat="1" applyFont="1" applyFill="1" applyBorder="1" applyAlignment="1">
      <alignment horizontal="center" vertical="center"/>
    </xf>
    <xf numFmtId="206" fontId="36" fillId="34" borderId="43" xfId="0" applyNumberFormat="1" applyFont="1" applyFill="1" applyBorder="1" applyAlignment="1">
      <alignment horizontal="center" vertical="center"/>
    </xf>
    <xf numFmtId="205" fontId="36" fillId="34" borderId="43" xfId="0" applyNumberFormat="1" applyFont="1" applyFill="1" applyBorder="1" applyAlignment="1">
      <alignment horizontal="center" vertical="center"/>
    </xf>
    <xf numFmtId="2" fontId="36" fillId="34" borderId="22" xfId="0" applyNumberFormat="1" applyFont="1" applyFill="1" applyBorder="1" applyAlignment="1">
      <alignment horizontal="center" vertical="center"/>
    </xf>
    <xf numFmtId="1" fontId="36" fillId="34" borderId="22" xfId="0" applyNumberFormat="1" applyFont="1" applyFill="1" applyBorder="1" applyAlignment="1">
      <alignment horizontal="center" vertical="center"/>
    </xf>
    <xf numFmtId="190" fontId="36" fillId="0" borderId="21" xfId="0" applyNumberFormat="1" applyFont="1" applyFill="1" applyBorder="1" applyAlignment="1">
      <alignment horizontal="center" vertical="center"/>
    </xf>
    <xf numFmtId="190" fontId="36" fillId="35" borderId="70" xfId="0" applyNumberFormat="1" applyFont="1" applyFill="1" applyBorder="1" applyAlignment="1">
      <alignment horizontal="center" vertical="center"/>
    </xf>
    <xf numFmtId="190" fontId="36" fillId="0" borderId="22" xfId="0" applyNumberFormat="1" applyFont="1" applyFill="1" applyBorder="1" applyAlignment="1">
      <alignment horizontal="center" vertical="center"/>
    </xf>
    <xf numFmtId="190" fontId="36" fillId="35" borderId="22" xfId="0" applyNumberFormat="1" applyFont="1" applyFill="1" applyBorder="1" applyAlignment="1">
      <alignment horizontal="center" vertical="center"/>
    </xf>
    <xf numFmtId="190" fontId="36" fillId="34" borderId="22" xfId="0" applyNumberFormat="1" applyFont="1" applyFill="1" applyBorder="1" applyAlignment="1">
      <alignment horizontal="center" vertical="center"/>
    </xf>
    <xf numFmtId="190" fontId="36" fillId="0" borderId="27" xfId="0" applyNumberFormat="1" applyFont="1" applyFill="1" applyBorder="1" applyAlignment="1">
      <alignment horizontal="center" vertical="center"/>
    </xf>
    <xf numFmtId="190" fontId="36" fillId="0" borderId="23" xfId="0" applyNumberFormat="1" applyFont="1" applyFill="1" applyBorder="1" applyAlignment="1">
      <alignment horizontal="center" vertical="center"/>
    </xf>
    <xf numFmtId="190" fontId="36" fillId="0" borderId="64" xfId="0" applyNumberFormat="1" applyFont="1" applyFill="1" applyBorder="1" applyAlignment="1">
      <alignment horizontal="center" vertical="center"/>
    </xf>
    <xf numFmtId="190" fontId="72" fillId="0" borderId="24" xfId="0" applyNumberFormat="1" applyFont="1" applyBorder="1" applyAlignment="1">
      <alignment horizontal="center" vertical="center" wrapText="1"/>
    </xf>
    <xf numFmtId="0" fontId="36" fillId="34" borderId="34" xfId="0" applyFont="1" applyFill="1" applyBorder="1" applyAlignment="1">
      <alignment horizontal="center" vertical="center"/>
    </xf>
    <xf numFmtId="0" fontId="36" fillId="34" borderId="22" xfId="71" applyNumberFormat="1" applyFont="1" applyFill="1" applyBorder="1" applyAlignment="1">
      <alignment horizontal="center" vertical="center"/>
    </xf>
    <xf numFmtId="190" fontId="36" fillId="34" borderId="70" xfId="0" applyNumberFormat="1" applyFont="1" applyFill="1" applyBorder="1" applyAlignment="1">
      <alignment horizontal="center" vertical="center"/>
    </xf>
    <xf numFmtId="190" fontId="36" fillId="0" borderId="63" xfId="0" applyNumberFormat="1" applyFont="1" applyFill="1" applyBorder="1" applyAlignment="1">
      <alignment horizontal="center" vertical="center"/>
    </xf>
    <xf numFmtId="0" fontId="36" fillId="0" borderId="29" xfId="0" applyFont="1" applyFill="1" applyBorder="1" applyAlignment="1">
      <alignment horizontal="left" vertical="center" wrapText="1"/>
    </xf>
    <xf numFmtId="9" fontId="36" fillId="34" borderId="88" xfId="71" applyFont="1" applyFill="1" applyBorder="1" applyAlignment="1">
      <alignment horizontal="center" vertical="center"/>
    </xf>
    <xf numFmtId="0" fontId="36" fillId="0" borderId="45" xfId="0" applyFont="1" applyFill="1" applyBorder="1" applyAlignment="1">
      <alignment horizontal="left" vertical="center" wrapText="1"/>
    </xf>
    <xf numFmtId="194" fontId="36" fillId="34" borderId="43" xfId="71" applyNumberFormat="1" applyFont="1" applyFill="1" applyBorder="1" applyAlignment="1">
      <alignment horizontal="center" vertical="center"/>
    </xf>
    <xf numFmtId="0" fontId="36" fillId="0" borderId="26" xfId="0" applyFont="1" applyFill="1" applyBorder="1" applyAlignment="1">
      <alignment horizontal="left" vertical="center" wrapText="1"/>
    </xf>
    <xf numFmtId="9" fontId="36" fillId="34" borderId="70" xfId="71" applyFont="1" applyFill="1" applyBorder="1" applyAlignment="1">
      <alignment horizontal="center" vertical="center"/>
    </xf>
    <xf numFmtId="0" fontId="36" fillId="39" borderId="21" xfId="0" applyNumberFormat="1" applyFont="1" applyFill="1" applyBorder="1" applyAlignment="1">
      <alignment horizontal="center" vertical="center"/>
    </xf>
    <xf numFmtId="0" fontId="36" fillId="39" borderId="22" xfId="0" applyNumberFormat="1" applyFont="1" applyFill="1" applyBorder="1" applyAlignment="1">
      <alignment horizontal="center" vertical="center"/>
    </xf>
    <xf numFmtId="194" fontId="36" fillId="34" borderId="37" xfId="71" applyNumberFormat="1" applyFont="1" applyFill="1" applyBorder="1" applyAlignment="1">
      <alignment horizontal="center" vertical="center"/>
    </xf>
    <xf numFmtId="0" fontId="36" fillId="0" borderId="40" xfId="0" applyFont="1" applyFill="1" applyBorder="1" applyAlignment="1">
      <alignment horizontal="left" vertical="center" wrapText="1"/>
    </xf>
    <xf numFmtId="194" fontId="72" fillId="0" borderId="40" xfId="71" applyNumberFormat="1" applyFont="1" applyBorder="1" applyAlignment="1">
      <alignment horizontal="center" vertical="center" wrapText="1"/>
    </xf>
    <xf numFmtId="194" fontId="36" fillId="34" borderId="74" xfId="71" applyNumberFormat="1" applyFont="1" applyFill="1" applyBorder="1" applyAlignment="1">
      <alignment horizontal="center" vertical="center"/>
    </xf>
    <xf numFmtId="9" fontId="36" fillId="0" borderId="36" xfId="71" applyNumberFormat="1" applyFont="1" applyFill="1" applyBorder="1" applyAlignment="1">
      <alignment horizontal="center" vertical="center"/>
    </xf>
    <xf numFmtId="9" fontId="36" fillId="34" borderId="74" xfId="71" applyNumberFormat="1" applyFont="1" applyFill="1" applyBorder="1" applyAlignment="1">
      <alignment horizontal="center" vertical="center"/>
    </xf>
    <xf numFmtId="9" fontId="36" fillId="0" borderId="37" xfId="71" applyNumberFormat="1" applyFont="1" applyFill="1" applyBorder="1" applyAlignment="1">
      <alignment horizontal="center" vertical="center"/>
    </xf>
    <xf numFmtId="0" fontId="36" fillId="39" borderId="36" xfId="0" applyFont="1" applyFill="1" applyBorder="1" applyAlignment="1">
      <alignment horizontal="left" vertical="center" wrapText="1" indent="1"/>
    </xf>
    <xf numFmtId="49" fontId="36" fillId="39" borderId="37" xfId="0" applyNumberFormat="1" applyFont="1" applyFill="1" applyBorder="1" applyAlignment="1">
      <alignment horizontal="center" vertical="center" wrapText="1"/>
    </xf>
    <xf numFmtId="0" fontId="36" fillId="39" borderId="38" xfId="0" applyFont="1" applyFill="1" applyBorder="1" applyAlignment="1">
      <alignment horizontal="center" vertical="center"/>
    </xf>
    <xf numFmtId="0" fontId="72" fillId="39" borderId="36" xfId="0" applyFont="1" applyFill="1" applyBorder="1" applyAlignment="1">
      <alignment horizontal="left" vertical="center" wrapText="1" indent="1"/>
    </xf>
    <xf numFmtId="9" fontId="36" fillId="34" borderId="37" xfId="71" applyNumberFormat="1" applyFont="1" applyFill="1" applyBorder="1" applyAlignment="1">
      <alignment horizontal="center" vertical="center"/>
    </xf>
    <xf numFmtId="0" fontId="71" fillId="0" borderId="0" xfId="0" applyFont="1" applyAlignment="1">
      <alignment horizontal="center" vertical="center"/>
    </xf>
    <xf numFmtId="0" fontId="66" fillId="0" borderId="91"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59" xfId="0" applyFont="1" applyFill="1" applyBorder="1" applyAlignment="1">
      <alignment horizontal="left" vertical="center"/>
    </xf>
    <xf numFmtId="0" fontId="69" fillId="0" borderId="0" xfId="0" applyFont="1" applyAlignment="1">
      <alignment horizontal="center"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76" fillId="38" borderId="92" xfId="0" applyFont="1" applyFill="1" applyBorder="1" applyAlignment="1">
      <alignment horizontal="center" vertical="center"/>
    </xf>
    <xf numFmtId="0" fontId="76" fillId="38" borderId="93" xfId="0" applyFont="1" applyFill="1" applyBorder="1" applyAlignment="1">
      <alignment horizontal="center" vertical="center"/>
    </xf>
    <xf numFmtId="0" fontId="76" fillId="0" borderId="0" xfId="0" applyFont="1" applyAlignment="1">
      <alignment horizontal="center" vertical="center"/>
    </xf>
    <xf numFmtId="0" fontId="76" fillId="0" borderId="76" xfId="0" applyFont="1" applyBorder="1" applyAlignment="1">
      <alignment horizontal="center" vertical="center"/>
    </xf>
    <xf numFmtId="0" fontId="76" fillId="38" borderId="91" xfId="0" applyFont="1" applyFill="1" applyBorder="1" applyAlignment="1">
      <alignment horizontal="center" vertical="center" wrapText="1"/>
    </xf>
    <xf numFmtId="0" fontId="76" fillId="38" borderId="59" xfId="0" applyFont="1" applyFill="1" applyBorder="1" applyAlignment="1">
      <alignment horizontal="center" vertical="center"/>
    </xf>
    <xf numFmtId="0" fontId="76" fillId="0" borderId="32" xfId="0" applyFont="1" applyBorder="1" applyAlignment="1">
      <alignment horizontal="center" vertical="center"/>
    </xf>
    <xf numFmtId="0" fontId="76" fillId="38" borderId="59" xfId="0" applyFont="1" applyFill="1" applyBorder="1" applyAlignment="1">
      <alignment horizontal="center" vertical="center" wrapText="1"/>
    </xf>
    <xf numFmtId="0" fontId="76" fillId="38" borderId="91" xfId="0" applyFont="1" applyFill="1" applyBorder="1" applyAlignment="1">
      <alignment horizontal="center" vertical="center"/>
    </xf>
    <xf numFmtId="0" fontId="42" fillId="34" borderId="61" xfId="0" applyFont="1" applyFill="1" applyBorder="1" applyAlignment="1">
      <alignment horizontal="left" vertical="center" wrapText="1"/>
    </xf>
    <xf numFmtId="0" fontId="42" fillId="34" borderId="62" xfId="0" applyFont="1" applyFill="1" applyBorder="1" applyAlignment="1">
      <alignment horizontal="left" vertical="center" wrapText="1"/>
    </xf>
    <xf numFmtId="0" fontId="36" fillId="34" borderId="18" xfId="0" applyFont="1" applyFill="1" applyBorder="1" applyAlignment="1">
      <alignment horizontal="center" vertical="center"/>
    </xf>
    <xf numFmtId="0" fontId="36" fillId="34" borderId="69"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8" xfId="0" applyFont="1" applyFill="1" applyBorder="1" applyAlignment="1">
      <alignment vertical="center" wrapText="1"/>
    </xf>
    <xf numFmtId="0" fontId="0" fillId="34" borderId="69"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43" fillId="34" borderId="84" xfId="65" applyFont="1" applyFill="1" applyBorder="1" applyAlignment="1">
      <alignment horizontal="left" vertical="center" wrapText="1"/>
      <protection/>
    </xf>
    <xf numFmtId="0" fontId="43" fillId="34" borderId="96" xfId="65" applyFont="1" applyFill="1" applyBorder="1" applyAlignment="1">
      <alignment horizontal="left" vertical="center" wrapText="1"/>
      <protection/>
    </xf>
    <xf numFmtId="0" fontId="36" fillId="34" borderId="97" xfId="0" applyFont="1" applyFill="1" applyBorder="1" applyAlignment="1">
      <alignment horizontal="left" vertical="center" wrapText="1"/>
    </xf>
    <xf numFmtId="0" fontId="36" fillId="34" borderId="63" xfId="0" applyFont="1" applyFill="1" applyBorder="1" applyAlignment="1">
      <alignment horizontal="left" vertical="center" wrapText="1"/>
    </xf>
    <xf numFmtId="0" fontId="36" fillId="34" borderId="70" xfId="0" applyFont="1" applyFill="1" applyBorder="1" applyAlignment="1">
      <alignment horizontal="left" vertical="center" wrapText="1"/>
    </xf>
    <xf numFmtId="0" fontId="42" fillId="38" borderId="61" xfId="0" applyFont="1" applyFill="1" applyBorder="1" applyAlignment="1">
      <alignment horizontal="left" vertical="center" wrapText="1"/>
    </xf>
    <xf numFmtId="0" fontId="42" fillId="38" borderId="62" xfId="0" applyFont="1" applyFill="1" applyBorder="1" applyAlignment="1">
      <alignment horizontal="left" vertical="center" wrapText="1"/>
    </xf>
    <xf numFmtId="0" fontId="79" fillId="40" borderId="0"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42" fillId="34" borderId="57" xfId="0" applyFont="1" applyFill="1" applyBorder="1" applyAlignment="1">
      <alignment horizontal="center" vertical="center"/>
    </xf>
    <xf numFmtId="0" fontId="42" fillId="34" borderId="0" xfId="0" applyFont="1" applyFill="1" applyBorder="1" applyAlignment="1">
      <alignment horizontal="center" vertical="center"/>
    </xf>
    <xf numFmtId="0" fontId="42" fillId="38" borderId="63" xfId="0" applyFont="1" applyFill="1" applyBorder="1" applyAlignment="1">
      <alignment horizontal="left" vertical="center" wrapText="1"/>
    </xf>
    <xf numFmtId="0" fontId="42" fillId="38" borderId="64" xfId="0" applyFont="1" applyFill="1" applyBorder="1" applyAlignment="1">
      <alignment horizontal="left" vertical="center" wrapText="1"/>
    </xf>
    <xf numFmtId="0" fontId="36" fillId="38" borderId="98" xfId="0" applyFont="1" applyFill="1" applyBorder="1" applyAlignment="1">
      <alignment horizontal="left" vertical="center" wrapText="1"/>
    </xf>
    <xf numFmtId="0" fontId="36" fillId="38" borderId="61" xfId="0" applyFont="1" applyFill="1" applyBorder="1" applyAlignment="1">
      <alignment horizontal="left" vertical="center" wrapText="1"/>
    </xf>
    <xf numFmtId="0" fontId="36" fillId="38" borderId="73" xfId="0" applyFont="1" applyFill="1" applyBorder="1" applyAlignment="1">
      <alignment horizontal="left" vertical="center" wrapText="1"/>
    </xf>
    <xf numFmtId="0" fontId="36" fillId="34" borderId="64" xfId="0" applyFont="1" applyFill="1" applyBorder="1" applyAlignment="1">
      <alignment horizontal="left"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76" fillId="34" borderId="63" xfId="0" applyFont="1" applyFill="1" applyBorder="1" applyAlignment="1">
      <alignment horizontal="left" vertical="center" wrapText="1"/>
    </xf>
    <xf numFmtId="0" fontId="76" fillId="34" borderId="64" xfId="0" applyFont="1" applyFill="1" applyBorder="1" applyAlignment="1">
      <alignment horizontal="left" vertical="center" wrapText="1"/>
    </xf>
    <xf numFmtId="0" fontId="36" fillId="35" borderId="98" xfId="0" applyFont="1" applyFill="1" applyBorder="1" applyAlignment="1">
      <alignment horizontal="left" vertical="center" wrapText="1"/>
    </xf>
    <xf numFmtId="0" fontId="36" fillId="35" borderId="62"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99"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6" fillId="34" borderId="99" xfId="0" applyFont="1" applyFill="1" applyBorder="1" applyAlignment="1">
      <alignment horizontal="center" vertical="center" wrapText="1"/>
    </xf>
    <xf numFmtId="0" fontId="76" fillId="34" borderId="67" xfId="0" applyFont="1" applyFill="1" applyBorder="1" applyAlignment="1">
      <alignment horizontal="center" vertical="center" wrapText="1"/>
    </xf>
    <xf numFmtId="0" fontId="42" fillId="34" borderId="66" xfId="0" applyFont="1" applyFill="1" applyBorder="1" applyAlignment="1">
      <alignment horizontal="center" vertical="center"/>
    </xf>
    <xf numFmtId="0" fontId="42" fillId="34" borderId="65" xfId="0" applyFont="1" applyFill="1" applyBorder="1" applyAlignment="1">
      <alignment horizontal="center" vertical="center"/>
    </xf>
    <xf numFmtId="0" fontId="50" fillId="40" borderId="56" xfId="0" applyFont="1" applyFill="1" applyBorder="1" applyAlignment="1">
      <alignment horizontal="center" vertical="center" wrapText="1"/>
    </xf>
    <xf numFmtId="0" fontId="43" fillId="34" borderId="99" xfId="65" applyFont="1" applyFill="1" applyBorder="1" applyAlignment="1">
      <alignment horizontal="left" vertical="center" wrapText="1"/>
      <protection/>
    </xf>
    <xf numFmtId="0" fontId="43" fillId="34" borderId="67" xfId="65" applyFont="1" applyFill="1" applyBorder="1" applyAlignment="1">
      <alignment horizontal="left" vertical="center" wrapText="1"/>
      <protection/>
    </xf>
    <xf numFmtId="0" fontId="76" fillId="34" borderId="63" xfId="0" applyFont="1" applyFill="1" applyBorder="1" applyAlignment="1">
      <alignment horizontal="center" vertical="center" wrapText="1"/>
    </xf>
    <xf numFmtId="0" fontId="76" fillId="34" borderId="64" xfId="0" applyFont="1" applyFill="1" applyBorder="1" applyAlignment="1">
      <alignment horizontal="center" vertical="center" wrapText="1"/>
    </xf>
    <xf numFmtId="0" fontId="50" fillId="40" borderId="0" xfId="0" applyFont="1" applyFill="1" applyBorder="1" applyAlignment="1">
      <alignment horizontal="center" vertical="center" wrapText="1"/>
    </xf>
    <xf numFmtId="0" fontId="76" fillId="34" borderId="99" xfId="0" applyFont="1" applyFill="1" applyBorder="1" applyAlignment="1">
      <alignment horizontal="left" vertical="center" wrapText="1"/>
    </xf>
    <xf numFmtId="0" fontId="76" fillId="34" borderId="67" xfId="0" applyFont="1" applyFill="1" applyBorder="1" applyAlignment="1">
      <alignment horizontal="left" vertical="center" wrapText="1"/>
    </xf>
    <xf numFmtId="0" fontId="76" fillId="34" borderId="84" xfId="0" applyFont="1" applyFill="1" applyBorder="1" applyAlignment="1">
      <alignment horizontal="left" vertical="center" wrapText="1"/>
    </xf>
    <xf numFmtId="0" fontId="76" fillId="34" borderId="96" xfId="0" applyFont="1" applyFill="1" applyBorder="1" applyAlignment="1">
      <alignment horizontal="left" vertical="center" wrapText="1"/>
    </xf>
    <xf numFmtId="0" fontId="76" fillId="34" borderId="0" xfId="0" applyFont="1" applyFill="1" applyBorder="1" applyAlignment="1">
      <alignment horizontal="center" vertical="center" wrapText="1"/>
    </xf>
    <xf numFmtId="0" fontId="76" fillId="34" borderId="80" xfId="0" applyFont="1" applyFill="1" applyBorder="1" applyAlignment="1">
      <alignment horizontal="center" vertical="center" wrapText="1"/>
    </xf>
    <xf numFmtId="0" fontId="42" fillId="34" borderId="99"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3" fillId="34" borderId="99" xfId="0" applyFont="1" applyFill="1" applyBorder="1" applyAlignment="1">
      <alignment horizontal="left" vertical="center" wrapText="1"/>
    </xf>
    <xf numFmtId="0" fontId="43" fillId="34" borderId="67" xfId="0" applyFont="1" applyFill="1" applyBorder="1" applyAlignment="1">
      <alignment horizontal="left" vertical="center" wrapText="1"/>
    </xf>
    <xf numFmtId="0" fontId="43" fillId="35" borderId="49" xfId="0" applyFont="1" applyFill="1" applyBorder="1" applyAlignment="1">
      <alignment horizontal="center" vertical="center" wrapText="1"/>
    </xf>
    <xf numFmtId="0" fontId="43" fillId="35" borderId="85" xfId="0" applyFont="1" applyFill="1" applyBorder="1" applyAlignment="1">
      <alignment horizontal="center" vertical="center" wrapText="1"/>
    </xf>
    <xf numFmtId="0" fontId="43" fillId="35" borderId="46" xfId="0" applyFont="1" applyFill="1" applyBorder="1" applyAlignment="1">
      <alignment horizontal="center" vertical="center" wrapText="1"/>
    </xf>
    <xf numFmtId="0" fontId="43" fillId="35" borderId="100" xfId="0" applyFont="1" applyFill="1" applyBorder="1" applyAlignment="1">
      <alignment horizontal="center" vertical="center" wrapText="1"/>
    </xf>
    <xf numFmtId="0" fontId="43" fillId="35" borderId="47" xfId="0" applyFont="1" applyFill="1" applyBorder="1" applyAlignment="1">
      <alignment horizontal="center" vertical="center" wrapText="1"/>
    </xf>
    <xf numFmtId="0" fontId="43" fillId="35" borderId="101" xfId="0" applyFont="1" applyFill="1" applyBorder="1" applyAlignment="1">
      <alignment horizontal="center" vertical="center" wrapText="1"/>
    </xf>
    <xf numFmtId="0" fontId="43" fillId="35" borderId="48" xfId="0" applyFont="1" applyFill="1" applyBorder="1" applyAlignment="1">
      <alignment horizontal="center" vertical="center" wrapText="1"/>
    </xf>
    <xf numFmtId="0" fontId="43" fillId="35" borderId="90"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43" fillId="35" borderId="69" xfId="0" applyFont="1" applyFill="1" applyBorder="1" applyAlignment="1">
      <alignment horizontal="center" vertical="center" wrapText="1"/>
    </xf>
    <xf numFmtId="0" fontId="43" fillId="35" borderId="95" xfId="0" applyFont="1" applyFill="1" applyBorder="1" applyAlignment="1">
      <alignment horizontal="center" vertical="center" wrapText="1"/>
    </xf>
    <xf numFmtId="0" fontId="42" fillId="36" borderId="49" xfId="0" applyFont="1" applyFill="1" applyBorder="1" applyAlignment="1">
      <alignment horizontal="center" vertical="center" wrapText="1"/>
    </xf>
    <xf numFmtId="0" fontId="42" fillId="36" borderId="85" xfId="0" applyFont="1" applyFill="1" applyBorder="1" applyAlignment="1">
      <alignment horizontal="center" vertical="center"/>
    </xf>
    <xf numFmtId="0" fontId="43" fillId="35" borderId="68" xfId="0" applyFont="1" applyFill="1" applyBorder="1" applyAlignment="1">
      <alignment horizontal="center" vertical="center" wrapText="1"/>
    </xf>
    <xf numFmtId="0" fontId="42" fillId="36" borderId="49" xfId="0" applyFont="1" applyFill="1" applyBorder="1" applyAlignment="1">
      <alignment horizontal="center" vertic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2733675</xdr:colOff>
      <xdr:row>2</xdr:row>
      <xdr:rowOff>66675</xdr:rowOff>
    </xdr:to>
    <xdr:pic>
      <xdr:nvPicPr>
        <xdr:cNvPr id="1" name="6 Imagen" descr="LOGO_INFORME WORD.png"/>
        <xdr:cNvPicPr preferRelativeResize="1">
          <a:picLocks noChangeAspect="1"/>
        </xdr:cNvPicPr>
      </xdr:nvPicPr>
      <xdr:blipFill>
        <a:blip r:embed="rId1"/>
        <a:srcRect l="67181"/>
        <a:stretch>
          <a:fillRect/>
        </a:stretch>
      </xdr:blipFill>
      <xdr:spPr>
        <a:xfrm>
          <a:off x="114300" y="0"/>
          <a:ext cx="26193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655" t="s">
        <v>28</v>
      </c>
      <c r="C2" s="655"/>
      <c r="D2" s="655"/>
      <c r="E2" s="655"/>
      <c r="F2" s="655"/>
      <c r="G2" s="655"/>
      <c r="H2" s="655"/>
      <c r="I2" s="655"/>
      <c r="J2" s="655"/>
      <c r="K2" s="655"/>
      <c r="L2" s="655"/>
      <c r="M2" s="655"/>
      <c r="N2" s="655"/>
      <c r="O2" s="655"/>
      <c r="P2" s="655"/>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656" t="s">
        <v>3</v>
      </c>
      <c r="C9" s="52">
        <v>29250000000</v>
      </c>
      <c r="D9" s="5"/>
      <c r="E9" s="5"/>
      <c r="F9" s="5"/>
      <c r="G9" s="5"/>
      <c r="H9" s="5"/>
      <c r="I9" s="5">
        <v>29250000000</v>
      </c>
      <c r="J9" s="5"/>
      <c r="K9" s="5"/>
      <c r="L9" s="5"/>
      <c r="M9" s="5"/>
      <c r="N9" s="5"/>
      <c r="O9" s="5"/>
      <c r="P9" s="14">
        <f t="shared" si="0"/>
        <v>29250000000</v>
      </c>
    </row>
    <row r="10" spans="2:16" ht="30" customHeight="1">
      <c r="B10" s="658"/>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656" t="s">
        <v>9</v>
      </c>
      <c r="C16" s="52">
        <v>63000000000</v>
      </c>
      <c r="D16" s="5"/>
      <c r="E16" s="5"/>
      <c r="F16" s="5"/>
      <c r="G16" s="5"/>
      <c r="H16" s="5"/>
      <c r="I16" s="5"/>
      <c r="J16" s="5"/>
      <c r="K16" s="5"/>
      <c r="L16" s="5"/>
      <c r="M16" s="5"/>
      <c r="N16" s="5"/>
      <c r="O16" s="5">
        <v>63000000000</v>
      </c>
      <c r="P16" s="14">
        <f t="shared" si="0"/>
        <v>63000000000</v>
      </c>
    </row>
    <row r="17" spans="2:16" ht="30" customHeight="1">
      <c r="B17" s="657"/>
      <c r="C17" s="5">
        <v>22717512730</v>
      </c>
      <c r="D17" s="5"/>
      <c r="E17" s="5"/>
      <c r="F17" s="5"/>
      <c r="G17" s="5"/>
      <c r="H17" s="5"/>
      <c r="I17" s="5"/>
      <c r="J17" s="5"/>
      <c r="K17" s="5"/>
      <c r="L17" s="5"/>
      <c r="M17" s="5"/>
      <c r="N17" s="5"/>
      <c r="O17" s="5">
        <v>22717512730</v>
      </c>
      <c r="P17" s="14">
        <f t="shared" si="0"/>
        <v>22717512730</v>
      </c>
    </row>
    <row r="18" spans="2:16" ht="30" customHeight="1">
      <c r="B18" s="658"/>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142</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138</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139</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140</v>
      </c>
      <c r="B22" s="46">
        <v>150600000</v>
      </c>
      <c r="C22" s="46"/>
      <c r="D22" s="46"/>
      <c r="E22" s="46"/>
      <c r="F22" s="46"/>
      <c r="G22" s="46"/>
      <c r="H22" s="46">
        <v>150600000</v>
      </c>
      <c r="I22" s="46"/>
      <c r="J22" s="46"/>
      <c r="K22" s="46"/>
      <c r="L22" s="46"/>
      <c r="M22" s="46"/>
      <c r="N22" s="46"/>
      <c r="O22" s="46">
        <f t="shared" si="1"/>
        <v>150600000</v>
      </c>
    </row>
    <row r="23" spans="1:15" s="44" customFormat="1" ht="12">
      <c r="A23" s="45" t="s">
        <v>141</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1:AJ121"/>
  <sheetViews>
    <sheetView showGridLines="0" tabSelected="1"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27" width="11.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4" width="11.8515625" style="31" bestFit="1" customWidth="1"/>
    <col min="35" max="35" width="11.8515625" style="31" customWidth="1"/>
    <col min="36" max="36" width="11.00390625" style="31" customWidth="1"/>
    <col min="37" max="16384" width="11.421875" style="31" customWidth="1"/>
  </cols>
  <sheetData>
    <row r="1" ht="51.75" customHeight="1">
      <c r="A1" s="31" t="s">
        <v>252</v>
      </c>
    </row>
    <row r="2" spans="1:34" ht="18.75">
      <c r="A2" s="659"/>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row>
    <row r="3" spans="1:34" ht="15.75">
      <c r="A3" s="661" t="s">
        <v>209</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row>
    <row r="4" spans="1:36" ht="8.25" customHeight="1">
      <c r="A4" s="173"/>
      <c r="B4" s="173"/>
      <c r="C4" s="173"/>
      <c r="D4" s="173"/>
      <c r="E4" s="387"/>
      <c r="F4" s="173"/>
      <c r="G4" s="387"/>
      <c r="H4" s="173"/>
      <c r="I4" s="387"/>
      <c r="J4" s="173"/>
      <c r="K4" s="387"/>
      <c r="L4" s="173"/>
      <c r="M4" s="387"/>
      <c r="N4" s="173"/>
      <c r="O4" s="387"/>
      <c r="P4" s="173"/>
      <c r="Q4" s="387"/>
      <c r="R4" s="173"/>
      <c r="S4" s="387"/>
      <c r="T4" s="173"/>
      <c r="U4" s="387"/>
      <c r="V4" s="173"/>
      <c r="W4" s="387"/>
      <c r="X4" s="173"/>
      <c r="Y4" s="387"/>
      <c r="Z4" s="173"/>
      <c r="AA4" s="387"/>
      <c r="AB4" s="173"/>
      <c r="AC4" s="387"/>
      <c r="AD4" s="173"/>
      <c r="AE4" s="387"/>
      <c r="AF4" s="173"/>
      <c r="AG4" s="387"/>
      <c r="AH4" s="62"/>
      <c r="AI4" s="387"/>
      <c r="AJ4" s="387"/>
    </row>
    <row r="5" spans="1:36" ht="15">
      <c r="A5" s="171" t="s">
        <v>201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row>
    <row r="6" spans="1:36" ht="24" customHeight="1">
      <c r="A6" s="153" t="s">
        <v>64</v>
      </c>
      <c r="B6" s="666" t="s">
        <v>130</v>
      </c>
      <c r="C6" s="670" t="s">
        <v>131</v>
      </c>
      <c r="D6" s="668" t="s">
        <v>152</v>
      </c>
      <c r="E6" s="664"/>
      <c r="F6" s="664" t="s">
        <v>153</v>
      </c>
      <c r="G6" s="664"/>
      <c r="H6" s="664" t="s">
        <v>154</v>
      </c>
      <c r="I6" s="664"/>
      <c r="J6" s="664" t="s">
        <v>155</v>
      </c>
      <c r="K6" s="664"/>
      <c r="L6" s="664" t="s">
        <v>156</v>
      </c>
      <c r="M6" s="664"/>
      <c r="N6" s="664" t="s">
        <v>157</v>
      </c>
      <c r="O6" s="664"/>
      <c r="P6" s="664" t="s">
        <v>158</v>
      </c>
      <c r="Q6" s="664"/>
      <c r="R6" s="664" t="s">
        <v>159</v>
      </c>
      <c r="S6" s="664"/>
      <c r="T6" s="664" t="s">
        <v>160</v>
      </c>
      <c r="U6" s="664"/>
      <c r="V6" s="664" t="s">
        <v>161</v>
      </c>
      <c r="W6" s="664"/>
      <c r="X6" s="664" t="s">
        <v>162</v>
      </c>
      <c r="Y6" s="664"/>
      <c r="Z6" s="664" t="s">
        <v>163</v>
      </c>
      <c r="AA6" s="665"/>
      <c r="AB6" s="662" t="s">
        <v>815</v>
      </c>
      <c r="AC6" s="663"/>
      <c r="AD6" s="662" t="s">
        <v>818</v>
      </c>
      <c r="AE6" s="663"/>
      <c r="AF6" s="662" t="s">
        <v>819</v>
      </c>
      <c r="AG6" s="663"/>
      <c r="AH6" s="662" t="s">
        <v>820</v>
      </c>
      <c r="AI6" s="663"/>
      <c r="AJ6" s="666" t="s">
        <v>822</v>
      </c>
    </row>
    <row r="7" spans="1:36" ht="24" customHeight="1">
      <c r="A7" s="153" t="s">
        <v>126</v>
      </c>
      <c r="B7" s="669"/>
      <c r="C7" s="667"/>
      <c r="D7" s="170" t="s">
        <v>137</v>
      </c>
      <c r="E7" s="170" t="s">
        <v>817</v>
      </c>
      <c r="F7" s="170" t="s">
        <v>137</v>
      </c>
      <c r="G7" s="170" t="s">
        <v>817</v>
      </c>
      <c r="H7" s="170" t="s">
        <v>137</v>
      </c>
      <c r="I7" s="170" t="s">
        <v>817</v>
      </c>
      <c r="J7" s="170" t="s">
        <v>137</v>
      </c>
      <c r="K7" s="170" t="s">
        <v>817</v>
      </c>
      <c r="L7" s="170" t="s">
        <v>137</v>
      </c>
      <c r="M7" s="170" t="s">
        <v>817</v>
      </c>
      <c r="N7" s="170" t="s">
        <v>137</v>
      </c>
      <c r="O7" s="170" t="s">
        <v>817</v>
      </c>
      <c r="P7" s="170" t="s">
        <v>137</v>
      </c>
      <c r="Q7" s="170" t="s">
        <v>817</v>
      </c>
      <c r="R7" s="170" t="s">
        <v>137</v>
      </c>
      <c r="S7" s="170" t="s">
        <v>817</v>
      </c>
      <c r="T7" s="170" t="s">
        <v>137</v>
      </c>
      <c r="U7" s="170" t="s">
        <v>817</v>
      </c>
      <c r="V7" s="170" t="s">
        <v>137</v>
      </c>
      <c r="W7" s="170" t="s">
        <v>817</v>
      </c>
      <c r="X7" s="170" t="s">
        <v>137</v>
      </c>
      <c r="Y7" s="170" t="s">
        <v>817</v>
      </c>
      <c r="Z7" s="170" t="s">
        <v>137</v>
      </c>
      <c r="AA7" s="170" t="s">
        <v>817</v>
      </c>
      <c r="AB7" s="153" t="s">
        <v>816</v>
      </c>
      <c r="AC7" s="153" t="s">
        <v>817</v>
      </c>
      <c r="AD7" s="153" t="s">
        <v>816</v>
      </c>
      <c r="AE7" s="153" t="s">
        <v>817</v>
      </c>
      <c r="AF7" s="153" t="s">
        <v>816</v>
      </c>
      <c r="AG7" s="153" t="s">
        <v>817</v>
      </c>
      <c r="AH7" s="153" t="s">
        <v>816</v>
      </c>
      <c r="AI7" s="153" t="s">
        <v>817</v>
      </c>
      <c r="AJ7" s="667"/>
    </row>
    <row r="8" spans="1:36" s="60" customFormat="1" ht="12.75">
      <c r="A8" s="237" t="s">
        <v>390</v>
      </c>
      <c r="B8" s="169" t="s">
        <v>391</v>
      </c>
      <c r="C8" s="370">
        <f>+'Metas por Proyecto'!E68+'Metas por Proyecto'!E76+'Metas por Proyecto'!E88+'Metas por Proyecto'!E95+'Metas por Proyecto'!E119+'Metas por Proyecto'!E124+'Metas por Proyecto'!E189+'Metas por Proyecto'!E197+'Metas por Proyecto'!E198+'Metas por Proyecto'!E199+'Metas por Proyecto'!E200+'Metas por Proyecto'!E201+'Metas por Proyecto'!E202+'Metas por Proyecto'!E258+'Metas por Proyecto'!E259+'Metas por Proyecto'!E260+'Metas por Proyecto'!E261+'Metas por Proyecto'!E267+'Metas por Proyecto'!E268+'Metas por Proyecto'!E269+'Metas por Proyecto'!E270+'Metas por Proyecto'!E285+'Metas por Proyecto'!E286+'Metas por Proyecto'!E287+'Metas por Proyecto'!E288+'Metas por Proyecto'!E289</f>
        <v>310.5482772005798</v>
      </c>
      <c r="D8" s="167">
        <f>+'Metas por Proyecto'!F68+'Metas por Proyecto'!F76+'Metas por Proyecto'!F88+'Metas por Proyecto'!F95+'Metas por Proyecto'!F119+'Metas por Proyecto'!F124+'Metas por Proyecto'!F189+'Metas por Proyecto'!F197+'Metas por Proyecto'!F198+'Metas por Proyecto'!F199+'Metas por Proyecto'!F200+'Metas por Proyecto'!F201+'Metas por Proyecto'!F202+'Metas por Proyecto'!F258+'Metas por Proyecto'!F259+'Metas por Proyecto'!F260+'Metas por Proyecto'!F261+'Metas por Proyecto'!F267+'Metas por Proyecto'!F268+'Metas por Proyecto'!F269+'Metas por Proyecto'!F270+'Metas por Proyecto'!F285+'Metas por Proyecto'!F286+'Metas por Proyecto'!F287+'Metas por Proyecto'!F288+'Metas por Proyecto'!F289</f>
        <v>7.053059121924857</v>
      </c>
      <c r="E8" s="475">
        <f>+'Metas por Proyecto'!G68+'Metas por Proyecto'!G76+'Metas por Proyecto'!G88+'Metas por Proyecto'!G95+'Metas por Proyecto'!G119+'Metas por Proyecto'!G124+'Metas por Proyecto'!G189+'Metas por Proyecto'!G197+'Metas por Proyecto'!G198+'Metas por Proyecto'!G199+'Metas por Proyecto'!G200+'Metas por Proyecto'!G201+'Metas por Proyecto'!G202+'Metas por Proyecto'!G258+'Metas por Proyecto'!G259+'Metas por Proyecto'!G260+'Metas por Proyecto'!G261+'Metas por Proyecto'!G267+'Metas por Proyecto'!G268+'Metas por Proyecto'!G269+'Metas por Proyecto'!G270+'Metas por Proyecto'!G285+'Metas por Proyecto'!G286+'Metas por Proyecto'!G287+'Metas por Proyecto'!G288+'Metas por Proyecto'!G289</f>
        <v>36.6</v>
      </c>
      <c r="F8" s="167">
        <f>+'Metas por Proyecto'!H68+'Metas por Proyecto'!H76+'Metas por Proyecto'!H88+'Metas por Proyecto'!H95+'Metas por Proyecto'!H119+'Metas por Proyecto'!H124+'Metas por Proyecto'!H189+'Metas por Proyecto'!H197+'Metas por Proyecto'!H198+'Metas por Proyecto'!H199+'Metas por Proyecto'!H200+'Metas por Proyecto'!H201+'Metas por Proyecto'!H202+'Metas por Proyecto'!H258+'Metas por Proyecto'!H259+'Metas por Proyecto'!H260+'Metas por Proyecto'!H261+'Metas por Proyecto'!H267+'Metas por Proyecto'!H268+'Metas por Proyecto'!H269+'Metas por Proyecto'!H270+'Metas por Proyecto'!H285+'Metas por Proyecto'!H286+'Metas por Proyecto'!H287+'Metas por Proyecto'!H288+'Metas por Proyecto'!H289</f>
        <v>7.5025242870951185</v>
      </c>
      <c r="G8" s="475">
        <f>+'Metas por Proyecto'!I68+'Metas por Proyecto'!I76+'Metas por Proyecto'!I88+'Metas por Proyecto'!I95+'Metas por Proyecto'!I119+'Metas por Proyecto'!I124+'Metas por Proyecto'!I189+'Metas por Proyecto'!I197+'Metas por Proyecto'!I198+'Metas por Proyecto'!I199+'Metas por Proyecto'!I200+'Metas por Proyecto'!I201+'Metas por Proyecto'!I202+'Metas por Proyecto'!I258+'Metas por Proyecto'!I259+'Metas por Proyecto'!I260+'Metas por Proyecto'!I261+'Metas por Proyecto'!I267+'Metas por Proyecto'!I268+'Metas por Proyecto'!I269+'Metas por Proyecto'!I270+'Metas por Proyecto'!I285+'Metas por Proyecto'!I286+'Metas por Proyecto'!I287+'Metas por Proyecto'!I288+'Metas por Proyecto'!I289</f>
        <v>11.899999999999999</v>
      </c>
      <c r="H8" s="167">
        <f>+'Metas por Proyecto'!J68+'Metas por Proyecto'!J76+'Metas por Proyecto'!J88+'Metas por Proyecto'!J95+'Metas por Proyecto'!J119+'Metas por Proyecto'!J124+'Metas por Proyecto'!J189+'Metas por Proyecto'!J197+'Metas por Proyecto'!J198+'Metas por Proyecto'!J199+'Metas por Proyecto'!J200+'Metas por Proyecto'!J201+'Metas por Proyecto'!J202+'Metas por Proyecto'!J258+'Metas por Proyecto'!J259+'Metas por Proyecto'!J260+'Metas por Proyecto'!J261+'Metas por Proyecto'!J267+'Metas por Proyecto'!J268+'Metas por Proyecto'!J269+'Metas por Proyecto'!J270+'Metas por Proyecto'!J285+'Metas por Proyecto'!J286+'Metas por Proyecto'!J287+'Metas por Proyecto'!J288+'Metas por Proyecto'!J289</f>
        <v>12.523923482004982</v>
      </c>
      <c r="I8" s="475">
        <f>+'Metas por Proyecto'!K68+'Metas por Proyecto'!K76+'Metas por Proyecto'!K88+'Metas por Proyecto'!K95+'Metas por Proyecto'!K119+'Metas por Proyecto'!K124+'Metas por Proyecto'!K189+'Metas por Proyecto'!K197+'Metas por Proyecto'!K198+'Metas por Proyecto'!K199+'Metas por Proyecto'!K200+'Metas por Proyecto'!K201+'Metas por Proyecto'!K202+'Metas por Proyecto'!K258+'Metas por Proyecto'!K259+'Metas por Proyecto'!K260+'Metas por Proyecto'!K261+'Metas por Proyecto'!K267+'Metas por Proyecto'!K268+'Metas por Proyecto'!K269+'Metas por Proyecto'!K270+'Metas por Proyecto'!K285+'Metas por Proyecto'!K286+'Metas por Proyecto'!K287+'Metas por Proyecto'!K288+'Metas por Proyecto'!K289</f>
        <v>18.63</v>
      </c>
      <c r="J8" s="167">
        <f>+'Metas por Proyecto'!L68+'Metas por Proyecto'!L76+'Metas por Proyecto'!L88+'Metas por Proyecto'!L95+'Metas por Proyecto'!L119+'Metas por Proyecto'!L124+'Metas por Proyecto'!L189+'Metas por Proyecto'!L197+'Metas por Proyecto'!L198+'Metas por Proyecto'!L199+'Metas por Proyecto'!L200+'Metas por Proyecto'!L201+'Metas por Proyecto'!L202+'Metas por Proyecto'!L258+'Metas por Proyecto'!L259+'Metas por Proyecto'!L260+'Metas por Proyecto'!L261+'Metas por Proyecto'!L267+'Metas por Proyecto'!L268+'Metas por Proyecto'!L269+'Metas por Proyecto'!L270+'Metas por Proyecto'!L285+'Metas por Proyecto'!L286+'Metas por Proyecto'!L287+'Metas por Proyecto'!L288+'Metas por Proyecto'!L289</f>
        <v>19.10275521063139</v>
      </c>
      <c r="K8" s="475">
        <f>+'Metas por Proyecto'!M68+'Metas por Proyecto'!M76+'Metas por Proyecto'!M88+'Metas por Proyecto'!M95+'Metas por Proyecto'!M119+'Metas por Proyecto'!M124+'Metas por Proyecto'!M189+'Metas por Proyecto'!M197+'Metas por Proyecto'!M198+'Metas por Proyecto'!M199+'Metas por Proyecto'!M200+'Metas por Proyecto'!M201+'Metas por Proyecto'!M202+'Metas por Proyecto'!M258+'Metas por Proyecto'!M259+'Metas por Proyecto'!M260+'Metas por Proyecto'!M261+'Metas por Proyecto'!M267+'Metas por Proyecto'!M268+'Metas por Proyecto'!M269+'Metas por Proyecto'!M270+'Metas por Proyecto'!M285+'Metas por Proyecto'!M286+'Metas por Proyecto'!M287+'Metas por Proyecto'!M288+'Metas por Proyecto'!M289</f>
        <v>25.159999999999997</v>
      </c>
      <c r="L8" s="167">
        <f>+'Metas por Proyecto'!N68+'Metas por Proyecto'!N76+'Metas por Proyecto'!N88+'Metas por Proyecto'!N95+'Metas por Proyecto'!N119+'Metas por Proyecto'!N124+'Metas por Proyecto'!N189+'Metas por Proyecto'!N197+'Metas por Proyecto'!N198+'Metas por Proyecto'!N199+'Metas por Proyecto'!N200+'Metas por Proyecto'!N201+'Metas por Proyecto'!N202+'Metas por Proyecto'!N258+'Metas por Proyecto'!N259+'Metas por Proyecto'!N260+'Metas por Proyecto'!N261+'Metas por Proyecto'!N267+'Metas por Proyecto'!N268+'Metas por Proyecto'!N269+'Metas por Proyecto'!N270+'Metas por Proyecto'!N285+'Metas por Proyecto'!N286+'Metas por Proyecto'!N287+'Metas por Proyecto'!N288+'Metas por Proyecto'!N289</f>
        <v>17.545129245731744</v>
      </c>
      <c r="M8" s="475">
        <f>+'Metas por Proyecto'!O68+'Metas por Proyecto'!O76+'Metas por Proyecto'!O88+'Metas por Proyecto'!O95+'Metas por Proyecto'!O119+'Metas por Proyecto'!O124+'Metas por Proyecto'!O189+'Metas por Proyecto'!O197+'Metas por Proyecto'!O198+'Metas por Proyecto'!O199+'Metas por Proyecto'!O200+'Metas por Proyecto'!O201+'Metas por Proyecto'!O202+'Metas por Proyecto'!O258+'Metas por Proyecto'!O259+'Metas por Proyecto'!O260+'Metas por Proyecto'!O261+'Metas por Proyecto'!O267+'Metas por Proyecto'!O268+'Metas por Proyecto'!O269+'Metas por Proyecto'!O270+'Metas por Proyecto'!O285+'Metas por Proyecto'!O286+'Metas por Proyecto'!O287+'Metas por Proyecto'!O288+'Metas por Proyecto'!O289</f>
        <v>26.599999999999998</v>
      </c>
      <c r="N8" s="167">
        <f>+'Metas por Proyecto'!P68+'Metas por Proyecto'!P76+'Metas por Proyecto'!P88+'Metas por Proyecto'!P95+'Metas por Proyecto'!P119+'Metas por Proyecto'!P124+'Metas por Proyecto'!P189+'Metas por Proyecto'!P197+'Metas por Proyecto'!P198+'Metas por Proyecto'!P199+'Metas por Proyecto'!P200+'Metas por Proyecto'!P201+'Metas por Proyecto'!P202+'Metas por Proyecto'!P258+'Metas por Proyecto'!P259+'Metas por Proyecto'!P260+'Metas por Proyecto'!P261+'Metas por Proyecto'!P267+'Metas por Proyecto'!P268+'Metas por Proyecto'!P269+'Metas por Proyecto'!P270+'Metas por Proyecto'!P285+'Metas por Proyecto'!P286+'Metas por Proyecto'!P287+'Metas por Proyecto'!P288+'Metas por Proyecto'!P289</f>
        <v>19.85170171927421</v>
      </c>
      <c r="O8" s="167">
        <f>+'Metas por Proyecto'!Q68+'Metas por Proyecto'!Q76+'Metas por Proyecto'!Q88+'Metas por Proyecto'!Q95+'Metas por Proyecto'!Q119+'Metas por Proyecto'!Q124+'Metas por Proyecto'!Q189+'Metas por Proyecto'!Q197+'Metas por Proyecto'!Q198+'Metas por Proyecto'!Q199+'Metas por Proyecto'!Q200+'Metas por Proyecto'!Q201+'Metas por Proyecto'!Q202+'Metas por Proyecto'!Q258+'Metas por Proyecto'!Q259+'Metas por Proyecto'!Q260+'Metas por Proyecto'!Q261+'Metas por Proyecto'!Q267+'Metas por Proyecto'!Q268+'Metas por Proyecto'!Q269+'Metas por Proyecto'!Q270+'Metas por Proyecto'!Q285+'Metas por Proyecto'!Q286+'Metas por Proyecto'!Q287+'Metas por Proyecto'!Q288+'Metas por Proyecto'!Q289</f>
        <v>20.669999999999998</v>
      </c>
      <c r="P8" s="167">
        <f>+'Metas por Proyecto'!R68+'Metas por Proyecto'!R76+'Metas por Proyecto'!R88+'Metas por Proyecto'!R95+'Metas por Proyecto'!R119+'Metas por Proyecto'!R124+'Metas por Proyecto'!R189+'Metas por Proyecto'!R197+'Metas por Proyecto'!R198+'Metas por Proyecto'!R199+'Metas por Proyecto'!R200+'Metas por Proyecto'!R201+'Metas por Proyecto'!R202+'Metas por Proyecto'!R258+'Metas por Proyecto'!R259+'Metas por Proyecto'!R260+'Metas por Proyecto'!R261+'Metas por Proyecto'!R267+'Metas por Proyecto'!R268+'Metas por Proyecto'!R269+'Metas por Proyecto'!R270+'Metas por Proyecto'!R285+'Metas por Proyecto'!R286+'Metas por Proyecto'!R287+'Metas por Proyecto'!R288+'Metas por Proyecto'!R289</f>
        <v>24.273012439318066</v>
      </c>
      <c r="Q8" s="475">
        <f>+'Metas por Proyecto'!S68+'Metas por Proyecto'!S76+'Metas por Proyecto'!S88+'Metas por Proyecto'!S95+'Metas por Proyecto'!S119+'Metas por Proyecto'!S124+'Metas por Proyecto'!S189+'Metas por Proyecto'!S197+'Metas por Proyecto'!S198+'Metas por Proyecto'!S199+'Metas por Proyecto'!S200+'Metas por Proyecto'!S201+'Metas por Proyecto'!S202+'Metas por Proyecto'!S258+'Metas por Proyecto'!S259+'Metas por Proyecto'!S260+'Metas por Proyecto'!S261+'Metas por Proyecto'!S267+'Metas por Proyecto'!S268+'Metas por Proyecto'!S269+'Metas por Proyecto'!S270+'Metas por Proyecto'!S285+'Metas por Proyecto'!S286+'Metas por Proyecto'!S287+'Metas por Proyecto'!S288+'Metas por Proyecto'!S289</f>
        <v>0</v>
      </c>
      <c r="R8" s="167">
        <f>+'Metas por Proyecto'!T68+'Metas por Proyecto'!T76+'Metas por Proyecto'!T88+'Metas por Proyecto'!T95+'Metas por Proyecto'!T119+'Metas por Proyecto'!T124+'Metas por Proyecto'!T189+'Metas por Proyecto'!T197+'Metas por Proyecto'!T198+'Metas por Proyecto'!T199+'Metas por Proyecto'!T200+'Metas por Proyecto'!T201+'Metas por Proyecto'!T202+'Metas por Proyecto'!T258+'Metas por Proyecto'!T259+'Metas por Proyecto'!T260+'Metas por Proyecto'!T261+'Metas por Proyecto'!T267+'Metas por Proyecto'!T268+'Metas por Proyecto'!T269+'Metas por Proyecto'!T270+'Metas por Proyecto'!T285+'Metas por Proyecto'!T286+'Metas por Proyecto'!T287+'Metas por Proyecto'!T288+'Metas por Proyecto'!T289</f>
        <v>21.52513273568634</v>
      </c>
      <c r="S8" s="475">
        <f>+'Metas por Proyecto'!U68+'Metas por Proyecto'!U76+'Metas por Proyecto'!U88+'Metas por Proyecto'!U95+'Metas por Proyecto'!U119+'Metas por Proyecto'!U124+'Metas por Proyecto'!U189+'Metas por Proyecto'!U197+'Metas por Proyecto'!U198+'Metas por Proyecto'!U199+'Metas por Proyecto'!U200+'Metas por Proyecto'!U201+'Metas por Proyecto'!U202+'Metas por Proyecto'!U258+'Metas por Proyecto'!U259+'Metas por Proyecto'!U260+'Metas por Proyecto'!U261+'Metas por Proyecto'!U267+'Metas por Proyecto'!U268+'Metas por Proyecto'!U269+'Metas por Proyecto'!U270+'Metas por Proyecto'!U285+'Metas por Proyecto'!U286+'Metas por Proyecto'!U287+'Metas por Proyecto'!U288+'Metas por Proyecto'!U289</f>
        <v>0</v>
      </c>
      <c r="T8" s="167">
        <f>+'Metas por Proyecto'!V68+'Metas por Proyecto'!V76+'Metas por Proyecto'!V88+'Metas por Proyecto'!V95+'Metas por Proyecto'!V119+'Metas por Proyecto'!V124+'Metas por Proyecto'!V189+'Metas por Proyecto'!V197+'Metas por Proyecto'!V198+'Metas por Proyecto'!V199+'Metas por Proyecto'!V200+'Metas por Proyecto'!V201+'Metas por Proyecto'!V202+'Metas por Proyecto'!V258+'Metas por Proyecto'!V259+'Metas por Proyecto'!V260+'Metas por Proyecto'!V261+'Metas por Proyecto'!V267+'Metas por Proyecto'!V268+'Metas por Proyecto'!V269+'Metas por Proyecto'!V270+'Metas por Proyecto'!V285+'Metas por Proyecto'!V286+'Metas por Proyecto'!V287+'Metas por Proyecto'!V288+'Metas por Proyecto'!V289</f>
        <v>28.323557139957636</v>
      </c>
      <c r="U8" s="475">
        <f>+'Metas por Proyecto'!W68+'Metas por Proyecto'!W76+'Metas por Proyecto'!W88+'Metas por Proyecto'!W95+'Metas por Proyecto'!W119+'Metas por Proyecto'!W124+'Metas por Proyecto'!W189+'Metas por Proyecto'!W197+'Metas por Proyecto'!W198+'Metas por Proyecto'!W199+'Metas por Proyecto'!W200+'Metas por Proyecto'!W201+'Metas por Proyecto'!W202+'Metas por Proyecto'!W258+'Metas por Proyecto'!W259+'Metas por Proyecto'!W260+'Metas por Proyecto'!W261+'Metas por Proyecto'!W267+'Metas por Proyecto'!W268+'Metas por Proyecto'!W269+'Metas por Proyecto'!W270+'Metas por Proyecto'!W285+'Metas por Proyecto'!W286+'Metas por Proyecto'!W287+'Metas por Proyecto'!W288+'Metas por Proyecto'!W289</f>
        <v>0</v>
      </c>
      <c r="V8" s="167">
        <f>+'Metas por Proyecto'!X68+'Metas por Proyecto'!X76+'Metas por Proyecto'!X88+'Metas por Proyecto'!X95+'Metas por Proyecto'!X119+'Metas por Proyecto'!X124+'Metas por Proyecto'!X189+'Metas por Proyecto'!X197+'Metas por Proyecto'!X198+'Metas por Proyecto'!X199+'Metas por Proyecto'!X200+'Metas por Proyecto'!X201+'Metas por Proyecto'!X202+'Metas por Proyecto'!X258+'Metas por Proyecto'!X259+'Metas por Proyecto'!X260+'Metas por Proyecto'!X261+'Metas por Proyecto'!X267+'Metas por Proyecto'!X268+'Metas por Proyecto'!X269+'Metas por Proyecto'!X270+'Metas por Proyecto'!X285+'Metas por Proyecto'!X286+'Metas por Proyecto'!X287+'Metas por Proyecto'!X288+'Metas por Proyecto'!X289</f>
        <v>30.563716279451974</v>
      </c>
      <c r="W8" s="475">
        <f>+'Metas por Proyecto'!Y68+'Metas por Proyecto'!Y76+'Metas por Proyecto'!Y88+'Metas por Proyecto'!Y95+'Metas por Proyecto'!Y119+'Metas por Proyecto'!Y124+'Metas por Proyecto'!Y189+'Metas por Proyecto'!Y197+'Metas por Proyecto'!Y198+'Metas por Proyecto'!Y199+'Metas por Proyecto'!Y200+'Metas por Proyecto'!Y201+'Metas por Proyecto'!Y202+'Metas por Proyecto'!Y258+'Metas por Proyecto'!Y259+'Metas por Proyecto'!Y260+'Metas por Proyecto'!Y261+'Metas por Proyecto'!Y267+'Metas por Proyecto'!Y268+'Metas por Proyecto'!Y269+'Metas por Proyecto'!Y270+'Metas por Proyecto'!Y285+'Metas por Proyecto'!Y286+'Metas por Proyecto'!Y287+'Metas por Proyecto'!Y288+'Metas por Proyecto'!Y289</f>
        <v>0</v>
      </c>
      <c r="X8" s="167">
        <f>+'Metas por Proyecto'!Z68+'Metas por Proyecto'!Z76+'Metas por Proyecto'!Z88+'Metas por Proyecto'!Z95+'Metas por Proyecto'!Z119+'Metas por Proyecto'!Z124+'Metas por Proyecto'!Z189+'Metas por Proyecto'!Z197+'Metas por Proyecto'!Z198+'Metas por Proyecto'!Z199+'Metas por Proyecto'!Z200+'Metas por Proyecto'!Z201+'Metas por Proyecto'!Z202+'Metas por Proyecto'!Z258+'Metas por Proyecto'!Z259+'Metas por Proyecto'!Z260+'Metas por Proyecto'!Z261+'Metas por Proyecto'!Z267+'Metas por Proyecto'!Z268+'Metas por Proyecto'!Z269+'Metas por Proyecto'!Z270+'Metas por Proyecto'!Z285+'Metas por Proyecto'!Z286+'Metas por Proyecto'!Z287+'Metas por Proyecto'!Z288+'Metas por Proyecto'!Z289</f>
        <v>35.576773083985714</v>
      </c>
      <c r="Y8" s="475">
        <f>+'Metas por Proyecto'!AA68+'Metas por Proyecto'!AA76+'Metas por Proyecto'!AA88+'Metas por Proyecto'!AA95+'Metas por Proyecto'!AA119+'Metas por Proyecto'!AA124+'Metas por Proyecto'!AA189+'Metas por Proyecto'!AA197+'Metas por Proyecto'!AA198+'Metas por Proyecto'!AA199+'Metas por Proyecto'!AA200+'Metas por Proyecto'!AA201+'Metas por Proyecto'!AA202+'Metas por Proyecto'!AA258+'Metas por Proyecto'!AA259+'Metas por Proyecto'!AA260+'Metas por Proyecto'!AA261+'Metas por Proyecto'!AA267+'Metas por Proyecto'!AA268+'Metas por Proyecto'!AA269+'Metas por Proyecto'!AA270+'Metas por Proyecto'!AA285+'Metas por Proyecto'!AA286+'Metas por Proyecto'!AA287+'Metas por Proyecto'!AA288+'Metas por Proyecto'!AA289</f>
        <v>0</v>
      </c>
      <c r="Z8" s="167">
        <f>+'Metas por Proyecto'!AB68+'Metas por Proyecto'!AB76+'Metas por Proyecto'!AB88+'Metas por Proyecto'!AB95+'Metas por Proyecto'!AB119+'Metas por Proyecto'!AB124+'Metas por Proyecto'!AB189+'Metas por Proyecto'!AB197+'Metas por Proyecto'!AB198+'Metas por Proyecto'!AB199+'Metas por Proyecto'!AB200+'Metas por Proyecto'!AB201+'Metas por Proyecto'!AB202+'Metas por Proyecto'!AB258+'Metas por Proyecto'!AB259+'Metas por Proyecto'!AB260+'Metas por Proyecto'!AB261+'Metas por Proyecto'!AB267+'Metas por Proyecto'!AB268+'Metas por Proyecto'!AB269+'Metas por Proyecto'!AB270+'Metas por Proyecto'!AB285+'Metas por Proyecto'!AB286+'Metas por Proyecto'!AB287+'Metas por Proyecto'!AB288+'Metas por Proyecto'!AB289</f>
        <v>86.70818819632869</v>
      </c>
      <c r="AA8" s="167">
        <f>+'Metas por Proyecto'!AC68+'Metas por Proyecto'!AC76+'Metas por Proyecto'!AC88+'Metas por Proyecto'!AC95+'Metas por Proyecto'!AC119+'Metas por Proyecto'!AC124+'Metas por Proyecto'!AC189+'Metas por Proyecto'!AC197+'Metas por Proyecto'!AC198+'Metas por Proyecto'!AC199+'Metas por Proyecto'!AC200+'Metas por Proyecto'!AC201+'Metas por Proyecto'!AC202+'Metas por Proyecto'!AC258+'Metas por Proyecto'!AC259+'Metas por Proyecto'!AC260+'Metas por Proyecto'!AC261+'Metas por Proyecto'!AC267+'Metas por Proyecto'!AC268+'Metas por Proyecto'!AC269+'Metas por Proyecto'!AC270+'Metas por Proyecto'!AC285+'Metas por Proyecto'!AC286+'Metas por Proyecto'!AC287+'Metas por Proyecto'!AC288+'Metas por Proyecto'!AC289</f>
        <v>0</v>
      </c>
      <c r="AB8" s="167">
        <f>+D8+F8+H8</f>
        <v>27.079506891024955</v>
      </c>
      <c r="AC8" s="475">
        <f>+E8+G8+I8</f>
        <v>67.13</v>
      </c>
      <c r="AD8" s="167">
        <f>+J8+L8+N8</f>
        <v>56.49958617563734</v>
      </c>
      <c r="AE8" s="475">
        <f>+K8+M8+O8</f>
        <v>72.42999999999999</v>
      </c>
      <c r="AF8" s="167">
        <f>+P8+R8+T8</f>
        <v>74.12170231496205</v>
      </c>
      <c r="AG8" s="475">
        <f>+Q8+S8+U8</f>
        <v>0</v>
      </c>
      <c r="AH8" s="167">
        <f>+V8+X8+Z8</f>
        <v>152.84867755976637</v>
      </c>
      <c r="AI8" s="475">
        <f>+W8+Y8+AA8</f>
        <v>0</v>
      </c>
      <c r="AJ8" s="167">
        <f>+AI8+AG8+AE8+AC8</f>
        <v>139.56</v>
      </c>
    </row>
    <row r="9" spans="1:36" s="60" customFormat="1" ht="12.75" hidden="1">
      <c r="A9" s="237" t="s">
        <v>202</v>
      </c>
      <c r="B9" s="169" t="s">
        <v>391</v>
      </c>
      <c r="C9" s="167"/>
      <c r="D9" s="167"/>
      <c r="E9" s="475"/>
      <c r="F9" s="167"/>
      <c r="G9" s="475"/>
      <c r="H9" s="167"/>
      <c r="I9" s="475"/>
      <c r="J9" s="167"/>
      <c r="K9" s="475"/>
      <c r="L9" s="167"/>
      <c r="M9" s="475"/>
      <c r="N9" s="167"/>
      <c r="O9" s="167"/>
      <c r="P9" s="167"/>
      <c r="Q9" s="475"/>
      <c r="R9" s="167"/>
      <c r="S9" s="475"/>
      <c r="T9" s="167"/>
      <c r="U9" s="475"/>
      <c r="V9" s="167"/>
      <c r="W9" s="475"/>
      <c r="X9" s="167"/>
      <c r="Y9" s="475"/>
      <c r="Z9" s="167"/>
      <c r="AA9" s="167"/>
      <c r="AB9" s="167"/>
      <c r="AC9" s="475"/>
      <c r="AD9" s="167"/>
      <c r="AE9" s="475"/>
      <c r="AF9" s="167"/>
      <c r="AG9" s="475"/>
      <c r="AH9" s="167"/>
      <c r="AI9" s="475"/>
      <c r="AJ9" s="167"/>
    </row>
    <row r="10" spans="1:36" s="60" customFormat="1" ht="12.75">
      <c r="A10" s="237" t="s">
        <v>469</v>
      </c>
      <c r="B10" s="169" t="s">
        <v>391</v>
      </c>
      <c r="C10" s="167">
        <f>+'Metas por Proyecto'!E125+'Metas por Proyecto'!E262</f>
        <v>35.910000000000004</v>
      </c>
      <c r="D10" s="167">
        <f>+'Metas por Proyecto'!F125+'Metas por Proyecto'!F262</f>
        <v>3.5676876515023186</v>
      </c>
      <c r="E10" s="475">
        <f>+'Metas por Proyecto'!G125+'Metas por Proyecto'!G262</f>
        <v>3.3</v>
      </c>
      <c r="F10" s="167">
        <f>+'Metas por Proyecto'!H125+'Metas por Proyecto'!H262</f>
        <v>6.800671944696036</v>
      </c>
      <c r="G10" s="475">
        <f>+'Metas por Proyecto'!I125+'Metas por Proyecto'!I262</f>
        <v>2.26</v>
      </c>
      <c r="H10" s="167">
        <f>+'Metas por Proyecto'!J125+'Metas por Proyecto'!J262</f>
        <v>3.7941553048867416</v>
      </c>
      <c r="I10" s="475">
        <f>+'Metas por Proyecto'!K125+'Metas por Proyecto'!K262</f>
        <v>3.54</v>
      </c>
      <c r="J10" s="167">
        <f>+'Metas por Proyecto'!L125+'Metas por Proyecto'!L262</f>
        <v>4.200671944696036</v>
      </c>
      <c r="K10" s="475">
        <f>+'Metas por Proyecto'!M125+'Metas por Proyecto'!M262</f>
        <v>4.31</v>
      </c>
      <c r="L10" s="167">
        <f>+'Metas por Proyecto'!N125+'Metas por Proyecto'!N262</f>
        <v>4.065166398092938</v>
      </c>
      <c r="M10" s="475">
        <f>+'Metas por Proyecto'!O125+'Metas por Proyecto'!O262</f>
        <v>2.9</v>
      </c>
      <c r="N10" s="167">
        <f>+'Metas por Proyecto'!P125+'Metas por Proyecto'!P262</f>
        <v>2.0459881085180243</v>
      </c>
      <c r="O10" s="167">
        <f>+'Metas por Proyecto'!Q125+'Metas por Proyecto'!Q262</f>
        <v>0</v>
      </c>
      <c r="P10" s="167">
        <f>+'Metas por Proyecto'!R125+'Metas por Proyecto'!R262</f>
        <v>1.4158424436426769</v>
      </c>
      <c r="Q10" s="475">
        <f>+'Metas por Proyecto'!S125+'Metas por Proyecto'!S262</f>
        <v>0</v>
      </c>
      <c r="R10" s="167">
        <f>+'Metas por Proyecto'!T125+'Metas por Proyecto'!T262</f>
        <v>1.6325136315546755</v>
      </c>
      <c r="S10" s="475">
        <f>+'Metas por Proyecto'!U125+'Metas por Proyecto'!U262</f>
        <v>0</v>
      </c>
      <c r="T10" s="167">
        <f>+'Metas por Proyecto'!V125+'Metas por Proyecto'!V262</f>
        <v>1.2241366682038897</v>
      </c>
      <c r="U10" s="475">
        <f>+'Metas por Proyecto'!W125+'Metas por Proyecto'!W262</f>
        <v>0</v>
      </c>
      <c r="V10" s="167">
        <f>+'Metas por Proyecto'!X125+'Metas por Proyecto'!X262</f>
        <v>0.9870466321243523</v>
      </c>
      <c r="W10" s="475">
        <f>+'Metas por Proyecto'!Y125+'Metas por Proyecto'!Y262</f>
        <v>0</v>
      </c>
      <c r="X10" s="167">
        <f>+'Metas por Proyecto'!Z125+'Metas por Proyecto'!Z262</f>
        <v>1.0199481865284974</v>
      </c>
      <c r="Y10" s="475">
        <f>+'Metas por Proyecto'!AA125+'Metas por Proyecto'!AA262</f>
        <v>0</v>
      </c>
      <c r="Z10" s="167">
        <f>+'Metas por Proyecto'!AB125+'Metas por Proyecto'!AB262</f>
        <v>5.158220101512107</v>
      </c>
      <c r="AA10" s="167">
        <f>+'Metas por Proyecto'!AC125+'Metas por Proyecto'!AC262</f>
        <v>0</v>
      </c>
      <c r="AB10" s="167">
        <f aca="true" t="shared" si="0" ref="AB10:AC16">+D10+F10+H10</f>
        <v>14.162514901085096</v>
      </c>
      <c r="AC10" s="475">
        <f t="shared" si="0"/>
        <v>9.1</v>
      </c>
      <c r="AD10" s="167">
        <f aca="true" t="shared" si="1" ref="AD10:AD16">+J10+L10+N10</f>
        <v>10.311826451306999</v>
      </c>
      <c r="AE10" s="475">
        <f aca="true" t="shared" si="2" ref="AE10:AE16">+K10+M10+O10</f>
        <v>7.209999999999999</v>
      </c>
      <c r="AF10" s="167">
        <f aca="true" t="shared" si="3" ref="AF10:AF16">+P10+R10+T10</f>
        <v>4.2724927434012425</v>
      </c>
      <c r="AG10" s="475">
        <f aca="true" t="shared" si="4" ref="AG10:AG16">+Q10+S10+U10</f>
        <v>0</v>
      </c>
      <c r="AH10" s="167">
        <f aca="true" t="shared" si="5" ref="AH10:AH16">+V10+X10+Z10</f>
        <v>7.165214920164956</v>
      </c>
      <c r="AI10" s="475">
        <f aca="true" t="shared" si="6" ref="AI10:AI16">+W10+Y10+AA10</f>
        <v>0</v>
      </c>
      <c r="AJ10" s="167">
        <f aca="true" t="shared" si="7" ref="AJ10:AJ16">+AI10+AG10+AE10+AC10</f>
        <v>16.31</v>
      </c>
    </row>
    <row r="11" spans="1:36" s="60" customFormat="1" ht="12.75">
      <c r="A11" s="237" t="s">
        <v>766</v>
      </c>
      <c r="B11" s="169" t="s">
        <v>98</v>
      </c>
      <c r="C11" s="167">
        <f>+'Metas por Proyecto'!E69+'Metas por Proyecto'!E120+'Metas por Proyecto'!E127+'Metas por Proyecto'!E128+'Metas por Proyecto'!E133+'Metas por Proyecto'!E180+'Metas por Proyecto'!E102+'Metas por Proyecto'!E290+'Metas por Proyecto'!E291+'Metas por Proyecto'!E239+'Metas por Proyecto'!E240+'Metas por Proyecto'!E241</f>
        <v>387.27000000000004</v>
      </c>
      <c r="D11" s="167">
        <f>+'Metas por Proyecto'!F69+'Metas por Proyecto'!F120+'Metas por Proyecto'!F127+'Metas por Proyecto'!F128+'Metas por Proyecto'!F133+'Metas por Proyecto'!F180+'Metas por Proyecto'!F102+'Metas por Proyecto'!F290+'Metas por Proyecto'!F291+'Metas por Proyecto'!F239+'Metas por Proyecto'!F240+'Metas por Proyecto'!F241</f>
        <v>39.04252627751548</v>
      </c>
      <c r="E11" s="475">
        <f>+'Metas por Proyecto'!G69+'Metas por Proyecto'!G120+'Metas por Proyecto'!G127+'Metas por Proyecto'!G128+'Metas por Proyecto'!G133+'Metas por Proyecto'!G180+'Metas por Proyecto'!G102+'Metas por Proyecto'!G290+'Metas por Proyecto'!G291+'Metas por Proyecto'!G239+'Metas por Proyecto'!G240+'Metas por Proyecto'!G241</f>
        <v>95.62000000000002</v>
      </c>
      <c r="F11" s="167">
        <f>+'Metas por Proyecto'!H69+'Metas por Proyecto'!H120+'Metas por Proyecto'!H127+'Metas por Proyecto'!H128+'Metas por Proyecto'!H133+'Metas por Proyecto'!H180+'Metas por Proyecto'!H102+'Metas por Proyecto'!H290+'Metas por Proyecto'!H291+'Metas por Proyecto'!H239+'Metas por Proyecto'!H240+'Metas por Proyecto'!H241</f>
        <v>53.73727111663308</v>
      </c>
      <c r="G11" s="475">
        <f>+'Metas por Proyecto'!I69+'Metas por Proyecto'!I120+'Metas por Proyecto'!I127+'Metas por Proyecto'!I128+'Metas por Proyecto'!I133+'Metas por Proyecto'!I180+'Metas por Proyecto'!I102+'Metas por Proyecto'!I290+'Metas por Proyecto'!I291+'Metas por Proyecto'!I239+'Metas por Proyecto'!I240+'Metas por Proyecto'!I241</f>
        <v>31.1</v>
      </c>
      <c r="H11" s="167">
        <f>+'Metas por Proyecto'!J69+'Metas por Proyecto'!J120+'Metas por Proyecto'!J127+'Metas por Proyecto'!J128+'Metas por Proyecto'!J133+'Metas por Proyecto'!J180+'Metas por Proyecto'!J102+'Metas por Proyecto'!J290+'Metas por Proyecto'!J291+'Metas por Proyecto'!J239+'Metas por Proyecto'!J240+'Metas por Proyecto'!J241</f>
        <v>53.28743861935763</v>
      </c>
      <c r="I11" s="475">
        <f>+'Metas por Proyecto'!K69+'Metas por Proyecto'!K120+'Metas por Proyecto'!K127+'Metas por Proyecto'!K128+'Metas por Proyecto'!K133+'Metas por Proyecto'!K180+'Metas por Proyecto'!K102+'Metas por Proyecto'!K290+'Metas por Proyecto'!K291+'Metas por Proyecto'!K239+'Metas por Proyecto'!K240+'Metas por Proyecto'!K241</f>
        <v>42.64</v>
      </c>
      <c r="J11" s="167">
        <f>+'Metas por Proyecto'!L69+'Metas por Proyecto'!L120+'Metas por Proyecto'!L127+'Metas por Proyecto'!L128+'Metas por Proyecto'!L133+'Metas por Proyecto'!L180+'Metas por Proyecto'!L102+'Metas por Proyecto'!L290+'Metas por Proyecto'!L291+'Metas por Proyecto'!L239+'Metas por Proyecto'!L240+'Metas por Proyecto'!L241</f>
        <v>46.282726098486464</v>
      </c>
      <c r="K11" s="475">
        <f>+'Metas por Proyecto'!M69+'Metas por Proyecto'!M120+'Metas por Proyecto'!M127+'Metas por Proyecto'!M128+'Metas por Proyecto'!M133+'Metas por Proyecto'!M180+'Metas por Proyecto'!M102+'Metas por Proyecto'!M290+'Metas por Proyecto'!M291+'Metas por Proyecto'!M239+'Metas por Proyecto'!M240+'Metas por Proyecto'!M241</f>
        <v>48.9</v>
      </c>
      <c r="L11" s="167">
        <f>+'Metas por Proyecto'!N69+'Metas por Proyecto'!N120+'Metas por Proyecto'!N127+'Metas por Proyecto'!N128+'Metas por Proyecto'!N133+'Metas por Proyecto'!N180+'Metas por Proyecto'!N102+'Metas por Proyecto'!N290+'Metas por Proyecto'!N291+'Metas por Proyecto'!N239+'Metas por Proyecto'!N240+'Metas por Proyecto'!N241</f>
        <v>46.533368139378005</v>
      </c>
      <c r="M11" s="475">
        <f>+'Metas por Proyecto'!O69+'Metas por Proyecto'!O120+'Metas por Proyecto'!O127+'Metas por Proyecto'!O128+'Metas por Proyecto'!O133+'Metas por Proyecto'!O180+'Metas por Proyecto'!O102+'Metas por Proyecto'!O290+'Metas por Proyecto'!O291+'Metas por Proyecto'!O239+'Metas por Proyecto'!O240+'Metas por Proyecto'!O241</f>
        <v>94.71</v>
      </c>
      <c r="N11" s="167">
        <f>+'Metas por Proyecto'!P69+'Metas por Proyecto'!P120+'Metas por Proyecto'!P127+'Metas por Proyecto'!P128+'Metas por Proyecto'!P133+'Metas por Proyecto'!P180+'Metas por Proyecto'!P102+'Metas por Proyecto'!P290+'Metas por Proyecto'!P291+'Metas por Proyecto'!P239+'Metas por Proyecto'!P240+'Metas por Proyecto'!P241</f>
        <v>43.29388558278149</v>
      </c>
      <c r="O11" s="167">
        <f>+'Metas por Proyecto'!Q69+'Metas por Proyecto'!Q120+'Metas por Proyecto'!Q127+'Metas por Proyecto'!Q128+'Metas por Proyecto'!Q133+'Metas por Proyecto'!Q180+'Metas por Proyecto'!Q102+'Metas por Proyecto'!Q290+'Metas por Proyecto'!Q291+'Metas por Proyecto'!Q239+'Metas por Proyecto'!Q240+'Metas por Proyecto'!Q241</f>
        <v>7.51</v>
      </c>
      <c r="P11" s="167">
        <f>+'Metas por Proyecto'!R69+'Metas por Proyecto'!R120+'Metas por Proyecto'!R127+'Metas por Proyecto'!R128+'Metas por Proyecto'!R133+'Metas por Proyecto'!R180+'Metas por Proyecto'!R102+'Metas por Proyecto'!R290+'Metas por Proyecto'!R291+'Metas por Proyecto'!R239+'Metas por Proyecto'!R240+'Metas por Proyecto'!R241</f>
        <v>18.3614671908177</v>
      </c>
      <c r="Q11" s="475">
        <f>+'Metas por Proyecto'!S69+'Metas por Proyecto'!S120+'Metas por Proyecto'!S127+'Metas por Proyecto'!S128+'Metas por Proyecto'!S133+'Metas por Proyecto'!S180+'Metas por Proyecto'!S102+'Metas por Proyecto'!S290+'Metas por Proyecto'!S291+'Metas por Proyecto'!S239+'Metas por Proyecto'!S240+'Metas por Proyecto'!S241</f>
        <v>0</v>
      </c>
      <c r="R11" s="167">
        <f>+'Metas por Proyecto'!T69+'Metas por Proyecto'!T120+'Metas por Proyecto'!T127+'Metas por Proyecto'!T128+'Metas por Proyecto'!T133+'Metas por Proyecto'!T180+'Metas por Proyecto'!T102+'Metas por Proyecto'!T290+'Metas por Proyecto'!T291+'Metas por Proyecto'!T239+'Metas por Proyecto'!T240+'Metas por Proyecto'!T241</f>
        <v>18.637598687575267</v>
      </c>
      <c r="S11" s="475">
        <f>+'Metas por Proyecto'!U69+'Metas por Proyecto'!U120+'Metas por Proyecto'!U127+'Metas por Proyecto'!U128+'Metas por Proyecto'!U133+'Metas por Proyecto'!U180+'Metas por Proyecto'!U102+'Metas por Proyecto'!U290+'Metas por Proyecto'!U291+'Metas por Proyecto'!U239+'Metas por Proyecto'!U240+'Metas por Proyecto'!U241</f>
        <v>0</v>
      </c>
      <c r="T11" s="167">
        <f>+'Metas por Proyecto'!V69+'Metas por Proyecto'!V120+'Metas por Proyecto'!V127+'Metas por Proyecto'!V128+'Metas por Proyecto'!V133+'Metas por Proyecto'!V180+'Metas por Proyecto'!V102+'Metas por Proyecto'!V290+'Metas por Proyecto'!V291+'Metas por Proyecto'!V239+'Metas por Proyecto'!V240+'Metas por Proyecto'!V241</f>
        <v>17.637598687575267</v>
      </c>
      <c r="U11" s="475">
        <f>+'Metas por Proyecto'!W69+'Metas por Proyecto'!W120+'Metas por Proyecto'!W127+'Metas por Proyecto'!W128+'Metas por Proyecto'!W133+'Metas por Proyecto'!W180+'Metas por Proyecto'!W102+'Metas por Proyecto'!W290+'Metas por Proyecto'!W291+'Metas por Proyecto'!W239+'Metas por Proyecto'!W240+'Metas por Proyecto'!W241</f>
        <v>0</v>
      </c>
      <c r="V11" s="167">
        <f>+'Metas por Proyecto'!X69+'Metas por Proyecto'!X120+'Metas por Proyecto'!X127+'Metas por Proyecto'!X128+'Metas por Proyecto'!X133+'Metas por Proyecto'!X180+'Metas por Proyecto'!X102+'Metas por Proyecto'!X290+'Metas por Proyecto'!X291+'Metas por Proyecto'!X239+'Metas por Proyecto'!X240+'Metas por Proyecto'!X241</f>
        <v>15.248537216939281</v>
      </c>
      <c r="W11" s="475">
        <f>+'Metas por Proyecto'!Y69+'Metas por Proyecto'!Y120+'Metas por Proyecto'!Y127+'Metas por Proyecto'!Y128+'Metas por Proyecto'!Y133+'Metas por Proyecto'!Y180+'Metas por Proyecto'!Y102+'Metas por Proyecto'!Y290+'Metas por Proyecto'!Y291+'Metas por Proyecto'!Y239+'Metas por Proyecto'!Y240+'Metas por Proyecto'!Y241</f>
        <v>0</v>
      </c>
      <c r="X11" s="167">
        <f>+'Metas por Proyecto'!Z69+'Metas por Proyecto'!Z120+'Metas por Proyecto'!Z127+'Metas por Proyecto'!Z128+'Metas por Proyecto'!Z133+'Metas por Proyecto'!Z180+'Metas por Proyecto'!Z102+'Metas por Proyecto'!Z290+'Metas por Proyecto'!Z291+'Metas por Proyecto'!Z239+'Metas por Proyecto'!Z240+'Metas por Proyecto'!Z241</f>
        <v>14.506620471522748</v>
      </c>
      <c r="Y11" s="475">
        <f>+'Metas por Proyecto'!AA69+'Metas por Proyecto'!AA120+'Metas por Proyecto'!AA127+'Metas por Proyecto'!AA128+'Metas por Proyecto'!AA133+'Metas por Proyecto'!AA180+'Metas por Proyecto'!AA102+'Metas por Proyecto'!AA290+'Metas por Proyecto'!AA291+'Metas por Proyecto'!AA239+'Metas por Proyecto'!AA240+'Metas por Proyecto'!AA241</f>
        <v>0</v>
      </c>
      <c r="Z11" s="167">
        <f>+'Metas por Proyecto'!AB69+'Metas por Proyecto'!AB120+'Metas por Proyecto'!AB127+'Metas por Proyecto'!AB128+'Metas por Proyecto'!AB133+'Metas por Proyecto'!AB180+'Metas por Proyecto'!AB102+'Metas por Proyecto'!AB290+'Metas por Proyecto'!AB291+'Metas por Proyecto'!AB239+'Metas por Proyecto'!AB240+'Metas por Proyecto'!AB241</f>
        <v>20.707900819536622</v>
      </c>
      <c r="AA11" s="167">
        <f>+'Metas por Proyecto'!AC69+'Metas por Proyecto'!AC120+'Metas por Proyecto'!AC127+'Metas por Proyecto'!AC128+'Metas por Proyecto'!AC133+'Metas por Proyecto'!AC180+'Metas por Proyecto'!AC102+'Metas por Proyecto'!AC290+'Metas por Proyecto'!AC291+'Metas por Proyecto'!AC239+'Metas por Proyecto'!AC240+'Metas por Proyecto'!AC241</f>
        <v>0</v>
      </c>
      <c r="AB11" s="167">
        <f t="shared" si="0"/>
        <v>146.0672360135062</v>
      </c>
      <c r="AC11" s="475">
        <f t="shared" si="0"/>
        <v>169.36</v>
      </c>
      <c r="AD11" s="167">
        <f t="shared" si="1"/>
        <v>136.10997982064595</v>
      </c>
      <c r="AE11" s="475">
        <f t="shared" si="2"/>
        <v>151.11999999999998</v>
      </c>
      <c r="AF11" s="167">
        <f t="shared" si="3"/>
        <v>54.63666456596823</v>
      </c>
      <c r="AG11" s="475">
        <f t="shared" si="4"/>
        <v>0</v>
      </c>
      <c r="AH11" s="167">
        <f t="shared" si="5"/>
        <v>50.46305850799865</v>
      </c>
      <c r="AI11" s="475">
        <f t="shared" si="6"/>
        <v>0</v>
      </c>
      <c r="AJ11" s="167">
        <f t="shared" si="7"/>
        <v>320.48</v>
      </c>
    </row>
    <row r="12" spans="1:36" s="60" customFormat="1" ht="12.75">
      <c r="A12" s="237" t="s">
        <v>442</v>
      </c>
      <c r="B12" s="169" t="s">
        <v>124</v>
      </c>
      <c r="C12" s="168">
        <f>+'Metas por Proyecto'!E78+'Metas por Proyecto'!E111+'Metas por Proyecto'!E121+'Metas por Proyecto'!E272+'Metas por Proyecto'!E274+'Metas por Proyecto'!E275+'Metas por Proyecto'!E263</f>
        <v>19</v>
      </c>
      <c r="D12" s="168">
        <f>+'Metas por Proyecto'!F78+'Metas por Proyecto'!F111+'Metas por Proyecto'!F121+'Metas por Proyecto'!F272+'Metas por Proyecto'!F274+'Metas por Proyecto'!F275+'Metas por Proyecto'!F263</f>
        <v>0.33</v>
      </c>
      <c r="E12" s="476">
        <f>+'Metas por Proyecto'!G78+'Metas por Proyecto'!G111+'Metas por Proyecto'!G121+'Metas por Proyecto'!G272+'Metas por Proyecto'!G274+'Metas por Proyecto'!G275+'Metas por Proyecto'!G263</f>
        <v>0</v>
      </c>
      <c r="F12" s="168">
        <f>+'Metas por Proyecto'!H78+'Metas por Proyecto'!H111+'Metas por Proyecto'!H121+'Metas por Proyecto'!H272+'Metas por Proyecto'!H274+'Metas por Proyecto'!H275+'Metas por Proyecto'!H263</f>
        <v>0.3333333333333333</v>
      </c>
      <c r="G12" s="476">
        <f>+'Metas por Proyecto'!I78+'Metas por Proyecto'!I111+'Metas por Proyecto'!I121+'Metas por Proyecto'!I272+'Metas por Proyecto'!I274+'Metas por Proyecto'!I275+'Metas por Proyecto'!I263</f>
        <v>0</v>
      </c>
      <c r="H12" s="168">
        <f>+'Metas por Proyecto'!J78+'Metas por Proyecto'!J111+'Metas por Proyecto'!J121+'Metas por Proyecto'!J272+'Metas por Proyecto'!J274+'Metas por Proyecto'!J275+'Metas por Proyecto'!J263</f>
        <v>0.33</v>
      </c>
      <c r="I12" s="476">
        <f>+'Metas por Proyecto'!K78+'Metas por Proyecto'!K111+'Metas por Proyecto'!K121+'Metas por Proyecto'!K272+'Metas por Proyecto'!K274+'Metas por Proyecto'!K275+'Metas por Proyecto'!K263</f>
        <v>0</v>
      </c>
      <c r="J12" s="168">
        <f>+'Metas por Proyecto'!L78+'Metas por Proyecto'!L111+'Metas por Proyecto'!L121+'Metas por Proyecto'!L272+'Metas por Proyecto'!L274+'Metas por Proyecto'!L275+'Metas por Proyecto'!L263</f>
        <v>2</v>
      </c>
      <c r="K12" s="476">
        <f>+'Metas por Proyecto'!M78+'Metas por Proyecto'!M111+'Metas por Proyecto'!M121+'Metas por Proyecto'!M272+'Metas por Proyecto'!M274+'Metas por Proyecto'!M275+'Metas por Proyecto'!M263</f>
        <v>1</v>
      </c>
      <c r="L12" s="168">
        <f>+'Metas por Proyecto'!N78+'Metas por Proyecto'!N111+'Metas por Proyecto'!N121+'Metas por Proyecto'!N272+'Metas por Proyecto'!N274+'Metas por Proyecto'!N275+'Metas por Proyecto'!N263</f>
        <v>1</v>
      </c>
      <c r="M12" s="476">
        <f>+'Metas por Proyecto'!O78+'Metas por Proyecto'!O111+'Metas por Proyecto'!O121+'Metas por Proyecto'!O272+'Metas por Proyecto'!O274+'Metas por Proyecto'!O275+'Metas por Proyecto'!O263</f>
        <v>1</v>
      </c>
      <c r="N12" s="168">
        <f>+'Metas por Proyecto'!P78+'Metas por Proyecto'!P111+'Metas por Proyecto'!P121+'Metas por Proyecto'!P272+'Metas por Proyecto'!P274+'Metas por Proyecto'!P275+'Metas por Proyecto'!P263</f>
        <v>0</v>
      </c>
      <c r="O12" s="168">
        <f>+'Metas por Proyecto'!Q78+'Metas por Proyecto'!Q111+'Metas por Proyecto'!Q121+'Metas por Proyecto'!Q272+'Metas por Proyecto'!Q274+'Metas por Proyecto'!Q275+'Metas por Proyecto'!Q263</f>
        <v>0</v>
      </c>
      <c r="P12" s="168">
        <f>+'Metas por Proyecto'!R78+'Metas por Proyecto'!R111+'Metas por Proyecto'!R121+'Metas por Proyecto'!R272+'Metas por Proyecto'!R274+'Metas por Proyecto'!R275+'Metas por Proyecto'!R263</f>
        <v>2</v>
      </c>
      <c r="Q12" s="476">
        <f>+'Metas por Proyecto'!S78+'Metas por Proyecto'!S111+'Metas por Proyecto'!S121+'Metas por Proyecto'!S272+'Metas por Proyecto'!S274+'Metas por Proyecto'!S275+'Metas por Proyecto'!S263</f>
        <v>0</v>
      </c>
      <c r="R12" s="168">
        <f>+'Metas por Proyecto'!T78+'Metas por Proyecto'!T111+'Metas por Proyecto'!T121+'Metas por Proyecto'!T272+'Metas por Proyecto'!T274+'Metas por Proyecto'!T275+'Metas por Proyecto'!T263</f>
        <v>0</v>
      </c>
      <c r="S12" s="476">
        <f>+'Metas por Proyecto'!U78+'Metas por Proyecto'!U111+'Metas por Proyecto'!U121+'Metas por Proyecto'!U272+'Metas por Proyecto'!U274+'Metas por Proyecto'!U275+'Metas por Proyecto'!U263</f>
        <v>0</v>
      </c>
      <c r="T12" s="168">
        <f>+'Metas por Proyecto'!V78+'Metas por Proyecto'!V111+'Metas por Proyecto'!V121+'Metas por Proyecto'!V272+'Metas por Proyecto'!V274+'Metas por Proyecto'!V275+'Metas por Proyecto'!V263</f>
        <v>2</v>
      </c>
      <c r="U12" s="476">
        <f>+'Metas por Proyecto'!W78+'Metas por Proyecto'!W111+'Metas por Proyecto'!W121+'Metas por Proyecto'!W272+'Metas por Proyecto'!W274+'Metas por Proyecto'!W275+'Metas por Proyecto'!W263</f>
        <v>0</v>
      </c>
      <c r="V12" s="168">
        <f>+'Metas por Proyecto'!X78+'Metas por Proyecto'!X111+'Metas por Proyecto'!X121+'Metas por Proyecto'!X272+'Metas por Proyecto'!X274+'Metas por Proyecto'!X275+'Metas por Proyecto'!X263</f>
        <v>2</v>
      </c>
      <c r="W12" s="476">
        <f>+'Metas por Proyecto'!Y78+'Metas por Proyecto'!Y111+'Metas por Proyecto'!Y121+'Metas por Proyecto'!Y272+'Metas por Proyecto'!Y274+'Metas por Proyecto'!Y275+'Metas por Proyecto'!Y263</f>
        <v>0</v>
      </c>
      <c r="X12" s="168">
        <f>+'Metas por Proyecto'!Z78+'Metas por Proyecto'!Z111+'Metas por Proyecto'!Z121+'Metas por Proyecto'!Z272+'Metas por Proyecto'!Z274+'Metas por Proyecto'!Z275+'Metas por Proyecto'!Z263</f>
        <v>2</v>
      </c>
      <c r="Y12" s="476">
        <f>+'Metas por Proyecto'!AA78+'Metas por Proyecto'!AA111+'Metas por Proyecto'!AA121+'Metas por Proyecto'!AA272+'Metas por Proyecto'!AA274+'Metas por Proyecto'!AA275+'Metas por Proyecto'!AA263</f>
        <v>0</v>
      </c>
      <c r="Z12" s="168">
        <f>+'Metas por Proyecto'!AB78+'Metas por Proyecto'!AB111+'Metas por Proyecto'!AB121+'Metas por Proyecto'!AB272+'Metas por Proyecto'!AB274+'Metas por Proyecto'!AB275+'Metas por Proyecto'!AB263</f>
        <v>7</v>
      </c>
      <c r="AA12" s="168">
        <f>+'Metas por Proyecto'!AC78+'Metas por Proyecto'!AC111+'Metas por Proyecto'!AC121+'Metas por Proyecto'!AC272+'Metas por Proyecto'!AC274+'Metas por Proyecto'!AC275+'Metas por Proyecto'!AC263</f>
        <v>0</v>
      </c>
      <c r="AB12" s="168">
        <f t="shared" si="0"/>
        <v>0.9933333333333334</v>
      </c>
      <c r="AC12" s="476">
        <f t="shared" si="0"/>
        <v>0</v>
      </c>
      <c r="AD12" s="168">
        <f t="shared" si="1"/>
        <v>3</v>
      </c>
      <c r="AE12" s="476">
        <f t="shared" si="2"/>
        <v>2</v>
      </c>
      <c r="AF12" s="168">
        <f t="shared" si="3"/>
        <v>4</v>
      </c>
      <c r="AG12" s="476">
        <f t="shared" si="4"/>
        <v>0</v>
      </c>
      <c r="AH12" s="168">
        <f t="shared" si="5"/>
        <v>11</v>
      </c>
      <c r="AI12" s="476">
        <f t="shared" si="6"/>
        <v>0</v>
      </c>
      <c r="AJ12" s="168">
        <f t="shared" si="7"/>
        <v>2</v>
      </c>
    </row>
    <row r="13" spans="1:36" s="60" customFormat="1" ht="12.75">
      <c r="A13" s="237" t="s">
        <v>443</v>
      </c>
      <c r="B13" s="169" t="s">
        <v>124</v>
      </c>
      <c r="C13" s="168">
        <f>+'Metas por Proyecto'!E101+'Metas por Proyecto'!E190+'Metas por Proyecto'!E207+'Metas por Proyecto'!E208+'Metas por Proyecto'!E209+'Metas por Proyecto'!E210+'Metas por Proyecto'!E211+'Metas por Proyecto'!E212+'Metas por Proyecto'!E213+'Metas por Proyecto'!E214+'Metas por Proyecto'!E215+'Metas por Proyecto'!E216+'Metas por Proyecto'!E217+'Metas por Proyecto'!E218+'Metas por Proyecto'!E219+'Metas por Proyecto'!E220+'Metas por Proyecto'!E221+'Metas por Proyecto'!E222+'Metas por Proyecto'!E242+'Metas por Proyecto'!E243+'Metas por Proyecto'!E244+'Metas por Proyecto'!E273</f>
        <v>24</v>
      </c>
      <c r="D13" s="168">
        <f>+'Metas por Proyecto'!F101+'Metas por Proyecto'!F190+'Metas por Proyecto'!F207+'Metas por Proyecto'!F208+'Metas por Proyecto'!F209+'Metas por Proyecto'!F210+'Metas por Proyecto'!F211+'Metas por Proyecto'!F212+'Metas por Proyecto'!F213+'Metas por Proyecto'!F214+'Metas por Proyecto'!F215+'Metas por Proyecto'!F216+'Metas por Proyecto'!F217+'Metas por Proyecto'!F218+'Metas por Proyecto'!F219+'Metas por Proyecto'!F220+'Metas por Proyecto'!F221+'Metas por Proyecto'!F222+'Metas por Proyecto'!F242+'Metas por Proyecto'!F243+'Metas por Proyecto'!F244+'Metas por Proyecto'!F273</f>
        <v>7.499999999999999</v>
      </c>
      <c r="E13" s="476">
        <f>+'Metas por Proyecto'!G101+'Metas por Proyecto'!G190+'Metas por Proyecto'!G207+'Metas por Proyecto'!G208+'Metas por Proyecto'!G209+'Metas por Proyecto'!G210+'Metas por Proyecto'!G211+'Metas por Proyecto'!G212+'Metas por Proyecto'!G213+'Metas por Proyecto'!G214+'Metas por Proyecto'!G215+'Metas por Proyecto'!G216+'Metas por Proyecto'!G217+'Metas por Proyecto'!G218+'Metas por Proyecto'!G219+'Metas por Proyecto'!G220+'Metas por Proyecto'!G221+'Metas por Proyecto'!G222+'Metas por Proyecto'!G242+'Metas por Proyecto'!G243+'Metas por Proyecto'!G244+'Metas por Proyecto'!G273</f>
        <v>8.3159</v>
      </c>
      <c r="F13" s="168">
        <f>+'Metas por Proyecto'!H101+'Metas por Proyecto'!H190+'Metas por Proyecto'!H207+'Metas por Proyecto'!H208+'Metas por Proyecto'!H209+'Metas por Proyecto'!H210+'Metas por Proyecto'!H211+'Metas por Proyecto'!H212+'Metas por Proyecto'!H213+'Metas por Proyecto'!H214+'Metas por Proyecto'!H215+'Metas por Proyecto'!H216+'Metas por Proyecto'!H217+'Metas por Proyecto'!H218+'Metas por Proyecto'!H219+'Metas por Proyecto'!H220+'Metas por Proyecto'!H221+'Metas por Proyecto'!H222+'Metas por Proyecto'!H242+'Metas por Proyecto'!H243+'Metas por Proyecto'!H244+'Metas por Proyecto'!H273</f>
        <v>2.5400000000000005</v>
      </c>
      <c r="G13" s="476">
        <f>+'Metas por Proyecto'!I101+'Metas por Proyecto'!I190+'Metas por Proyecto'!I207+'Metas por Proyecto'!I208+'Metas por Proyecto'!I209+'Metas por Proyecto'!I210+'Metas por Proyecto'!I211+'Metas por Proyecto'!I212+'Metas por Proyecto'!I213+'Metas por Proyecto'!I214+'Metas por Proyecto'!I215+'Metas por Proyecto'!I216+'Metas por Proyecto'!I217+'Metas por Proyecto'!I218+'Metas por Proyecto'!I219+'Metas por Proyecto'!I220+'Metas por Proyecto'!I221+'Metas por Proyecto'!I222+'Metas por Proyecto'!I242+'Metas por Proyecto'!I243+'Metas por Proyecto'!I244+'Metas por Proyecto'!I273</f>
        <v>1.1391</v>
      </c>
      <c r="H13" s="168">
        <f>+'Metas por Proyecto'!J101+'Metas por Proyecto'!J190+'Metas por Proyecto'!J207+'Metas por Proyecto'!J208+'Metas por Proyecto'!J209+'Metas por Proyecto'!J210+'Metas por Proyecto'!J211+'Metas por Proyecto'!J212+'Metas por Proyecto'!J213+'Metas por Proyecto'!J214+'Metas por Proyecto'!J215+'Metas por Proyecto'!J216+'Metas por Proyecto'!J217+'Metas por Proyecto'!J218+'Metas por Proyecto'!J219+'Metas por Proyecto'!J220+'Metas por Proyecto'!J221+'Metas por Proyecto'!J222+'Metas por Proyecto'!J242+'Metas por Proyecto'!J243+'Metas por Proyecto'!J244+'Metas por Proyecto'!J273</f>
        <v>2.4099999999999997</v>
      </c>
      <c r="I13" s="476">
        <f>+'Metas por Proyecto'!K101+'Metas por Proyecto'!K190+'Metas por Proyecto'!K207+'Metas por Proyecto'!K208+'Metas por Proyecto'!K209+'Metas por Proyecto'!K210+'Metas por Proyecto'!K211+'Metas por Proyecto'!K212+'Metas por Proyecto'!K213+'Metas por Proyecto'!K214+'Metas por Proyecto'!K215+'Metas por Proyecto'!K216+'Metas por Proyecto'!K217+'Metas por Proyecto'!K218+'Metas por Proyecto'!K219+'Metas por Proyecto'!K220+'Metas por Proyecto'!K221+'Metas por Proyecto'!K222+'Metas por Proyecto'!K242+'Metas por Proyecto'!K243+'Metas por Proyecto'!K244+'Metas por Proyecto'!K273</f>
        <v>1.9699</v>
      </c>
      <c r="J13" s="168">
        <f>+'Metas por Proyecto'!L101+'Metas por Proyecto'!L190+'Metas por Proyecto'!L207+'Metas por Proyecto'!L208+'Metas por Proyecto'!L209+'Metas por Proyecto'!L210+'Metas por Proyecto'!L211+'Metas por Proyecto'!L212+'Metas por Proyecto'!L213+'Metas por Proyecto'!L214+'Metas por Proyecto'!L215+'Metas por Proyecto'!L216+'Metas por Proyecto'!L217+'Metas por Proyecto'!L218+'Metas por Proyecto'!L219+'Metas por Proyecto'!L220+'Metas por Proyecto'!L221+'Metas por Proyecto'!L222+'Metas por Proyecto'!L242+'Metas por Proyecto'!L243+'Metas por Proyecto'!L244+'Metas por Proyecto'!L273</f>
        <v>2.5966666666666662</v>
      </c>
      <c r="K13" s="476">
        <f>+'Metas por Proyecto'!M101+'Metas por Proyecto'!M190+'Metas por Proyecto'!M207+'Metas por Proyecto'!M208+'Metas por Proyecto'!M209+'Metas por Proyecto'!M210+'Metas por Proyecto'!M211+'Metas por Proyecto'!M212+'Metas por Proyecto'!M213+'Metas por Proyecto'!M214+'Metas por Proyecto'!M215+'Metas por Proyecto'!M216+'Metas por Proyecto'!M217+'Metas por Proyecto'!M218+'Metas por Proyecto'!M219+'Metas por Proyecto'!M220+'Metas por Proyecto'!M221+'Metas por Proyecto'!M222+'Metas por Proyecto'!M242+'Metas por Proyecto'!M243+'Metas por Proyecto'!M244+'Metas por Proyecto'!M273</f>
        <v>2.0171</v>
      </c>
      <c r="L13" s="168">
        <f>+'Metas por Proyecto'!N101+'Metas por Proyecto'!N190+'Metas por Proyecto'!N207+'Metas por Proyecto'!N208+'Metas por Proyecto'!N209+'Metas por Proyecto'!N210+'Metas por Proyecto'!N211+'Metas por Proyecto'!N212+'Metas por Proyecto'!N213+'Metas por Proyecto'!N214+'Metas por Proyecto'!N215+'Metas por Proyecto'!N216+'Metas por Proyecto'!N217+'Metas por Proyecto'!N218+'Metas por Proyecto'!N219+'Metas por Proyecto'!N220+'Metas por Proyecto'!N221+'Metas por Proyecto'!N222+'Metas por Proyecto'!N242+'Metas por Proyecto'!N243+'Metas por Proyecto'!N244+'Metas por Proyecto'!N273</f>
        <v>0.8766666666666667</v>
      </c>
      <c r="M13" s="476">
        <f>+'Metas por Proyecto'!O101+'Metas por Proyecto'!O190+'Metas por Proyecto'!O207+'Metas por Proyecto'!O208+'Metas por Proyecto'!O209+'Metas por Proyecto'!O210+'Metas por Proyecto'!O211+'Metas por Proyecto'!O212+'Metas por Proyecto'!O213+'Metas por Proyecto'!O214+'Metas por Proyecto'!O215+'Metas por Proyecto'!O216+'Metas por Proyecto'!O217+'Metas por Proyecto'!O218+'Metas por Proyecto'!O219+'Metas por Proyecto'!O220+'Metas por Proyecto'!O221+'Metas por Proyecto'!O222+'Metas por Proyecto'!O242+'Metas por Proyecto'!O243+'Metas por Proyecto'!O244+'Metas por Proyecto'!O273</f>
        <v>1.6274</v>
      </c>
      <c r="N13" s="168">
        <f>+'Metas por Proyecto'!P101+'Metas por Proyecto'!P190+'Metas por Proyecto'!P207+'Metas por Proyecto'!P208+'Metas por Proyecto'!P209+'Metas por Proyecto'!P210+'Metas por Proyecto'!P211+'Metas por Proyecto'!P212+'Metas por Proyecto'!P213+'Metas por Proyecto'!P214+'Metas por Proyecto'!P215+'Metas por Proyecto'!P216+'Metas por Proyecto'!P217+'Metas por Proyecto'!P218+'Metas por Proyecto'!P219+'Metas por Proyecto'!P220+'Metas por Proyecto'!P221+'Metas por Proyecto'!P222+'Metas por Proyecto'!P242+'Metas por Proyecto'!P243+'Metas por Proyecto'!P244+'Metas por Proyecto'!P273</f>
        <v>0.8766666666666667</v>
      </c>
      <c r="O13" s="168">
        <f>+'Metas por Proyecto'!Q101+'Metas por Proyecto'!Q190+'Metas por Proyecto'!Q207+'Metas por Proyecto'!Q208+'Metas por Proyecto'!Q209+'Metas por Proyecto'!Q210+'Metas por Proyecto'!Q211+'Metas por Proyecto'!Q212+'Metas por Proyecto'!Q213+'Metas por Proyecto'!Q214+'Metas por Proyecto'!Q215+'Metas por Proyecto'!Q216+'Metas por Proyecto'!Q217+'Metas por Proyecto'!Q218+'Metas por Proyecto'!Q219+'Metas por Proyecto'!Q220+'Metas por Proyecto'!Q221+'Metas por Proyecto'!Q222+'Metas por Proyecto'!Q242+'Metas por Proyecto'!Q243+'Metas por Proyecto'!Q244+'Metas por Proyecto'!Q273</f>
        <v>0.3894000000000001</v>
      </c>
      <c r="P13" s="168">
        <f>+'Metas por Proyecto'!R101+'Metas por Proyecto'!R190+'Metas por Proyecto'!R207+'Metas por Proyecto'!R208+'Metas por Proyecto'!R209+'Metas por Proyecto'!R210+'Metas por Proyecto'!R211+'Metas por Proyecto'!R212+'Metas por Proyecto'!R213+'Metas por Proyecto'!R214+'Metas por Proyecto'!R215+'Metas por Proyecto'!R216+'Metas por Proyecto'!R217+'Metas por Proyecto'!R218+'Metas por Proyecto'!R219+'Metas por Proyecto'!R220+'Metas por Proyecto'!R221+'Metas por Proyecto'!R222+'Metas por Proyecto'!R242+'Metas por Proyecto'!R243+'Metas por Proyecto'!R244+'Metas por Proyecto'!R273</f>
        <v>0.8366666666666667</v>
      </c>
      <c r="Q13" s="476">
        <f>+'Metas por Proyecto'!S101+'Metas por Proyecto'!S190+'Metas por Proyecto'!S207+'Metas por Proyecto'!S208+'Metas por Proyecto'!S209+'Metas por Proyecto'!S210+'Metas por Proyecto'!S211+'Metas por Proyecto'!S212+'Metas por Proyecto'!S213+'Metas por Proyecto'!S214+'Metas por Proyecto'!S215+'Metas por Proyecto'!S216+'Metas por Proyecto'!S217+'Metas por Proyecto'!S218+'Metas por Proyecto'!S219+'Metas por Proyecto'!S220+'Metas por Proyecto'!S221+'Metas por Proyecto'!S222+'Metas por Proyecto'!S242+'Metas por Proyecto'!S243+'Metas por Proyecto'!S244+'Metas por Proyecto'!S273</f>
        <v>0</v>
      </c>
      <c r="R13" s="168">
        <f>+'Metas por Proyecto'!T101+'Metas por Proyecto'!T190+'Metas por Proyecto'!T207+'Metas por Proyecto'!T208+'Metas por Proyecto'!T209+'Metas por Proyecto'!T210+'Metas por Proyecto'!T211+'Metas por Proyecto'!T212+'Metas por Proyecto'!T213+'Metas por Proyecto'!T214+'Metas por Proyecto'!T215+'Metas por Proyecto'!T216+'Metas por Proyecto'!T217+'Metas por Proyecto'!T218+'Metas por Proyecto'!T219+'Metas por Proyecto'!T220+'Metas por Proyecto'!T221+'Metas por Proyecto'!T222+'Metas por Proyecto'!T242+'Metas por Proyecto'!T243+'Metas por Proyecto'!T244+'Metas por Proyecto'!T273</f>
        <v>0.5366666666666666</v>
      </c>
      <c r="S13" s="476">
        <f>+'Metas por Proyecto'!U101+'Metas por Proyecto'!U190+'Metas por Proyecto'!U207+'Metas por Proyecto'!U208+'Metas por Proyecto'!U209+'Metas por Proyecto'!U210+'Metas por Proyecto'!U211+'Metas por Proyecto'!U212+'Metas por Proyecto'!U213+'Metas por Proyecto'!U214+'Metas por Proyecto'!U215+'Metas por Proyecto'!U216+'Metas por Proyecto'!U217+'Metas por Proyecto'!U218+'Metas por Proyecto'!U219+'Metas por Proyecto'!U220+'Metas por Proyecto'!U221+'Metas por Proyecto'!U222+'Metas por Proyecto'!U242+'Metas por Proyecto'!U243+'Metas por Proyecto'!U244+'Metas por Proyecto'!U273</f>
        <v>0</v>
      </c>
      <c r="T13" s="168">
        <f>+'Metas por Proyecto'!V101+'Metas por Proyecto'!V190+'Metas por Proyecto'!V207+'Metas por Proyecto'!V208+'Metas por Proyecto'!V209+'Metas por Proyecto'!V210+'Metas por Proyecto'!V211+'Metas por Proyecto'!V212+'Metas por Proyecto'!V213+'Metas por Proyecto'!V214+'Metas por Proyecto'!V215+'Metas por Proyecto'!V216+'Metas por Proyecto'!V217+'Metas por Proyecto'!V218+'Metas por Proyecto'!V219+'Metas por Proyecto'!V220+'Metas por Proyecto'!V221+'Metas por Proyecto'!V222+'Metas por Proyecto'!V242+'Metas por Proyecto'!V243+'Metas por Proyecto'!V244+'Metas por Proyecto'!V273</f>
        <v>0.5366666666666666</v>
      </c>
      <c r="U13" s="476">
        <f>+'Metas por Proyecto'!W101+'Metas por Proyecto'!W190+'Metas por Proyecto'!W207+'Metas por Proyecto'!W208+'Metas por Proyecto'!W209+'Metas por Proyecto'!W210+'Metas por Proyecto'!W211+'Metas por Proyecto'!W212+'Metas por Proyecto'!W213+'Metas por Proyecto'!W214+'Metas por Proyecto'!W215+'Metas por Proyecto'!W216+'Metas por Proyecto'!W217+'Metas por Proyecto'!W218+'Metas por Proyecto'!W219+'Metas por Proyecto'!W220+'Metas por Proyecto'!W221+'Metas por Proyecto'!W222+'Metas por Proyecto'!W242+'Metas por Proyecto'!W243+'Metas por Proyecto'!W244+'Metas por Proyecto'!W273</f>
        <v>0</v>
      </c>
      <c r="V13" s="168">
        <f>+'Metas por Proyecto'!X101+'Metas por Proyecto'!X190+'Metas por Proyecto'!X207+'Metas por Proyecto'!X208+'Metas por Proyecto'!X209+'Metas por Proyecto'!X210+'Metas por Proyecto'!X211+'Metas por Proyecto'!X212+'Metas por Proyecto'!X213+'Metas por Proyecto'!X214+'Metas por Proyecto'!X215+'Metas por Proyecto'!X216+'Metas por Proyecto'!X217+'Metas por Proyecto'!X218+'Metas por Proyecto'!X219+'Metas por Proyecto'!X220+'Metas por Proyecto'!X221+'Metas por Proyecto'!X222+'Metas por Proyecto'!X242+'Metas por Proyecto'!X243+'Metas por Proyecto'!X244+'Metas por Proyecto'!X273</f>
        <v>0.37</v>
      </c>
      <c r="W13" s="476">
        <f>+'Metas por Proyecto'!Y101+'Metas por Proyecto'!Y190+'Metas por Proyecto'!Y207+'Metas por Proyecto'!Y208+'Metas por Proyecto'!Y209+'Metas por Proyecto'!Y210+'Metas por Proyecto'!Y211+'Metas por Proyecto'!Y212+'Metas por Proyecto'!Y213+'Metas por Proyecto'!Y214+'Metas por Proyecto'!Y215+'Metas por Proyecto'!Y216+'Metas por Proyecto'!Y217+'Metas por Proyecto'!Y218+'Metas por Proyecto'!Y219+'Metas por Proyecto'!Y220+'Metas por Proyecto'!Y221+'Metas por Proyecto'!Y222+'Metas por Proyecto'!Y242+'Metas por Proyecto'!Y243+'Metas por Proyecto'!Y244+'Metas por Proyecto'!Y273</f>
        <v>0</v>
      </c>
      <c r="X13" s="168">
        <f>+'Metas por Proyecto'!Z101+'Metas por Proyecto'!Z190+'Metas por Proyecto'!Z207+'Metas por Proyecto'!Z208+'Metas por Proyecto'!Z209+'Metas por Proyecto'!Z210+'Metas por Proyecto'!Z211+'Metas por Proyecto'!Z212+'Metas por Proyecto'!Z213+'Metas por Proyecto'!Z214+'Metas por Proyecto'!Z215+'Metas por Proyecto'!Z216+'Metas por Proyecto'!Z217+'Metas por Proyecto'!Z218+'Metas por Proyecto'!Z219+'Metas por Proyecto'!Z220+'Metas por Proyecto'!Z221+'Metas por Proyecto'!Z222+'Metas por Proyecto'!Z242+'Metas por Proyecto'!Z243+'Metas por Proyecto'!Z244+'Metas por Proyecto'!Z273</f>
        <v>0.42000000000000004</v>
      </c>
      <c r="Y13" s="476">
        <f>+'Metas por Proyecto'!AA101+'Metas por Proyecto'!AA190+'Metas por Proyecto'!AA207+'Metas por Proyecto'!AA208+'Metas por Proyecto'!AA209+'Metas por Proyecto'!AA210+'Metas por Proyecto'!AA211+'Metas por Proyecto'!AA212+'Metas por Proyecto'!AA213+'Metas por Proyecto'!AA214+'Metas por Proyecto'!AA215+'Metas por Proyecto'!AA216+'Metas por Proyecto'!AA217+'Metas por Proyecto'!AA218+'Metas por Proyecto'!AA219+'Metas por Proyecto'!AA220+'Metas por Proyecto'!AA221+'Metas por Proyecto'!AA222+'Metas por Proyecto'!AA242+'Metas por Proyecto'!AA243+'Metas por Proyecto'!AA244+'Metas por Proyecto'!AA273</f>
        <v>0</v>
      </c>
      <c r="Z13" s="168">
        <f>+'Metas por Proyecto'!AB101+'Metas por Proyecto'!AB190+'Metas por Proyecto'!AB207+'Metas por Proyecto'!AB208+'Metas por Proyecto'!AB209+'Metas por Proyecto'!AB210+'Metas por Proyecto'!AB211+'Metas por Proyecto'!AB212+'Metas por Proyecto'!AB213+'Metas por Proyecto'!AB214+'Metas por Proyecto'!AB215+'Metas por Proyecto'!AB216+'Metas por Proyecto'!AB217+'Metas por Proyecto'!AB218+'Metas por Proyecto'!AB219+'Metas por Proyecto'!AB220+'Metas por Proyecto'!AB221+'Metas por Proyecto'!AB222+'Metas por Proyecto'!AB242+'Metas por Proyecto'!AB243+'Metas por Proyecto'!AB244+'Metas por Proyecto'!AB273</f>
        <v>4.5</v>
      </c>
      <c r="AA13" s="168">
        <f>+'Metas por Proyecto'!AC101+'Metas por Proyecto'!AC190+'Metas por Proyecto'!AC207+'Metas por Proyecto'!AC208+'Metas por Proyecto'!AC209+'Metas por Proyecto'!AC210+'Metas por Proyecto'!AC211+'Metas por Proyecto'!AC212+'Metas por Proyecto'!AC213+'Metas por Proyecto'!AC214+'Metas por Proyecto'!AC215+'Metas por Proyecto'!AC216+'Metas por Proyecto'!AC217+'Metas por Proyecto'!AC218+'Metas por Proyecto'!AC219+'Metas por Proyecto'!AC220+'Metas por Proyecto'!AC221+'Metas por Proyecto'!AC222+'Metas por Proyecto'!AC242+'Metas por Proyecto'!AC243+'Metas por Proyecto'!AC244+'Metas por Proyecto'!AC273</f>
        <v>0</v>
      </c>
      <c r="AB13" s="168">
        <f t="shared" si="0"/>
        <v>12.45</v>
      </c>
      <c r="AC13" s="476">
        <f t="shared" si="0"/>
        <v>11.424899999999997</v>
      </c>
      <c r="AD13" s="168">
        <f t="shared" si="1"/>
        <v>4.35</v>
      </c>
      <c r="AE13" s="476">
        <f t="shared" si="2"/>
        <v>4.0339</v>
      </c>
      <c r="AF13" s="168">
        <f t="shared" si="3"/>
        <v>1.91</v>
      </c>
      <c r="AG13" s="476">
        <f t="shared" si="4"/>
        <v>0</v>
      </c>
      <c r="AH13" s="168">
        <f t="shared" si="5"/>
        <v>5.29</v>
      </c>
      <c r="AI13" s="476">
        <f t="shared" si="6"/>
        <v>0</v>
      </c>
      <c r="AJ13" s="168">
        <f t="shared" si="7"/>
        <v>15.458799999999997</v>
      </c>
    </row>
    <row r="14" spans="1:36" s="60" customFormat="1" ht="12.75">
      <c r="A14" s="237" t="s">
        <v>104</v>
      </c>
      <c r="B14" s="169" t="s">
        <v>98</v>
      </c>
      <c r="C14" s="168">
        <f>+'Metas por Proyecto'!E65+'Metas por Proyecto'!E70+'Metas por Proyecto'!E73+'Metas por Proyecto'!E81+'Metas por Proyecto'!E85+'Metas por Proyecto'!E89+'Metas por Proyecto'!E92+'Metas por Proyecto'!E96+'Metas por Proyecto'!E104+'Metas por Proyecto'!E108+'Metas por Proyecto'!E112+'Metas por Proyecto'!E116+'Metas por Proyecto'!E194+'Metas por Proyecto'!E203+'Metas por Proyecto'!E247+'Metas por Proyecto'!E255+'Metas por Proyecto'!E264+'Metas por Proyecto'!E277+'Metas por Proyecto'!E292</f>
        <v>3509.9700000000007</v>
      </c>
      <c r="D14" s="167"/>
      <c r="E14" s="475"/>
      <c r="F14" s="167"/>
      <c r="G14" s="475"/>
      <c r="H14" s="167"/>
      <c r="I14" s="475"/>
      <c r="J14" s="167"/>
      <c r="K14" s="475"/>
      <c r="L14" s="167"/>
      <c r="M14" s="475"/>
      <c r="N14" s="167"/>
      <c r="O14" s="167"/>
      <c r="P14" s="167"/>
      <c r="Q14" s="475"/>
      <c r="R14" s="167"/>
      <c r="S14" s="475"/>
      <c r="T14" s="167"/>
      <c r="U14" s="475"/>
      <c r="V14" s="167"/>
      <c r="W14" s="475"/>
      <c r="X14" s="167"/>
      <c r="Y14" s="475"/>
      <c r="Z14" s="167"/>
      <c r="AA14" s="167"/>
      <c r="AB14" s="168">
        <f>+C14</f>
        <v>3509.9700000000007</v>
      </c>
      <c r="AC14" s="476">
        <v>3523</v>
      </c>
      <c r="AD14" s="168">
        <f>+AB14</f>
        <v>3509.9700000000007</v>
      </c>
      <c r="AE14" s="476">
        <f t="shared" si="2"/>
        <v>0</v>
      </c>
      <c r="AF14" s="168">
        <f>+AD14</f>
        <v>3509.9700000000007</v>
      </c>
      <c r="AG14" s="476">
        <f t="shared" si="4"/>
        <v>0</v>
      </c>
      <c r="AH14" s="168">
        <f t="shared" si="5"/>
        <v>0</v>
      </c>
      <c r="AI14" s="476">
        <f t="shared" si="6"/>
        <v>0</v>
      </c>
      <c r="AJ14" s="168">
        <f t="shared" si="7"/>
        <v>3523</v>
      </c>
    </row>
    <row r="15" spans="1:36" s="60" customFormat="1" ht="12.75">
      <c r="A15" s="237" t="s">
        <v>144</v>
      </c>
      <c r="B15" s="169" t="s">
        <v>124</v>
      </c>
      <c r="C15" s="168">
        <f>+'Metas por Proyecto'!E224+'Metas por Proyecto'!E225+'Metas por Proyecto'!E226+'Metas por Proyecto'!E227+'Metas por Proyecto'!E228+'Metas por Proyecto'!E231+'Metas por Proyecto'!E232+'Metas por Proyecto'!E233+'Metas por Proyecto'!E234+'Metas por Proyecto'!E235+'Metas por Proyecto'!E245+'Metas por Proyecto'!E246+'Metas por Proyecto'!E99+'Metas por Proyecto'!E100+'Metas por Proyecto'!E229</f>
        <v>16</v>
      </c>
      <c r="D15" s="168">
        <f>+'Metas por Proyecto'!F224+'Metas por Proyecto'!F225+'Metas por Proyecto'!F226+'Metas por Proyecto'!F227+'Metas por Proyecto'!F228+'Metas por Proyecto'!F231+'Metas por Proyecto'!F232+'Metas por Proyecto'!F233+'Metas por Proyecto'!F234+'Metas por Proyecto'!F235+'Metas por Proyecto'!F245+'Metas por Proyecto'!F246+'Metas por Proyecto'!F99+'Metas por Proyecto'!F100+'Metas por Proyecto'!F229</f>
        <v>4.640000000000001</v>
      </c>
      <c r="E15" s="476">
        <f>+'Metas por Proyecto'!G224+'Metas por Proyecto'!G225+'Metas por Proyecto'!G226+'Metas por Proyecto'!G227+'Metas por Proyecto'!G228+'Metas por Proyecto'!G231+'Metas por Proyecto'!G232+'Metas por Proyecto'!G233+'Metas por Proyecto'!G234+'Metas por Proyecto'!G235+'Metas por Proyecto'!G245+'Metas por Proyecto'!G246+'Metas por Proyecto'!G99+'Metas por Proyecto'!G100+'Metas por Proyecto'!G229</f>
        <v>4.494999999999999</v>
      </c>
      <c r="F15" s="168">
        <f>+'Metas por Proyecto'!H224+'Metas por Proyecto'!H225+'Metas por Proyecto'!H226+'Metas por Proyecto'!H227+'Metas por Proyecto'!H228+'Metas por Proyecto'!H231+'Metas por Proyecto'!H232+'Metas por Proyecto'!H233+'Metas por Proyecto'!H234+'Metas por Proyecto'!H235+'Metas por Proyecto'!H245+'Metas por Proyecto'!H246+'Metas por Proyecto'!H99+'Metas por Proyecto'!H100+'Metas por Proyecto'!H229</f>
        <v>1.9400000000000004</v>
      </c>
      <c r="G15" s="476">
        <f>+'Metas por Proyecto'!I224+'Metas por Proyecto'!I225+'Metas por Proyecto'!I226+'Metas por Proyecto'!I227+'Metas por Proyecto'!I228+'Metas por Proyecto'!I231+'Metas por Proyecto'!I232+'Metas por Proyecto'!I233+'Metas por Proyecto'!I234+'Metas por Proyecto'!I235+'Metas por Proyecto'!I245+'Metas por Proyecto'!I246+'Metas por Proyecto'!I99+'Metas por Proyecto'!I100+'Metas por Proyecto'!I229</f>
        <v>0.26</v>
      </c>
      <c r="H15" s="168">
        <f>+'Metas por Proyecto'!J224+'Metas por Proyecto'!J225+'Metas por Proyecto'!J226+'Metas por Proyecto'!J227+'Metas por Proyecto'!J228+'Metas por Proyecto'!J231+'Metas por Proyecto'!J232+'Metas por Proyecto'!J233+'Metas por Proyecto'!J234+'Metas por Proyecto'!J235+'Metas por Proyecto'!J245+'Metas por Proyecto'!J246+'Metas por Proyecto'!J99+'Metas por Proyecto'!J100+'Metas por Proyecto'!J229</f>
        <v>1.6100000000000003</v>
      </c>
      <c r="I15" s="476">
        <f>+'Metas por Proyecto'!K224+'Metas por Proyecto'!K225+'Metas por Proyecto'!K226+'Metas por Proyecto'!K227+'Metas por Proyecto'!K228+'Metas por Proyecto'!K231+'Metas por Proyecto'!K232+'Metas por Proyecto'!K233+'Metas por Proyecto'!K234+'Metas por Proyecto'!K235+'Metas por Proyecto'!K245+'Metas por Proyecto'!K246+'Metas por Proyecto'!K99+'Metas por Proyecto'!K100+'Metas por Proyecto'!K229</f>
        <v>0.0758</v>
      </c>
      <c r="J15" s="168">
        <f>+'Metas por Proyecto'!L224+'Metas por Proyecto'!L225+'Metas por Proyecto'!L226+'Metas por Proyecto'!L227+'Metas por Proyecto'!L228+'Metas por Proyecto'!L231+'Metas por Proyecto'!L232+'Metas por Proyecto'!L233+'Metas por Proyecto'!L234+'Metas por Proyecto'!L235+'Metas por Proyecto'!L245+'Metas por Proyecto'!L246+'Metas por Proyecto'!L99+'Metas por Proyecto'!L100+'Metas por Proyecto'!L229</f>
        <v>0.6900000000000001</v>
      </c>
      <c r="K15" s="476">
        <f>+'Metas por Proyecto'!M224+'Metas por Proyecto'!M225+'Metas por Proyecto'!M226+'Metas por Proyecto'!M227+'Metas por Proyecto'!M228+'Metas por Proyecto'!M231+'Metas por Proyecto'!M232+'Metas por Proyecto'!M233+'Metas por Proyecto'!M234+'Metas por Proyecto'!M235+'Metas por Proyecto'!M245+'Metas por Proyecto'!M246+'Metas por Proyecto'!M99+'Metas por Proyecto'!M100+'Metas por Proyecto'!M229</f>
        <v>0.3492</v>
      </c>
      <c r="L15" s="168">
        <f>+'Metas por Proyecto'!N224+'Metas por Proyecto'!N225+'Metas por Proyecto'!N226+'Metas por Proyecto'!N227+'Metas por Proyecto'!N228+'Metas por Proyecto'!N231+'Metas por Proyecto'!N232+'Metas por Proyecto'!N233+'Metas por Proyecto'!N234+'Metas por Proyecto'!N235+'Metas por Proyecto'!N245+'Metas por Proyecto'!N246+'Metas por Proyecto'!N99+'Metas por Proyecto'!N100+'Metas por Proyecto'!N229</f>
        <v>0.33999999999999997</v>
      </c>
      <c r="M15" s="476">
        <f>+'Metas por Proyecto'!O224+'Metas por Proyecto'!O225+'Metas por Proyecto'!O226+'Metas por Proyecto'!O227+'Metas por Proyecto'!O228+'Metas por Proyecto'!O231+'Metas por Proyecto'!O232+'Metas por Proyecto'!O233+'Metas por Proyecto'!O234+'Metas por Proyecto'!O235+'Metas por Proyecto'!O245+'Metas por Proyecto'!O246+'Metas por Proyecto'!O99+'Metas por Proyecto'!O100+'Metas por Proyecto'!O229</f>
        <v>0.377</v>
      </c>
      <c r="N15" s="168">
        <f>+'Metas por Proyecto'!P224+'Metas por Proyecto'!P225+'Metas por Proyecto'!P226+'Metas por Proyecto'!P227+'Metas por Proyecto'!P228+'Metas por Proyecto'!P231+'Metas por Proyecto'!P232+'Metas por Proyecto'!P233+'Metas por Proyecto'!P234+'Metas por Proyecto'!P235+'Metas por Proyecto'!P245+'Metas por Proyecto'!P246+'Metas por Proyecto'!P99+'Metas por Proyecto'!P100+'Metas por Proyecto'!P229</f>
        <v>0.33999999999999997</v>
      </c>
      <c r="O15" s="168">
        <f>+'Metas por Proyecto'!Q224+'Metas por Proyecto'!Q225+'Metas por Proyecto'!Q226+'Metas por Proyecto'!Q227+'Metas por Proyecto'!Q228+'Metas por Proyecto'!Q231+'Metas por Proyecto'!Q232+'Metas por Proyecto'!Q233+'Metas por Proyecto'!Q234+'Metas por Proyecto'!Q235+'Metas por Proyecto'!Q245+'Metas por Proyecto'!Q246+'Metas por Proyecto'!Q99+'Metas por Proyecto'!Q100+'Metas por Proyecto'!Q229</f>
        <v>0.047999999999999994</v>
      </c>
      <c r="P15" s="168">
        <f>+'Metas por Proyecto'!R224+'Metas por Proyecto'!R225+'Metas por Proyecto'!R226+'Metas por Proyecto'!R227+'Metas por Proyecto'!R228+'Metas por Proyecto'!R231+'Metas por Proyecto'!R232+'Metas por Proyecto'!R233+'Metas por Proyecto'!R234+'Metas por Proyecto'!R235+'Metas por Proyecto'!R245+'Metas por Proyecto'!R246+'Metas por Proyecto'!R99+'Metas por Proyecto'!R100+'Metas por Proyecto'!R229</f>
        <v>0.52</v>
      </c>
      <c r="Q15" s="476">
        <f>+'Metas por Proyecto'!S224+'Metas por Proyecto'!S225+'Metas por Proyecto'!S226+'Metas por Proyecto'!S227+'Metas por Proyecto'!S228+'Metas por Proyecto'!S231+'Metas por Proyecto'!S232+'Metas por Proyecto'!S233+'Metas por Proyecto'!S234+'Metas por Proyecto'!S235+'Metas por Proyecto'!S245+'Metas por Proyecto'!S246+'Metas por Proyecto'!S99+'Metas por Proyecto'!S100+'Metas por Proyecto'!S229</f>
        <v>0</v>
      </c>
      <c r="R15" s="168">
        <f>+'Metas por Proyecto'!T224+'Metas por Proyecto'!T225+'Metas por Proyecto'!T226+'Metas por Proyecto'!T227+'Metas por Proyecto'!T228+'Metas por Proyecto'!T231+'Metas por Proyecto'!T232+'Metas por Proyecto'!T233+'Metas por Proyecto'!T234+'Metas por Proyecto'!T235+'Metas por Proyecto'!T245+'Metas por Proyecto'!T246+'Metas por Proyecto'!T99+'Metas por Proyecto'!T100+'Metas por Proyecto'!T229</f>
        <v>0.51</v>
      </c>
      <c r="S15" s="476">
        <f>+'Metas por Proyecto'!U224+'Metas por Proyecto'!U225+'Metas por Proyecto'!U226+'Metas por Proyecto'!U227+'Metas por Proyecto'!U228+'Metas por Proyecto'!U231+'Metas por Proyecto'!U232+'Metas por Proyecto'!U233+'Metas por Proyecto'!U234+'Metas por Proyecto'!U235+'Metas por Proyecto'!U245+'Metas por Proyecto'!U246+'Metas por Proyecto'!U99+'Metas por Proyecto'!U100+'Metas por Proyecto'!U229</f>
        <v>0</v>
      </c>
      <c r="T15" s="168">
        <f>+'Metas por Proyecto'!V224+'Metas por Proyecto'!V225+'Metas por Proyecto'!V226+'Metas por Proyecto'!V227+'Metas por Proyecto'!V228+'Metas por Proyecto'!V231+'Metas por Proyecto'!V232+'Metas por Proyecto'!V233+'Metas por Proyecto'!V234+'Metas por Proyecto'!V235+'Metas por Proyecto'!V245+'Metas por Proyecto'!V246+'Metas por Proyecto'!V99+'Metas por Proyecto'!V100+'Metas por Proyecto'!V229</f>
        <v>0.41000000000000003</v>
      </c>
      <c r="U15" s="476">
        <f>+'Metas por Proyecto'!W224+'Metas por Proyecto'!W225+'Metas por Proyecto'!W226+'Metas por Proyecto'!W227+'Metas por Proyecto'!W228+'Metas por Proyecto'!W231+'Metas por Proyecto'!W232+'Metas por Proyecto'!W233+'Metas por Proyecto'!W234+'Metas por Proyecto'!W235+'Metas por Proyecto'!W245+'Metas por Proyecto'!W246+'Metas por Proyecto'!W99+'Metas por Proyecto'!W100+'Metas por Proyecto'!W229</f>
        <v>0</v>
      </c>
      <c r="V15" s="168">
        <f>+'Metas por Proyecto'!X224+'Metas por Proyecto'!X225+'Metas por Proyecto'!X226+'Metas por Proyecto'!X227+'Metas por Proyecto'!X228+'Metas por Proyecto'!X231+'Metas por Proyecto'!X232+'Metas por Proyecto'!X233+'Metas por Proyecto'!X234+'Metas por Proyecto'!X235+'Metas por Proyecto'!X245+'Metas por Proyecto'!X246+'Metas por Proyecto'!X99+'Metas por Proyecto'!X100+'Metas por Proyecto'!X229</f>
        <v>0</v>
      </c>
      <c r="W15" s="476">
        <f>+'Metas por Proyecto'!Y224+'Metas por Proyecto'!Y225+'Metas por Proyecto'!Y226+'Metas por Proyecto'!Y227+'Metas por Proyecto'!Y228+'Metas por Proyecto'!Y231+'Metas por Proyecto'!Y232+'Metas por Proyecto'!Y233+'Metas por Proyecto'!Y234+'Metas por Proyecto'!Y235+'Metas por Proyecto'!Y245+'Metas por Proyecto'!Y246+'Metas por Proyecto'!Y99+'Metas por Proyecto'!Y100+'Metas por Proyecto'!Y229</f>
        <v>0</v>
      </c>
      <c r="X15" s="168">
        <f>+'Metas por Proyecto'!Z224+'Metas por Proyecto'!Z225+'Metas por Proyecto'!Z226+'Metas por Proyecto'!Z227+'Metas por Proyecto'!Z228+'Metas por Proyecto'!Z231+'Metas por Proyecto'!Z232+'Metas por Proyecto'!Z233+'Metas por Proyecto'!Z234+'Metas por Proyecto'!Z235+'Metas por Proyecto'!Z245+'Metas por Proyecto'!Z246+'Metas por Proyecto'!Z99+'Metas por Proyecto'!Z100+'Metas por Proyecto'!Z229</f>
        <v>0</v>
      </c>
      <c r="Y15" s="476">
        <f>+'Metas por Proyecto'!AA224+'Metas por Proyecto'!AA225+'Metas por Proyecto'!AA226+'Metas por Proyecto'!AA227+'Metas por Proyecto'!AA228+'Metas por Proyecto'!AA231+'Metas por Proyecto'!AA232+'Metas por Proyecto'!AA233+'Metas por Proyecto'!AA234+'Metas por Proyecto'!AA235+'Metas por Proyecto'!AA245+'Metas por Proyecto'!AA246+'Metas por Proyecto'!AA99+'Metas por Proyecto'!AA100+'Metas por Proyecto'!AA229</f>
        <v>0</v>
      </c>
      <c r="Z15" s="168">
        <f>+'Metas por Proyecto'!AB224+'Metas por Proyecto'!AB225+'Metas por Proyecto'!AB226+'Metas por Proyecto'!AB227+'Metas por Proyecto'!AB228+'Metas por Proyecto'!AB231+'Metas por Proyecto'!AB232+'Metas por Proyecto'!AB233+'Metas por Proyecto'!AB234+'Metas por Proyecto'!AB235+'Metas por Proyecto'!AB245+'Metas por Proyecto'!AB246+'Metas por Proyecto'!AB99+'Metas por Proyecto'!AB100+'Metas por Proyecto'!AB229</f>
        <v>5</v>
      </c>
      <c r="AA15" s="168">
        <f>+'Metas por Proyecto'!AC224+'Metas por Proyecto'!AC225+'Metas por Proyecto'!AC226+'Metas por Proyecto'!AC227+'Metas por Proyecto'!AC228+'Metas por Proyecto'!AC231+'Metas por Proyecto'!AC232+'Metas por Proyecto'!AC233+'Metas por Proyecto'!AC234+'Metas por Proyecto'!AC235+'Metas por Proyecto'!AC245+'Metas por Proyecto'!AC246+'Metas por Proyecto'!AC99+'Metas por Proyecto'!AC100+'Metas por Proyecto'!AC229</f>
        <v>0</v>
      </c>
      <c r="AB15" s="168">
        <f t="shared" si="0"/>
        <v>8.190000000000001</v>
      </c>
      <c r="AC15" s="476">
        <f t="shared" si="0"/>
        <v>4.830799999999999</v>
      </c>
      <c r="AD15" s="168">
        <f t="shared" si="1"/>
        <v>1.37</v>
      </c>
      <c r="AE15" s="476">
        <f t="shared" si="2"/>
        <v>0.7742</v>
      </c>
      <c r="AF15" s="168">
        <f t="shared" si="3"/>
        <v>1.44</v>
      </c>
      <c r="AG15" s="476">
        <f t="shared" si="4"/>
        <v>0</v>
      </c>
      <c r="AH15" s="168">
        <f t="shared" si="5"/>
        <v>5</v>
      </c>
      <c r="AI15" s="476">
        <f t="shared" si="6"/>
        <v>0</v>
      </c>
      <c r="AJ15" s="168">
        <f t="shared" si="7"/>
        <v>5.604999999999999</v>
      </c>
    </row>
    <row r="16" spans="1:36" s="60" customFormat="1" ht="12.75">
      <c r="A16" s="237" t="s">
        <v>185</v>
      </c>
      <c r="B16" s="169" t="s">
        <v>124</v>
      </c>
      <c r="C16" s="168">
        <f>+'Metas por Proyecto'!E191</f>
        <v>1</v>
      </c>
      <c r="D16" s="168">
        <f>+'Metas por Proyecto'!F191</f>
        <v>0</v>
      </c>
      <c r="E16" s="476">
        <f>+'Metas por Proyecto'!G191</f>
        <v>1</v>
      </c>
      <c r="F16" s="168">
        <f>+'Metas por Proyecto'!H191</f>
        <v>1</v>
      </c>
      <c r="G16" s="476">
        <f>+'Metas por Proyecto'!I191</f>
        <v>0</v>
      </c>
      <c r="H16" s="168">
        <f>+'Metas por Proyecto'!J191</f>
        <v>0</v>
      </c>
      <c r="I16" s="476">
        <f>+'Metas por Proyecto'!K191</f>
        <v>0</v>
      </c>
      <c r="J16" s="168">
        <f>+'Metas por Proyecto'!L191</f>
        <v>0</v>
      </c>
      <c r="K16" s="476">
        <f>+'Metas por Proyecto'!M191</f>
        <v>0</v>
      </c>
      <c r="L16" s="168">
        <f>+'Metas por Proyecto'!N191</f>
        <v>0</v>
      </c>
      <c r="M16" s="476">
        <f>+'Metas por Proyecto'!O191</f>
        <v>0</v>
      </c>
      <c r="N16" s="168">
        <f>+'Metas por Proyecto'!P191</f>
        <v>0</v>
      </c>
      <c r="O16" s="168">
        <f>+'Metas por Proyecto'!Q191</f>
        <v>0</v>
      </c>
      <c r="P16" s="168">
        <f>+'Metas por Proyecto'!R191</f>
        <v>0</v>
      </c>
      <c r="Q16" s="476">
        <f>+'Metas por Proyecto'!S191</f>
        <v>0</v>
      </c>
      <c r="R16" s="168">
        <f>+'Metas por Proyecto'!T191</f>
        <v>0</v>
      </c>
      <c r="S16" s="476">
        <f>+'Metas por Proyecto'!U191</f>
        <v>0</v>
      </c>
      <c r="T16" s="168">
        <f>+'Metas por Proyecto'!V191</f>
        <v>0</v>
      </c>
      <c r="U16" s="476">
        <f>+'Metas por Proyecto'!W191</f>
        <v>0</v>
      </c>
      <c r="V16" s="168">
        <f>+'Metas por Proyecto'!X191</f>
        <v>0</v>
      </c>
      <c r="W16" s="476">
        <f>+'Metas por Proyecto'!Y191</f>
        <v>0</v>
      </c>
      <c r="X16" s="168">
        <f>+'Metas por Proyecto'!Z191</f>
        <v>0</v>
      </c>
      <c r="Y16" s="476">
        <f>+'Metas por Proyecto'!AA191</f>
        <v>0</v>
      </c>
      <c r="Z16" s="168">
        <f>+'Metas por Proyecto'!AB191</f>
        <v>0</v>
      </c>
      <c r="AA16" s="168">
        <f>+'Metas por Proyecto'!AC191</f>
        <v>0</v>
      </c>
      <c r="AB16" s="168">
        <f t="shared" si="0"/>
        <v>1</v>
      </c>
      <c r="AC16" s="476">
        <f t="shared" si="0"/>
        <v>1</v>
      </c>
      <c r="AD16" s="168">
        <f t="shared" si="1"/>
        <v>0</v>
      </c>
      <c r="AE16" s="476">
        <f t="shared" si="2"/>
        <v>0</v>
      </c>
      <c r="AF16" s="168">
        <f t="shared" si="3"/>
        <v>0</v>
      </c>
      <c r="AG16" s="476">
        <f t="shared" si="4"/>
        <v>0</v>
      </c>
      <c r="AH16" s="168">
        <f t="shared" si="5"/>
        <v>0</v>
      </c>
      <c r="AI16" s="476">
        <f t="shared" si="6"/>
        <v>0</v>
      </c>
      <c r="AJ16" s="168">
        <f t="shared" si="7"/>
        <v>1</v>
      </c>
    </row>
    <row r="17" spans="1:36" s="60" customFormat="1" ht="12.75">
      <c r="A17" s="227"/>
      <c r="B17" s="228"/>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row>
    <row r="18" spans="1:36" ht="12.75">
      <c r="A18" s="61" t="s">
        <v>164</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1:36" ht="12.75">
      <c r="A19" s="237" t="s">
        <v>444</v>
      </c>
      <c r="B19" s="169" t="s">
        <v>381</v>
      </c>
      <c r="C19" s="168">
        <f>+'Metas por Proyecto'!E13+'Metas por Proyecto'!E14+'Metas por Proyecto'!E15+'Metas por Proyecto'!E16+'Metas por Proyecto'!E17</f>
        <v>5</v>
      </c>
      <c r="D19" s="167">
        <f>+'Metas por Proyecto'!F13+'Metas por Proyecto'!F14+'Metas por Proyecto'!F15+'Metas por Proyecto'!F16+'Metas por Proyecto'!F17</f>
        <v>0</v>
      </c>
      <c r="E19" s="475">
        <f>+'Metas por Proyecto'!G13+'Metas por Proyecto'!G14+'Metas por Proyecto'!G15+'Metas por Proyecto'!G16+'Metas por Proyecto'!G17</f>
        <v>0</v>
      </c>
      <c r="F19" s="167">
        <f>+'Metas por Proyecto'!H13+'Metas por Proyecto'!H14+'Metas por Proyecto'!H15+'Metas por Proyecto'!H16+'Metas por Proyecto'!H17</f>
        <v>0</v>
      </c>
      <c r="G19" s="475">
        <f>+'Metas por Proyecto'!I13+'Metas por Proyecto'!I14+'Metas por Proyecto'!I15+'Metas por Proyecto'!I16+'Metas por Proyecto'!I17</f>
        <v>0</v>
      </c>
      <c r="H19" s="167">
        <f>+'Metas por Proyecto'!J13+'Metas por Proyecto'!J14+'Metas por Proyecto'!J15+'Metas por Proyecto'!J16+'Metas por Proyecto'!J17</f>
        <v>0</v>
      </c>
      <c r="I19" s="475">
        <f>+'Metas por Proyecto'!K13+'Metas por Proyecto'!K14+'Metas por Proyecto'!K15+'Metas por Proyecto'!K16+'Metas por Proyecto'!K17</f>
        <v>0</v>
      </c>
      <c r="J19" s="167">
        <f>+'Metas por Proyecto'!L13+'Metas por Proyecto'!L14+'Metas por Proyecto'!L15+'Metas por Proyecto'!L16+'Metas por Proyecto'!L17</f>
        <v>0</v>
      </c>
      <c r="K19" s="475">
        <f>+'Metas por Proyecto'!M13+'Metas por Proyecto'!M14+'Metas por Proyecto'!M15+'Metas por Proyecto'!M16+'Metas por Proyecto'!M17</f>
        <v>3</v>
      </c>
      <c r="L19" s="167">
        <f>+'Metas por Proyecto'!N13+'Metas por Proyecto'!N14+'Metas por Proyecto'!N15+'Metas por Proyecto'!N16+'Metas por Proyecto'!N17</f>
        <v>0</v>
      </c>
      <c r="M19" s="475">
        <f>+'Metas por Proyecto'!O13+'Metas por Proyecto'!O14+'Metas por Proyecto'!O15+'Metas por Proyecto'!O16+'Metas por Proyecto'!O17</f>
        <v>0</v>
      </c>
      <c r="N19" s="167">
        <f>+'Metas por Proyecto'!P13+'Metas por Proyecto'!P14+'Metas por Proyecto'!P15+'Metas por Proyecto'!P16+'Metas por Proyecto'!P17</f>
        <v>3</v>
      </c>
      <c r="O19" s="475">
        <f>+'Metas por Proyecto'!Q13+'Metas por Proyecto'!Q14+'Metas por Proyecto'!Q15+'Metas por Proyecto'!Q16+'Metas por Proyecto'!Q17</f>
        <v>2</v>
      </c>
      <c r="P19" s="167">
        <f>+'Metas por Proyecto'!R13+'Metas por Proyecto'!R14+'Metas por Proyecto'!R15+'Metas por Proyecto'!R16+'Metas por Proyecto'!R17</f>
        <v>0</v>
      </c>
      <c r="Q19" s="475">
        <f>+'Metas por Proyecto'!S13+'Metas por Proyecto'!S14+'Metas por Proyecto'!S15+'Metas por Proyecto'!S16+'Metas por Proyecto'!S17</f>
        <v>0</v>
      </c>
      <c r="R19" s="167">
        <f>+'Metas por Proyecto'!T13+'Metas por Proyecto'!T14+'Metas por Proyecto'!T15+'Metas por Proyecto'!T16+'Metas por Proyecto'!T17</f>
        <v>0</v>
      </c>
      <c r="S19" s="475">
        <f>+'Metas por Proyecto'!U13+'Metas por Proyecto'!U14+'Metas por Proyecto'!U15+'Metas por Proyecto'!U16+'Metas por Proyecto'!U17</f>
        <v>0</v>
      </c>
      <c r="T19" s="167">
        <f>+'Metas por Proyecto'!V13+'Metas por Proyecto'!V14+'Metas por Proyecto'!V15+'Metas por Proyecto'!V16+'Metas por Proyecto'!V17</f>
        <v>0</v>
      </c>
      <c r="U19" s="475">
        <f>+'Metas por Proyecto'!W13+'Metas por Proyecto'!W14+'Metas por Proyecto'!W15+'Metas por Proyecto'!W16+'Metas por Proyecto'!W17</f>
        <v>0</v>
      </c>
      <c r="V19" s="167">
        <f>+'Metas por Proyecto'!X13+'Metas por Proyecto'!X14+'Metas por Proyecto'!X15+'Metas por Proyecto'!X16+'Metas por Proyecto'!X17</f>
        <v>2</v>
      </c>
      <c r="W19" s="167">
        <f>+'Metas por Proyecto'!Y13+'Metas por Proyecto'!Y14+'Metas por Proyecto'!Y15+'Metas por Proyecto'!Y16+'Metas por Proyecto'!Y17</f>
        <v>0</v>
      </c>
      <c r="X19" s="167">
        <f>+'Metas por Proyecto'!Z13+'Metas por Proyecto'!Z14+'Metas por Proyecto'!Z15+'Metas por Proyecto'!Z16+'Metas por Proyecto'!Z17</f>
        <v>0</v>
      </c>
      <c r="Y19" s="475">
        <f>+'Metas por Proyecto'!AA13+'Metas por Proyecto'!AA14+'Metas por Proyecto'!AA15+'Metas por Proyecto'!AA16+'Metas por Proyecto'!AA17</f>
        <v>0</v>
      </c>
      <c r="Z19" s="167">
        <f>+'Metas por Proyecto'!AB13+'Metas por Proyecto'!AB14+'Metas por Proyecto'!AB15+'Metas por Proyecto'!AB16+'Metas por Proyecto'!AB17</f>
        <v>0</v>
      </c>
      <c r="AA19" s="475">
        <f>+'Metas por Proyecto'!AC13+'Metas por Proyecto'!AC14+'Metas por Proyecto'!AC15+'Metas por Proyecto'!AC16+'Metas por Proyecto'!AC17</f>
        <v>0</v>
      </c>
      <c r="AB19" s="168">
        <f aca="true" t="shared" si="8" ref="AB19:AC22">+D19+F19+H19</f>
        <v>0</v>
      </c>
      <c r="AC19" s="476">
        <f t="shared" si="8"/>
        <v>0</v>
      </c>
      <c r="AD19" s="168">
        <f aca="true" t="shared" si="9" ref="AD19:AE22">+J19+L19+N19</f>
        <v>3</v>
      </c>
      <c r="AE19" s="476">
        <f t="shared" si="9"/>
        <v>5</v>
      </c>
      <c r="AF19" s="168">
        <f aca="true" t="shared" si="10" ref="AF19:AG22">+P19+R19+T19</f>
        <v>0</v>
      </c>
      <c r="AG19" s="476">
        <f t="shared" si="10"/>
        <v>0</v>
      </c>
      <c r="AH19" s="168">
        <f aca="true" t="shared" si="11" ref="AH19:AI22">+V19+X19+Z19</f>
        <v>2</v>
      </c>
      <c r="AI19" s="476">
        <f t="shared" si="11"/>
        <v>0</v>
      </c>
      <c r="AJ19" s="168">
        <f>+AI19+AG19+AE19+AC19</f>
        <v>5</v>
      </c>
    </row>
    <row r="20" spans="1:36" ht="12.75">
      <c r="A20" s="237" t="s">
        <v>445</v>
      </c>
      <c r="B20" s="169" t="s">
        <v>381</v>
      </c>
      <c r="C20" s="168">
        <f>+'Metas por Proyecto'!E19+'Metas por Proyecto'!E20</f>
        <v>2</v>
      </c>
      <c r="D20" s="167">
        <f>+'Metas por Proyecto'!F19+'Metas por Proyecto'!F20</f>
        <v>0</v>
      </c>
      <c r="E20" s="475">
        <f>+'Metas por Proyecto'!G19+'Metas por Proyecto'!G20</f>
        <v>0</v>
      </c>
      <c r="F20" s="167">
        <f>+'Metas por Proyecto'!H19+'Metas por Proyecto'!H20</f>
        <v>0</v>
      </c>
      <c r="G20" s="475">
        <f>+'Metas por Proyecto'!I19+'Metas por Proyecto'!I20</f>
        <v>0</v>
      </c>
      <c r="H20" s="167">
        <f>+'Metas por Proyecto'!J19+'Metas por Proyecto'!J20</f>
        <v>0</v>
      </c>
      <c r="I20" s="475">
        <f>+'Metas por Proyecto'!K19+'Metas por Proyecto'!K20</f>
        <v>0</v>
      </c>
      <c r="J20" s="167">
        <f>+'Metas por Proyecto'!L19+'Metas por Proyecto'!L20</f>
        <v>0</v>
      </c>
      <c r="K20" s="475">
        <f>+'Metas por Proyecto'!M19+'Metas por Proyecto'!M20</f>
        <v>0</v>
      </c>
      <c r="L20" s="167">
        <f>+'Metas por Proyecto'!N19+'Metas por Proyecto'!N20</f>
        <v>0</v>
      </c>
      <c r="M20" s="475">
        <f>+'Metas por Proyecto'!O19+'Metas por Proyecto'!O20</f>
        <v>1</v>
      </c>
      <c r="N20" s="167">
        <f>+'Metas por Proyecto'!P19+'Metas por Proyecto'!P20</f>
        <v>0</v>
      </c>
      <c r="O20" s="475">
        <f>+'Metas por Proyecto'!Q19+'Metas por Proyecto'!Q20</f>
        <v>0</v>
      </c>
      <c r="P20" s="167">
        <f>+'Metas por Proyecto'!R19+'Metas por Proyecto'!R20</f>
        <v>0</v>
      </c>
      <c r="Q20" s="475">
        <f>+'Metas por Proyecto'!S19+'Metas por Proyecto'!S20</f>
        <v>0</v>
      </c>
      <c r="R20" s="167">
        <f>+'Metas por Proyecto'!T19+'Metas por Proyecto'!T20</f>
        <v>0</v>
      </c>
      <c r="S20" s="475">
        <f>+'Metas por Proyecto'!U19+'Metas por Proyecto'!U20</f>
        <v>0</v>
      </c>
      <c r="T20" s="167">
        <f>+'Metas por Proyecto'!V19+'Metas por Proyecto'!V20</f>
        <v>0</v>
      </c>
      <c r="U20" s="475">
        <f>+'Metas por Proyecto'!W19+'Metas por Proyecto'!W20</f>
        <v>0</v>
      </c>
      <c r="V20" s="167">
        <f>+'Metas por Proyecto'!X19+'Metas por Proyecto'!X20</f>
        <v>0</v>
      </c>
      <c r="W20" s="167">
        <f>+'Metas por Proyecto'!Y19+'Metas por Proyecto'!Y20</f>
        <v>0</v>
      </c>
      <c r="X20" s="167">
        <f>+'Metas por Proyecto'!Z19+'Metas por Proyecto'!Z20</f>
        <v>0</v>
      </c>
      <c r="Y20" s="475">
        <f>+'Metas por Proyecto'!AA19+'Metas por Proyecto'!AA20</f>
        <v>0</v>
      </c>
      <c r="Z20" s="167">
        <f>+'Metas por Proyecto'!AB19+'Metas por Proyecto'!AB20</f>
        <v>2</v>
      </c>
      <c r="AA20" s="475">
        <f>+'Metas por Proyecto'!AC19+'Metas por Proyecto'!AC20</f>
        <v>0</v>
      </c>
      <c r="AB20" s="168">
        <f t="shared" si="8"/>
        <v>0</v>
      </c>
      <c r="AC20" s="476">
        <f t="shared" si="8"/>
        <v>0</v>
      </c>
      <c r="AD20" s="168">
        <f t="shared" si="9"/>
        <v>0</v>
      </c>
      <c r="AE20" s="476">
        <f t="shared" si="9"/>
        <v>1</v>
      </c>
      <c r="AF20" s="168">
        <f t="shared" si="10"/>
        <v>0</v>
      </c>
      <c r="AG20" s="476">
        <f t="shared" si="10"/>
        <v>0</v>
      </c>
      <c r="AH20" s="168">
        <f t="shared" si="11"/>
        <v>2</v>
      </c>
      <c r="AI20" s="476">
        <f t="shared" si="11"/>
        <v>0</v>
      </c>
      <c r="AJ20" s="168">
        <f>+AI20+AG20+AE20+AC20</f>
        <v>1</v>
      </c>
    </row>
    <row r="21" spans="1:36" ht="12.75">
      <c r="A21" s="237" t="s">
        <v>851</v>
      </c>
      <c r="B21" s="169" t="s">
        <v>446</v>
      </c>
      <c r="C21" s="168">
        <f>+'Metas por Proyecto'!E28+'Metas por Proyecto'!E29</f>
        <v>43</v>
      </c>
      <c r="D21" s="168">
        <f>+'Metas por Proyecto'!F28+'Metas por Proyecto'!F29</f>
        <v>14</v>
      </c>
      <c r="E21" s="476">
        <f>+'Metas por Proyecto'!G28+'Metas por Proyecto'!G29</f>
        <v>14</v>
      </c>
      <c r="F21" s="168">
        <f>+'Metas por Proyecto'!H28+'Metas por Proyecto'!H29</f>
        <v>10</v>
      </c>
      <c r="G21" s="476">
        <f>+'Metas por Proyecto'!I28+'Metas por Proyecto'!I29</f>
        <v>10</v>
      </c>
      <c r="H21" s="168">
        <f>+'Metas por Proyecto'!J28+'Metas por Proyecto'!J29</f>
        <v>12</v>
      </c>
      <c r="I21" s="476">
        <f>+'Metas por Proyecto'!K28+'Metas por Proyecto'!K29</f>
        <v>12</v>
      </c>
      <c r="J21" s="168">
        <f>+'Metas por Proyecto'!L28+'Metas por Proyecto'!L29</f>
        <v>7</v>
      </c>
      <c r="K21" s="476">
        <f>+'Metas por Proyecto'!M28+'Metas por Proyecto'!M29</f>
        <v>9</v>
      </c>
      <c r="L21" s="168">
        <f>+'Metas por Proyecto'!N28+'Metas por Proyecto'!N29</f>
        <v>0</v>
      </c>
      <c r="M21" s="476">
        <f>+'Metas por Proyecto'!O28+'Metas por Proyecto'!O29</f>
        <v>7</v>
      </c>
      <c r="N21" s="168">
        <f>+'Metas por Proyecto'!P28+'Metas por Proyecto'!P29</f>
        <v>0</v>
      </c>
      <c r="O21" s="476">
        <f>+'Metas por Proyecto'!Q28+'Metas por Proyecto'!Q29</f>
        <v>6</v>
      </c>
      <c r="P21" s="168">
        <f>+'Metas por Proyecto'!R28+'Metas por Proyecto'!R29</f>
        <v>0</v>
      </c>
      <c r="Q21" s="476">
        <f>+'Metas por Proyecto'!S28+'Metas por Proyecto'!S29</f>
        <v>0</v>
      </c>
      <c r="R21" s="168">
        <f>+'Metas por Proyecto'!T28+'Metas por Proyecto'!T29</f>
        <v>0</v>
      </c>
      <c r="S21" s="476">
        <f>+'Metas por Proyecto'!U28+'Metas por Proyecto'!U29</f>
        <v>0</v>
      </c>
      <c r="T21" s="168">
        <f>+'Metas por Proyecto'!V28+'Metas por Proyecto'!V29</f>
        <v>0</v>
      </c>
      <c r="U21" s="476">
        <f>+'Metas por Proyecto'!W28+'Metas por Proyecto'!W29</f>
        <v>0</v>
      </c>
      <c r="V21" s="168">
        <f>+'Metas por Proyecto'!X28+'Metas por Proyecto'!X29</f>
        <v>0</v>
      </c>
      <c r="W21" s="168">
        <f>+'Metas por Proyecto'!Y28+'Metas por Proyecto'!Y29</f>
        <v>0</v>
      </c>
      <c r="X21" s="168">
        <f>+'Metas por Proyecto'!Z28+'Metas por Proyecto'!Z29</f>
        <v>0</v>
      </c>
      <c r="Y21" s="476">
        <f>+'Metas por Proyecto'!AA28+'Metas por Proyecto'!AA29</f>
        <v>0</v>
      </c>
      <c r="Z21" s="168">
        <f>+'Metas por Proyecto'!AB28+'Metas por Proyecto'!AB29</f>
        <v>0</v>
      </c>
      <c r="AA21" s="476">
        <f>+'Metas por Proyecto'!AC28+'Metas por Proyecto'!AC29</f>
        <v>0</v>
      </c>
      <c r="AB21" s="168">
        <f t="shared" si="8"/>
        <v>36</v>
      </c>
      <c r="AC21" s="476">
        <f t="shared" si="8"/>
        <v>36</v>
      </c>
      <c r="AD21" s="168">
        <f t="shared" si="9"/>
        <v>7</v>
      </c>
      <c r="AE21" s="476">
        <f t="shared" si="9"/>
        <v>22</v>
      </c>
      <c r="AF21" s="168">
        <f t="shared" si="10"/>
        <v>0</v>
      </c>
      <c r="AG21" s="476">
        <f t="shared" si="10"/>
        <v>0</v>
      </c>
      <c r="AH21" s="168">
        <f t="shared" si="11"/>
        <v>0</v>
      </c>
      <c r="AI21" s="476">
        <f t="shared" si="11"/>
        <v>0</v>
      </c>
      <c r="AJ21" s="168">
        <f>+AI21+AG21+AE21+AC21</f>
        <v>58</v>
      </c>
    </row>
    <row r="22" spans="1:36" ht="12.75">
      <c r="A22" s="237" t="s">
        <v>447</v>
      </c>
      <c r="B22" s="169" t="s">
        <v>98</v>
      </c>
      <c r="C22" s="168">
        <f>+'Metas por Proyecto'!E34+'Metas por Proyecto'!E35</f>
        <v>80</v>
      </c>
      <c r="D22" s="167">
        <f>+'Metas por Proyecto'!F34+'Metas por Proyecto'!F35</f>
        <v>0</v>
      </c>
      <c r="E22" s="475">
        <f>+'Metas por Proyecto'!G34+'Metas por Proyecto'!G35</f>
        <v>0</v>
      </c>
      <c r="F22" s="167">
        <f>+'Metas por Proyecto'!H34+'Metas por Proyecto'!H35</f>
        <v>0</v>
      </c>
      <c r="G22" s="475">
        <f>+'Metas por Proyecto'!I34+'Metas por Proyecto'!I35</f>
        <v>0</v>
      </c>
      <c r="H22" s="167">
        <f>+'Metas por Proyecto'!J34+'Metas por Proyecto'!J35</f>
        <v>16</v>
      </c>
      <c r="I22" s="475">
        <f>+'Metas por Proyecto'!K34+'Metas por Proyecto'!K35</f>
        <v>16</v>
      </c>
      <c r="J22" s="167">
        <f>+'Metas por Proyecto'!L34+'Metas por Proyecto'!L35</f>
        <v>16</v>
      </c>
      <c r="K22" s="475">
        <f>+'Metas por Proyecto'!M34+'Metas por Proyecto'!M35</f>
        <v>0</v>
      </c>
      <c r="L22" s="167">
        <f>+'Metas por Proyecto'!N34+'Metas por Proyecto'!N35</f>
        <v>16</v>
      </c>
      <c r="M22" s="475">
        <f>+'Metas por Proyecto'!O34+'Metas por Proyecto'!O35</f>
        <v>0</v>
      </c>
      <c r="N22" s="167">
        <f>+'Metas por Proyecto'!P34+'Metas por Proyecto'!P35</f>
        <v>16</v>
      </c>
      <c r="O22" s="475">
        <f>+'Metas por Proyecto'!Q34+'Metas por Proyecto'!Q35</f>
        <v>0</v>
      </c>
      <c r="P22" s="167">
        <f>+'Metas por Proyecto'!R34+'Metas por Proyecto'!R35</f>
        <v>16</v>
      </c>
      <c r="Q22" s="475">
        <f>+'Metas por Proyecto'!S34+'Metas por Proyecto'!S35</f>
        <v>0</v>
      </c>
      <c r="R22" s="167">
        <f>+'Metas por Proyecto'!T34+'Metas por Proyecto'!T35</f>
        <v>0</v>
      </c>
      <c r="S22" s="475">
        <f>+'Metas por Proyecto'!U34+'Metas por Proyecto'!U35</f>
        <v>0</v>
      </c>
      <c r="T22" s="167">
        <f>+'Metas por Proyecto'!V34+'Metas por Proyecto'!V35</f>
        <v>0</v>
      </c>
      <c r="U22" s="475">
        <f>+'Metas por Proyecto'!W34+'Metas por Proyecto'!W35</f>
        <v>0</v>
      </c>
      <c r="V22" s="167">
        <f>+'Metas por Proyecto'!X34+'Metas por Proyecto'!X35</f>
        <v>0</v>
      </c>
      <c r="W22" s="167">
        <f>+'Metas por Proyecto'!Y34+'Metas por Proyecto'!Y35</f>
        <v>0</v>
      </c>
      <c r="X22" s="167">
        <f>+'Metas por Proyecto'!Z34+'Metas por Proyecto'!Z35</f>
        <v>0</v>
      </c>
      <c r="Y22" s="475">
        <f>+'Metas por Proyecto'!AA34+'Metas por Proyecto'!AA35</f>
        <v>0</v>
      </c>
      <c r="Z22" s="167">
        <f>+'Metas por Proyecto'!AB34+'Metas por Proyecto'!AB35</f>
        <v>0</v>
      </c>
      <c r="AA22" s="475">
        <f>+'Metas por Proyecto'!AC34+'Metas por Proyecto'!AC35</f>
        <v>0</v>
      </c>
      <c r="AB22" s="168">
        <f t="shared" si="8"/>
        <v>16</v>
      </c>
      <c r="AC22" s="476">
        <f t="shared" si="8"/>
        <v>16</v>
      </c>
      <c r="AD22" s="168">
        <f t="shared" si="9"/>
        <v>48</v>
      </c>
      <c r="AE22" s="476">
        <f t="shared" si="9"/>
        <v>0</v>
      </c>
      <c r="AF22" s="168">
        <f t="shared" si="10"/>
        <v>16</v>
      </c>
      <c r="AG22" s="476">
        <f t="shared" si="10"/>
        <v>0</v>
      </c>
      <c r="AH22" s="168">
        <f t="shared" si="11"/>
        <v>0</v>
      </c>
      <c r="AI22" s="476">
        <f t="shared" si="11"/>
        <v>0</v>
      </c>
      <c r="AJ22" s="168">
        <f>+AI22+AG22+AE22+AC22</f>
        <v>16</v>
      </c>
    </row>
    <row r="23" spans="1:36" ht="12.75">
      <c r="A23" s="224"/>
      <c r="B23" s="225"/>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row>
    <row r="24" spans="1:36" ht="12.75">
      <c r="A24" s="61" t="s">
        <v>70</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row>
    <row r="25" spans="1:36" ht="25.5">
      <c r="A25" s="162" t="str">
        <f>+'Metas por Proyecto'!A43</f>
        <v>Realizar el inventario de los puertos para aquellas concesiones que tienen interventoría</v>
      </c>
      <c r="B25" s="158" t="s">
        <v>173</v>
      </c>
      <c r="C25" s="159">
        <f>+'Metas por Proyecto'!E43</f>
        <v>13</v>
      </c>
      <c r="D25" s="159">
        <f>+'Metas por Proyecto'!F43</f>
        <v>0</v>
      </c>
      <c r="E25" s="477">
        <f>+'Metas por Proyecto'!G43</f>
        <v>0</v>
      </c>
      <c r="F25" s="159">
        <f>+'Metas por Proyecto'!H43</f>
        <v>0</v>
      </c>
      <c r="G25" s="477">
        <f>+'Metas por Proyecto'!I43</f>
        <v>0</v>
      </c>
      <c r="H25" s="159">
        <f>+'Metas por Proyecto'!J43</f>
        <v>0</v>
      </c>
      <c r="I25" s="477">
        <f>+'Metas por Proyecto'!K43</f>
        <v>0</v>
      </c>
      <c r="J25" s="159">
        <f>+'Metas por Proyecto'!L43</f>
        <v>0</v>
      </c>
      <c r="K25" s="477">
        <f>+'Metas por Proyecto'!M43</f>
        <v>0</v>
      </c>
      <c r="L25" s="159">
        <f>+'Metas por Proyecto'!N43</f>
        <v>0</v>
      </c>
      <c r="M25" s="477">
        <f>+'Metas por Proyecto'!O43</f>
        <v>0</v>
      </c>
      <c r="N25" s="159">
        <f>+'Metas por Proyecto'!P43</f>
        <v>0</v>
      </c>
      <c r="O25" s="477">
        <f>+'Metas por Proyecto'!Q43</f>
        <v>0</v>
      </c>
      <c r="P25" s="159">
        <f>+'Metas por Proyecto'!R43</f>
        <v>0</v>
      </c>
      <c r="Q25" s="477">
        <f>+'Metas por Proyecto'!S43</f>
        <v>0</v>
      </c>
      <c r="R25" s="159">
        <f>+'Metas por Proyecto'!T43</f>
        <v>0</v>
      </c>
      <c r="S25" s="477">
        <f>+'Metas por Proyecto'!U43</f>
        <v>0</v>
      </c>
      <c r="T25" s="159">
        <f>+'Metas por Proyecto'!V43</f>
        <v>0</v>
      </c>
      <c r="U25" s="477">
        <f>+'Metas por Proyecto'!W43</f>
        <v>0</v>
      </c>
      <c r="V25" s="159">
        <f>+'Metas por Proyecto'!X43</f>
        <v>0</v>
      </c>
      <c r="W25" s="159">
        <f>+'Metas por Proyecto'!Y43</f>
        <v>0</v>
      </c>
      <c r="X25" s="159">
        <f>+'Metas por Proyecto'!Z43</f>
        <v>0</v>
      </c>
      <c r="Y25" s="477">
        <f>+'Metas por Proyecto'!AA43</f>
        <v>0</v>
      </c>
      <c r="Z25" s="159">
        <f>+'Metas por Proyecto'!AB43</f>
        <v>13</v>
      </c>
      <c r="AA25" s="477">
        <f>+'Metas por Proyecto'!AC43</f>
        <v>0</v>
      </c>
      <c r="AB25" s="159">
        <f>+D25+F25+H25</f>
        <v>0</v>
      </c>
      <c r="AC25" s="476">
        <f>+E25+G25+I25</f>
        <v>0</v>
      </c>
      <c r="AD25" s="168">
        <f>+J25+L25+N25</f>
        <v>0</v>
      </c>
      <c r="AE25" s="476">
        <f>+K25+M25+O25</f>
        <v>0</v>
      </c>
      <c r="AF25" s="168">
        <f>+P25+R25+T25</f>
        <v>0</v>
      </c>
      <c r="AG25" s="476">
        <f>+Q25+S25+U25</f>
        <v>0</v>
      </c>
      <c r="AH25" s="168">
        <f>+V25+X25+Z25</f>
        <v>13</v>
      </c>
      <c r="AI25" s="476">
        <f>+W25+Y25+AA25</f>
        <v>0</v>
      </c>
      <c r="AJ25" s="168">
        <f>+AI25+AG25+AE25+AC25</f>
        <v>0</v>
      </c>
    </row>
    <row r="26" spans="1:36" ht="25.5">
      <c r="A26" s="162" t="str">
        <f>+'Metas por Proyecto'!A45</f>
        <v>Revisar el cumplimiento plan de inversiones (Informes de supervisión)</v>
      </c>
      <c r="B26" s="158" t="s">
        <v>69</v>
      </c>
      <c r="C26" s="159">
        <f>+'Metas por Proyecto'!E45</f>
        <v>56</v>
      </c>
      <c r="D26" s="159">
        <f>+'Metas por Proyecto'!F45</f>
        <v>0</v>
      </c>
      <c r="E26" s="477">
        <f>+'Metas por Proyecto'!G45</f>
        <v>0</v>
      </c>
      <c r="F26" s="159">
        <f>+'Metas por Proyecto'!H45</f>
        <v>0</v>
      </c>
      <c r="G26" s="477">
        <f>+'Metas por Proyecto'!I45</f>
        <v>0</v>
      </c>
      <c r="H26" s="159">
        <f>+'Metas por Proyecto'!J45</f>
        <v>14</v>
      </c>
      <c r="I26" s="477">
        <f>+'Metas por Proyecto'!K45</f>
        <v>0</v>
      </c>
      <c r="J26" s="159">
        <f>+'Metas por Proyecto'!L45</f>
        <v>0</v>
      </c>
      <c r="K26" s="477">
        <f>+'Metas por Proyecto'!M45</f>
        <v>0</v>
      </c>
      <c r="L26" s="159">
        <f>+'Metas por Proyecto'!N45</f>
        <v>0</v>
      </c>
      <c r="M26" s="477">
        <f>+'Metas por Proyecto'!O45</f>
        <v>0</v>
      </c>
      <c r="N26" s="159">
        <f>+'Metas por Proyecto'!P45</f>
        <v>14</v>
      </c>
      <c r="O26" s="477">
        <f>+'Metas por Proyecto'!Q45</f>
        <v>0</v>
      </c>
      <c r="P26" s="159">
        <f>+'Metas por Proyecto'!R45</f>
        <v>0</v>
      </c>
      <c r="Q26" s="477">
        <f>+'Metas por Proyecto'!S45</f>
        <v>0</v>
      </c>
      <c r="R26" s="159">
        <f>+'Metas por Proyecto'!T45</f>
        <v>0</v>
      </c>
      <c r="S26" s="477">
        <f>+'Metas por Proyecto'!U45</f>
        <v>0</v>
      </c>
      <c r="T26" s="159">
        <f>+'Metas por Proyecto'!V45</f>
        <v>14</v>
      </c>
      <c r="U26" s="477">
        <f>+'Metas por Proyecto'!W45</f>
        <v>0</v>
      </c>
      <c r="V26" s="159">
        <f>+'Metas por Proyecto'!X45</f>
        <v>0</v>
      </c>
      <c r="W26" s="159">
        <f>+'Metas por Proyecto'!Y45</f>
        <v>0</v>
      </c>
      <c r="X26" s="159">
        <f>+'Metas por Proyecto'!Z45</f>
        <v>0</v>
      </c>
      <c r="Y26" s="477">
        <f>+'Metas por Proyecto'!AA45</f>
        <v>0</v>
      </c>
      <c r="Z26" s="159">
        <f>+'Metas por Proyecto'!AB45</f>
        <v>14</v>
      </c>
      <c r="AA26" s="477">
        <f>+'Metas por Proyecto'!AC45</f>
        <v>0</v>
      </c>
      <c r="AB26" s="159">
        <f>+D26+F26+H26</f>
        <v>14</v>
      </c>
      <c r="AC26" s="476">
        <f>+E26+G26+I26</f>
        <v>0</v>
      </c>
      <c r="AD26" s="168">
        <f>+J26+L26+N26</f>
        <v>14</v>
      </c>
      <c r="AE26" s="476">
        <f>+K26+M26+O26</f>
        <v>0</v>
      </c>
      <c r="AF26" s="168">
        <f>+P26+R26+T26</f>
        <v>14</v>
      </c>
      <c r="AG26" s="476">
        <f>+Q26+S26+U26</f>
        <v>0</v>
      </c>
      <c r="AH26" s="168">
        <f>+V26+X26+Z26</f>
        <v>14</v>
      </c>
      <c r="AI26" s="476">
        <f>+W26+Y26+AA26</f>
        <v>0</v>
      </c>
      <c r="AJ26" s="168">
        <f>+AI26+AG26+AE26+AC26</f>
        <v>0</v>
      </c>
    </row>
    <row r="27" spans="1:36" ht="12.75">
      <c r="A27" s="224"/>
      <c r="B27" s="225"/>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row>
    <row r="28" spans="1:36" ht="12.75">
      <c r="A28" s="61" t="s">
        <v>174</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row>
    <row r="29" spans="1:36" ht="12.75">
      <c r="A29" s="161" t="str">
        <f>+'Metas por Proyecto'!A47</f>
        <v>Construcción Aeropuerto de Santa Marta</v>
      </c>
      <c r="B29" s="156" t="str">
        <f>+'Metas por Proyecto'!D47</f>
        <v>Acta de Inicio</v>
      </c>
      <c r="C29" s="156">
        <f>+'Metas por Proyecto'!E47</f>
        <v>1</v>
      </c>
      <c r="D29" s="156">
        <f>+'Metas por Proyecto'!F47</f>
        <v>0</v>
      </c>
      <c r="E29" s="478">
        <f>+'Metas por Proyecto'!G47</f>
        <v>0</v>
      </c>
      <c r="F29" s="157">
        <f>+'Metas por Proyecto'!H47</f>
        <v>1</v>
      </c>
      <c r="G29" s="478">
        <f>+'Metas por Proyecto'!I47</f>
        <v>1</v>
      </c>
      <c r="H29" s="157">
        <f>+'Metas por Proyecto'!J47</f>
        <v>0</v>
      </c>
      <c r="I29" s="478">
        <f>+'Metas por Proyecto'!K47</f>
        <v>0</v>
      </c>
      <c r="J29" s="157">
        <f>+'Metas por Proyecto'!L47</f>
        <v>0</v>
      </c>
      <c r="K29" s="478">
        <f>+'Metas por Proyecto'!M47</f>
        <v>0</v>
      </c>
      <c r="L29" s="157">
        <f>+'Metas por Proyecto'!N47</f>
        <v>0</v>
      </c>
      <c r="M29" s="478">
        <f>+'Metas por Proyecto'!O47</f>
        <v>0</v>
      </c>
      <c r="N29" s="157">
        <f>+'Metas por Proyecto'!P47</f>
        <v>0</v>
      </c>
      <c r="O29" s="478">
        <f>+'Metas por Proyecto'!Q47</f>
        <v>0</v>
      </c>
      <c r="P29" s="157">
        <f>+'Metas por Proyecto'!R47</f>
        <v>0</v>
      </c>
      <c r="Q29" s="478">
        <f>+'Metas por Proyecto'!S47</f>
        <v>0</v>
      </c>
      <c r="R29" s="157">
        <f>+'Metas por Proyecto'!T47</f>
        <v>0</v>
      </c>
      <c r="S29" s="478">
        <f>+'Metas por Proyecto'!U47</f>
        <v>0</v>
      </c>
      <c r="T29" s="157">
        <f>+'Metas por Proyecto'!V47</f>
        <v>0</v>
      </c>
      <c r="U29" s="478">
        <f>+'Metas por Proyecto'!W47</f>
        <v>0</v>
      </c>
      <c r="V29" s="157">
        <f>+'Metas por Proyecto'!X47</f>
        <v>0</v>
      </c>
      <c r="W29" s="478">
        <f>+'Metas por Proyecto'!Y47</f>
        <v>0</v>
      </c>
      <c r="X29" s="157">
        <f>+'Metas por Proyecto'!Z47</f>
        <v>0</v>
      </c>
      <c r="Y29" s="478">
        <f>+'Metas por Proyecto'!AA47</f>
        <v>0</v>
      </c>
      <c r="Z29" s="157">
        <f>+'Metas por Proyecto'!AB47</f>
        <v>0</v>
      </c>
      <c r="AA29" s="478">
        <f>+'Metas por Proyecto'!AC47</f>
        <v>0</v>
      </c>
      <c r="AB29" s="156">
        <f aca="true" t="shared" si="12" ref="AB29:AB42">+D29+F29+H29</f>
        <v>1</v>
      </c>
      <c r="AC29" s="479">
        <f>+'Metas por Proyecto'!AE47</f>
        <v>1</v>
      </c>
      <c r="AD29" s="156">
        <f aca="true" t="shared" si="13" ref="AD29:AD42">+J29+L29+N29</f>
        <v>0</v>
      </c>
      <c r="AE29" s="479">
        <f>+'Metas por Proyecto'!AG47</f>
        <v>0</v>
      </c>
      <c r="AF29" s="156">
        <f aca="true" t="shared" si="14" ref="AF29:AF42">+P29+R29+T29</f>
        <v>0</v>
      </c>
      <c r="AG29" s="479">
        <f>+'Metas por Proyecto'!AI47</f>
        <v>0</v>
      </c>
      <c r="AH29" s="480">
        <f aca="true" t="shared" si="15" ref="AH29:AH42">+V29+X29+Z29</f>
        <v>0</v>
      </c>
      <c r="AI29" s="479">
        <f>+'Metas por Proyecto'!AK47</f>
        <v>0</v>
      </c>
      <c r="AJ29" s="156">
        <f aca="true" t="shared" si="16" ref="AJ29:AJ42">+AI29+AG29+AE29+AC29</f>
        <v>1</v>
      </c>
    </row>
    <row r="30" spans="1:36" ht="12.75">
      <c r="A30" s="161" t="str">
        <f>+'Metas por Proyecto'!A48</f>
        <v>Climatización Aeropuerto Cúcuta</v>
      </c>
      <c r="B30" s="156" t="str">
        <f>+'Metas por Proyecto'!D48</f>
        <v>Acta de Inicio</v>
      </c>
      <c r="C30" s="156">
        <f>+'Metas por Proyecto'!E48</f>
        <v>1</v>
      </c>
      <c r="D30" s="157">
        <f>+'Metas por Proyecto'!F48</f>
        <v>0</v>
      </c>
      <c r="E30" s="478">
        <f>+'Metas por Proyecto'!G48</f>
        <v>0</v>
      </c>
      <c r="F30" s="157">
        <f>+'Metas por Proyecto'!H48</f>
        <v>0</v>
      </c>
      <c r="G30" s="478">
        <f>+'Metas por Proyecto'!I48</f>
        <v>0</v>
      </c>
      <c r="H30" s="157">
        <f>+'Metas por Proyecto'!J48</f>
        <v>1</v>
      </c>
      <c r="I30" s="478">
        <f>+'Metas por Proyecto'!K48</f>
        <v>1</v>
      </c>
      <c r="J30" s="157">
        <f>+'Metas por Proyecto'!L48</f>
        <v>0</v>
      </c>
      <c r="K30" s="478">
        <f>+'Metas por Proyecto'!M48</f>
        <v>0</v>
      </c>
      <c r="L30" s="157">
        <f>+'Metas por Proyecto'!N48</f>
        <v>0</v>
      </c>
      <c r="M30" s="478">
        <f>+'Metas por Proyecto'!O48</f>
        <v>0</v>
      </c>
      <c r="N30" s="157">
        <f>+'Metas por Proyecto'!P48</f>
        <v>0</v>
      </c>
      <c r="O30" s="478">
        <f>+'Metas por Proyecto'!Q48</f>
        <v>0</v>
      </c>
      <c r="P30" s="157">
        <f>+'Metas por Proyecto'!R48</f>
        <v>0</v>
      </c>
      <c r="Q30" s="478">
        <f>+'Metas por Proyecto'!S48</f>
        <v>0</v>
      </c>
      <c r="R30" s="157">
        <f>+'Metas por Proyecto'!T48</f>
        <v>0</v>
      </c>
      <c r="S30" s="478">
        <f>+'Metas por Proyecto'!U48</f>
        <v>0</v>
      </c>
      <c r="T30" s="157">
        <f>+'Metas por Proyecto'!V48</f>
        <v>0</v>
      </c>
      <c r="U30" s="478">
        <f>+'Metas por Proyecto'!W48</f>
        <v>0</v>
      </c>
      <c r="V30" s="157">
        <f>+'Metas por Proyecto'!X48</f>
        <v>0</v>
      </c>
      <c r="W30" s="478">
        <f>+'Metas por Proyecto'!Y48</f>
        <v>0</v>
      </c>
      <c r="X30" s="157">
        <f>+'Metas por Proyecto'!Z48</f>
        <v>0</v>
      </c>
      <c r="Y30" s="478">
        <f>+'Metas por Proyecto'!AA48</f>
        <v>0</v>
      </c>
      <c r="Z30" s="157">
        <f>+'Metas por Proyecto'!AB48</f>
        <v>0</v>
      </c>
      <c r="AA30" s="478">
        <f>+'Metas por Proyecto'!AC48</f>
        <v>0</v>
      </c>
      <c r="AB30" s="156">
        <f t="shared" si="12"/>
        <v>1</v>
      </c>
      <c r="AC30" s="479">
        <f>+'Metas por Proyecto'!AE48</f>
        <v>1</v>
      </c>
      <c r="AD30" s="156">
        <f t="shared" si="13"/>
        <v>0</v>
      </c>
      <c r="AE30" s="479">
        <f>+'Metas por Proyecto'!AG48</f>
        <v>0</v>
      </c>
      <c r="AF30" s="156">
        <f t="shared" si="14"/>
        <v>0</v>
      </c>
      <c r="AG30" s="479">
        <f>+'Metas por Proyecto'!AI48</f>
        <v>0</v>
      </c>
      <c r="AH30" s="480">
        <f t="shared" si="15"/>
        <v>0</v>
      </c>
      <c r="AI30" s="479">
        <f>+'Metas por Proyecto'!AK48</f>
        <v>0</v>
      </c>
      <c r="AJ30" s="156">
        <f t="shared" si="16"/>
        <v>1</v>
      </c>
    </row>
    <row r="31" spans="1:36" ht="12.75">
      <c r="A31" s="161" t="str">
        <f>+'Metas por Proyecto'!A49</f>
        <v>Climatización Aeropuerto Valledupar</v>
      </c>
      <c r="B31" s="156" t="str">
        <f>+'Metas por Proyecto'!D49</f>
        <v>Acta de Inicio</v>
      </c>
      <c r="C31" s="156">
        <f>+'Metas por Proyecto'!E49</f>
        <v>1</v>
      </c>
      <c r="D31" s="157">
        <f>+'Metas por Proyecto'!F49</f>
        <v>0</v>
      </c>
      <c r="E31" s="478">
        <f>+'Metas por Proyecto'!G49</f>
        <v>0</v>
      </c>
      <c r="F31" s="157">
        <f>+'Metas por Proyecto'!H49</f>
        <v>0</v>
      </c>
      <c r="G31" s="478">
        <f>+'Metas por Proyecto'!I49</f>
        <v>0</v>
      </c>
      <c r="H31" s="157">
        <f>+'Metas por Proyecto'!J49</f>
        <v>1</v>
      </c>
      <c r="I31" s="478">
        <f>+'Metas por Proyecto'!K49</f>
        <v>1</v>
      </c>
      <c r="J31" s="157">
        <f>+'Metas por Proyecto'!L49</f>
        <v>0</v>
      </c>
      <c r="K31" s="478">
        <f>+'Metas por Proyecto'!M49</f>
        <v>0</v>
      </c>
      <c r="L31" s="157">
        <f>+'Metas por Proyecto'!N49</f>
        <v>0</v>
      </c>
      <c r="M31" s="478">
        <f>+'Metas por Proyecto'!O49</f>
        <v>0</v>
      </c>
      <c r="N31" s="157">
        <f>+'Metas por Proyecto'!P49</f>
        <v>0</v>
      </c>
      <c r="O31" s="478">
        <f>+'Metas por Proyecto'!Q49</f>
        <v>0</v>
      </c>
      <c r="P31" s="157">
        <f>+'Metas por Proyecto'!R49</f>
        <v>0</v>
      </c>
      <c r="Q31" s="478">
        <f>+'Metas por Proyecto'!S49</f>
        <v>0</v>
      </c>
      <c r="R31" s="157">
        <f>+'Metas por Proyecto'!T49</f>
        <v>0</v>
      </c>
      <c r="S31" s="478">
        <f>+'Metas por Proyecto'!U49</f>
        <v>0</v>
      </c>
      <c r="T31" s="157">
        <f>+'Metas por Proyecto'!V49</f>
        <v>0</v>
      </c>
      <c r="U31" s="478">
        <f>+'Metas por Proyecto'!W49</f>
        <v>0</v>
      </c>
      <c r="V31" s="157">
        <f>+'Metas por Proyecto'!X49</f>
        <v>0</v>
      </c>
      <c r="W31" s="478">
        <f>+'Metas por Proyecto'!Y49</f>
        <v>0</v>
      </c>
      <c r="X31" s="157">
        <f>+'Metas por Proyecto'!Z49</f>
        <v>0</v>
      </c>
      <c r="Y31" s="478">
        <f>+'Metas por Proyecto'!AA49</f>
        <v>0</v>
      </c>
      <c r="Z31" s="157">
        <f>+'Metas por Proyecto'!AB49</f>
        <v>0</v>
      </c>
      <c r="AA31" s="478">
        <f>+'Metas por Proyecto'!AC49</f>
        <v>0</v>
      </c>
      <c r="AB31" s="156">
        <f t="shared" si="12"/>
        <v>1</v>
      </c>
      <c r="AC31" s="479">
        <f>+'Metas por Proyecto'!AE49</f>
        <v>1</v>
      </c>
      <c r="AD31" s="156">
        <f t="shared" si="13"/>
        <v>0</v>
      </c>
      <c r="AE31" s="479">
        <f>+'Metas por Proyecto'!AG49</f>
        <v>0</v>
      </c>
      <c r="AF31" s="156">
        <f t="shared" si="14"/>
        <v>0</v>
      </c>
      <c r="AG31" s="479">
        <f>+'Metas por Proyecto'!AI49</f>
        <v>0</v>
      </c>
      <c r="AH31" s="480">
        <f t="shared" si="15"/>
        <v>0</v>
      </c>
      <c r="AI31" s="479">
        <f>+'Metas por Proyecto'!AK49</f>
        <v>0</v>
      </c>
      <c r="AJ31" s="156">
        <f t="shared" si="16"/>
        <v>1</v>
      </c>
    </row>
    <row r="32" spans="1:36" ht="12.75">
      <c r="A32" s="161" t="str">
        <f>+'Metas por Proyecto'!A50</f>
        <v> Pavimentación pista Aeropuerto - Corozal</v>
      </c>
      <c r="B32" s="156" t="str">
        <f>+'Metas por Proyecto'!D50</f>
        <v>Actas de Recibo</v>
      </c>
      <c r="C32" s="156">
        <f>+'Metas por Proyecto'!E50</f>
        <v>1</v>
      </c>
      <c r="D32" s="157">
        <f>+'Metas por Proyecto'!F50</f>
        <v>0</v>
      </c>
      <c r="E32" s="478">
        <f>+'Metas por Proyecto'!G50</f>
        <v>0</v>
      </c>
      <c r="F32" s="157">
        <f>+'Metas por Proyecto'!H50</f>
        <v>0</v>
      </c>
      <c r="G32" s="478">
        <f>+'Metas por Proyecto'!I50</f>
        <v>0</v>
      </c>
      <c r="H32" s="157">
        <f>+'Metas por Proyecto'!J50</f>
        <v>0</v>
      </c>
      <c r="I32" s="478">
        <f>+'Metas por Proyecto'!K50</f>
        <v>0</v>
      </c>
      <c r="J32" s="157">
        <f>+'Metas por Proyecto'!L50</f>
        <v>0</v>
      </c>
      <c r="K32" s="478">
        <f>+'Metas por Proyecto'!M50</f>
        <v>0</v>
      </c>
      <c r="L32" s="157">
        <f>+'Metas por Proyecto'!N50</f>
        <v>0</v>
      </c>
      <c r="M32" s="478">
        <f>+'Metas por Proyecto'!O50</f>
        <v>0</v>
      </c>
      <c r="N32" s="157">
        <f>+'Metas por Proyecto'!P50</f>
        <v>0</v>
      </c>
      <c r="O32" s="478">
        <f>+'Metas por Proyecto'!Q50</f>
        <v>0</v>
      </c>
      <c r="P32" s="157">
        <f>+'Metas por Proyecto'!R50</f>
        <v>0</v>
      </c>
      <c r="Q32" s="478">
        <f>+'Metas por Proyecto'!S50</f>
        <v>0</v>
      </c>
      <c r="R32" s="157">
        <f>+'Metas por Proyecto'!T50</f>
        <v>1</v>
      </c>
      <c r="S32" s="478">
        <f>+'Metas por Proyecto'!U50</f>
        <v>0</v>
      </c>
      <c r="T32" s="157">
        <f>+'Metas por Proyecto'!V50</f>
        <v>0</v>
      </c>
      <c r="U32" s="478">
        <f>+'Metas por Proyecto'!W50</f>
        <v>0</v>
      </c>
      <c r="V32" s="157">
        <f>+'Metas por Proyecto'!X50</f>
        <v>0</v>
      </c>
      <c r="W32" s="478">
        <f>+'Metas por Proyecto'!Y50</f>
        <v>0</v>
      </c>
      <c r="X32" s="157">
        <f>+'Metas por Proyecto'!Z50</f>
        <v>0</v>
      </c>
      <c r="Y32" s="478">
        <f>+'Metas por Proyecto'!AA50</f>
        <v>0</v>
      </c>
      <c r="Z32" s="157">
        <f>+'Metas por Proyecto'!AB50</f>
        <v>0</v>
      </c>
      <c r="AA32" s="478">
        <f>+'Metas por Proyecto'!AC50</f>
        <v>0</v>
      </c>
      <c r="AB32" s="156">
        <f t="shared" si="12"/>
        <v>0</v>
      </c>
      <c r="AC32" s="479">
        <f>+'Metas por Proyecto'!AE50</f>
        <v>0</v>
      </c>
      <c r="AD32" s="156">
        <f t="shared" si="13"/>
        <v>0</v>
      </c>
      <c r="AE32" s="479">
        <f>+'Metas por Proyecto'!AG50</f>
        <v>0</v>
      </c>
      <c r="AF32" s="156">
        <f t="shared" si="14"/>
        <v>1</v>
      </c>
      <c r="AG32" s="479">
        <f>+'Metas por Proyecto'!AI50</f>
        <v>0</v>
      </c>
      <c r="AH32" s="480">
        <f t="shared" si="15"/>
        <v>0</v>
      </c>
      <c r="AI32" s="479">
        <f>+'Metas por Proyecto'!AK50</f>
        <v>0</v>
      </c>
      <c r="AJ32" s="156">
        <f t="shared" si="16"/>
        <v>0</v>
      </c>
    </row>
    <row r="33" spans="1:36" ht="12.75">
      <c r="A33" s="161" t="str">
        <f>+'Metas por Proyecto'!A51</f>
        <v> Pavimentación pista Aeropuerto - Monteria</v>
      </c>
      <c r="B33" s="156" t="str">
        <f>+'Metas por Proyecto'!D51</f>
        <v>Acta de Inicio</v>
      </c>
      <c r="C33" s="156">
        <f>+'Metas por Proyecto'!E51</f>
        <v>1</v>
      </c>
      <c r="D33" s="157">
        <f>+'Metas por Proyecto'!F51</f>
        <v>0</v>
      </c>
      <c r="E33" s="478">
        <f>+'Metas por Proyecto'!G51</f>
        <v>0</v>
      </c>
      <c r="F33" s="157">
        <f>+'Metas por Proyecto'!H51</f>
        <v>1</v>
      </c>
      <c r="G33" s="478">
        <f>+'Metas por Proyecto'!I51</f>
        <v>0</v>
      </c>
      <c r="H33" s="157">
        <f>+'Metas por Proyecto'!J51</f>
        <v>0</v>
      </c>
      <c r="I33" s="478">
        <f>+'Metas por Proyecto'!K51</f>
        <v>1</v>
      </c>
      <c r="J33" s="157">
        <f>+'Metas por Proyecto'!L51</f>
        <v>0</v>
      </c>
      <c r="K33" s="478">
        <f>+'Metas por Proyecto'!M51</f>
        <v>0</v>
      </c>
      <c r="L33" s="157">
        <f>+'Metas por Proyecto'!N51</f>
        <v>0</v>
      </c>
      <c r="M33" s="478">
        <f>+'Metas por Proyecto'!O51</f>
        <v>0</v>
      </c>
      <c r="N33" s="157">
        <f>+'Metas por Proyecto'!P51</f>
        <v>0</v>
      </c>
      <c r="O33" s="478">
        <f>+'Metas por Proyecto'!Q51</f>
        <v>0</v>
      </c>
      <c r="P33" s="157">
        <f>+'Metas por Proyecto'!R51</f>
        <v>0</v>
      </c>
      <c r="Q33" s="478">
        <f>+'Metas por Proyecto'!S51</f>
        <v>0</v>
      </c>
      <c r="R33" s="157">
        <f>+'Metas por Proyecto'!T51</f>
        <v>0</v>
      </c>
      <c r="S33" s="478">
        <f>+'Metas por Proyecto'!U51</f>
        <v>0</v>
      </c>
      <c r="T33" s="157">
        <f>+'Metas por Proyecto'!V51</f>
        <v>0</v>
      </c>
      <c r="U33" s="478">
        <f>+'Metas por Proyecto'!W51</f>
        <v>0</v>
      </c>
      <c r="V33" s="157">
        <f>+'Metas por Proyecto'!X51</f>
        <v>0</v>
      </c>
      <c r="W33" s="478">
        <f>+'Metas por Proyecto'!Y51</f>
        <v>0</v>
      </c>
      <c r="X33" s="157">
        <f>+'Metas por Proyecto'!Z51</f>
        <v>0</v>
      </c>
      <c r="Y33" s="478">
        <f>+'Metas por Proyecto'!AA51</f>
        <v>0</v>
      </c>
      <c r="Z33" s="157">
        <f>+'Metas por Proyecto'!AB51</f>
        <v>0</v>
      </c>
      <c r="AA33" s="478">
        <f>+'Metas por Proyecto'!AC51</f>
        <v>0</v>
      </c>
      <c r="AB33" s="156">
        <f t="shared" si="12"/>
        <v>1</v>
      </c>
      <c r="AC33" s="479">
        <f>+'Metas por Proyecto'!AE51</f>
        <v>1</v>
      </c>
      <c r="AD33" s="156">
        <f t="shared" si="13"/>
        <v>0</v>
      </c>
      <c r="AE33" s="479">
        <f>+'Metas por Proyecto'!AG51</f>
        <v>0</v>
      </c>
      <c r="AF33" s="156">
        <f t="shared" si="14"/>
        <v>0</v>
      </c>
      <c r="AG33" s="479">
        <f>+'Metas por Proyecto'!AI51</f>
        <v>0</v>
      </c>
      <c r="AH33" s="480">
        <f t="shared" si="15"/>
        <v>0</v>
      </c>
      <c r="AI33" s="479">
        <f>+'Metas por Proyecto'!AK51</f>
        <v>0</v>
      </c>
      <c r="AJ33" s="156">
        <f t="shared" si="16"/>
        <v>1</v>
      </c>
    </row>
    <row r="34" spans="1:36" ht="12.75">
      <c r="A34" s="161" t="str">
        <f>+'Metas por Proyecto'!A52</f>
        <v> Pavimentación pista Aeropuerto - Jose Maria C</v>
      </c>
      <c r="B34" s="156" t="str">
        <f>+'Metas por Proyecto'!D52</f>
        <v>Actas de Recibo</v>
      </c>
      <c r="C34" s="156">
        <f>+'Metas por Proyecto'!E52</f>
        <v>1</v>
      </c>
      <c r="D34" s="157">
        <f>+'Metas por Proyecto'!F52</f>
        <v>0</v>
      </c>
      <c r="E34" s="478">
        <f>+'Metas por Proyecto'!G52</f>
        <v>0</v>
      </c>
      <c r="F34" s="157">
        <f>+'Metas por Proyecto'!H52</f>
        <v>0</v>
      </c>
      <c r="G34" s="478">
        <f>+'Metas por Proyecto'!I52</f>
        <v>0</v>
      </c>
      <c r="H34" s="157">
        <f>+'Metas por Proyecto'!J52</f>
        <v>0</v>
      </c>
      <c r="I34" s="478">
        <f>+'Metas por Proyecto'!K52</f>
        <v>0</v>
      </c>
      <c r="J34" s="157">
        <f>+'Metas por Proyecto'!L52</f>
        <v>0</v>
      </c>
      <c r="K34" s="478">
        <f>+'Metas por Proyecto'!M52</f>
        <v>0</v>
      </c>
      <c r="L34" s="157">
        <f>+'Metas por Proyecto'!N52</f>
        <v>0</v>
      </c>
      <c r="M34" s="478">
        <f>+'Metas por Proyecto'!O52</f>
        <v>0</v>
      </c>
      <c r="N34" s="157">
        <f>+'Metas por Proyecto'!P52</f>
        <v>0</v>
      </c>
      <c r="O34" s="478">
        <f>+'Metas por Proyecto'!Q52</f>
        <v>0</v>
      </c>
      <c r="P34" s="157">
        <f>+'Metas por Proyecto'!R52</f>
        <v>0</v>
      </c>
      <c r="Q34" s="478">
        <f>+'Metas por Proyecto'!S52</f>
        <v>0</v>
      </c>
      <c r="R34" s="157">
        <f>+'Metas por Proyecto'!T52</f>
        <v>1</v>
      </c>
      <c r="S34" s="478">
        <f>+'Metas por Proyecto'!U52</f>
        <v>0</v>
      </c>
      <c r="T34" s="157">
        <f>+'Metas por Proyecto'!V52</f>
        <v>0</v>
      </c>
      <c r="U34" s="478">
        <f>+'Metas por Proyecto'!W52</f>
        <v>0</v>
      </c>
      <c r="V34" s="157">
        <f>+'Metas por Proyecto'!X52</f>
        <v>0</v>
      </c>
      <c r="W34" s="478">
        <f>+'Metas por Proyecto'!Y52</f>
        <v>0</v>
      </c>
      <c r="X34" s="157">
        <f>+'Metas por Proyecto'!Z52</f>
        <v>0</v>
      </c>
      <c r="Y34" s="478">
        <f>+'Metas por Proyecto'!AA52</f>
        <v>0</v>
      </c>
      <c r="Z34" s="157">
        <f>+'Metas por Proyecto'!AB52</f>
        <v>0</v>
      </c>
      <c r="AA34" s="478">
        <f>+'Metas por Proyecto'!AC52</f>
        <v>0</v>
      </c>
      <c r="AB34" s="156">
        <f t="shared" si="12"/>
        <v>0</v>
      </c>
      <c r="AC34" s="479">
        <f>+'Metas por Proyecto'!AE52</f>
        <v>0</v>
      </c>
      <c r="AD34" s="156">
        <f t="shared" si="13"/>
        <v>0</v>
      </c>
      <c r="AE34" s="479">
        <f>+'Metas por Proyecto'!AG52</f>
        <v>0</v>
      </c>
      <c r="AF34" s="156">
        <f t="shared" si="14"/>
        <v>1</v>
      </c>
      <c r="AG34" s="479">
        <f>+'Metas por Proyecto'!AI52</f>
        <v>0</v>
      </c>
      <c r="AH34" s="480">
        <f t="shared" si="15"/>
        <v>0</v>
      </c>
      <c r="AI34" s="479">
        <f>+'Metas por Proyecto'!AK52</f>
        <v>0</v>
      </c>
      <c r="AJ34" s="156">
        <f t="shared" si="16"/>
        <v>0</v>
      </c>
    </row>
    <row r="35" spans="1:36" ht="12.75">
      <c r="A35" s="161" t="str">
        <f>+'Metas por Proyecto'!A53</f>
        <v> Pavimentación pista Aeropuerto - Olaya H</v>
      </c>
      <c r="B35" s="156" t="str">
        <f>+'Metas por Proyecto'!D53</f>
        <v>Acta de Inicio</v>
      </c>
      <c r="C35" s="156">
        <f>+'Metas por Proyecto'!E53</f>
        <v>1</v>
      </c>
      <c r="D35" s="157">
        <f>+'Metas por Proyecto'!F53</f>
        <v>0</v>
      </c>
      <c r="E35" s="478">
        <f>+'Metas por Proyecto'!G53</f>
        <v>0</v>
      </c>
      <c r="F35" s="157">
        <f>+'Metas por Proyecto'!H53</f>
        <v>1</v>
      </c>
      <c r="G35" s="478">
        <f>+'Metas por Proyecto'!I53</f>
        <v>0</v>
      </c>
      <c r="H35" s="157">
        <f>+'Metas por Proyecto'!J53</f>
        <v>0</v>
      </c>
      <c r="I35" s="478">
        <f>+'Metas por Proyecto'!K53</f>
        <v>1</v>
      </c>
      <c r="J35" s="157">
        <f>+'Metas por Proyecto'!L53</f>
        <v>0</v>
      </c>
      <c r="K35" s="478">
        <f>+'Metas por Proyecto'!M53</f>
        <v>0</v>
      </c>
      <c r="L35" s="157">
        <f>+'Metas por Proyecto'!N53</f>
        <v>0</v>
      </c>
      <c r="M35" s="478">
        <f>+'Metas por Proyecto'!O53</f>
        <v>0</v>
      </c>
      <c r="N35" s="157">
        <f>+'Metas por Proyecto'!P53</f>
        <v>0</v>
      </c>
      <c r="O35" s="478">
        <f>+'Metas por Proyecto'!Q53</f>
        <v>0</v>
      </c>
      <c r="P35" s="157">
        <f>+'Metas por Proyecto'!R53</f>
        <v>0</v>
      </c>
      <c r="Q35" s="478">
        <f>+'Metas por Proyecto'!S53</f>
        <v>0</v>
      </c>
      <c r="R35" s="157">
        <f>+'Metas por Proyecto'!T53</f>
        <v>0</v>
      </c>
      <c r="S35" s="478">
        <f>+'Metas por Proyecto'!U53</f>
        <v>0</v>
      </c>
      <c r="T35" s="157">
        <f>+'Metas por Proyecto'!V53</f>
        <v>0</v>
      </c>
      <c r="U35" s="478">
        <f>+'Metas por Proyecto'!W53</f>
        <v>0</v>
      </c>
      <c r="V35" s="157">
        <f>+'Metas por Proyecto'!X53</f>
        <v>0</v>
      </c>
      <c r="W35" s="478">
        <f>+'Metas por Proyecto'!Y53</f>
        <v>0</v>
      </c>
      <c r="X35" s="157">
        <f>+'Metas por Proyecto'!Z53</f>
        <v>0</v>
      </c>
      <c r="Y35" s="478">
        <f>+'Metas por Proyecto'!AA53</f>
        <v>0</v>
      </c>
      <c r="Z35" s="157">
        <f>+'Metas por Proyecto'!AB53</f>
        <v>0</v>
      </c>
      <c r="AA35" s="478">
        <f>+'Metas por Proyecto'!AC53</f>
        <v>0</v>
      </c>
      <c r="AB35" s="156">
        <f t="shared" si="12"/>
        <v>1</v>
      </c>
      <c r="AC35" s="479">
        <f>+'Metas por Proyecto'!AE53</f>
        <v>1</v>
      </c>
      <c r="AD35" s="156">
        <f t="shared" si="13"/>
        <v>0</v>
      </c>
      <c r="AE35" s="479">
        <f>+'Metas por Proyecto'!AG53</f>
        <v>0</v>
      </c>
      <c r="AF35" s="156">
        <f t="shared" si="14"/>
        <v>0</v>
      </c>
      <c r="AG35" s="479">
        <f>+'Metas por Proyecto'!AI53</f>
        <v>0</v>
      </c>
      <c r="AH35" s="480">
        <f t="shared" si="15"/>
        <v>0</v>
      </c>
      <c r="AI35" s="479">
        <f>+'Metas por Proyecto'!AK53</f>
        <v>0</v>
      </c>
      <c r="AJ35" s="156">
        <f t="shared" si="16"/>
        <v>1</v>
      </c>
    </row>
    <row r="36" spans="1:36" ht="12.75">
      <c r="A36" s="161" t="str">
        <f>+'Metas por Proyecto'!A54</f>
        <v>construcción del nuevo SEI - Cali</v>
      </c>
      <c r="B36" s="156" t="str">
        <f>+'Metas por Proyecto'!D54</f>
        <v>Actas de Recibo</v>
      </c>
      <c r="C36" s="156">
        <f>+'Metas por Proyecto'!E54</f>
        <v>1</v>
      </c>
      <c r="D36" s="157">
        <f>+'Metas por Proyecto'!F54</f>
        <v>0</v>
      </c>
      <c r="E36" s="478">
        <f>+'Metas por Proyecto'!G54</f>
        <v>0</v>
      </c>
      <c r="F36" s="157">
        <f>+'Metas por Proyecto'!H54</f>
        <v>0</v>
      </c>
      <c r="G36" s="478">
        <f>+'Metas por Proyecto'!I54</f>
        <v>0</v>
      </c>
      <c r="H36" s="157">
        <f>+'Metas por Proyecto'!J54</f>
        <v>0</v>
      </c>
      <c r="I36" s="478">
        <f>+'Metas por Proyecto'!K54</f>
        <v>0</v>
      </c>
      <c r="J36" s="157">
        <f>+'Metas por Proyecto'!L54</f>
        <v>0</v>
      </c>
      <c r="K36" s="478">
        <f>+'Metas por Proyecto'!M54</f>
        <v>0</v>
      </c>
      <c r="L36" s="157">
        <f>+'Metas por Proyecto'!N54</f>
        <v>0</v>
      </c>
      <c r="M36" s="478">
        <f>+'Metas por Proyecto'!O54</f>
        <v>0</v>
      </c>
      <c r="N36" s="157">
        <f>+'Metas por Proyecto'!P54</f>
        <v>1</v>
      </c>
      <c r="O36" s="478">
        <f>+'Metas por Proyecto'!Q54</f>
        <v>1</v>
      </c>
      <c r="P36" s="157">
        <f>+'Metas por Proyecto'!R54</f>
        <v>0</v>
      </c>
      <c r="Q36" s="478">
        <f>+'Metas por Proyecto'!S54</f>
        <v>0</v>
      </c>
      <c r="R36" s="157">
        <f>+'Metas por Proyecto'!T54</f>
        <v>0</v>
      </c>
      <c r="S36" s="478">
        <f>+'Metas por Proyecto'!U54</f>
        <v>0</v>
      </c>
      <c r="T36" s="157">
        <f>+'Metas por Proyecto'!V54</f>
        <v>0</v>
      </c>
      <c r="U36" s="478">
        <f>+'Metas por Proyecto'!W54</f>
        <v>0</v>
      </c>
      <c r="V36" s="157">
        <f>+'Metas por Proyecto'!X54</f>
        <v>0</v>
      </c>
      <c r="W36" s="478">
        <f>+'Metas por Proyecto'!Y54</f>
        <v>0</v>
      </c>
      <c r="X36" s="157">
        <f>+'Metas por Proyecto'!Z54</f>
        <v>0</v>
      </c>
      <c r="Y36" s="478">
        <f>+'Metas por Proyecto'!AA54</f>
        <v>0</v>
      </c>
      <c r="Z36" s="157">
        <f>+'Metas por Proyecto'!AB54</f>
        <v>0</v>
      </c>
      <c r="AA36" s="478">
        <f>+'Metas por Proyecto'!AC54</f>
        <v>0</v>
      </c>
      <c r="AB36" s="156">
        <f t="shared" si="12"/>
        <v>0</v>
      </c>
      <c r="AC36" s="479">
        <f>+'Metas por Proyecto'!AE54</f>
        <v>1</v>
      </c>
      <c r="AD36" s="156">
        <f t="shared" si="13"/>
        <v>1</v>
      </c>
      <c r="AE36" s="479">
        <f>+'Metas por Proyecto'!AG54</f>
        <v>0</v>
      </c>
      <c r="AF36" s="156">
        <f t="shared" si="14"/>
        <v>0</v>
      </c>
      <c r="AG36" s="479">
        <f>+'Metas por Proyecto'!AI54</f>
        <v>0</v>
      </c>
      <c r="AH36" s="480">
        <f t="shared" si="15"/>
        <v>0</v>
      </c>
      <c r="AI36" s="479">
        <f>+'Metas por Proyecto'!AK54</f>
        <v>0</v>
      </c>
      <c r="AJ36" s="156">
        <f t="shared" si="16"/>
        <v>1</v>
      </c>
    </row>
    <row r="37" spans="1:36" ht="12.75">
      <c r="A37" s="161" t="str">
        <f>+'Metas por Proyecto'!A55</f>
        <v>remodelación del satélite nacionaldel edificio actual - Cali</v>
      </c>
      <c r="B37" s="156" t="str">
        <f>+'Metas por Proyecto'!D55</f>
        <v>Actas de Recibo</v>
      </c>
      <c r="C37" s="156">
        <f>+'Metas por Proyecto'!E55</f>
        <v>1</v>
      </c>
      <c r="D37" s="157">
        <f>+'Metas por Proyecto'!F55</f>
        <v>0</v>
      </c>
      <c r="E37" s="478">
        <f>+'Metas por Proyecto'!G55</f>
        <v>0</v>
      </c>
      <c r="F37" s="157">
        <f>+'Metas por Proyecto'!H55</f>
        <v>0</v>
      </c>
      <c r="G37" s="478">
        <f>+'Metas por Proyecto'!I55</f>
        <v>0</v>
      </c>
      <c r="H37" s="157">
        <f>+'Metas por Proyecto'!J55</f>
        <v>0</v>
      </c>
      <c r="I37" s="478">
        <f>+'Metas por Proyecto'!K55</f>
        <v>0</v>
      </c>
      <c r="J37" s="157">
        <f>+'Metas por Proyecto'!L55</f>
        <v>0</v>
      </c>
      <c r="K37" s="478">
        <f>+'Metas por Proyecto'!M55</f>
        <v>0</v>
      </c>
      <c r="L37" s="157">
        <f>+'Metas por Proyecto'!N55</f>
        <v>0</v>
      </c>
      <c r="M37" s="478">
        <f>+'Metas por Proyecto'!O55</f>
        <v>0</v>
      </c>
      <c r="N37" s="157">
        <f>+'Metas por Proyecto'!P55</f>
        <v>1</v>
      </c>
      <c r="O37" s="478">
        <f>+'Metas por Proyecto'!Q55</f>
        <v>1</v>
      </c>
      <c r="P37" s="157">
        <f>+'Metas por Proyecto'!R55</f>
        <v>0</v>
      </c>
      <c r="Q37" s="478">
        <f>+'Metas por Proyecto'!S55</f>
        <v>0</v>
      </c>
      <c r="R37" s="157">
        <f>+'Metas por Proyecto'!T55</f>
        <v>0</v>
      </c>
      <c r="S37" s="478">
        <f>+'Metas por Proyecto'!U55</f>
        <v>0</v>
      </c>
      <c r="T37" s="157">
        <f>+'Metas por Proyecto'!V55</f>
        <v>0</v>
      </c>
      <c r="U37" s="478">
        <f>+'Metas por Proyecto'!W55</f>
        <v>0</v>
      </c>
      <c r="V37" s="157">
        <f>+'Metas por Proyecto'!X55</f>
        <v>0</v>
      </c>
      <c r="W37" s="478">
        <f>+'Metas por Proyecto'!Y55</f>
        <v>0</v>
      </c>
      <c r="X37" s="157">
        <f>+'Metas por Proyecto'!Z55</f>
        <v>0</v>
      </c>
      <c r="Y37" s="478">
        <f>+'Metas por Proyecto'!AA55</f>
        <v>0</v>
      </c>
      <c r="Z37" s="157">
        <f>+'Metas por Proyecto'!AB55</f>
        <v>0</v>
      </c>
      <c r="AA37" s="478">
        <f>+'Metas por Proyecto'!AC55</f>
        <v>0</v>
      </c>
      <c r="AB37" s="156">
        <f t="shared" si="12"/>
        <v>0</v>
      </c>
      <c r="AC37" s="479">
        <f>+'Metas por Proyecto'!AE55</f>
        <v>1</v>
      </c>
      <c r="AD37" s="156">
        <f t="shared" si="13"/>
        <v>1</v>
      </c>
      <c r="AE37" s="479">
        <f>+'Metas por Proyecto'!AG55</f>
        <v>0</v>
      </c>
      <c r="AF37" s="156">
        <f t="shared" si="14"/>
        <v>0</v>
      </c>
      <c r="AG37" s="479">
        <f>+'Metas por Proyecto'!AI55</f>
        <v>0</v>
      </c>
      <c r="AH37" s="480">
        <f t="shared" si="15"/>
        <v>0</v>
      </c>
      <c r="AI37" s="479">
        <f>+'Metas por Proyecto'!AK55</f>
        <v>0</v>
      </c>
      <c r="AJ37" s="156">
        <f t="shared" si="16"/>
        <v>1</v>
      </c>
    </row>
    <row r="38" spans="1:36" ht="12.75">
      <c r="A38" s="161" t="str">
        <f>+'Metas por Proyecto'!A56</f>
        <v>CODAD-Calles de salidas rapidas y calle de interconexión </v>
      </c>
      <c r="B38" s="156" t="str">
        <f>+'Metas por Proyecto'!D56</f>
        <v>Acta de Inicio</v>
      </c>
      <c r="C38" s="156">
        <f>+'Metas por Proyecto'!E56</f>
        <v>1</v>
      </c>
      <c r="D38" s="157">
        <f>+'Metas por Proyecto'!F56</f>
        <v>0</v>
      </c>
      <c r="E38" s="478">
        <f>+'Metas por Proyecto'!G56</f>
        <v>0</v>
      </c>
      <c r="F38" s="157">
        <f>+'Metas por Proyecto'!H56</f>
        <v>0</v>
      </c>
      <c r="G38" s="478">
        <f>+'Metas por Proyecto'!I56</f>
        <v>0</v>
      </c>
      <c r="H38" s="157">
        <f>+'Metas por Proyecto'!J56</f>
        <v>0</v>
      </c>
      <c r="I38" s="478">
        <f>+'Metas por Proyecto'!K56</f>
        <v>0</v>
      </c>
      <c r="J38" s="157">
        <f>+'Metas por Proyecto'!L56</f>
        <v>1</v>
      </c>
      <c r="K38" s="478">
        <f>+'Metas por Proyecto'!M56</f>
        <v>0</v>
      </c>
      <c r="L38" s="157">
        <f>+'Metas por Proyecto'!N56</f>
        <v>0</v>
      </c>
      <c r="M38" s="478">
        <f>+'Metas por Proyecto'!O56</f>
        <v>0</v>
      </c>
      <c r="N38" s="157">
        <f>+'Metas por Proyecto'!P56</f>
        <v>0</v>
      </c>
      <c r="O38" s="478">
        <f>+'Metas por Proyecto'!Q56</f>
        <v>0</v>
      </c>
      <c r="P38" s="157">
        <f>+'Metas por Proyecto'!R56</f>
        <v>0</v>
      </c>
      <c r="Q38" s="478">
        <f>+'Metas por Proyecto'!S56</f>
        <v>0</v>
      </c>
      <c r="R38" s="157">
        <f>+'Metas por Proyecto'!T56</f>
        <v>0</v>
      </c>
      <c r="S38" s="478">
        <f>+'Metas por Proyecto'!U56</f>
        <v>0</v>
      </c>
      <c r="T38" s="157">
        <f>+'Metas por Proyecto'!V56</f>
        <v>0</v>
      </c>
      <c r="U38" s="478">
        <f>+'Metas por Proyecto'!W56</f>
        <v>0</v>
      </c>
      <c r="V38" s="157">
        <f>+'Metas por Proyecto'!X56</f>
        <v>0</v>
      </c>
      <c r="W38" s="478">
        <f>+'Metas por Proyecto'!Y56</f>
        <v>0</v>
      </c>
      <c r="X38" s="157">
        <f>+'Metas por Proyecto'!Z56</f>
        <v>0</v>
      </c>
      <c r="Y38" s="478">
        <f>+'Metas por Proyecto'!AA56</f>
        <v>0</v>
      </c>
      <c r="Z38" s="157">
        <f>+'Metas por Proyecto'!AB56</f>
        <v>0</v>
      </c>
      <c r="AA38" s="478">
        <f>+'Metas por Proyecto'!AC56</f>
        <v>0</v>
      </c>
      <c r="AB38" s="156">
        <f t="shared" si="12"/>
        <v>0</v>
      </c>
      <c r="AC38" s="479">
        <f>+'Metas por Proyecto'!AE56</f>
        <v>0</v>
      </c>
      <c r="AD38" s="156">
        <f t="shared" si="13"/>
        <v>1</v>
      </c>
      <c r="AE38" s="479">
        <f>+'Metas por Proyecto'!AG56</f>
        <v>0</v>
      </c>
      <c r="AF38" s="156">
        <f t="shared" si="14"/>
        <v>0</v>
      </c>
      <c r="AG38" s="479">
        <f>+'Metas por Proyecto'!AI56</f>
        <v>0</v>
      </c>
      <c r="AH38" s="480">
        <f t="shared" si="15"/>
        <v>0</v>
      </c>
      <c r="AI38" s="479">
        <f>+'Metas por Proyecto'!AK56</f>
        <v>0</v>
      </c>
      <c r="AJ38" s="156">
        <f t="shared" si="16"/>
        <v>0</v>
      </c>
    </row>
    <row r="39" spans="1:36" ht="12.75">
      <c r="A39" s="161" t="str">
        <f>+'Metas por Proyecto'!A57</f>
        <v>construcción del nuevo SEI - Cartagena</v>
      </c>
      <c r="B39" s="156" t="str">
        <f>+'Metas por Proyecto'!D57</f>
        <v>Acta de Inicio</v>
      </c>
      <c r="C39" s="156">
        <f>+'Metas por Proyecto'!E57</f>
        <v>1</v>
      </c>
      <c r="D39" s="157">
        <f>+'Metas por Proyecto'!F57</f>
        <v>0</v>
      </c>
      <c r="E39" s="478">
        <f>+'Metas por Proyecto'!G57</f>
        <v>0</v>
      </c>
      <c r="F39" s="157">
        <f>+'Metas por Proyecto'!H57</f>
        <v>0</v>
      </c>
      <c r="G39" s="478">
        <f>+'Metas por Proyecto'!I57</f>
        <v>0</v>
      </c>
      <c r="H39" s="157">
        <f>+'Metas por Proyecto'!J57</f>
        <v>0</v>
      </c>
      <c r="I39" s="478">
        <f>+'Metas por Proyecto'!K57</f>
        <v>0</v>
      </c>
      <c r="J39" s="157">
        <f>+'Metas por Proyecto'!L57</f>
        <v>0</v>
      </c>
      <c r="K39" s="478">
        <f>+'Metas por Proyecto'!M57</f>
        <v>0</v>
      </c>
      <c r="L39" s="157">
        <f>+'Metas por Proyecto'!N57</f>
        <v>0</v>
      </c>
      <c r="M39" s="478">
        <f>+'Metas por Proyecto'!O57</f>
        <v>0</v>
      </c>
      <c r="N39" s="157">
        <f>+'Metas por Proyecto'!P57</f>
        <v>0</v>
      </c>
      <c r="O39" s="478">
        <f>+'Metas por Proyecto'!Q57</f>
        <v>0</v>
      </c>
      <c r="P39" s="157">
        <f>+'Metas por Proyecto'!R57</f>
        <v>0</v>
      </c>
      <c r="Q39" s="478">
        <f>+'Metas por Proyecto'!S57</f>
        <v>0</v>
      </c>
      <c r="R39" s="157">
        <f>+'Metas por Proyecto'!T57</f>
        <v>0</v>
      </c>
      <c r="S39" s="478">
        <f>+'Metas por Proyecto'!U57</f>
        <v>0</v>
      </c>
      <c r="T39" s="157">
        <f>+'Metas por Proyecto'!V57</f>
        <v>0</v>
      </c>
      <c r="U39" s="478">
        <f>+'Metas por Proyecto'!W57</f>
        <v>0</v>
      </c>
      <c r="V39" s="157">
        <f>+'Metas por Proyecto'!X57</f>
        <v>0</v>
      </c>
      <c r="W39" s="478">
        <f>+'Metas por Proyecto'!Y57</f>
        <v>0</v>
      </c>
      <c r="X39" s="157">
        <f>+'Metas por Proyecto'!Z57</f>
        <v>1</v>
      </c>
      <c r="Y39" s="478">
        <f>+'Metas por Proyecto'!AA57</f>
        <v>0</v>
      </c>
      <c r="Z39" s="157">
        <f>+'Metas por Proyecto'!AB57</f>
        <v>0</v>
      </c>
      <c r="AA39" s="478">
        <f>+'Metas por Proyecto'!AC57</f>
        <v>0</v>
      </c>
      <c r="AB39" s="156">
        <f t="shared" si="12"/>
        <v>0</v>
      </c>
      <c r="AC39" s="479">
        <f>+'Metas por Proyecto'!AE57</f>
        <v>0</v>
      </c>
      <c r="AD39" s="156">
        <f t="shared" si="13"/>
        <v>0</v>
      </c>
      <c r="AE39" s="479">
        <f>+'Metas por Proyecto'!AG57</f>
        <v>0</v>
      </c>
      <c r="AF39" s="156">
        <f t="shared" si="14"/>
        <v>0</v>
      </c>
      <c r="AG39" s="479">
        <f>+'Metas por Proyecto'!AI57</f>
        <v>0</v>
      </c>
      <c r="AH39" s="480">
        <f t="shared" si="15"/>
        <v>1</v>
      </c>
      <c r="AI39" s="479">
        <f>+'Metas por Proyecto'!AK57</f>
        <v>0</v>
      </c>
      <c r="AJ39" s="156">
        <f t="shared" si="16"/>
        <v>0</v>
      </c>
    </row>
    <row r="40" spans="1:36" ht="12.75">
      <c r="A40" s="161" t="str">
        <f>+'Metas por Proyecto'!A58</f>
        <v>construcción de Franjas - Cartagena</v>
      </c>
      <c r="B40" s="156" t="str">
        <f>+'Metas por Proyecto'!D58</f>
        <v>Acta de Inicio</v>
      </c>
      <c r="C40" s="156">
        <f>+'Metas por Proyecto'!E58</f>
        <v>1</v>
      </c>
      <c r="D40" s="157">
        <f>+'Metas por Proyecto'!F58</f>
        <v>0</v>
      </c>
      <c r="E40" s="478">
        <f>+'Metas por Proyecto'!G58</f>
        <v>0</v>
      </c>
      <c r="F40" s="157">
        <f>+'Metas por Proyecto'!H58</f>
        <v>0</v>
      </c>
      <c r="G40" s="478">
        <f>+'Metas por Proyecto'!I58</f>
        <v>0</v>
      </c>
      <c r="H40" s="157">
        <f>+'Metas por Proyecto'!J58</f>
        <v>0</v>
      </c>
      <c r="I40" s="478">
        <f>+'Metas por Proyecto'!K58</f>
        <v>0</v>
      </c>
      <c r="J40" s="157">
        <f>+'Metas por Proyecto'!L58</f>
        <v>0</v>
      </c>
      <c r="K40" s="478">
        <f>+'Metas por Proyecto'!M58</f>
        <v>0</v>
      </c>
      <c r="L40" s="157">
        <f>+'Metas por Proyecto'!N58</f>
        <v>0</v>
      </c>
      <c r="M40" s="478">
        <f>+'Metas por Proyecto'!O58</f>
        <v>0</v>
      </c>
      <c r="N40" s="157">
        <f>+'Metas por Proyecto'!P58</f>
        <v>0</v>
      </c>
      <c r="O40" s="478">
        <f>+'Metas por Proyecto'!Q58</f>
        <v>0</v>
      </c>
      <c r="P40" s="157">
        <f>+'Metas por Proyecto'!R58</f>
        <v>0</v>
      </c>
      <c r="Q40" s="478">
        <f>+'Metas por Proyecto'!S58</f>
        <v>0</v>
      </c>
      <c r="R40" s="157">
        <f>+'Metas por Proyecto'!T58</f>
        <v>0</v>
      </c>
      <c r="S40" s="478">
        <f>+'Metas por Proyecto'!U58</f>
        <v>0</v>
      </c>
      <c r="T40" s="157">
        <f>+'Metas por Proyecto'!V58</f>
        <v>0</v>
      </c>
      <c r="U40" s="478">
        <f>+'Metas por Proyecto'!W58</f>
        <v>0</v>
      </c>
      <c r="V40" s="157">
        <f>+'Metas por Proyecto'!X58</f>
        <v>0</v>
      </c>
      <c r="W40" s="478">
        <f>+'Metas por Proyecto'!Y58</f>
        <v>0</v>
      </c>
      <c r="X40" s="157">
        <f>+'Metas por Proyecto'!Z58</f>
        <v>0</v>
      </c>
      <c r="Y40" s="478">
        <f>+'Metas por Proyecto'!AA58</f>
        <v>0</v>
      </c>
      <c r="Z40" s="157">
        <f>+'Metas por Proyecto'!AB58</f>
        <v>1</v>
      </c>
      <c r="AA40" s="478">
        <f>+'Metas por Proyecto'!AC58</f>
        <v>0</v>
      </c>
      <c r="AB40" s="156">
        <f t="shared" si="12"/>
        <v>0</v>
      </c>
      <c r="AC40" s="479">
        <f>+'Metas por Proyecto'!AE58</f>
        <v>0</v>
      </c>
      <c r="AD40" s="156">
        <f t="shared" si="13"/>
        <v>0</v>
      </c>
      <c r="AE40" s="479">
        <f>+'Metas por Proyecto'!AG58</f>
        <v>0</v>
      </c>
      <c r="AF40" s="156">
        <f t="shared" si="14"/>
        <v>0</v>
      </c>
      <c r="AG40" s="479">
        <f>+'Metas por Proyecto'!AI58</f>
        <v>0</v>
      </c>
      <c r="AH40" s="480">
        <f t="shared" si="15"/>
        <v>1</v>
      </c>
      <c r="AI40" s="479">
        <f>+'Metas por Proyecto'!AK58</f>
        <v>0</v>
      </c>
      <c r="AJ40" s="156">
        <f t="shared" si="16"/>
        <v>0</v>
      </c>
    </row>
    <row r="41" spans="1:36" ht="12.75">
      <c r="A41" s="161" t="str">
        <f>+'Metas por Proyecto'!A59</f>
        <v>OPAIN-Ampliación terminal nacional de pasajeros - sur</v>
      </c>
      <c r="B41" s="156" t="str">
        <f>+'Metas por Proyecto'!D59</f>
        <v>Acta de Inicio</v>
      </c>
      <c r="C41" s="156">
        <f>+'Metas por Proyecto'!E59</f>
        <v>1</v>
      </c>
      <c r="D41" s="157">
        <f>+'Metas por Proyecto'!F59</f>
        <v>0</v>
      </c>
      <c r="E41" s="478">
        <f>+'Metas por Proyecto'!G59</f>
        <v>0</v>
      </c>
      <c r="F41" s="157">
        <f>+'Metas por Proyecto'!H59</f>
        <v>0</v>
      </c>
      <c r="G41" s="478">
        <f>+'Metas por Proyecto'!I59</f>
        <v>0</v>
      </c>
      <c r="H41" s="157">
        <f>+'Metas por Proyecto'!J59</f>
        <v>0</v>
      </c>
      <c r="I41" s="478">
        <f>+'Metas por Proyecto'!K59</f>
        <v>0</v>
      </c>
      <c r="J41" s="157">
        <f>+'Metas por Proyecto'!L59</f>
        <v>0</v>
      </c>
      <c r="K41" s="478">
        <f>+'Metas por Proyecto'!M59</f>
        <v>0</v>
      </c>
      <c r="L41" s="157">
        <f>+'Metas por Proyecto'!N59</f>
        <v>0</v>
      </c>
      <c r="M41" s="478">
        <f>+'Metas por Proyecto'!O59</f>
        <v>0</v>
      </c>
      <c r="N41" s="157">
        <f>+'Metas por Proyecto'!P59</f>
        <v>0</v>
      </c>
      <c r="O41" s="478">
        <f>+'Metas por Proyecto'!Q59</f>
        <v>0</v>
      </c>
      <c r="P41" s="157">
        <f>+'Metas por Proyecto'!R59</f>
        <v>0</v>
      </c>
      <c r="Q41" s="478">
        <f>+'Metas por Proyecto'!S59</f>
        <v>0</v>
      </c>
      <c r="R41" s="157">
        <f>+'Metas por Proyecto'!T59</f>
        <v>0</v>
      </c>
      <c r="S41" s="478">
        <f>+'Metas por Proyecto'!U59</f>
        <v>0</v>
      </c>
      <c r="T41" s="157">
        <f>+'Metas por Proyecto'!V59</f>
        <v>0</v>
      </c>
      <c r="U41" s="478">
        <f>+'Metas por Proyecto'!W59</f>
        <v>0</v>
      </c>
      <c r="V41" s="157">
        <f>+'Metas por Proyecto'!X59</f>
        <v>0</v>
      </c>
      <c r="W41" s="478">
        <f>+'Metas por Proyecto'!Y59</f>
        <v>0</v>
      </c>
      <c r="X41" s="157">
        <f>+'Metas por Proyecto'!Z59</f>
        <v>1</v>
      </c>
      <c r="Y41" s="478">
        <f>+'Metas por Proyecto'!AA59</f>
        <v>0</v>
      </c>
      <c r="Z41" s="157">
        <f>+'Metas por Proyecto'!AB59</f>
        <v>0</v>
      </c>
      <c r="AA41" s="478">
        <f>+'Metas por Proyecto'!AC59</f>
        <v>0</v>
      </c>
      <c r="AB41" s="156">
        <f t="shared" si="12"/>
        <v>0</v>
      </c>
      <c r="AC41" s="479">
        <f>+'Metas por Proyecto'!AE59</f>
        <v>0</v>
      </c>
      <c r="AD41" s="156">
        <f t="shared" si="13"/>
        <v>0</v>
      </c>
      <c r="AE41" s="479">
        <f>+'Metas por Proyecto'!AG59</f>
        <v>0</v>
      </c>
      <c r="AF41" s="156">
        <f t="shared" si="14"/>
        <v>0</v>
      </c>
      <c r="AG41" s="479">
        <f>+'Metas por Proyecto'!AI59</f>
        <v>0</v>
      </c>
      <c r="AH41" s="480">
        <f t="shared" si="15"/>
        <v>1</v>
      </c>
      <c r="AI41" s="479">
        <f>+'Metas por Proyecto'!AK59</f>
        <v>0</v>
      </c>
      <c r="AJ41" s="156">
        <f t="shared" si="16"/>
        <v>0</v>
      </c>
    </row>
    <row r="42" spans="1:36" ht="12.75">
      <c r="A42" s="161" t="str">
        <f>+'Metas por Proyecto'!A60</f>
        <v>OPAIN-Ampliación terminal internacional de pasajeros norte</v>
      </c>
      <c r="B42" s="156" t="str">
        <f>+'Metas por Proyecto'!D60</f>
        <v>Acta de Inicio</v>
      </c>
      <c r="C42" s="156">
        <f>+'Metas por Proyecto'!E60</f>
        <v>1</v>
      </c>
      <c r="D42" s="157">
        <f>+'Metas por Proyecto'!F60</f>
        <v>0</v>
      </c>
      <c r="E42" s="478">
        <f>+'Metas por Proyecto'!G60</f>
        <v>0</v>
      </c>
      <c r="F42" s="157">
        <f>+'Metas por Proyecto'!H60</f>
        <v>0</v>
      </c>
      <c r="G42" s="478">
        <f>+'Metas por Proyecto'!I60</f>
        <v>0</v>
      </c>
      <c r="H42" s="157">
        <f>+'Metas por Proyecto'!J60</f>
        <v>0</v>
      </c>
      <c r="I42" s="478">
        <f>+'Metas por Proyecto'!K60</f>
        <v>0</v>
      </c>
      <c r="J42" s="157">
        <f>+'Metas por Proyecto'!L60</f>
        <v>0</v>
      </c>
      <c r="K42" s="478">
        <f>+'Metas por Proyecto'!M60</f>
        <v>0</v>
      </c>
      <c r="L42" s="157">
        <f>+'Metas por Proyecto'!N60</f>
        <v>0</v>
      </c>
      <c r="M42" s="478">
        <f>+'Metas por Proyecto'!O60</f>
        <v>0</v>
      </c>
      <c r="N42" s="157">
        <f>+'Metas por Proyecto'!P60</f>
        <v>0</v>
      </c>
      <c r="O42" s="478">
        <f>+'Metas por Proyecto'!Q60</f>
        <v>0</v>
      </c>
      <c r="P42" s="157">
        <f>+'Metas por Proyecto'!R60</f>
        <v>0</v>
      </c>
      <c r="Q42" s="478">
        <f>+'Metas por Proyecto'!S60</f>
        <v>0</v>
      </c>
      <c r="R42" s="157">
        <f>+'Metas por Proyecto'!T60</f>
        <v>0</v>
      </c>
      <c r="S42" s="478">
        <f>+'Metas por Proyecto'!U60</f>
        <v>0</v>
      </c>
      <c r="T42" s="157">
        <f>+'Metas por Proyecto'!V60</f>
        <v>0</v>
      </c>
      <c r="U42" s="478">
        <f>+'Metas por Proyecto'!W60</f>
        <v>0</v>
      </c>
      <c r="V42" s="157">
        <f>+'Metas por Proyecto'!X60</f>
        <v>0</v>
      </c>
      <c r="W42" s="478">
        <f>+'Metas por Proyecto'!Y60</f>
        <v>0</v>
      </c>
      <c r="X42" s="157">
        <f>+'Metas por Proyecto'!Z60</f>
        <v>1</v>
      </c>
      <c r="Y42" s="478">
        <f>+'Metas por Proyecto'!AA60</f>
        <v>0</v>
      </c>
      <c r="Z42" s="157">
        <f>+'Metas por Proyecto'!AB60</f>
        <v>0</v>
      </c>
      <c r="AA42" s="478">
        <f>+'Metas por Proyecto'!AC60</f>
        <v>0</v>
      </c>
      <c r="AB42" s="156">
        <f t="shared" si="12"/>
        <v>0</v>
      </c>
      <c r="AC42" s="479">
        <f>+'Metas por Proyecto'!AE60</f>
        <v>0</v>
      </c>
      <c r="AD42" s="156">
        <f t="shared" si="13"/>
        <v>0</v>
      </c>
      <c r="AE42" s="479">
        <f>+'Metas por Proyecto'!AG60</f>
        <v>0</v>
      </c>
      <c r="AF42" s="156">
        <f t="shared" si="14"/>
        <v>0</v>
      </c>
      <c r="AG42" s="479">
        <f>+'Metas por Proyecto'!AI60</f>
        <v>0</v>
      </c>
      <c r="AH42" s="480">
        <f t="shared" si="15"/>
        <v>1</v>
      </c>
      <c r="AI42" s="479">
        <f>+'Metas por Proyecto'!AK60</f>
        <v>0</v>
      </c>
      <c r="AJ42" s="156">
        <f t="shared" si="16"/>
        <v>0</v>
      </c>
    </row>
    <row r="43" ht="12">
      <c r="A43" s="29"/>
    </row>
    <row r="44" spans="1:36" ht="15">
      <c r="A44" s="171" t="s">
        <v>456</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row>
    <row r="45" spans="1:36" ht="12.75">
      <c r="A45" s="153" t="s">
        <v>64</v>
      </c>
      <c r="B45" s="154" t="s">
        <v>130</v>
      </c>
      <c r="C45" s="153" t="s">
        <v>131</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3" t="s">
        <v>148</v>
      </c>
      <c r="AC45" s="153"/>
      <c r="AD45" s="153" t="s">
        <v>149</v>
      </c>
      <c r="AE45" s="153"/>
      <c r="AF45" s="153" t="s">
        <v>150</v>
      </c>
      <c r="AG45" s="153"/>
      <c r="AH45" s="153" t="s">
        <v>151</v>
      </c>
      <c r="AI45" s="153"/>
      <c r="AJ45" s="153"/>
    </row>
    <row r="46" spans="1:36" ht="63.75">
      <c r="A46" s="352" t="str">
        <f>+'Metas por Proyecto'!A306</f>
        <v>Contratar la estructuración Tecncia y financiera de 7 proyectos de tercera ola Cuarta Generacion de Concesiones: Popayan Pasto, Bogota Bucaramanga, Bucaramanga pamplona, Duitama - Pamplona - cucuta, Norte del Santander, Transveersal Cusiana - carare - Boyaca, manizales - Honda villeta.</v>
      </c>
      <c r="B46" s="169" t="s">
        <v>145</v>
      </c>
      <c r="C46" s="168" t="str">
        <f>+'Metas por Proyecto'!E306</f>
        <v>7</v>
      </c>
      <c r="D46" s="168">
        <f>+'Metas por Proyecto'!F306</f>
        <v>2</v>
      </c>
      <c r="E46" s="476">
        <f>+'Metas por Proyecto'!G306</f>
        <v>0</v>
      </c>
      <c r="F46" s="168">
        <f>+'Metas por Proyecto'!H306</f>
        <v>0</v>
      </c>
      <c r="G46" s="476">
        <f>+'Metas por Proyecto'!I306</f>
        <v>0</v>
      </c>
      <c r="H46" s="168">
        <f>+'Metas por Proyecto'!J306</f>
        <v>0</v>
      </c>
      <c r="I46" s="476">
        <f>+'Metas por Proyecto'!K306</f>
        <v>2</v>
      </c>
      <c r="J46" s="168">
        <f>+'Metas por Proyecto'!L306</f>
        <v>2</v>
      </c>
      <c r="K46" s="476">
        <f>+'Metas por Proyecto'!M306</f>
        <v>2</v>
      </c>
      <c r="L46" s="168">
        <f>+'Metas por Proyecto'!N306</f>
        <v>2</v>
      </c>
      <c r="M46" s="476">
        <f>+'Metas por Proyecto'!O306</f>
        <v>2</v>
      </c>
      <c r="N46" s="168">
        <f>+'Metas por Proyecto'!P306</f>
        <v>1</v>
      </c>
      <c r="O46" s="476">
        <f>+'Metas por Proyecto'!Q306</f>
        <v>0</v>
      </c>
      <c r="P46" s="168">
        <f>+'Metas por Proyecto'!R306</f>
        <v>0</v>
      </c>
      <c r="Q46" s="476">
        <f>+'Metas por Proyecto'!S306</f>
        <v>0</v>
      </c>
      <c r="R46" s="168">
        <f>+'Metas por Proyecto'!T306</f>
        <v>0</v>
      </c>
      <c r="S46" s="476">
        <f>+'Metas por Proyecto'!U306</f>
        <v>0</v>
      </c>
      <c r="T46" s="168">
        <f>+'Metas por Proyecto'!V306</f>
        <v>0</v>
      </c>
      <c r="U46" s="476">
        <f>+'Metas por Proyecto'!W306</f>
        <v>0</v>
      </c>
      <c r="V46" s="168">
        <f>+'Metas por Proyecto'!X306</f>
        <v>0</v>
      </c>
      <c r="W46" s="476">
        <f>+'Metas por Proyecto'!Y306</f>
        <v>0</v>
      </c>
      <c r="X46" s="168">
        <f>+'Metas por Proyecto'!Z306</f>
        <v>0</v>
      </c>
      <c r="Y46" s="476">
        <f>+'Metas por Proyecto'!AA306</f>
        <v>0</v>
      </c>
      <c r="Z46" s="168">
        <f>+'Metas por Proyecto'!AB306</f>
        <v>0</v>
      </c>
      <c r="AA46" s="476">
        <f>+'Metas por Proyecto'!AC306</f>
        <v>0</v>
      </c>
      <c r="AB46" s="168">
        <f aca="true" t="shared" si="17" ref="AB46:AC49">+D46+F46+H46</f>
        <v>2</v>
      </c>
      <c r="AC46" s="476">
        <f t="shared" si="17"/>
        <v>2</v>
      </c>
      <c r="AD46" s="168">
        <f aca="true" t="shared" si="18" ref="AD46:AE49">+J46+L46+N46</f>
        <v>5</v>
      </c>
      <c r="AE46" s="476">
        <f t="shared" si="18"/>
        <v>4</v>
      </c>
      <c r="AF46" s="168">
        <f>+P46+R46+T46</f>
        <v>0</v>
      </c>
      <c r="AG46" s="168">
        <f>+'Metas por Proyecto'!AI64</f>
        <v>0</v>
      </c>
      <c r="AH46" s="168">
        <f>+V46+X46+Z46</f>
        <v>0</v>
      </c>
      <c r="AI46" s="476">
        <f>+'Metas por Proyecto'!AK64</f>
        <v>0</v>
      </c>
      <c r="AJ46" s="168">
        <f>+AI46+AG46+AE46+AC46</f>
        <v>6</v>
      </c>
    </row>
    <row r="47" spans="1:36" ht="51">
      <c r="A47" s="352" t="str">
        <f>+'Metas por Proyecto'!A308</f>
        <v>Contratar la asesorría para analizar , verificar y evaluar como minimo 6 proyectos de Iniciativa privada del programa 4G: GICA, Malla Vial del Meta, Antioquia Bolivar, Chalajara - Villavicencio, Cambao - Manizales, Cesar Guajira)</v>
      </c>
      <c r="B47" s="169" t="s">
        <v>145</v>
      </c>
      <c r="C47" s="168">
        <f>+'Metas por Proyecto'!E308</f>
        <v>6</v>
      </c>
      <c r="D47" s="168">
        <f>+'Metas por Proyecto'!F308</f>
        <v>0</v>
      </c>
      <c r="E47" s="476">
        <f>+'Metas por Proyecto'!G308</f>
        <v>1</v>
      </c>
      <c r="F47" s="168">
        <f>+'Metas por Proyecto'!H308</f>
        <v>1</v>
      </c>
      <c r="G47" s="476">
        <f>+'Metas por Proyecto'!I308</f>
        <v>0</v>
      </c>
      <c r="H47" s="168">
        <f>+'Metas por Proyecto'!J308</f>
        <v>0</v>
      </c>
      <c r="I47" s="476">
        <f>+'Metas por Proyecto'!K308</f>
        <v>0</v>
      </c>
      <c r="J47" s="168">
        <f>+'Metas por Proyecto'!L308</f>
        <v>2</v>
      </c>
      <c r="K47" s="476">
        <f>+'Metas por Proyecto'!M308</f>
        <v>1</v>
      </c>
      <c r="L47" s="168">
        <f>+'Metas por Proyecto'!N308</f>
        <v>0</v>
      </c>
      <c r="M47" s="476">
        <f>+'Metas por Proyecto'!O308</f>
        <v>2</v>
      </c>
      <c r="N47" s="168">
        <f>+'Metas por Proyecto'!P308</f>
        <v>1</v>
      </c>
      <c r="O47" s="476">
        <f>+'Metas por Proyecto'!Q308</f>
        <v>0</v>
      </c>
      <c r="P47" s="168">
        <f>+'Metas por Proyecto'!R308</f>
        <v>1</v>
      </c>
      <c r="Q47" s="476">
        <f>+'Metas por Proyecto'!S308</f>
        <v>0</v>
      </c>
      <c r="R47" s="168">
        <f>+'Metas por Proyecto'!T308</f>
        <v>1</v>
      </c>
      <c r="S47" s="476">
        <f>+'Metas por Proyecto'!U308</f>
        <v>0</v>
      </c>
      <c r="T47" s="168">
        <f>+'Metas por Proyecto'!V308</f>
        <v>0</v>
      </c>
      <c r="U47" s="476">
        <f>+'Metas por Proyecto'!W308</f>
        <v>0</v>
      </c>
      <c r="V47" s="168">
        <f>+'Metas por Proyecto'!X308</f>
        <v>0</v>
      </c>
      <c r="W47" s="476">
        <f>+'Metas por Proyecto'!Y308</f>
        <v>0</v>
      </c>
      <c r="X47" s="168">
        <f>+'Metas por Proyecto'!Z308</f>
        <v>0</v>
      </c>
      <c r="Y47" s="476">
        <f>+'Metas por Proyecto'!AA308</f>
        <v>0</v>
      </c>
      <c r="Z47" s="168">
        <f>+'Metas por Proyecto'!AB308</f>
        <v>0</v>
      </c>
      <c r="AA47" s="476">
        <f>+'Metas por Proyecto'!AC308</f>
        <v>0</v>
      </c>
      <c r="AB47" s="168">
        <f t="shared" si="17"/>
        <v>1</v>
      </c>
      <c r="AC47" s="476">
        <f t="shared" si="17"/>
        <v>1</v>
      </c>
      <c r="AD47" s="168">
        <f t="shared" si="18"/>
        <v>3</v>
      </c>
      <c r="AE47" s="476">
        <f t="shared" si="18"/>
        <v>3</v>
      </c>
      <c r="AF47" s="168">
        <f>+P47+R47+T47</f>
        <v>2</v>
      </c>
      <c r="AG47" s="168">
        <f>+'Metas por Proyecto'!AI65</f>
        <v>0</v>
      </c>
      <c r="AH47" s="168">
        <f>+V47+X47+Z47</f>
        <v>0</v>
      </c>
      <c r="AI47" s="476">
        <f>+'Metas por Proyecto'!AK65</f>
        <v>0</v>
      </c>
      <c r="AJ47" s="168">
        <f>+AI47+AG47+AE47+AC47</f>
        <v>4</v>
      </c>
    </row>
    <row r="48" spans="1:36" ht="51">
      <c r="A48" s="352" t="str">
        <f>+'Metas por Proyecto'!A312</f>
        <v>Asesorar  en el proceso requerido para la instalación de nuevas casetas de peajes o aumento de las tarifas en los peajes existentes en los corredores que hacen parte de los proyectos de cuarta generación de concesiones </v>
      </c>
      <c r="B48" s="169" t="s">
        <v>448</v>
      </c>
      <c r="C48" s="168">
        <f>+'Metas por Proyecto'!E312</f>
        <v>12</v>
      </c>
      <c r="D48" s="168">
        <f>+'Metas por Proyecto'!F312</f>
        <v>4</v>
      </c>
      <c r="E48" s="476">
        <f>+'Metas por Proyecto'!G312</f>
        <v>12</v>
      </c>
      <c r="F48" s="168">
        <f>+'Metas por Proyecto'!H312</f>
        <v>4</v>
      </c>
      <c r="G48" s="476">
        <f>+'Metas por Proyecto'!I312</f>
        <v>0</v>
      </c>
      <c r="H48" s="168">
        <f>+'Metas por Proyecto'!J312</f>
        <v>4</v>
      </c>
      <c r="I48" s="476">
        <f>+'Metas por Proyecto'!K312</f>
        <v>8</v>
      </c>
      <c r="J48" s="168">
        <f>+'Metas por Proyecto'!L312</f>
        <v>0</v>
      </c>
      <c r="K48" s="476">
        <f>+'Metas por Proyecto'!M312</f>
        <v>2</v>
      </c>
      <c r="L48" s="168">
        <f>+'Metas por Proyecto'!N312</f>
        <v>0</v>
      </c>
      <c r="M48" s="476">
        <f>+'Metas por Proyecto'!O312</f>
        <v>3</v>
      </c>
      <c r="N48" s="168">
        <f>+'Metas por Proyecto'!P312</f>
        <v>0</v>
      </c>
      <c r="O48" s="476">
        <f>+'Metas por Proyecto'!Q312</f>
        <v>3</v>
      </c>
      <c r="P48" s="168">
        <f>+'Metas por Proyecto'!R312</f>
        <v>0</v>
      </c>
      <c r="Q48" s="476">
        <f>+'Metas por Proyecto'!S312</f>
        <v>0</v>
      </c>
      <c r="R48" s="168">
        <f>+'Metas por Proyecto'!T312</f>
        <v>0</v>
      </c>
      <c r="S48" s="476">
        <f>+'Metas por Proyecto'!U312</f>
        <v>0</v>
      </c>
      <c r="T48" s="168">
        <f>+'Metas por Proyecto'!V312</f>
        <v>0</v>
      </c>
      <c r="U48" s="476">
        <f>+'Metas por Proyecto'!W312</f>
        <v>0</v>
      </c>
      <c r="V48" s="168">
        <f>+'Metas por Proyecto'!X312</f>
        <v>0</v>
      </c>
      <c r="W48" s="476">
        <f>+'Metas por Proyecto'!Y312</f>
        <v>0</v>
      </c>
      <c r="X48" s="168">
        <f>+'Metas por Proyecto'!Z312</f>
        <v>0</v>
      </c>
      <c r="Y48" s="476">
        <f>+'Metas por Proyecto'!AA312</f>
        <v>0</v>
      </c>
      <c r="Z48" s="168">
        <f>+'Metas por Proyecto'!AB312</f>
        <v>0</v>
      </c>
      <c r="AA48" s="476">
        <f>+'Metas por Proyecto'!AC312</f>
        <v>0</v>
      </c>
      <c r="AB48" s="168">
        <f t="shared" si="17"/>
        <v>12</v>
      </c>
      <c r="AC48" s="476">
        <f t="shared" si="17"/>
        <v>20</v>
      </c>
      <c r="AD48" s="168">
        <f t="shared" si="18"/>
        <v>0</v>
      </c>
      <c r="AE48" s="476">
        <f t="shared" si="18"/>
        <v>8</v>
      </c>
      <c r="AF48" s="168">
        <f>+P48+R48+T48</f>
        <v>0</v>
      </c>
      <c r="AG48" s="168">
        <f>+'Metas por Proyecto'!AI66</f>
        <v>0</v>
      </c>
      <c r="AH48" s="168">
        <f>+V48+X48+Z48</f>
        <v>0</v>
      </c>
      <c r="AI48" s="476">
        <f>+'Metas por Proyecto'!AK66</f>
        <v>0</v>
      </c>
      <c r="AJ48" s="168">
        <f>+AI48+AG48+AE48+AC48</f>
        <v>28</v>
      </c>
    </row>
    <row r="49" spans="1:36" ht="63.75">
      <c r="A49" s="352" t="str">
        <f>+'Metas por Proyecto'!A310</f>
        <v>Contratar la evaluacion  tecnica - financiera de las Solicitudes Portuarias  por lo menos de 12 proyectos para fijación de Condiciones y/o Otorgamiento: Cayao, Antillana, Buscaja, Soc el Golfo, Sungmin, Oinsas, Gas Licuado del Caribe, CCX, Petrodecol, Retramar, Puerto Antioquia.</v>
      </c>
      <c r="B49" s="169" t="s">
        <v>273</v>
      </c>
      <c r="C49" s="168">
        <f>+'Metas por Proyecto'!E310</f>
        <v>12</v>
      </c>
      <c r="D49" s="168">
        <f>+'Metas por Proyecto'!F310</f>
        <v>1</v>
      </c>
      <c r="E49" s="476">
        <f>+'Metas por Proyecto'!G310</f>
        <v>1</v>
      </c>
      <c r="F49" s="168">
        <f>+'Metas por Proyecto'!H310</f>
        <v>0</v>
      </c>
      <c r="G49" s="476">
        <f>+'Metas por Proyecto'!I310</f>
        <v>1</v>
      </c>
      <c r="H49" s="168">
        <f>+'Metas por Proyecto'!J310</f>
        <v>1</v>
      </c>
      <c r="I49" s="476">
        <f>+'Metas por Proyecto'!K310</f>
        <v>0</v>
      </c>
      <c r="J49" s="168">
        <f>+'Metas por Proyecto'!L310</f>
        <v>1</v>
      </c>
      <c r="K49" s="476">
        <f>+'Metas por Proyecto'!M310</f>
        <v>1</v>
      </c>
      <c r="L49" s="168">
        <f>+'Metas por Proyecto'!N310</f>
        <v>2</v>
      </c>
      <c r="M49" s="476">
        <f>+'Metas por Proyecto'!O310</f>
        <v>2</v>
      </c>
      <c r="N49" s="168">
        <f>+'Metas por Proyecto'!P310</f>
        <v>0</v>
      </c>
      <c r="O49" s="476">
        <f>+'Metas por Proyecto'!Q310</f>
        <v>0</v>
      </c>
      <c r="P49" s="168">
        <f>+'Metas por Proyecto'!R310</f>
        <v>2</v>
      </c>
      <c r="Q49" s="476">
        <f>+'Metas por Proyecto'!S310</f>
        <v>0</v>
      </c>
      <c r="R49" s="168">
        <f>+'Metas por Proyecto'!T310</f>
        <v>1</v>
      </c>
      <c r="S49" s="476">
        <f>+'Metas por Proyecto'!U310</f>
        <v>0</v>
      </c>
      <c r="T49" s="168">
        <f>+'Metas por Proyecto'!V310</f>
        <v>2</v>
      </c>
      <c r="U49" s="476">
        <f>+'Metas por Proyecto'!W310</f>
        <v>0</v>
      </c>
      <c r="V49" s="168">
        <f>+'Metas por Proyecto'!X310</f>
        <v>1</v>
      </c>
      <c r="W49" s="476">
        <f>+'Metas por Proyecto'!Y310</f>
        <v>0</v>
      </c>
      <c r="X49" s="168">
        <f>+'Metas por Proyecto'!Z310</f>
        <v>1</v>
      </c>
      <c r="Y49" s="476">
        <f>+'Metas por Proyecto'!AA310</f>
        <v>0</v>
      </c>
      <c r="Z49" s="168">
        <f>+'Metas por Proyecto'!AB310</f>
        <v>0</v>
      </c>
      <c r="AA49" s="476">
        <f>+'Metas por Proyecto'!AC310</f>
        <v>0</v>
      </c>
      <c r="AB49" s="168">
        <f t="shared" si="17"/>
        <v>2</v>
      </c>
      <c r="AC49" s="476">
        <f t="shared" si="17"/>
        <v>2</v>
      </c>
      <c r="AD49" s="168">
        <f t="shared" si="18"/>
        <v>3</v>
      </c>
      <c r="AE49" s="476">
        <f t="shared" si="18"/>
        <v>3</v>
      </c>
      <c r="AF49" s="168">
        <f>+P49+R49+T49</f>
        <v>5</v>
      </c>
      <c r="AG49" s="168">
        <f>+'Metas por Proyecto'!AI67</f>
        <v>0</v>
      </c>
      <c r="AH49" s="168">
        <f>+V49+X49+Z49</f>
        <v>2</v>
      </c>
      <c r="AI49" s="476">
        <f>+'Metas por Proyecto'!AK67</f>
        <v>0</v>
      </c>
      <c r="AJ49" s="168">
        <f>+AI49+AG49+AE49+AC49</f>
        <v>5</v>
      </c>
    </row>
    <row r="51" spans="1:36" ht="15">
      <c r="A51" s="171" t="s">
        <v>129</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row>
    <row r="52" spans="1:36" ht="12.75">
      <c r="A52" s="153" t="s">
        <v>64</v>
      </c>
      <c r="B52" s="154" t="s">
        <v>130</v>
      </c>
      <c r="C52" s="153" t="s">
        <v>131</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662" t="s">
        <v>148</v>
      </c>
      <c r="AC52" s="663"/>
      <c r="AD52" s="662" t="s">
        <v>149</v>
      </c>
      <c r="AE52" s="663"/>
      <c r="AF52" s="662" t="s">
        <v>150</v>
      </c>
      <c r="AG52" s="663"/>
      <c r="AH52" s="662" t="s">
        <v>151</v>
      </c>
      <c r="AI52" s="663"/>
      <c r="AJ52" s="153"/>
    </row>
    <row r="53" spans="1:36" ht="12.75" hidden="1">
      <c r="A53" s="164" t="s">
        <v>132</v>
      </c>
      <c r="B53" s="165"/>
      <c r="C53" s="164"/>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row>
    <row r="54" spans="1:36" ht="12.75" hidden="1">
      <c r="A54" s="164" t="s">
        <v>133</v>
      </c>
      <c r="B54" s="165"/>
      <c r="C54" s="164"/>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row>
    <row r="55" spans="1:36" ht="12.75" hidden="1">
      <c r="A55" s="164" t="s">
        <v>116</v>
      </c>
      <c r="B55" s="165"/>
      <c r="C55" s="164"/>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row>
    <row r="56" spans="1:36" ht="12.75" hidden="1">
      <c r="A56" s="164" t="s">
        <v>134</v>
      </c>
      <c r="B56" s="165"/>
      <c r="C56" s="164"/>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row>
    <row r="57" spans="1:36" ht="12.75" hidden="1">
      <c r="A57" s="164" t="s">
        <v>135</v>
      </c>
      <c r="B57" s="165"/>
      <c r="C57" s="164"/>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row>
    <row r="58" spans="1:36" ht="12.75" hidden="1">
      <c r="A58" s="164" t="s">
        <v>80</v>
      </c>
      <c r="B58" s="165"/>
      <c r="C58" s="164"/>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row>
    <row r="59" spans="1:36" ht="12.75" hidden="1">
      <c r="A59" s="164" t="s">
        <v>81</v>
      </c>
      <c r="B59" s="165"/>
      <c r="C59" s="164"/>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row>
    <row r="60" spans="1:36" ht="12.75" hidden="1">
      <c r="A60" s="164" t="s">
        <v>82</v>
      </c>
      <c r="B60" s="165"/>
      <c r="C60" s="164"/>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row>
    <row r="61" spans="1:36" ht="12.75" hidden="1">
      <c r="A61" s="164" t="s">
        <v>83</v>
      </c>
      <c r="B61" s="165"/>
      <c r="C61" s="164"/>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row>
    <row r="62" spans="1:36" ht="12.75" hidden="1">
      <c r="A62" s="164" t="s">
        <v>84</v>
      </c>
      <c r="B62" s="165"/>
      <c r="C62" s="164"/>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row>
    <row r="63" spans="1:36" ht="12.75" hidden="1">
      <c r="A63" s="164" t="s">
        <v>85</v>
      </c>
      <c r="B63" s="165"/>
      <c r="C63" s="164"/>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row>
    <row r="64" spans="1:36" ht="12.75" hidden="1">
      <c r="A64" s="164" t="s">
        <v>86</v>
      </c>
      <c r="B64" s="165"/>
      <c r="C64" s="164"/>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row>
    <row r="65" spans="1:36" ht="12.75" hidden="1">
      <c r="A65" s="164" t="s">
        <v>87</v>
      </c>
      <c r="B65" s="165"/>
      <c r="C65" s="164"/>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row>
    <row r="66" spans="1:36" ht="12.75" hidden="1">
      <c r="A66" s="164" t="s">
        <v>88</v>
      </c>
      <c r="B66" s="165"/>
      <c r="C66" s="164"/>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row>
    <row r="67" spans="1:36" ht="12.75" hidden="1">
      <c r="A67" s="164" t="s">
        <v>117</v>
      </c>
      <c r="B67" s="165"/>
      <c r="C67" s="164"/>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row>
    <row r="68" spans="1:36" ht="12.75" hidden="1">
      <c r="A68" s="164" t="s">
        <v>118</v>
      </c>
      <c r="B68" s="165"/>
      <c r="C68" s="164"/>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row>
    <row r="69" spans="1:36" ht="12.75" hidden="1">
      <c r="A69" s="164" t="s">
        <v>119</v>
      </c>
      <c r="B69" s="165"/>
      <c r="C69" s="164"/>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row>
    <row r="70" spans="1:36" ht="12.75" hidden="1">
      <c r="A70" s="164" t="s">
        <v>120</v>
      </c>
      <c r="B70" s="165"/>
      <c r="C70" s="164"/>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row>
    <row r="71" spans="1:36" ht="12.75" hidden="1">
      <c r="A71" s="164" t="s">
        <v>121</v>
      </c>
      <c r="B71" s="165"/>
      <c r="C71" s="164"/>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row>
    <row r="72" spans="1:36" ht="12.75" hidden="1">
      <c r="A72" s="164" t="s">
        <v>122</v>
      </c>
      <c r="B72" s="165"/>
      <c r="C72" s="164"/>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row>
    <row r="73" spans="1:36" ht="12.75" hidden="1">
      <c r="A73" s="164" t="s">
        <v>89</v>
      </c>
      <c r="B73" s="165"/>
      <c r="C73" s="164"/>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row>
    <row r="74" spans="1:36" ht="12.75" hidden="1">
      <c r="A74" s="164" t="s">
        <v>91</v>
      </c>
      <c r="B74" s="165"/>
      <c r="C74" s="164"/>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row>
    <row r="75" spans="1:36" ht="12.75" hidden="1">
      <c r="A75" s="164" t="s">
        <v>123</v>
      </c>
      <c r="B75" s="165"/>
      <c r="C75" s="164"/>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row>
    <row r="76" spans="1:36" ht="12.75" hidden="1">
      <c r="A76" s="164" t="s">
        <v>111</v>
      </c>
      <c r="B76" s="165"/>
      <c r="C76" s="164"/>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row>
    <row r="77" spans="1:36" ht="12.75" hidden="1">
      <c r="A77" s="164" t="s">
        <v>94</v>
      </c>
      <c r="B77" s="165"/>
      <c r="C77" s="164"/>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row>
    <row r="78" spans="1:36" ht="12.75" hidden="1">
      <c r="A78" s="164" t="s">
        <v>95</v>
      </c>
      <c r="B78" s="165"/>
      <c r="C78" s="164"/>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row>
    <row r="79" spans="1:36" ht="25.5">
      <c r="A79" s="161" t="str">
        <f>+'Metas por Proyecto'!A511</f>
        <v>Actualizar el Manual de Contabilidad</v>
      </c>
      <c r="B79" s="166" t="s">
        <v>261</v>
      </c>
      <c r="C79" s="230">
        <f>+'Metas por Proyecto'!E511</f>
        <v>1</v>
      </c>
      <c r="D79" s="230">
        <f>+'Metas por Proyecto'!F511</f>
        <v>0</v>
      </c>
      <c r="E79" s="481">
        <f>+'Metas por Proyecto'!G511</f>
        <v>0</v>
      </c>
      <c r="F79" s="230">
        <f>+'Metas por Proyecto'!H511</f>
        <v>0</v>
      </c>
      <c r="G79" s="481">
        <f>+'Metas por Proyecto'!I511</f>
        <v>0</v>
      </c>
      <c r="H79" s="230">
        <f>+'Metas por Proyecto'!J511</f>
        <v>0</v>
      </c>
      <c r="I79" s="481">
        <f>+'Metas por Proyecto'!K511</f>
        <v>0</v>
      </c>
      <c r="J79" s="230">
        <f>+'Metas por Proyecto'!L511</f>
        <v>1</v>
      </c>
      <c r="K79" s="481">
        <f>+'Metas por Proyecto'!M511</f>
        <v>0</v>
      </c>
      <c r="L79" s="230">
        <f>+'Metas por Proyecto'!N511</f>
        <v>0</v>
      </c>
      <c r="M79" s="481">
        <f>+'Metas por Proyecto'!O511</f>
        <v>0</v>
      </c>
      <c r="N79" s="230">
        <f>+'Metas por Proyecto'!P511</f>
        <v>0</v>
      </c>
      <c r="O79" s="481">
        <f>+'Metas por Proyecto'!Q511</f>
        <v>0</v>
      </c>
      <c r="P79" s="230">
        <f>+'Metas por Proyecto'!R511</f>
        <v>0</v>
      </c>
      <c r="Q79" s="481">
        <f>+'Metas por Proyecto'!S511</f>
        <v>0</v>
      </c>
      <c r="R79" s="230">
        <f>+'Metas por Proyecto'!T511</f>
        <v>0</v>
      </c>
      <c r="S79" s="481">
        <f>+'Metas por Proyecto'!U511</f>
        <v>0</v>
      </c>
      <c r="T79" s="230">
        <f>+'Metas por Proyecto'!V511</f>
        <v>0</v>
      </c>
      <c r="U79" s="481">
        <f>+'Metas por Proyecto'!W511</f>
        <v>0</v>
      </c>
      <c r="V79" s="230">
        <f>+'Metas por Proyecto'!X511</f>
        <v>0</v>
      </c>
      <c r="W79" s="481">
        <f>+'Metas por Proyecto'!Y511</f>
        <v>0</v>
      </c>
      <c r="X79" s="230">
        <f>+'Metas por Proyecto'!Z511</f>
        <v>0</v>
      </c>
      <c r="Y79" s="481">
        <f>+'Metas por Proyecto'!AA511</f>
        <v>0</v>
      </c>
      <c r="Z79" s="230">
        <f>+'Metas por Proyecto'!AB511</f>
        <v>0</v>
      </c>
      <c r="AA79" s="481">
        <f>+'Metas por Proyecto'!AC511</f>
        <v>0</v>
      </c>
      <c r="AB79" s="229">
        <f aca="true" t="shared" si="19" ref="AB79:AC83">+D79+F79+H79</f>
        <v>0</v>
      </c>
      <c r="AC79" s="482">
        <f t="shared" si="19"/>
        <v>0</v>
      </c>
      <c r="AD79" s="229">
        <f aca="true" t="shared" si="20" ref="AD79:AE83">+J79+L79+N79</f>
        <v>1</v>
      </c>
      <c r="AE79" s="482">
        <f t="shared" si="20"/>
        <v>0</v>
      </c>
      <c r="AF79" s="229">
        <f aca="true" t="shared" si="21" ref="AF79:AG83">+P79+R79+T79</f>
        <v>0</v>
      </c>
      <c r="AG79" s="482">
        <f t="shared" si="21"/>
        <v>0</v>
      </c>
      <c r="AH79" s="229">
        <f aca="true" t="shared" si="22" ref="AH79:AI83">+V79+X79+Z79</f>
        <v>0</v>
      </c>
      <c r="AI79" s="482">
        <f t="shared" si="22"/>
        <v>0</v>
      </c>
      <c r="AJ79" s="229">
        <f>+AI79+AG79+AE79+AC79</f>
        <v>0</v>
      </c>
    </row>
    <row r="80" spans="1:36" ht="25.5">
      <c r="A80" s="162" t="str">
        <f>+'Metas por Proyecto'!A500</f>
        <v>Actualizar el Manual de Tesoreria</v>
      </c>
      <c r="B80" s="166" t="s">
        <v>261</v>
      </c>
      <c r="C80" s="229">
        <f>+'Metas por Proyecto'!E500</f>
        <v>1</v>
      </c>
      <c r="D80" s="229">
        <f>+'Metas por Proyecto'!F500</f>
        <v>0</v>
      </c>
      <c r="E80" s="482">
        <f>+'Metas por Proyecto'!G500</f>
        <v>0</v>
      </c>
      <c r="F80" s="229">
        <f>+'Metas por Proyecto'!H500</f>
        <v>0</v>
      </c>
      <c r="G80" s="482">
        <f>+'Metas por Proyecto'!I500</f>
        <v>0</v>
      </c>
      <c r="H80" s="229">
        <f>+'Metas por Proyecto'!J500</f>
        <v>1</v>
      </c>
      <c r="I80" s="482">
        <f>+'Metas por Proyecto'!K500</f>
        <v>0</v>
      </c>
      <c r="J80" s="229">
        <f>+'Metas por Proyecto'!L500</f>
        <v>0</v>
      </c>
      <c r="K80" s="482">
        <f>+'Metas por Proyecto'!M500</f>
        <v>0</v>
      </c>
      <c r="L80" s="229">
        <f>+'Metas por Proyecto'!N500</f>
        <v>0</v>
      </c>
      <c r="M80" s="482">
        <f>+'Metas por Proyecto'!O500</f>
        <v>0</v>
      </c>
      <c r="N80" s="229">
        <f>+'Metas por Proyecto'!P500</f>
        <v>0</v>
      </c>
      <c r="O80" s="482">
        <f>+'Metas por Proyecto'!Q500</f>
        <v>0</v>
      </c>
      <c r="P80" s="229">
        <f>+'Metas por Proyecto'!R500</f>
        <v>0</v>
      </c>
      <c r="Q80" s="482">
        <f>+'Metas por Proyecto'!S500</f>
        <v>0</v>
      </c>
      <c r="R80" s="229">
        <f>+'Metas por Proyecto'!T500</f>
        <v>0</v>
      </c>
      <c r="S80" s="482">
        <f>+'Metas por Proyecto'!U500</f>
        <v>0</v>
      </c>
      <c r="T80" s="229">
        <f>+'Metas por Proyecto'!V500</f>
        <v>0</v>
      </c>
      <c r="U80" s="482">
        <f>+'Metas por Proyecto'!W500</f>
        <v>0</v>
      </c>
      <c r="V80" s="229">
        <f>+'Metas por Proyecto'!X500</f>
        <v>0</v>
      </c>
      <c r="W80" s="482">
        <f>+'Metas por Proyecto'!Y500</f>
        <v>0</v>
      </c>
      <c r="X80" s="229">
        <f>+'Metas por Proyecto'!Z500</f>
        <v>0</v>
      </c>
      <c r="Y80" s="482">
        <f>+'Metas por Proyecto'!AA500</f>
        <v>0</v>
      </c>
      <c r="Z80" s="229">
        <f>+'Metas por Proyecto'!AB500</f>
        <v>0</v>
      </c>
      <c r="AA80" s="482">
        <f>+'Metas por Proyecto'!AC500</f>
        <v>0</v>
      </c>
      <c r="AB80" s="229">
        <f t="shared" si="19"/>
        <v>1</v>
      </c>
      <c r="AC80" s="482">
        <f t="shared" si="19"/>
        <v>0</v>
      </c>
      <c r="AD80" s="229">
        <f t="shared" si="20"/>
        <v>0</v>
      </c>
      <c r="AE80" s="482">
        <f t="shared" si="20"/>
        <v>0</v>
      </c>
      <c r="AF80" s="229">
        <f t="shared" si="21"/>
        <v>0</v>
      </c>
      <c r="AG80" s="482">
        <f t="shared" si="21"/>
        <v>0</v>
      </c>
      <c r="AH80" s="229">
        <f t="shared" si="22"/>
        <v>0</v>
      </c>
      <c r="AI80" s="482">
        <f t="shared" si="22"/>
        <v>0</v>
      </c>
      <c r="AJ80" s="229">
        <f>+AI80+AG80+AE80+AC80</f>
        <v>0</v>
      </c>
    </row>
    <row r="81" spans="1:36" ht="25.5">
      <c r="A81" s="162" t="str">
        <f>+'Metas por Proyecto'!A514</f>
        <v>Implementar el formato de conservación de archivos por medios electrónicos PDF/A</v>
      </c>
      <c r="B81" s="163" t="s">
        <v>191</v>
      </c>
      <c r="C81" s="229">
        <f>+'Metas por Proyecto'!E514</f>
        <v>1</v>
      </c>
      <c r="D81" s="229">
        <f>+'Metas por Proyecto'!F514</f>
        <v>0</v>
      </c>
      <c r="E81" s="482">
        <f>+'Metas por Proyecto'!G514</f>
        <v>0.05</v>
      </c>
      <c r="F81" s="229">
        <f>+'Metas por Proyecto'!H514</f>
        <v>0</v>
      </c>
      <c r="G81" s="482">
        <f>+'Metas por Proyecto'!I514</f>
        <v>0.1</v>
      </c>
      <c r="H81" s="229">
        <f>+'Metas por Proyecto'!J514</f>
        <v>0</v>
      </c>
      <c r="I81" s="482">
        <f>+'Metas por Proyecto'!K514</f>
        <v>0.05</v>
      </c>
      <c r="J81" s="229">
        <f>+'Metas por Proyecto'!L514</f>
        <v>0</v>
      </c>
      <c r="K81" s="482">
        <f>+'Metas por Proyecto'!M514</f>
        <v>0.05</v>
      </c>
      <c r="L81" s="229">
        <f>+'Metas por Proyecto'!N514</f>
        <v>0</v>
      </c>
      <c r="M81" s="482">
        <f>+'Metas por Proyecto'!O514</f>
        <v>0.05</v>
      </c>
      <c r="N81" s="229">
        <f>+'Metas por Proyecto'!P514</f>
        <v>1</v>
      </c>
      <c r="O81" s="482">
        <f>+'Metas por Proyecto'!Q514</f>
        <v>0.05</v>
      </c>
      <c r="P81" s="229">
        <f>+'Metas por Proyecto'!R514</f>
        <v>0</v>
      </c>
      <c r="Q81" s="482">
        <f>+'Metas por Proyecto'!S514</f>
        <v>0</v>
      </c>
      <c r="R81" s="229">
        <f>+'Metas por Proyecto'!T514</f>
        <v>0</v>
      </c>
      <c r="S81" s="482">
        <f>+'Metas por Proyecto'!U514</f>
        <v>0</v>
      </c>
      <c r="T81" s="229">
        <f>+'Metas por Proyecto'!V514</f>
        <v>0</v>
      </c>
      <c r="U81" s="482">
        <f>+'Metas por Proyecto'!W514</f>
        <v>0</v>
      </c>
      <c r="V81" s="229">
        <f>+'Metas por Proyecto'!X514</f>
        <v>0</v>
      </c>
      <c r="W81" s="482">
        <f>+'Metas por Proyecto'!Y514</f>
        <v>0</v>
      </c>
      <c r="X81" s="229">
        <f>+'Metas por Proyecto'!Z514</f>
        <v>0</v>
      </c>
      <c r="Y81" s="482">
        <f>+'Metas por Proyecto'!AA514</f>
        <v>0</v>
      </c>
      <c r="Z81" s="229">
        <f>+'Metas por Proyecto'!AB514</f>
        <v>0</v>
      </c>
      <c r="AA81" s="482">
        <f>+'Metas por Proyecto'!AC514</f>
        <v>0</v>
      </c>
      <c r="AB81" s="229">
        <f t="shared" si="19"/>
        <v>0</v>
      </c>
      <c r="AC81" s="482">
        <f t="shared" si="19"/>
        <v>0.2</v>
      </c>
      <c r="AD81" s="229">
        <f t="shared" si="20"/>
        <v>1</v>
      </c>
      <c r="AE81" s="482">
        <f t="shared" si="20"/>
        <v>0.15000000000000002</v>
      </c>
      <c r="AF81" s="229">
        <f t="shared" si="21"/>
        <v>0</v>
      </c>
      <c r="AG81" s="482">
        <f t="shared" si="21"/>
        <v>0</v>
      </c>
      <c r="AH81" s="229">
        <f t="shared" si="22"/>
        <v>0</v>
      </c>
      <c r="AI81" s="482">
        <f t="shared" si="22"/>
        <v>0</v>
      </c>
      <c r="AJ81" s="229">
        <f>+AI81+AG81+AE81+AC81</f>
        <v>0.35000000000000003</v>
      </c>
    </row>
    <row r="82" spans="1:36" ht="25.5">
      <c r="A82" s="162" t="str">
        <f>+'Metas por Proyecto'!A532</f>
        <v>Afianzamiento cultura servicio ciudadano</v>
      </c>
      <c r="B82" s="163" t="s">
        <v>992</v>
      </c>
      <c r="C82" s="229">
        <f>+'Metas por Proyecto'!E532</f>
        <v>6</v>
      </c>
      <c r="D82" s="229">
        <f>+'Metas por Proyecto'!F532</f>
        <v>0</v>
      </c>
      <c r="E82" s="482">
        <f>+'Metas por Proyecto'!G532</f>
        <v>0</v>
      </c>
      <c r="F82" s="229">
        <f>+'Metas por Proyecto'!H532</f>
        <v>0</v>
      </c>
      <c r="G82" s="482">
        <f>+'Metas por Proyecto'!I532</f>
        <v>0</v>
      </c>
      <c r="H82" s="229">
        <f>+'Metas por Proyecto'!J532</f>
        <v>1</v>
      </c>
      <c r="I82" s="482">
        <f>+'Metas por Proyecto'!K532</f>
        <v>0</v>
      </c>
      <c r="J82" s="229">
        <f>+'Metas por Proyecto'!L532</f>
        <v>0</v>
      </c>
      <c r="K82" s="482">
        <f>+'Metas por Proyecto'!M532</f>
        <v>0</v>
      </c>
      <c r="L82" s="229">
        <f>+'Metas por Proyecto'!N532</f>
        <v>1</v>
      </c>
      <c r="M82" s="482">
        <f>+'Metas por Proyecto'!O532</f>
        <v>2</v>
      </c>
      <c r="N82" s="229">
        <f>+'Metas por Proyecto'!P532</f>
        <v>0</v>
      </c>
      <c r="O82" s="482">
        <f>+'Metas por Proyecto'!Q532</f>
        <v>2</v>
      </c>
      <c r="P82" s="229">
        <f>+'Metas por Proyecto'!R532</f>
        <v>1</v>
      </c>
      <c r="Q82" s="482">
        <f>+'Metas por Proyecto'!S532</f>
        <v>0</v>
      </c>
      <c r="R82" s="229">
        <f>+'Metas por Proyecto'!T532</f>
        <v>1</v>
      </c>
      <c r="S82" s="482">
        <f>+'Metas por Proyecto'!U532</f>
        <v>0</v>
      </c>
      <c r="T82" s="229">
        <f>+'Metas por Proyecto'!V532</f>
        <v>1</v>
      </c>
      <c r="U82" s="482">
        <f>+'Metas por Proyecto'!W532</f>
        <v>0</v>
      </c>
      <c r="V82" s="229">
        <f>+'Metas por Proyecto'!X532</f>
        <v>0</v>
      </c>
      <c r="W82" s="482">
        <f>+'Metas por Proyecto'!Y532</f>
        <v>0</v>
      </c>
      <c r="X82" s="229">
        <f>+'Metas por Proyecto'!Z532</f>
        <v>1</v>
      </c>
      <c r="Y82" s="482">
        <f>+'Metas por Proyecto'!AA532</f>
        <v>0</v>
      </c>
      <c r="Z82" s="229">
        <f>+'Metas por Proyecto'!AB532</f>
        <v>0</v>
      </c>
      <c r="AA82" s="482">
        <f>+'Metas por Proyecto'!AC532</f>
        <v>0</v>
      </c>
      <c r="AB82" s="229">
        <f t="shared" si="19"/>
        <v>1</v>
      </c>
      <c r="AC82" s="482">
        <f t="shared" si="19"/>
        <v>0</v>
      </c>
      <c r="AD82" s="229">
        <f t="shared" si="20"/>
        <v>1</v>
      </c>
      <c r="AE82" s="482">
        <f t="shared" si="20"/>
        <v>4</v>
      </c>
      <c r="AF82" s="229">
        <f t="shared" si="21"/>
        <v>3</v>
      </c>
      <c r="AG82" s="482">
        <f t="shared" si="21"/>
        <v>0</v>
      </c>
      <c r="AH82" s="229">
        <f t="shared" si="22"/>
        <v>1</v>
      </c>
      <c r="AI82" s="482">
        <f t="shared" si="22"/>
        <v>0</v>
      </c>
      <c r="AJ82" s="229">
        <f>+AI82+AG82+AE82+AC82</f>
        <v>4</v>
      </c>
    </row>
    <row r="83" spans="1:36" ht="12.75">
      <c r="A83" s="162" t="str">
        <f>+'Metas por Proyecto'!A526</f>
        <v> Diseñar PIC de acuerdo con necesidades de la entidad</v>
      </c>
      <c r="B83" s="163" t="s">
        <v>993</v>
      </c>
      <c r="C83" s="163">
        <f>+'Metas por Proyecto'!E526</f>
        <v>1</v>
      </c>
      <c r="D83" s="229">
        <f>+'Metas por Proyecto'!F526</f>
        <v>0</v>
      </c>
      <c r="E83" s="482">
        <f>+'Metas por Proyecto'!G526</f>
        <v>0</v>
      </c>
      <c r="F83" s="229">
        <f>+'Metas por Proyecto'!H526</f>
        <v>0</v>
      </c>
      <c r="G83" s="482">
        <f>+'Metas por Proyecto'!I526</f>
        <v>0</v>
      </c>
      <c r="H83" s="229">
        <f>+'Metas por Proyecto'!J526</f>
        <v>0</v>
      </c>
      <c r="I83" s="482">
        <f>+'Metas por Proyecto'!K526</f>
        <v>0</v>
      </c>
      <c r="J83" s="229">
        <f>+'Metas por Proyecto'!L526</f>
        <v>1</v>
      </c>
      <c r="K83" s="482">
        <f>+'Metas por Proyecto'!M526</f>
        <v>0</v>
      </c>
      <c r="L83" s="229">
        <f>+'Metas por Proyecto'!N526</f>
        <v>0</v>
      </c>
      <c r="M83" s="482">
        <f>+'Metas por Proyecto'!O526</f>
        <v>0</v>
      </c>
      <c r="N83" s="229">
        <f>+'Metas por Proyecto'!P526</f>
        <v>0</v>
      </c>
      <c r="O83" s="482">
        <f>+'Metas por Proyecto'!Q526</f>
        <v>1</v>
      </c>
      <c r="P83" s="229">
        <f>+'Metas por Proyecto'!R526</f>
        <v>0</v>
      </c>
      <c r="Q83" s="482">
        <f>+'Metas por Proyecto'!S526</f>
        <v>0</v>
      </c>
      <c r="R83" s="229">
        <f>+'Metas por Proyecto'!T526</f>
        <v>0</v>
      </c>
      <c r="S83" s="482">
        <f>+'Metas por Proyecto'!U526</f>
        <v>0</v>
      </c>
      <c r="T83" s="229">
        <f>+'Metas por Proyecto'!V526</f>
        <v>0</v>
      </c>
      <c r="U83" s="482">
        <f>+'Metas por Proyecto'!W526</f>
        <v>0</v>
      </c>
      <c r="V83" s="229">
        <f>+'Metas por Proyecto'!X526</f>
        <v>0</v>
      </c>
      <c r="W83" s="482">
        <f>+'Metas por Proyecto'!Y526</f>
        <v>0</v>
      </c>
      <c r="X83" s="229">
        <f>+'Metas por Proyecto'!Z526</f>
        <v>0</v>
      </c>
      <c r="Y83" s="482">
        <f>+'Metas por Proyecto'!AA526</f>
        <v>0</v>
      </c>
      <c r="Z83" s="229">
        <f>+'Metas por Proyecto'!AB526</f>
        <v>0</v>
      </c>
      <c r="AA83" s="482">
        <f>+'Metas por Proyecto'!AC526</f>
        <v>0</v>
      </c>
      <c r="AB83" s="229">
        <f t="shared" si="19"/>
        <v>0</v>
      </c>
      <c r="AC83" s="482">
        <f t="shared" si="19"/>
        <v>0</v>
      </c>
      <c r="AD83" s="229">
        <f t="shared" si="20"/>
        <v>1</v>
      </c>
      <c r="AE83" s="482">
        <f t="shared" si="20"/>
        <v>1</v>
      </c>
      <c r="AF83" s="229">
        <f t="shared" si="21"/>
        <v>0</v>
      </c>
      <c r="AG83" s="482">
        <f t="shared" si="21"/>
        <v>0</v>
      </c>
      <c r="AH83" s="229">
        <f t="shared" si="22"/>
        <v>0</v>
      </c>
      <c r="AI83" s="482">
        <f t="shared" si="22"/>
        <v>0</v>
      </c>
      <c r="AJ83" s="229">
        <f>+AI83+AG83+AE83+AC83</f>
        <v>1</v>
      </c>
    </row>
    <row r="85" spans="1:36" ht="15">
      <c r="A85" s="171" t="s">
        <v>146</v>
      </c>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36" ht="12.75">
      <c r="A86" s="153" t="s">
        <v>64</v>
      </c>
      <c r="B86" s="154" t="s">
        <v>130</v>
      </c>
      <c r="C86" s="153" t="s">
        <v>131</v>
      </c>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662" t="s">
        <v>148</v>
      </c>
      <c r="AC86" s="663"/>
      <c r="AD86" s="662" t="s">
        <v>149</v>
      </c>
      <c r="AE86" s="663"/>
      <c r="AF86" s="662" t="s">
        <v>150</v>
      </c>
      <c r="AG86" s="663"/>
      <c r="AH86" s="662" t="s">
        <v>151</v>
      </c>
      <c r="AI86" s="663"/>
      <c r="AJ86" s="153"/>
    </row>
    <row r="87" spans="1:36" ht="12.75" hidden="1">
      <c r="A87" s="164" t="s">
        <v>112</v>
      </c>
      <c r="B87" s="165"/>
      <c r="C87" s="164"/>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row>
    <row r="88" spans="1:36" ht="12.75" hidden="1">
      <c r="A88" s="164" t="s">
        <v>114</v>
      </c>
      <c r="B88" s="165"/>
      <c r="C88" s="164"/>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row>
    <row r="89" spans="1:36" ht="12.75" hidden="1">
      <c r="A89" s="164" t="s">
        <v>115</v>
      </c>
      <c r="B89" s="165"/>
      <c r="C89" s="164"/>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row>
    <row r="90" spans="1:36" ht="12.75">
      <c r="A90" s="162" t="str">
        <f>+'Metas por Proyecto'!A402</f>
        <v>Elaborar Documentos CONPES</v>
      </c>
      <c r="B90" s="156" t="s">
        <v>377</v>
      </c>
      <c r="C90" s="156">
        <f>+'Metas por Proyecto'!E402</f>
        <v>2</v>
      </c>
      <c r="D90" s="230">
        <f>+'Metas por Proyecto'!F402</f>
        <v>0</v>
      </c>
      <c r="E90" s="481">
        <f>+'Metas por Proyecto'!G402</f>
        <v>0</v>
      </c>
      <c r="F90" s="230">
        <f>+'Metas por Proyecto'!H402</f>
        <v>1</v>
      </c>
      <c r="G90" s="481">
        <f>+'Metas por Proyecto'!I402</f>
        <v>0</v>
      </c>
      <c r="H90" s="230">
        <f>+'Metas por Proyecto'!J402</f>
        <v>0</v>
      </c>
      <c r="I90" s="481">
        <f>+'Metas por Proyecto'!K402</f>
        <v>0</v>
      </c>
      <c r="J90" s="230">
        <f>+'Metas por Proyecto'!L402</f>
        <v>1</v>
      </c>
      <c r="K90" s="481">
        <f>+'Metas por Proyecto'!M402</f>
        <v>0</v>
      </c>
      <c r="L90" s="230">
        <f>+'Metas por Proyecto'!N402</f>
        <v>0</v>
      </c>
      <c r="M90" s="481">
        <f>+'Metas por Proyecto'!O402</f>
        <v>0</v>
      </c>
      <c r="N90" s="230">
        <f>+'Metas por Proyecto'!P402</f>
        <v>0</v>
      </c>
      <c r="O90" s="481">
        <f>+'Metas por Proyecto'!Q402</f>
        <v>0</v>
      </c>
      <c r="P90" s="230">
        <f>+'Metas por Proyecto'!R402</f>
        <v>0</v>
      </c>
      <c r="Q90" s="481">
        <f>+'Metas por Proyecto'!S402</f>
        <v>0</v>
      </c>
      <c r="R90" s="230">
        <f>+'Metas por Proyecto'!T402</f>
        <v>0</v>
      </c>
      <c r="S90" s="481">
        <f>+'Metas por Proyecto'!U402</f>
        <v>0</v>
      </c>
      <c r="T90" s="230">
        <f>+'Metas por Proyecto'!V402</f>
        <v>0</v>
      </c>
      <c r="U90" s="481">
        <f>+'Metas por Proyecto'!W402</f>
        <v>0</v>
      </c>
      <c r="V90" s="230">
        <f>+'Metas por Proyecto'!X402</f>
        <v>0</v>
      </c>
      <c r="W90" s="481">
        <f>+'Metas por Proyecto'!Y402</f>
        <v>0</v>
      </c>
      <c r="X90" s="230">
        <f>+'Metas por Proyecto'!Z402</f>
        <v>0</v>
      </c>
      <c r="Y90" s="481">
        <f>+'Metas por Proyecto'!AA402</f>
        <v>0</v>
      </c>
      <c r="Z90" s="230">
        <f>+'Metas por Proyecto'!AB402</f>
        <v>0</v>
      </c>
      <c r="AA90" s="481">
        <f>+'Metas por Proyecto'!AC402</f>
        <v>0</v>
      </c>
      <c r="AB90" s="159">
        <f aca="true" t="shared" si="23" ref="AB90:AC96">+D90+F90+H90</f>
        <v>1</v>
      </c>
      <c r="AC90" s="477">
        <f t="shared" si="23"/>
        <v>0</v>
      </c>
      <c r="AD90" s="159">
        <f aca="true" t="shared" si="24" ref="AD90:AE96">+J90+L90+N90</f>
        <v>1</v>
      </c>
      <c r="AE90" s="477">
        <f t="shared" si="24"/>
        <v>0</v>
      </c>
      <c r="AF90" s="159">
        <f aca="true" t="shared" si="25" ref="AF90:AG96">+P90+R90+T90</f>
        <v>0</v>
      </c>
      <c r="AG90" s="477">
        <f t="shared" si="25"/>
        <v>0</v>
      </c>
      <c r="AH90" s="159">
        <f aca="true" t="shared" si="26" ref="AH90:AI96">+V90+X90+Z90</f>
        <v>0</v>
      </c>
      <c r="AI90" s="477">
        <f t="shared" si="26"/>
        <v>0</v>
      </c>
      <c r="AJ90" s="159">
        <f aca="true" t="shared" si="27" ref="AJ90:AJ96">+AI90+AG90+AE90+AC90</f>
        <v>0</v>
      </c>
    </row>
    <row r="91" spans="1:36" ht="25.5">
      <c r="A91" s="162" t="str">
        <f>+'Metas por Proyecto'!A409</f>
        <v>Realizar el seguimiento y apoyo para la generación de la información estadistica DANE</v>
      </c>
      <c r="B91" s="163" t="s">
        <v>417</v>
      </c>
      <c r="C91" s="163">
        <f>+'Metas por Proyecto'!E409</f>
        <v>4</v>
      </c>
      <c r="D91" s="229">
        <f>+'Metas por Proyecto'!F409</f>
        <v>0</v>
      </c>
      <c r="E91" s="482">
        <f>+'Metas por Proyecto'!G409</f>
        <v>0</v>
      </c>
      <c r="F91" s="229">
        <f>+'Metas por Proyecto'!H409</f>
        <v>0</v>
      </c>
      <c r="G91" s="482">
        <f>+'Metas por Proyecto'!I409</f>
        <v>1</v>
      </c>
      <c r="H91" s="229">
        <f>+'Metas por Proyecto'!J409</f>
        <v>0</v>
      </c>
      <c r="I91" s="482">
        <f>+'Metas por Proyecto'!K409</f>
        <v>0</v>
      </c>
      <c r="J91" s="229">
        <f>+'Metas por Proyecto'!L409</f>
        <v>1</v>
      </c>
      <c r="K91" s="482">
        <f>+'Metas por Proyecto'!M409</f>
        <v>0</v>
      </c>
      <c r="L91" s="229">
        <f>+'Metas por Proyecto'!N409</f>
        <v>0</v>
      </c>
      <c r="M91" s="482">
        <f>+'Metas por Proyecto'!O409</f>
        <v>0</v>
      </c>
      <c r="N91" s="229">
        <f>+'Metas por Proyecto'!P409</f>
        <v>0</v>
      </c>
      <c r="O91" s="482">
        <f>+'Metas por Proyecto'!Q409</f>
        <v>0</v>
      </c>
      <c r="P91" s="229">
        <f>+'Metas por Proyecto'!R409</f>
        <v>1</v>
      </c>
      <c r="Q91" s="482">
        <f>+'Metas por Proyecto'!S409</f>
        <v>0</v>
      </c>
      <c r="R91" s="229">
        <f>+'Metas por Proyecto'!T409</f>
        <v>0</v>
      </c>
      <c r="S91" s="482">
        <f>+'Metas por Proyecto'!U409</f>
        <v>0</v>
      </c>
      <c r="T91" s="229">
        <f>+'Metas por Proyecto'!V409</f>
        <v>0</v>
      </c>
      <c r="U91" s="482">
        <f>+'Metas por Proyecto'!W409</f>
        <v>0</v>
      </c>
      <c r="V91" s="229">
        <f>+'Metas por Proyecto'!X409</f>
        <v>1</v>
      </c>
      <c r="W91" s="482">
        <f>+'Metas por Proyecto'!Y409</f>
        <v>0</v>
      </c>
      <c r="X91" s="229">
        <f>+'Metas por Proyecto'!Z409</f>
        <v>0</v>
      </c>
      <c r="Y91" s="482">
        <f>+'Metas por Proyecto'!AA409</f>
        <v>0</v>
      </c>
      <c r="Z91" s="229">
        <f>+'Metas por Proyecto'!AB409</f>
        <v>1</v>
      </c>
      <c r="AA91" s="482">
        <f>+'Metas por Proyecto'!AC409</f>
        <v>0</v>
      </c>
      <c r="AB91" s="159">
        <f t="shared" si="23"/>
        <v>0</v>
      </c>
      <c r="AC91" s="477">
        <f t="shared" si="23"/>
        <v>1</v>
      </c>
      <c r="AD91" s="159">
        <f t="shared" si="24"/>
        <v>1</v>
      </c>
      <c r="AE91" s="477">
        <f t="shared" si="24"/>
        <v>0</v>
      </c>
      <c r="AF91" s="159">
        <f t="shared" si="25"/>
        <v>1</v>
      </c>
      <c r="AG91" s="477">
        <f t="shared" si="25"/>
        <v>0</v>
      </c>
      <c r="AH91" s="159">
        <f t="shared" si="26"/>
        <v>2</v>
      </c>
      <c r="AI91" s="477">
        <f t="shared" si="26"/>
        <v>0</v>
      </c>
      <c r="AJ91" s="159">
        <f t="shared" si="27"/>
        <v>1</v>
      </c>
    </row>
    <row r="92" spans="1:36" ht="12.75">
      <c r="A92" s="162" t="str">
        <f>+'Metas por Proyecto'!A422</f>
        <v>Realizar Auditorias del SIG</v>
      </c>
      <c r="B92" s="163" t="s">
        <v>67</v>
      </c>
      <c r="C92" s="163">
        <f>+'Metas por Proyecto'!E422</f>
        <v>3</v>
      </c>
      <c r="D92" s="229">
        <f>+'Metas por Proyecto'!F422</f>
        <v>0</v>
      </c>
      <c r="E92" s="482">
        <f>+'Metas por Proyecto'!G422</f>
        <v>0</v>
      </c>
      <c r="F92" s="229">
        <f>+'Metas por Proyecto'!H422</f>
        <v>0</v>
      </c>
      <c r="G92" s="482">
        <f>+'Metas por Proyecto'!I422</f>
        <v>0</v>
      </c>
      <c r="H92" s="229">
        <f>+'Metas por Proyecto'!J422</f>
        <v>1</v>
      </c>
      <c r="I92" s="482">
        <f>+'Metas por Proyecto'!K422</f>
        <v>0</v>
      </c>
      <c r="J92" s="229">
        <f>+'Metas por Proyecto'!L422</f>
        <v>1</v>
      </c>
      <c r="K92" s="482">
        <f>+'Metas por Proyecto'!M422</f>
        <v>0</v>
      </c>
      <c r="L92" s="229">
        <f>+'Metas por Proyecto'!N422</f>
        <v>0</v>
      </c>
      <c r="M92" s="482">
        <f>+'Metas por Proyecto'!O422</f>
        <v>0</v>
      </c>
      <c r="N92" s="229">
        <f>+'Metas por Proyecto'!P422</f>
        <v>1</v>
      </c>
      <c r="O92" s="482">
        <f>+'Metas por Proyecto'!Q422</f>
        <v>1</v>
      </c>
      <c r="P92" s="229">
        <f>+'Metas por Proyecto'!R422</f>
        <v>0</v>
      </c>
      <c r="Q92" s="482">
        <f>+'Metas por Proyecto'!S422</f>
        <v>0</v>
      </c>
      <c r="R92" s="229">
        <f>+'Metas por Proyecto'!T422</f>
        <v>0</v>
      </c>
      <c r="S92" s="482">
        <f>+'Metas por Proyecto'!U422</f>
        <v>0</v>
      </c>
      <c r="T92" s="229">
        <f>+'Metas por Proyecto'!V422</f>
        <v>0</v>
      </c>
      <c r="U92" s="482">
        <f>+'Metas por Proyecto'!W422</f>
        <v>0</v>
      </c>
      <c r="V92" s="229">
        <f>+'Metas por Proyecto'!X422</f>
        <v>0</v>
      </c>
      <c r="W92" s="482">
        <f>+'Metas por Proyecto'!Y422</f>
        <v>0</v>
      </c>
      <c r="X92" s="229">
        <f>+'Metas por Proyecto'!Z422</f>
        <v>0</v>
      </c>
      <c r="Y92" s="482">
        <f>+'Metas por Proyecto'!AA422</f>
        <v>0</v>
      </c>
      <c r="Z92" s="229">
        <f>+'Metas por Proyecto'!AB422</f>
        <v>0</v>
      </c>
      <c r="AA92" s="482">
        <f>+'Metas por Proyecto'!AC422</f>
        <v>0</v>
      </c>
      <c r="AB92" s="159">
        <f t="shared" si="23"/>
        <v>1</v>
      </c>
      <c r="AC92" s="477">
        <f t="shared" si="23"/>
        <v>0</v>
      </c>
      <c r="AD92" s="159">
        <f t="shared" si="24"/>
        <v>2</v>
      </c>
      <c r="AE92" s="477">
        <f t="shared" si="24"/>
        <v>1</v>
      </c>
      <c r="AF92" s="159">
        <f t="shared" si="25"/>
        <v>0</v>
      </c>
      <c r="AG92" s="477">
        <f t="shared" si="25"/>
        <v>0</v>
      </c>
      <c r="AH92" s="159">
        <f t="shared" si="26"/>
        <v>0</v>
      </c>
      <c r="AI92" s="477">
        <f t="shared" si="26"/>
        <v>0</v>
      </c>
      <c r="AJ92" s="159">
        <f t="shared" si="27"/>
        <v>1</v>
      </c>
    </row>
    <row r="93" spans="1:36" ht="63.75">
      <c r="A93" s="162" t="str">
        <f>+'Metas por Proyecto'!A439</f>
        <v>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v>
      </c>
      <c r="B93" s="163" t="s">
        <v>449</v>
      </c>
      <c r="C93" s="163">
        <f>+'Metas por Proyecto'!E439</f>
        <v>9</v>
      </c>
      <c r="D93" s="229">
        <f>+'Metas por Proyecto'!F439</f>
        <v>0</v>
      </c>
      <c r="E93" s="482">
        <f>+'Metas por Proyecto'!G439</f>
        <v>0</v>
      </c>
      <c r="F93" s="229">
        <f>+'Metas por Proyecto'!H439</f>
        <v>0</v>
      </c>
      <c r="G93" s="482">
        <f>+'Metas por Proyecto'!I439</f>
        <v>0</v>
      </c>
      <c r="H93" s="229">
        <f>+'Metas por Proyecto'!J439</f>
        <v>2</v>
      </c>
      <c r="I93" s="482">
        <f>+'Metas por Proyecto'!K439</f>
        <v>2</v>
      </c>
      <c r="J93" s="229">
        <f>+'Metas por Proyecto'!L439</f>
        <v>0</v>
      </c>
      <c r="K93" s="482">
        <f>+'Metas por Proyecto'!M439</f>
        <v>0</v>
      </c>
      <c r="L93" s="229">
        <f>+'Metas por Proyecto'!N439</f>
        <v>2</v>
      </c>
      <c r="M93" s="482">
        <f>+'Metas por Proyecto'!O439</f>
        <v>4</v>
      </c>
      <c r="N93" s="229">
        <f>+'Metas por Proyecto'!P439</f>
        <v>2</v>
      </c>
      <c r="O93" s="482">
        <f>+'Metas por Proyecto'!Q439</f>
        <v>0</v>
      </c>
      <c r="P93" s="229">
        <f>+'Metas por Proyecto'!R439</f>
        <v>0</v>
      </c>
      <c r="Q93" s="482">
        <f>+'Metas por Proyecto'!S439</f>
        <v>0</v>
      </c>
      <c r="R93" s="229">
        <f>+'Metas por Proyecto'!T439</f>
        <v>3</v>
      </c>
      <c r="S93" s="482">
        <f>+'Metas por Proyecto'!U439</f>
        <v>0</v>
      </c>
      <c r="T93" s="229">
        <f>+'Metas por Proyecto'!V439</f>
        <v>0</v>
      </c>
      <c r="U93" s="482">
        <f>+'Metas por Proyecto'!W439</f>
        <v>0</v>
      </c>
      <c r="V93" s="229">
        <f>+'Metas por Proyecto'!X439</f>
        <v>0</v>
      </c>
      <c r="W93" s="482">
        <f>+'Metas por Proyecto'!Y439</f>
        <v>0</v>
      </c>
      <c r="X93" s="229">
        <f>+'Metas por Proyecto'!Z439</f>
        <v>0</v>
      </c>
      <c r="Y93" s="482">
        <f>+'Metas por Proyecto'!AA439</f>
        <v>0</v>
      </c>
      <c r="Z93" s="229">
        <f>+'Metas por Proyecto'!AB439</f>
        <v>0</v>
      </c>
      <c r="AA93" s="482">
        <f>+'Metas por Proyecto'!AC439</f>
        <v>0</v>
      </c>
      <c r="AB93" s="159">
        <f t="shared" si="23"/>
        <v>2</v>
      </c>
      <c r="AC93" s="477">
        <f t="shared" si="23"/>
        <v>2</v>
      </c>
      <c r="AD93" s="159">
        <f t="shared" si="24"/>
        <v>4</v>
      </c>
      <c r="AE93" s="477">
        <f t="shared" si="24"/>
        <v>4</v>
      </c>
      <c r="AF93" s="159">
        <f t="shared" si="25"/>
        <v>3</v>
      </c>
      <c r="AG93" s="477">
        <f t="shared" si="25"/>
        <v>0</v>
      </c>
      <c r="AH93" s="159">
        <f t="shared" si="26"/>
        <v>0</v>
      </c>
      <c r="AI93" s="477">
        <f t="shared" si="26"/>
        <v>0</v>
      </c>
      <c r="AJ93" s="159">
        <f t="shared" si="27"/>
        <v>6</v>
      </c>
    </row>
    <row r="94" spans="1:36" ht="76.5">
      <c r="A94" s="162" t="str">
        <f>+'Metas por Proyecto'!A443</f>
        <v>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v>
      </c>
      <c r="B94" s="86" t="s">
        <v>370</v>
      </c>
      <c r="C94" s="229">
        <f>+'Metas por Proyecto'!E443</f>
        <v>1</v>
      </c>
      <c r="D94" s="229">
        <f>+'Metas por Proyecto'!F443</f>
        <v>0</v>
      </c>
      <c r="E94" s="482">
        <f>+'Metas por Proyecto'!G443</f>
        <v>0</v>
      </c>
      <c r="F94" s="229">
        <f>+'Metas por Proyecto'!H443</f>
        <v>0</v>
      </c>
      <c r="G94" s="482">
        <f>+'Metas por Proyecto'!I443</f>
        <v>0</v>
      </c>
      <c r="H94" s="229">
        <f>+'Metas por Proyecto'!J443</f>
        <v>0</v>
      </c>
      <c r="I94" s="482">
        <f>+'Metas por Proyecto'!K443</f>
        <v>0</v>
      </c>
      <c r="J94" s="229">
        <f>+'Metas por Proyecto'!L443</f>
        <v>0</v>
      </c>
      <c r="K94" s="482">
        <f>+'Metas por Proyecto'!M443</f>
        <v>0</v>
      </c>
      <c r="L94" s="229">
        <f>+'Metas por Proyecto'!N443</f>
        <v>0</v>
      </c>
      <c r="M94" s="482">
        <f>+'Metas por Proyecto'!O443</f>
        <v>0</v>
      </c>
      <c r="N94" s="229">
        <f>+'Metas por Proyecto'!P443</f>
        <v>1</v>
      </c>
      <c r="O94" s="482">
        <f>+'Metas por Proyecto'!Q443</f>
        <v>0</v>
      </c>
      <c r="P94" s="229">
        <f>+'Metas por Proyecto'!R443</f>
        <v>0</v>
      </c>
      <c r="Q94" s="482">
        <f>+'Metas por Proyecto'!S443</f>
        <v>0</v>
      </c>
      <c r="R94" s="229">
        <f>+'Metas por Proyecto'!T443</f>
        <v>0</v>
      </c>
      <c r="S94" s="482">
        <f>+'Metas por Proyecto'!U443</f>
        <v>0</v>
      </c>
      <c r="T94" s="229">
        <f>+'Metas por Proyecto'!V443</f>
        <v>0</v>
      </c>
      <c r="U94" s="482">
        <f>+'Metas por Proyecto'!W443</f>
        <v>0</v>
      </c>
      <c r="V94" s="229">
        <f>+'Metas por Proyecto'!X443</f>
        <v>0</v>
      </c>
      <c r="W94" s="482">
        <f>+'Metas por Proyecto'!Y443</f>
        <v>0</v>
      </c>
      <c r="X94" s="229">
        <f>+'Metas por Proyecto'!Z443</f>
        <v>0</v>
      </c>
      <c r="Y94" s="482">
        <f>+'Metas por Proyecto'!AA443</f>
        <v>0</v>
      </c>
      <c r="Z94" s="229">
        <f>+'Metas por Proyecto'!AB443</f>
        <v>0</v>
      </c>
      <c r="AA94" s="482">
        <f>+'Metas por Proyecto'!AC443</f>
        <v>0</v>
      </c>
      <c r="AB94" s="159">
        <f t="shared" si="23"/>
        <v>0</v>
      </c>
      <c r="AC94" s="477">
        <f t="shared" si="23"/>
        <v>0</v>
      </c>
      <c r="AD94" s="159">
        <f t="shared" si="24"/>
        <v>1</v>
      </c>
      <c r="AE94" s="477">
        <f t="shared" si="24"/>
        <v>0</v>
      </c>
      <c r="AF94" s="159">
        <f t="shared" si="25"/>
        <v>0</v>
      </c>
      <c r="AG94" s="477">
        <f t="shared" si="25"/>
        <v>0</v>
      </c>
      <c r="AH94" s="159">
        <f t="shared" si="26"/>
        <v>0</v>
      </c>
      <c r="AI94" s="477">
        <f t="shared" si="26"/>
        <v>0</v>
      </c>
      <c r="AJ94" s="159">
        <f t="shared" si="27"/>
        <v>0</v>
      </c>
    </row>
    <row r="95" spans="1:36" ht="25.5">
      <c r="A95" s="162" t="str">
        <f>+'Metas por Proyecto'!A458</f>
        <v>Realizar reuniones del Comité Interinstitucional (ANLA, MT, MADS, Mininterior, INCODER, etc.</v>
      </c>
      <c r="B95" s="86" t="s">
        <v>375</v>
      </c>
      <c r="C95" s="163">
        <f>+'Metas por Proyecto'!E458</f>
        <v>12</v>
      </c>
      <c r="D95" s="229">
        <f>+'Metas por Proyecto'!F458</f>
        <v>1</v>
      </c>
      <c r="E95" s="482">
        <f>+'Metas por Proyecto'!G458</f>
        <v>1</v>
      </c>
      <c r="F95" s="229">
        <f>+'Metas por Proyecto'!H458</f>
        <v>1</v>
      </c>
      <c r="G95" s="482">
        <f>+'Metas por Proyecto'!I458</f>
        <v>2</v>
      </c>
      <c r="H95" s="229">
        <f>+'Metas por Proyecto'!J458</f>
        <v>1</v>
      </c>
      <c r="I95" s="482">
        <f>+'Metas por Proyecto'!K458</f>
        <v>2</v>
      </c>
      <c r="J95" s="229">
        <f>+'Metas por Proyecto'!L458</f>
        <v>1</v>
      </c>
      <c r="K95" s="482">
        <f>+'Metas por Proyecto'!M458</f>
        <v>1</v>
      </c>
      <c r="L95" s="229">
        <f>+'Metas por Proyecto'!N458</f>
        <v>1</v>
      </c>
      <c r="M95" s="482">
        <f>+'Metas por Proyecto'!O458</f>
        <v>1</v>
      </c>
      <c r="N95" s="229">
        <f>+'Metas por Proyecto'!P458</f>
        <v>1</v>
      </c>
      <c r="O95" s="482">
        <f>+'Metas por Proyecto'!Q458</f>
        <v>1</v>
      </c>
      <c r="P95" s="229">
        <f>+'Metas por Proyecto'!R458</f>
        <v>1</v>
      </c>
      <c r="Q95" s="482">
        <f>+'Metas por Proyecto'!S458</f>
        <v>0</v>
      </c>
      <c r="R95" s="229">
        <f>+'Metas por Proyecto'!T458</f>
        <v>1</v>
      </c>
      <c r="S95" s="482">
        <f>+'Metas por Proyecto'!U458</f>
        <v>0</v>
      </c>
      <c r="T95" s="229">
        <f>+'Metas por Proyecto'!V458</f>
        <v>1</v>
      </c>
      <c r="U95" s="482">
        <f>+'Metas por Proyecto'!W458</f>
        <v>0</v>
      </c>
      <c r="V95" s="229">
        <f>+'Metas por Proyecto'!X458</f>
        <v>1</v>
      </c>
      <c r="W95" s="482">
        <f>+'Metas por Proyecto'!Y458</f>
        <v>0</v>
      </c>
      <c r="X95" s="229">
        <f>+'Metas por Proyecto'!Z458</f>
        <v>1</v>
      </c>
      <c r="Y95" s="482">
        <f>+'Metas por Proyecto'!AA458</f>
        <v>0</v>
      </c>
      <c r="Z95" s="229">
        <f>+'Metas por Proyecto'!AB458</f>
        <v>1</v>
      </c>
      <c r="AA95" s="482">
        <f>+'Metas por Proyecto'!AC458</f>
        <v>0</v>
      </c>
      <c r="AB95" s="159">
        <f t="shared" si="23"/>
        <v>3</v>
      </c>
      <c r="AC95" s="477">
        <f t="shared" si="23"/>
        <v>5</v>
      </c>
      <c r="AD95" s="159">
        <f t="shared" si="24"/>
        <v>3</v>
      </c>
      <c r="AE95" s="477">
        <f t="shared" si="24"/>
        <v>3</v>
      </c>
      <c r="AF95" s="159">
        <f t="shared" si="25"/>
        <v>3</v>
      </c>
      <c r="AG95" s="477">
        <f t="shared" si="25"/>
        <v>0</v>
      </c>
      <c r="AH95" s="159">
        <f t="shared" si="26"/>
        <v>3</v>
      </c>
      <c r="AI95" s="477">
        <f t="shared" si="26"/>
        <v>0</v>
      </c>
      <c r="AJ95" s="159">
        <f t="shared" si="27"/>
        <v>8</v>
      </c>
    </row>
    <row r="96" spans="1:36" ht="25.5">
      <c r="A96" s="162" t="str">
        <f>+'Metas por Proyecto'!A463</f>
        <v>Realizar el Seguimiento al cumplimiento del Convenio MININTERIOR - Consultas previas</v>
      </c>
      <c r="B96" s="86" t="s">
        <v>378</v>
      </c>
      <c r="C96" s="163">
        <f>+'Metas por Proyecto'!E463</f>
        <v>24</v>
      </c>
      <c r="D96" s="229">
        <f>+'Metas por Proyecto'!F463</f>
        <v>2</v>
      </c>
      <c r="E96" s="482">
        <f>+'Metas por Proyecto'!G463</f>
        <v>0</v>
      </c>
      <c r="F96" s="229">
        <f>+'Metas por Proyecto'!H463</f>
        <v>2</v>
      </c>
      <c r="G96" s="482">
        <f>+'Metas por Proyecto'!I463</f>
        <v>2</v>
      </c>
      <c r="H96" s="229">
        <f>+'Metas por Proyecto'!J463</f>
        <v>2</v>
      </c>
      <c r="I96" s="482">
        <f>+'Metas por Proyecto'!K463</f>
        <v>1</v>
      </c>
      <c r="J96" s="229">
        <f>+'Metas por Proyecto'!L463</f>
        <v>2</v>
      </c>
      <c r="K96" s="482">
        <f>+'Metas por Proyecto'!M463</f>
        <v>2</v>
      </c>
      <c r="L96" s="229">
        <f>+'Metas por Proyecto'!N463</f>
        <v>2</v>
      </c>
      <c r="M96" s="482">
        <f>+'Metas por Proyecto'!O463</f>
        <v>2</v>
      </c>
      <c r="N96" s="229">
        <f>+'Metas por Proyecto'!P463</f>
        <v>2</v>
      </c>
      <c r="O96" s="482">
        <f>+'Metas por Proyecto'!Q463</f>
        <v>2</v>
      </c>
      <c r="P96" s="229">
        <f>+'Metas por Proyecto'!R463</f>
        <v>2</v>
      </c>
      <c r="Q96" s="482">
        <f>+'Metas por Proyecto'!S463</f>
        <v>0</v>
      </c>
      <c r="R96" s="229">
        <f>+'Metas por Proyecto'!T463</f>
        <v>2</v>
      </c>
      <c r="S96" s="482">
        <f>+'Metas por Proyecto'!U463</f>
        <v>0</v>
      </c>
      <c r="T96" s="229">
        <f>+'Metas por Proyecto'!V463</f>
        <v>2</v>
      </c>
      <c r="U96" s="482">
        <f>+'Metas por Proyecto'!W463</f>
        <v>0</v>
      </c>
      <c r="V96" s="229">
        <f>+'Metas por Proyecto'!X463</f>
        <v>2</v>
      </c>
      <c r="W96" s="482">
        <f>+'Metas por Proyecto'!Y463</f>
        <v>0</v>
      </c>
      <c r="X96" s="229">
        <f>+'Metas por Proyecto'!Z463</f>
        <v>2</v>
      </c>
      <c r="Y96" s="482">
        <f>+'Metas por Proyecto'!AA463</f>
        <v>0</v>
      </c>
      <c r="Z96" s="229">
        <f>+'Metas por Proyecto'!AB463</f>
        <v>2</v>
      </c>
      <c r="AA96" s="482">
        <f>+'Metas por Proyecto'!AC463</f>
        <v>0</v>
      </c>
      <c r="AB96" s="159">
        <f t="shared" si="23"/>
        <v>6</v>
      </c>
      <c r="AC96" s="477">
        <f t="shared" si="23"/>
        <v>3</v>
      </c>
      <c r="AD96" s="159">
        <f t="shared" si="24"/>
        <v>6</v>
      </c>
      <c r="AE96" s="477">
        <f t="shared" si="24"/>
        <v>6</v>
      </c>
      <c r="AF96" s="159">
        <f t="shared" si="25"/>
        <v>6</v>
      </c>
      <c r="AG96" s="477">
        <f t="shared" si="25"/>
        <v>0</v>
      </c>
      <c r="AH96" s="159">
        <f t="shared" si="26"/>
        <v>6</v>
      </c>
      <c r="AI96" s="477">
        <f t="shared" si="26"/>
        <v>0</v>
      </c>
      <c r="AJ96" s="159">
        <f t="shared" si="27"/>
        <v>9</v>
      </c>
    </row>
    <row r="97" spans="1:3" s="38" customFormat="1" ht="24" hidden="1">
      <c r="A97" s="39" t="s">
        <v>72</v>
      </c>
      <c r="B97" s="37"/>
      <c r="C97" s="36"/>
    </row>
    <row r="98" spans="1:3" s="38" customFormat="1" ht="24" hidden="1">
      <c r="A98" s="39" t="s">
        <v>73</v>
      </c>
      <c r="B98" s="37"/>
      <c r="C98" s="36"/>
    </row>
    <row r="99" spans="1:3" s="38" customFormat="1" ht="24" hidden="1">
      <c r="A99" s="39" t="s">
        <v>74</v>
      </c>
      <c r="B99" s="37"/>
      <c r="C99" s="36"/>
    </row>
    <row r="100" spans="1:3" s="38" customFormat="1" ht="24" hidden="1">
      <c r="A100" s="39" t="s">
        <v>75</v>
      </c>
      <c r="B100" s="37"/>
      <c r="C100" s="36"/>
    </row>
    <row r="102" spans="1:36" ht="15">
      <c r="A102" s="171" t="s">
        <v>147</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32"/>
      <c r="AI102" s="32"/>
      <c r="AJ102" s="172"/>
    </row>
    <row r="103" spans="1:36" ht="12.75">
      <c r="A103" s="153" t="s">
        <v>64</v>
      </c>
      <c r="B103" s="154" t="s">
        <v>130</v>
      </c>
      <c r="C103" s="153" t="s">
        <v>131</v>
      </c>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662" t="s">
        <v>148</v>
      </c>
      <c r="AC103" s="663"/>
      <c r="AD103" s="662" t="s">
        <v>149</v>
      </c>
      <c r="AE103" s="663"/>
      <c r="AF103" s="662" t="s">
        <v>150</v>
      </c>
      <c r="AG103" s="663"/>
      <c r="AH103" s="662" t="s">
        <v>151</v>
      </c>
      <c r="AI103" s="663"/>
      <c r="AJ103" s="153"/>
    </row>
    <row r="104" spans="1:36" ht="76.5">
      <c r="A104" s="162" t="str">
        <f>+'Metas por Proyecto'!A348</f>
        <v>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v>
      </c>
      <c r="B104" s="180" t="s">
        <v>303</v>
      </c>
      <c r="C104" s="163">
        <f>+'Metas por Proyecto'!E348</f>
        <v>10</v>
      </c>
      <c r="D104" s="229">
        <f>+'Metas por Proyecto'!F348</f>
        <v>0</v>
      </c>
      <c r="E104" s="482">
        <f>+'Metas por Proyecto'!G348</f>
        <v>0</v>
      </c>
      <c r="F104" s="229">
        <f>+'Metas por Proyecto'!H348</f>
        <v>0</v>
      </c>
      <c r="G104" s="482">
        <f>+'Metas por Proyecto'!I348</f>
        <v>1</v>
      </c>
      <c r="H104" s="229">
        <f>+'Metas por Proyecto'!J348</f>
        <v>0</v>
      </c>
      <c r="I104" s="482">
        <f>+'Metas por Proyecto'!K348</f>
        <v>0</v>
      </c>
      <c r="J104" s="229">
        <f>+'Metas por Proyecto'!L348</f>
        <v>0</v>
      </c>
      <c r="K104" s="482">
        <f>+'Metas por Proyecto'!M348</f>
        <v>0</v>
      </c>
      <c r="L104" s="229">
        <f>+'Metas por Proyecto'!N348</f>
        <v>2</v>
      </c>
      <c r="M104" s="482">
        <f>+'Metas por Proyecto'!O348</f>
        <v>2</v>
      </c>
      <c r="N104" s="229">
        <f>+'Metas por Proyecto'!P348</f>
        <v>5</v>
      </c>
      <c r="O104" s="482">
        <f>+'Metas por Proyecto'!Q348</f>
        <v>7</v>
      </c>
      <c r="P104" s="229">
        <f>+'Metas por Proyecto'!R348</f>
        <v>2</v>
      </c>
      <c r="Q104" s="482">
        <f>+'Metas por Proyecto'!S348</f>
        <v>0</v>
      </c>
      <c r="R104" s="229">
        <f>+'Metas por Proyecto'!T348</f>
        <v>0</v>
      </c>
      <c r="S104" s="482">
        <f>+'Metas por Proyecto'!U348</f>
        <v>0</v>
      </c>
      <c r="T104" s="229">
        <f>+'Metas por Proyecto'!V348</f>
        <v>0</v>
      </c>
      <c r="U104" s="482">
        <f>+'Metas por Proyecto'!W348</f>
        <v>0</v>
      </c>
      <c r="V104" s="229">
        <f>+'Metas por Proyecto'!X348</f>
        <v>1</v>
      </c>
      <c r="W104" s="482">
        <f>+'Metas por Proyecto'!Y348</f>
        <v>0</v>
      </c>
      <c r="X104" s="229">
        <f>+'Metas por Proyecto'!Z348</f>
        <v>0</v>
      </c>
      <c r="Y104" s="482">
        <f>+'Metas por Proyecto'!AA348</f>
        <v>0</v>
      </c>
      <c r="Z104" s="229">
        <f>+'Metas por Proyecto'!AB348</f>
        <v>0</v>
      </c>
      <c r="AA104" s="482">
        <f>+'Metas por Proyecto'!AC348</f>
        <v>0</v>
      </c>
      <c r="AB104" s="159">
        <f>+D104+F104+H104</f>
        <v>0</v>
      </c>
      <c r="AC104" s="477">
        <f>+E104+G104+I104</f>
        <v>1</v>
      </c>
      <c r="AD104" s="159">
        <f>+J104+L104+N104</f>
        <v>7</v>
      </c>
      <c r="AE104" s="477">
        <f>+K104+M104+O104</f>
        <v>9</v>
      </c>
      <c r="AF104" s="159">
        <f>+P104+R104+T104</f>
        <v>2</v>
      </c>
      <c r="AG104" s="477">
        <f>+Q104+S104+U104</f>
        <v>0</v>
      </c>
      <c r="AH104" s="159">
        <f>+V104+X104+Z104</f>
        <v>1</v>
      </c>
      <c r="AI104" s="477">
        <f>+W104+Y104+AA104</f>
        <v>0</v>
      </c>
      <c r="AJ104" s="159">
        <f>+AI104+AG104+AE104+AC104</f>
        <v>10</v>
      </c>
    </row>
    <row r="105" spans="1:36" ht="25.5">
      <c r="A105" s="162" t="str">
        <f>+'Metas por Proyecto'!A373</f>
        <v>Participar en inciativas de modificación y/o reglamentación de la normatividad aplicable a la actividad portuaria</v>
      </c>
      <c r="B105" s="86" t="s">
        <v>450</v>
      </c>
      <c r="C105" s="163">
        <f>+'Metas por Proyecto'!E373</f>
        <v>2</v>
      </c>
      <c r="D105" s="229">
        <f>+'Metas por Proyecto'!F373</f>
        <v>0</v>
      </c>
      <c r="E105" s="482">
        <f>+'Metas por Proyecto'!G373</f>
        <v>4</v>
      </c>
      <c r="F105" s="229">
        <f>+'Metas por Proyecto'!H373</f>
        <v>0</v>
      </c>
      <c r="G105" s="482">
        <f>+'Metas por Proyecto'!I373</f>
        <v>0</v>
      </c>
      <c r="H105" s="229">
        <f>+'Metas por Proyecto'!J373</f>
        <v>0</v>
      </c>
      <c r="I105" s="482">
        <f>+'Metas por Proyecto'!K373</f>
        <v>0</v>
      </c>
      <c r="J105" s="229">
        <f>+'Metas por Proyecto'!L373</f>
        <v>1</v>
      </c>
      <c r="K105" s="482">
        <f>+'Metas por Proyecto'!M373</f>
        <v>0</v>
      </c>
      <c r="L105" s="229">
        <f>+'Metas por Proyecto'!N373</f>
        <v>0</v>
      </c>
      <c r="M105" s="482">
        <f>+'Metas por Proyecto'!O373</f>
        <v>0</v>
      </c>
      <c r="N105" s="229">
        <f>+'Metas por Proyecto'!P373</f>
        <v>0</v>
      </c>
      <c r="O105" s="482">
        <f>+'Metas por Proyecto'!Q373</f>
        <v>0</v>
      </c>
      <c r="P105" s="229">
        <f>+'Metas por Proyecto'!R373</f>
        <v>0</v>
      </c>
      <c r="Q105" s="482">
        <f>+'Metas por Proyecto'!S373</f>
        <v>0</v>
      </c>
      <c r="R105" s="229">
        <f>+'Metas por Proyecto'!T373</f>
        <v>0</v>
      </c>
      <c r="S105" s="482">
        <f>+'Metas por Proyecto'!U373</f>
        <v>0</v>
      </c>
      <c r="T105" s="229">
        <f>+'Metas por Proyecto'!V373</f>
        <v>0</v>
      </c>
      <c r="U105" s="482">
        <f>+'Metas por Proyecto'!W373</f>
        <v>0</v>
      </c>
      <c r="V105" s="229">
        <f>+'Metas por Proyecto'!X373</f>
        <v>1</v>
      </c>
      <c r="W105" s="482">
        <f>+'Metas por Proyecto'!Y373</f>
        <v>0</v>
      </c>
      <c r="X105" s="229">
        <f>+'Metas por Proyecto'!Z373</f>
        <v>0</v>
      </c>
      <c r="Y105" s="482">
        <f>+'Metas por Proyecto'!AA373</f>
        <v>0</v>
      </c>
      <c r="Z105" s="229">
        <f>+'Metas por Proyecto'!AB373</f>
        <v>0</v>
      </c>
      <c r="AA105" s="482">
        <f>+'Metas por Proyecto'!AC373</f>
        <v>0</v>
      </c>
      <c r="AB105" s="159">
        <f>+D105+F105+H105</f>
        <v>0</v>
      </c>
      <c r="AC105" s="477">
        <f>+E105+G105+I105</f>
        <v>4</v>
      </c>
      <c r="AD105" s="159">
        <f>+J105+L105+N105</f>
        <v>1</v>
      </c>
      <c r="AE105" s="477">
        <f>+K105+M105+O105</f>
        <v>0</v>
      </c>
      <c r="AF105" s="159">
        <f>+P105+R105+T105</f>
        <v>0</v>
      </c>
      <c r="AG105" s="477">
        <f>+Q105+S105+U105</f>
        <v>0</v>
      </c>
      <c r="AH105" s="159">
        <f>+V105+X105+Z105</f>
        <v>1</v>
      </c>
      <c r="AI105" s="477">
        <f>+W105+Y105+AA105</f>
        <v>0</v>
      </c>
      <c r="AJ105" s="159">
        <f>+AI105+AG105+AE105+AC105</f>
        <v>4</v>
      </c>
    </row>
    <row r="107" spans="1:36" ht="15">
      <c r="A107" s="171" t="s">
        <v>71</v>
      </c>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row>
    <row r="108" spans="1:36" ht="24" customHeight="1">
      <c r="A108" s="153" t="s">
        <v>64</v>
      </c>
      <c r="B108" s="154" t="s">
        <v>130</v>
      </c>
      <c r="C108" s="153" t="s">
        <v>131</v>
      </c>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662" t="s">
        <v>148</v>
      </c>
      <c r="AC108" s="663"/>
      <c r="AD108" s="662" t="s">
        <v>149</v>
      </c>
      <c r="AE108" s="663"/>
      <c r="AF108" s="662" t="s">
        <v>150</v>
      </c>
      <c r="AG108" s="663"/>
      <c r="AH108" s="662" t="s">
        <v>151</v>
      </c>
      <c r="AI108" s="663"/>
      <c r="AJ108" s="153"/>
    </row>
    <row r="109" spans="1:36" ht="51">
      <c r="A109" s="162" t="str">
        <f>+'Metas por Proyecto'!A389</f>
        <v>Asesorar a la Agencia Nacional de Infraestructura en la implementación de la estrategia de comunicaciones para los temas portuarios, ferroviarios y aeroportuarios y de nuevos proyectos de APP</v>
      </c>
      <c r="B109" s="180" t="s">
        <v>183</v>
      </c>
      <c r="C109" s="180">
        <f>+'Metas por Proyecto'!E389</f>
        <v>660</v>
      </c>
      <c r="D109" s="234">
        <f>+'Metas por Proyecto'!F389</f>
        <v>0</v>
      </c>
      <c r="E109" s="483">
        <f>+'Metas por Proyecto'!G389</f>
        <v>34</v>
      </c>
      <c r="F109" s="234">
        <f>+'Metas por Proyecto'!H389</f>
        <v>60</v>
      </c>
      <c r="G109" s="483">
        <f>+'Metas por Proyecto'!I389</f>
        <v>24</v>
      </c>
      <c r="H109" s="234">
        <f>+'Metas por Proyecto'!J389</f>
        <v>60</v>
      </c>
      <c r="I109" s="483">
        <f>+'Metas por Proyecto'!K389</f>
        <v>25</v>
      </c>
      <c r="J109" s="234">
        <f>+'Metas por Proyecto'!L389</f>
        <v>60</v>
      </c>
      <c r="K109" s="483">
        <f>+'Metas por Proyecto'!M389</f>
        <v>29</v>
      </c>
      <c r="L109" s="234">
        <f>+'Metas por Proyecto'!N389</f>
        <v>60</v>
      </c>
      <c r="M109" s="483">
        <f>+'Metas por Proyecto'!O389</f>
        <v>33</v>
      </c>
      <c r="N109" s="234">
        <f>+'Metas por Proyecto'!P389</f>
        <v>60</v>
      </c>
      <c r="O109" s="483">
        <f>+'Metas por Proyecto'!Q389</f>
        <v>0</v>
      </c>
      <c r="P109" s="234">
        <f>+'Metas por Proyecto'!R389</f>
        <v>60</v>
      </c>
      <c r="Q109" s="483">
        <f>+'Metas por Proyecto'!S389</f>
        <v>0</v>
      </c>
      <c r="R109" s="234">
        <f>+'Metas por Proyecto'!T389</f>
        <v>60</v>
      </c>
      <c r="S109" s="483">
        <f>+'Metas por Proyecto'!U389</f>
        <v>0</v>
      </c>
      <c r="T109" s="234">
        <f>+'Metas por Proyecto'!V389</f>
        <v>60</v>
      </c>
      <c r="U109" s="483">
        <f>+'Metas por Proyecto'!W389</f>
        <v>0</v>
      </c>
      <c r="V109" s="234">
        <f>+'Metas por Proyecto'!X389</f>
        <v>60</v>
      </c>
      <c r="W109" s="483">
        <f>+'Metas por Proyecto'!Y389</f>
        <v>0</v>
      </c>
      <c r="X109" s="234">
        <f>+'Metas por Proyecto'!Z389</f>
        <v>60</v>
      </c>
      <c r="Y109" s="483">
        <f>+'Metas por Proyecto'!AA389</f>
        <v>0</v>
      </c>
      <c r="Z109" s="234">
        <f>+'Metas por Proyecto'!AB389</f>
        <v>60</v>
      </c>
      <c r="AA109" s="483">
        <f>+'Metas por Proyecto'!AC389</f>
        <v>0</v>
      </c>
      <c r="AB109" s="157">
        <f aca="true" t="shared" si="28" ref="AB109:AC111">+D109+F109+H109</f>
        <v>120</v>
      </c>
      <c r="AC109" s="478">
        <f t="shared" si="28"/>
        <v>83</v>
      </c>
      <c r="AD109" s="157">
        <f aca="true" t="shared" si="29" ref="AD109:AE111">+J109+L109+N109</f>
        <v>180</v>
      </c>
      <c r="AE109" s="478">
        <f t="shared" si="29"/>
        <v>62</v>
      </c>
      <c r="AF109" s="157">
        <f aca="true" t="shared" si="30" ref="AF109:AG111">+P109+R109+T109</f>
        <v>180</v>
      </c>
      <c r="AG109" s="478">
        <f t="shared" si="30"/>
        <v>0</v>
      </c>
      <c r="AH109" s="157">
        <f aca="true" t="shared" si="31" ref="AH109:AI111">+V109+X109+Z109</f>
        <v>180</v>
      </c>
      <c r="AI109" s="478">
        <f t="shared" si="31"/>
        <v>0</v>
      </c>
      <c r="AJ109" s="157">
        <f>+AI109+AG109+AE109+AC109</f>
        <v>145</v>
      </c>
    </row>
    <row r="110" spans="1:36" ht="12.75">
      <c r="A110" s="162" t="str">
        <f>+'Metas por Proyecto'!A393</f>
        <v>Asistir a  eventos de inaguración, actas de inicio y primeras piedras</v>
      </c>
      <c r="B110" s="163" t="s">
        <v>363</v>
      </c>
      <c r="C110" s="159">
        <f>+'Metas por Proyecto'!E393</f>
        <v>88</v>
      </c>
      <c r="D110" s="235">
        <f>+'Metas por Proyecto'!F393</f>
        <v>0</v>
      </c>
      <c r="E110" s="484">
        <f>+'Metas por Proyecto'!G393</f>
        <v>8</v>
      </c>
      <c r="F110" s="235">
        <f>+'Metas por Proyecto'!H393</f>
        <v>8</v>
      </c>
      <c r="G110" s="484">
        <f>+'Metas por Proyecto'!I393</f>
        <v>6</v>
      </c>
      <c r="H110" s="235">
        <f>+'Metas por Proyecto'!J393</f>
        <v>8</v>
      </c>
      <c r="I110" s="484">
        <f>+'Metas por Proyecto'!K393</f>
        <v>9</v>
      </c>
      <c r="J110" s="235">
        <f>+'Metas por Proyecto'!L393</f>
        <v>8</v>
      </c>
      <c r="K110" s="484">
        <f>+'Metas por Proyecto'!M393</f>
        <v>16</v>
      </c>
      <c r="L110" s="235">
        <f>+'Metas por Proyecto'!N393</f>
        <v>8</v>
      </c>
      <c r="M110" s="484">
        <f>+'Metas por Proyecto'!O393</f>
        <v>18</v>
      </c>
      <c r="N110" s="235">
        <f>+'Metas por Proyecto'!P393</f>
        <v>8</v>
      </c>
      <c r="O110" s="484">
        <f>+'Metas por Proyecto'!Q393</f>
        <v>0</v>
      </c>
      <c r="P110" s="235">
        <f>+'Metas por Proyecto'!R393</f>
        <v>8</v>
      </c>
      <c r="Q110" s="484">
        <f>+'Metas por Proyecto'!S393</f>
        <v>0</v>
      </c>
      <c r="R110" s="235">
        <f>+'Metas por Proyecto'!T393</f>
        <v>8</v>
      </c>
      <c r="S110" s="484">
        <f>+'Metas por Proyecto'!U393</f>
        <v>0</v>
      </c>
      <c r="T110" s="235">
        <f>+'Metas por Proyecto'!V393</f>
        <v>8</v>
      </c>
      <c r="U110" s="484">
        <f>+'Metas por Proyecto'!W393</f>
        <v>0</v>
      </c>
      <c r="V110" s="235">
        <f>+'Metas por Proyecto'!X393</f>
        <v>8</v>
      </c>
      <c r="W110" s="484">
        <f>+'Metas por Proyecto'!Y393</f>
        <v>0</v>
      </c>
      <c r="X110" s="235">
        <f>+'Metas por Proyecto'!Z393</f>
        <v>8</v>
      </c>
      <c r="Y110" s="484">
        <f>+'Metas por Proyecto'!AA393</f>
        <v>0</v>
      </c>
      <c r="Z110" s="235">
        <f>+'Metas por Proyecto'!AB393</f>
        <v>8</v>
      </c>
      <c r="AA110" s="484">
        <f>+'Metas por Proyecto'!AC393</f>
        <v>0</v>
      </c>
      <c r="AB110" s="159">
        <f t="shared" si="28"/>
        <v>16</v>
      </c>
      <c r="AC110" s="477">
        <f t="shared" si="28"/>
        <v>23</v>
      </c>
      <c r="AD110" s="159">
        <f t="shared" si="29"/>
        <v>24</v>
      </c>
      <c r="AE110" s="477">
        <f t="shared" si="29"/>
        <v>34</v>
      </c>
      <c r="AF110" s="159">
        <f t="shared" si="30"/>
        <v>24</v>
      </c>
      <c r="AG110" s="477">
        <f t="shared" si="30"/>
        <v>0</v>
      </c>
      <c r="AH110" s="159">
        <f t="shared" si="31"/>
        <v>24</v>
      </c>
      <c r="AI110" s="477">
        <f t="shared" si="31"/>
        <v>0</v>
      </c>
      <c r="AJ110" s="159">
        <f>+AI110+AG110+AE110+AC110</f>
        <v>57</v>
      </c>
    </row>
    <row r="111" spans="1:36" ht="12.75">
      <c r="A111" s="264" t="str">
        <f>+'Metas por Proyecto'!A394</f>
        <v>Asistir al congreso anual CCI</v>
      </c>
      <c r="B111" s="265" t="s">
        <v>363</v>
      </c>
      <c r="C111" s="160">
        <f>+'Metas por Proyecto'!E394</f>
        <v>1</v>
      </c>
      <c r="D111" s="236">
        <f>+'Metas por Proyecto'!F394</f>
        <v>0</v>
      </c>
      <c r="E111" s="485">
        <f>+'Metas por Proyecto'!G394</f>
        <v>0</v>
      </c>
      <c r="F111" s="236">
        <f>+'Metas por Proyecto'!H394</f>
        <v>0</v>
      </c>
      <c r="G111" s="485">
        <f>+'Metas por Proyecto'!I394</f>
        <v>0</v>
      </c>
      <c r="H111" s="236">
        <f>+'Metas por Proyecto'!J394</f>
        <v>0</v>
      </c>
      <c r="I111" s="485">
        <f>+'Metas por Proyecto'!K394</f>
        <v>0</v>
      </c>
      <c r="J111" s="236">
        <f>+'Metas por Proyecto'!L394</f>
        <v>0</v>
      </c>
      <c r="K111" s="485">
        <f>+'Metas por Proyecto'!M394</f>
        <v>0</v>
      </c>
      <c r="L111" s="236">
        <f>+'Metas por Proyecto'!N394</f>
        <v>0</v>
      </c>
      <c r="M111" s="485">
        <f>+'Metas por Proyecto'!O394</f>
        <v>0</v>
      </c>
      <c r="N111" s="236">
        <f>+'Metas por Proyecto'!P394</f>
        <v>0</v>
      </c>
      <c r="O111" s="485">
        <f>+'Metas por Proyecto'!Q394</f>
        <v>0</v>
      </c>
      <c r="P111" s="236">
        <f>+'Metas por Proyecto'!R394</f>
        <v>0</v>
      </c>
      <c r="Q111" s="485">
        <f>+'Metas por Proyecto'!S394</f>
        <v>0</v>
      </c>
      <c r="R111" s="236">
        <f>+'Metas por Proyecto'!T394</f>
        <v>0</v>
      </c>
      <c r="S111" s="485">
        <f>+'Metas por Proyecto'!U394</f>
        <v>0</v>
      </c>
      <c r="T111" s="236">
        <f>+'Metas por Proyecto'!V394</f>
        <v>0</v>
      </c>
      <c r="U111" s="485">
        <f>+'Metas por Proyecto'!W394</f>
        <v>0</v>
      </c>
      <c r="V111" s="236">
        <f>+'Metas por Proyecto'!X394</f>
        <v>0</v>
      </c>
      <c r="W111" s="485">
        <f>+'Metas por Proyecto'!Y394</f>
        <v>0</v>
      </c>
      <c r="X111" s="236">
        <f>+'Metas por Proyecto'!Z394</f>
        <v>1</v>
      </c>
      <c r="Y111" s="485">
        <f>+'Metas por Proyecto'!AA394</f>
        <v>0</v>
      </c>
      <c r="Z111" s="236">
        <f>+'Metas por Proyecto'!AB394</f>
        <v>0</v>
      </c>
      <c r="AA111" s="485">
        <f>+'Metas por Proyecto'!AC394</f>
        <v>0</v>
      </c>
      <c r="AB111" s="160">
        <f t="shared" si="28"/>
        <v>0</v>
      </c>
      <c r="AC111" s="486">
        <f t="shared" si="28"/>
        <v>0</v>
      </c>
      <c r="AD111" s="160">
        <f t="shared" si="29"/>
        <v>0</v>
      </c>
      <c r="AE111" s="486">
        <f t="shared" si="29"/>
        <v>0</v>
      </c>
      <c r="AF111" s="160">
        <f t="shared" si="30"/>
        <v>0</v>
      </c>
      <c r="AG111" s="486">
        <f t="shared" si="30"/>
        <v>0</v>
      </c>
      <c r="AH111" s="160">
        <f t="shared" si="31"/>
        <v>1</v>
      </c>
      <c r="AI111" s="486">
        <f t="shared" si="31"/>
        <v>0</v>
      </c>
      <c r="AJ111" s="160">
        <f>+AI111+AG111+AE111+AC111</f>
        <v>0</v>
      </c>
    </row>
    <row r="113" spans="1:36" ht="15">
      <c r="A113" s="171" t="s">
        <v>136</v>
      </c>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row>
    <row r="114" spans="1:36" ht="24" customHeight="1">
      <c r="A114" s="153" t="s">
        <v>64</v>
      </c>
      <c r="B114" s="154" t="s">
        <v>130</v>
      </c>
      <c r="C114" s="153" t="s">
        <v>131</v>
      </c>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662" t="s">
        <v>148</v>
      </c>
      <c r="AC114" s="663"/>
      <c r="AD114" s="662" t="s">
        <v>149</v>
      </c>
      <c r="AE114" s="663"/>
      <c r="AF114" s="662" t="s">
        <v>150</v>
      </c>
      <c r="AG114" s="663"/>
      <c r="AH114" s="662" t="s">
        <v>151</v>
      </c>
      <c r="AI114" s="663"/>
      <c r="AJ114" s="153"/>
    </row>
    <row r="115" spans="1:36" ht="25.5">
      <c r="A115" s="162" t="str">
        <f>+'Metas por Proyecto'!A378</f>
        <v>Entregar el Premio Nacional de Interventorias – Capítulo de Concesiones. Segunda Versión. 2015</v>
      </c>
      <c r="B115" s="156" t="s">
        <v>455</v>
      </c>
      <c r="C115" s="157">
        <f>+'Metas por Proyecto'!E378</f>
        <v>1</v>
      </c>
      <c r="D115" s="234">
        <f>+'Metas por Proyecto'!F378</f>
        <v>0</v>
      </c>
      <c r="E115" s="483">
        <f>+'Metas por Proyecto'!G378</f>
        <v>0</v>
      </c>
      <c r="F115" s="234">
        <f>+'Metas por Proyecto'!H378</f>
        <v>0</v>
      </c>
      <c r="G115" s="483">
        <f>+'Metas por Proyecto'!I378</f>
        <v>0</v>
      </c>
      <c r="H115" s="234">
        <f>+'Metas por Proyecto'!J378</f>
        <v>0</v>
      </c>
      <c r="I115" s="483">
        <f>+'Metas por Proyecto'!K378</f>
        <v>0</v>
      </c>
      <c r="J115" s="234">
        <f>+'Metas por Proyecto'!L378</f>
        <v>0</v>
      </c>
      <c r="K115" s="483">
        <f>+'Metas por Proyecto'!M378</f>
        <v>0</v>
      </c>
      <c r="L115" s="234">
        <f>+'Metas por Proyecto'!N378</f>
        <v>0</v>
      </c>
      <c r="M115" s="483">
        <f>+'Metas por Proyecto'!O378</f>
        <v>0</v>
      </c>
      <c r="N115" s="234">
        <f>+'Metas por Proyecto'!P378</f>
        <v>0</v>
      </c>
      <c r="O115" s="483">
        <f>+'Metas por Proyecto'!Q378</f>
        <v>1</v>
      </c>
      <c r="P115" s="234">
        <f>+'Metas por Proyecto'!R378</f>
        <v>1</v>
      </c>
      <c r="Q115" s="483">
        <f>+'Metas por Proyecto'!S378</f>
        <v>0</v>
      </c>
      <c r="R115" s="234">
        <f>+'Metas por Proyecto'!T378</f>
        <v>0</v>
      </c>
      <c r="S115" s="483">
        <f>+'Metas por Proyecto'!U378</f>
        <v>0</v>
      </c>
      <c r="T115" s="234">
        <f>+'Metas por Proyecto'!V378</f>
        <v>0</v>
      </c>
      <c r="U115" s="483">
        <f>+'Metas por Proyecto'!W378</f>
        <v>0</v>
      </c>
      <c r="V115" s="234">
        <f>+'Metas por Proyecto'!X378</f>
        <v>0</v>
      </c>
      <c r="W115" s="483">
        <f>+'Metas por Proyecto'!Y378</f>
        <v>0</v>
      </c>
      <c r="X115" s="234">
        <f>+'Metas por Proyecto'!Z378</f>
        <v>0</v>
      </c>
      <c r="Y115" s="483">
        <f>+'Metas por Proyecto'!AA378</f>
        <v>0</v>
      </c>
      <c r="Z115" s="234">
        <f>+'Metas por Proyecto'!AB378</f>
        <v>0</v>
      </c>
      <c r="AA115" s="483">
        <f>+'Metas por Proyecto'!AC378</f>
        <v>0</v>
      </c>
      <c r="AB115" s="157">
        <f aca="true" t="shared" si="32" ref="AB115:AC118">+D115+F115+H115</f>
        <v>0</v>
      </c>
      <c r="AC115" s="478">
        <f t="shared" si="32"/>
        <v>0</v>
      </c>
      <c r="AD115" s="157">
        <f aca="true" t="shared" si="33" ref="AD115:AE118">+J115+L115+N115</f>
        <v>0</v>
      </c>
      <c r="AE115" s="478">
        <f t="shared" si="33"/>
        <v>1</v>
      </c>
      <c r="AF115" s="157">
        <f aca="true" t="shared" si="34" ref="AF115:AG118">+P115+R115+T115</f>
        <v>1</v>
      </c>
      <c r="AG115" s="478">
        <f t="shared" si="34"/>
        <v>0</v>
      </c>
      <c r="AH115" s="157">
        <f aca="true" t="shared" si="35" ref="AH115:AI118">+V115+X115+Z115</f>
        <v>0</v>
      </c>
      <c r="AI115" s="478">
        <f t="shared" si="35"/>
        <v>0</v>
      </c>
      <c r="AJ115" s="157">
        <f>+AI115+AG115+AE115+AC115</f>
        <v>1</v>
      </c>
    </row>
    <row r="116" spans="1:36" ht="12.75">
      <c r="A116" s="162" t="str">
        <f>+'Metas por Proyecto'!A385</f>
        <v>Realizar 65 auditorías independientes.</v>
      </c>
      <c r="B116" s="163" t="s">
        <v>67</v>
      </c>
      <c r="C116" s="159">
        <f>+'Metas por Proyecto'!E385</f>
        <v>65</v>
      </c>
      <c r="D116" s="235">
        <f>+'Metas por Proyecto'!F385</f>
        <v>2</v>
      </c>
      <c r="E116" s="484">
        <f>+'Metas por Proyecto'!G385</f>
        <v>2</v>
      </c>
      <c r="F116" s="235">
        <f>+'Metas por Proyecto'!H385</f>
        <v>7</v>
      </c>
      <c r="G116" s="484">
        <f>+'Metas por Proyecto'!I385</f>
        <v>8</v>
      </c>
      <c r="H116" s="235">
        <f>+'Metas por Proyecto'!J385</f>
        <v>3</v>
      </c>
      <c r="I116" s="484">
        <f>+'Metas por Proyecto'!K385</f>
        <v>3</v>
      </c>
      <c r="J116" s="235">
        <f>+'Metas por Proyecto'!L385</f>
        <v>5</v>
      </c>
      <c r="K116" s="484">
        <f>+'Metas por Proyecto'!M385</f>
        <v>2</v>
      </c>
      <c r="L116" s="235">
        <f>+'Metas por Proyecto'!N385</f>
        <v>12</v>
      </c>
      <c r="M116" s="484">
        <f>+'Metas por Proyecto'!O385</f>
        <v>8</v>
      </c>
      <c r="N116" s="235">
        <f>+'Metas por Proyecto'!P385</f>
        <v>8</v>
      </c>
      <c r="O116" s="484">
        <f>+'Metas por Proyecto'!Q385</f>
        <v>7</v>
      </c>
      <c r="P116" s="235">
        <f>+'Metas por Proyecto'!R385</f>
        <v>2</v>
      </c>
      <c r="Q116" s="484">
        <f>+'Metas por Proyecto'!S385</f>
        <v>0</v>
      </c>
      <c r="R116" s="235">
        <f>+'Metas por Proyecto'!T385</f>
        <v>4</v>
      </c>
      <c r="S116" s="484">
        <f>+'Metas por Proyecto'!U385</f>
        <v>0</v>
      </c>
      <c r="T116" s="235">
        <f>+'Metas por Proyecto'!V385</f>
        <v>9</v>
      </c>
      <c r="U116" s="484">
        <f>+'Metas por Proyecto'!W385</f>
        <v>0</v>
      </c>
      <c r="V116" s="235">
        <f>+'Metas por Proyecto'!X385</f>
        <v>3</v>
      </c>
      <c r="W116" s="484">
        <f>+'Metas por Proyecto'!Y385</f>
        <v>0</v>
      </c>
      <c r="X116" s="235">
        <f>+'Metas por Proyecto'!Z385</f>
        <v>4</v>
      </c>
      <c r="Y116" s="484">
        <f>+'Metas por Proyecto'!AA385</f>
        <v>0</v>
      </c>
      <c r="Z116" s="235">
        <f>+'Metas por Proyecto'!AB385</f>
        <v>6</v>
      </c>
      <c r="AA116" s="484">
        <f>+'Metas por Proyecto'!AC385</f>
        <v>0</v>
      </c>
      <c r="AB116" s="159">
        <f t="shared" si="32"/>
        <v>12</v>
      </c>
      <c r="AC116" s="477">
        <f t="shared" si="32"/>
        <v>13</v>
      </c>
      <c r="AD116" s="159">
        <f t="shared" si="33"/>
        <v>25</v>
      </c>
      <c r="AE116" s="477">
        <f t="shared" si="33"/>
        <v>17</v>
      </c>
      <c r="AF116" s="159">
        <f t="shared" si="34"/>
        <v>15</v>
      </c>
      <c r="AG116" s="477">
        <f t="shared" si="34"/>
        <v>0</v>
      </c>
      <c r="AH116" s="159">
        <f t="shared" si="35"/>
        <v>13</v>
      </c>
      <c r="AI116" s="477">
        <f t="shared" si="35"/>
        <v>0</v>
      </c>
      <c r="AJ116" s="159">
        <f>+AI116+AG116+AE116+AC116</f>
        <v>30</v>
      </c>
    </row>
    <row r="117" spans="1:36" ht="30.75" customHeight="1">
      <c r="A117" s="162" t="str">
        <f>+'Metas por Proyecto'!A380</f>
        <v> Realizar 33 visitas de auditoría especial que incluyen seguimiento al cumplimiento del plan de mejoramiento, para el 2015.</v>
      </c>
      <c r="B117" s="163" t="str">
        <f>+'Metas por Proyecto'!D380</f>
        <v>Auditoria</v>
      </c>
      <c r="C117" s="159">
        <f>+'Metas por Proyecto'!E380</f>
        <v>33</v>
      </c>
      <c r="D117" s="235">
        <f>+'Metas por Proyecto'!F380</f>
        <v>0</v>
      </c>
      <c r="E117" s="484">
        <f>+'Metas por Proyecto'!G380</f>
        <v>0</v>
      </c>
      <c r="F117" s="235">
        <f>+'Metas por Proyecto'!H380</f>
        <v>3</v>
      </c>
      <c r="G117" s="484">
        <f>+'Metas por Proyecto'!I380</f>
        <v>1</v>
      </c>
      <c r="H117" s="235">
        <f>+'Metas por Proyecto'!J380</f>
        <v>3</v>
      </c>
      <c r="I117" s="484">
        <f>+'Metas por Proyecto'!K380</f>
        <v>4</v>
      </c>
      <c r="J117" s="235">
        <f>+'Metas por Proyecto'!L380</f>
        <v>3</v>
      </c>
      <c r="K117" s="484">
        <f>+'Metas por Proyecto'!M380</f>
        <v>2</v>
      </c>
      <c r="L117" s="235">
        <f>+'Metas por Proyecto'!N380</f>
        <v>4</v>
      </c>
      <c r="M117" s="484">
        <f>+'Metas por Proyecto'!O380</f>
        <v>5</v>
      </c>
      <c r="N117" s="235">
        <f>+'Metas por Proyecto'!P380</f>
        <v>4</v>
      </c>
      <c r="O117" s="484">
        <f>+'Metas por Proyecto'!Q380</f>
        <v>5</v>
      </c>
      <c r="P117" s="235">
        <f>+'Metas por Proyecto'!R380</f>
        <v>4</v>
      </c>
      <c r="Q117" s="484">
        <f>+'Metas por Proyecto'!S380</f>
        <v>0</v>
      </c>
      <c r="R117" s="235">
        <f>+'Metas por Proyecto'!T380</f>
        <v>3</v>
      </c>
      <c r="S117" s="484">
        <f>+'Metas por Proyecto'!U380</f>
        <v>0</v>
      </c>
      <c r="T117" s="235">
        <f>+'Metas por Proyecto'!V380</f>
        <v>3</v>
      </c>
      <c r="U117" s="484">
        <f>+'Metas por Proyecto'!W380</f>
        <v>0</v>
      </c>
      <c r="V117" s="235">
        <f>+'Metas por Proyecto'!X380</f>
        <v>3</v>
      </c>
      <c r="W117" s="484">
        <f>+'Metas por Proyecto'!Y380</f>
        <v>0</v>
      </c>
      <c r="X117" s="235">
        <f>+'Metas por Proyecto'!Z380</f>
        <v>3</v>
      </c>
      <c r="Y117" s="484">
        <f>+'Metas por Proyecto'!AA380</f>
        <v>0</v>
      </c>
      <c r="Z117" s="235">
        <f>+'Metas por Proyecto'!AB380</f>
        <v>0</v>
      </c>
      <c r="AA117" s="484">
        <f>+'Metas por Proyecto'!AC380</f>
        <v>0</v>
      </c>
      <c r="AB117" s="159">
        <f t="shared" si="32"/>
        <v>6</v>
      </c>
      <c r="AC117" s="477">
        <f t="shared" si="32"/>
        <v>5</v>
      </c>
      <c r="AD117" s="159">
        <f t="shared" si="33"/>
        <v>11</v>
      </c>
      <c r="AE117" s="477">
        <f t="shared" si="33"/>
        <v>12</v>
      </c>
      <c r="AF117" s="159">
        <f t="shared" si="34"/>
        <v>10</v>
      </c>
      <c r="AG117" s="477">
        <f t="shared" si="34"/>
        <v>0</v>
      </c>
      <c r="AH117" s="159">
        <f t="shared" si="35"/>
        <v>6</v>
      </c>
      <c r="AI117" s="477">
        <f t="shared" si="35"/>
        <v>0</v>
      </c>
      <c r="AJ117" s="159">
        <f>+AI117+AG117+AE117+AC117</f>
        <v>17</v>
      </c>
    </row>
    <row r="118" spans="1:36" ht="25.5">
      <c r="A118" s="264" t="str">
        <f>+'Metas por Proyecto'!A387</f>
        <v>Realizar  2 capacitaciones para fortalecer la cultura de AUTOCONTROL al interior de la ANI.</v>
      </c>
      <c r="B118" s="353" t="s">
        <v>192</v>
      </c>
      <c r="C118" s="354">
        <f>+'Metas por Proyecto'!E387</f>
        <v>2</v>
      </c>
      <c r="D118" s="355">
        <f>+'Metas por Proyecto'!F387</f>
        <v>0</v>
      </c>
      <c r="E118" s="487">
        <f>+'Metas por Proyecto'!G387</f>
        <v>0</v>
      </c>
      <c r="F118" s="355">
        <f>+'Metas por Proyecto'!H387</f>
        <v>0</v>
      </c>
      <c r="G118" s="487">
        <f>+'Metas por Proyecto'!I387</f>
        <v>0</v>
      </c>
      <c r="H118" s="355">
        <f>+'Metas por Proyecto'!J387</f>
        <v>0</v>
      </c>
      <c r="I118" s="487">
        <f>+'Metas por Proyecto'!K387</f>
        <v>1</v>
      </c>
      <c r="J118" s="355">
        <f>+'Metas por Proyecto'!L387</f>
        <v>1</v>
      </c>
      <c r="K118" s="487">
        <f>+'Metas por Proyecto'!M387</f>
        <v>1</v>
      </c>
      <c r="L118" s="355">
        <f>+'Metas por Proyecto'!N387</f>
        <v>0</v>
      </c>
      <c r="M118" s="487">
        <f>+'Metas por Proyecto'!O387</f>
        <v>0</v>
      </c>
      <c r="N118" s="355">
        <f>+'Metas por Proyecto'!P387</f>
        <v>0</v>
      </c>
      <c r="O118" s="487">
        <f>+'Metas por Proyecto'!Q387</f>
        <v>0</v>
      </c>
      <c r="P118" s="355">
        <f>+'Metas por Proyecto'!R387</f>
        <v>0</v>
      </c>
      <c r="Q118" s="487">
        <f>+'Metas por Proyecto'!S387</f>
        <v>0</v>
      </c>
      <c r="R118" s="355">
        <f>+'Metas por Proyecto'!T387</f>
        <v>0</v>
      </c>
      <c r="S118" s="487">
        <f>+'Metas por Proyecto'!U387</f>
        <v>0</v>
      </c>
      <c r="T118" s="355">
        <f>+'Metas por Proyecto'!V387</f>
        <v>0</v>
      </c>
      <c r="U118" s="487">
        <f>+'Metas por Proyecto'!W387</f>
        <v>0</v>
      </c>
      <c r="V118" s="355">
        <f>+'Metas por Proyecto'!X387</f>
        <v>1</v>
      </c>
      <c r="W118" s="487">
        <f>+'Metas por Proyecto'!Y387</f>
        <v>0</v>
      </c>
      <c r="X118" s="355">
        <f>+'Metas por Proyecto'!Z387</f>
        <v>0</v>
      </c>
      <c r="Y118" s="487">
        <f>+'Metas por Proyecto'!AA387</f>
        <v>0</v>
      </c>
      <c r="Z118" s="355">
        <f>+'Metas por Proyecto'!AB387</f>
        <v>0</v>
      </c>
      <c r="AA118" s="487">
        <f>+'Metas por Proyecto'!AC387</f>
        <v>0</v>
      </c>
      <c r="AB118" s="354">
        <f t="shared" si="32"/>
        <v>0</v>
      </c>
      <c r="AC118" s="488">
        <f t="shared" si="32"/>
        <v>1</v>
      </c>
      <c r="AD118" s="354">
        <f t="shared" si="33"/>
        <v>1</v>
      </c>
      <c r="AE118" s="488">
        <f t="shared" si="33"/>
        <v>1</v>
      </c>
      <c r="AF118" s="354">
        <f t="shared" si="34"/>
        <v>0</v>
      </c>
      <c r="AG118" s="488">
        <f t="shared" si="34"/>
        <v>0</v>
      </c>
      <c r="AH118" s="354">
        <f t="shared" si="35"/>
        <v>1</v>
      </c>
      <c r="AI118" s="488">
        <f t="shared" si="35"/>
        <v>0</v>
      </c>
      <c r="AJ118" s="354">
        <f>+AI118+AG118+AE118+AC118</f>
        <v>2</v>
      </c>
    </row>
    <row r="119" ht="12">
      <c r="A119" s="56"/>
    </row>
    <row r="121" spans="1:34" ht="26.25" customHeight="1">
      <c r="A121" s="660"/>
      <c r="B121" s="660"/>
      <c r="C121" s="660"/>
      <c r="D121" s="660"/>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0"/>
      <c r="AB121" s="660"/>
      <c r="AC121" s="660"/>
      <c r="AD121" s="660"/>
      <c r="AE121" s="660"/>
      <c r="AF121" s="660"/>
      <c r="AG121" s="660"/>
      <c r="AH121" s="660"/>
    </row>
  </sheetData>
  <sheetProtection/>
  <mergeCells count="42">
    <mergeCell ref="AB108:AC108"/>
    <mergeCell ref="AD108:AE108"/>
    <mergeCell ref="AF108:AG108"/>
    <mergeCell ref="AH108:AI108"/>
    <mergeCell ref="AB114:AC114"/>
    <mergeCell ref="AD114:AE114"/>
    <mergeCell ref="AF114:AG114"/>
    <mergeCell ref="AH114:AI114"/>
    <mergeCell ref="AB86:AC86"/>
    <mergeCell ref="AD86:AE86"/>
    <mergeCell ref="AF86:AG86"/>
    <mergeCell ref="AH86:AI86"/>
    <mergeCell ref="AB103:AC103"/>
    <mergeCell ref="AD103:AE103"/>
    <mergeCell ref="AF103:AG103"/>
    <mergeCell ref="AH103:AI103"/>
    <mergeCell ref="B6:B7"/>
    <mergeCell ref="C6:C7"/>
    <mergeCell ref="AB52:AC52"/>
    <mergeCell ref="AD52:AE52"/>
    <mergeCell ref="AF52:AG52"/>
    <mergeCell ref="AH52:AI52"/>
    <mergeCell ref="AJ6:AJ7"/>
    <mergeCell ref="D6:E6"/>
    <mergeCell ref="F6:G6"/>
    <mergeCell ref="H6:I6"/>
    <mergeCell ref="J6:K6"/>
    <mergeCell ref="L6:M6"/>
    <mergeCell ref="N6:O6"/>
    <mergeCell ref="P6:Q6"/>
    <mergeCell ref="R6:S6"/>
    <mergeCell ref="T6:U6"/>
    <mergeCell ref="A2:AH2"/>
    <mergeCell ref="A121:AH121"/>
    <mergeCell ref="A3:AH3"/>
    <mergeCell ref="AB6:AC6"/>
    <mergeCell ref="AD6:AE6"/>
    <mergeCell ref="AF6:AG6"/>
    <mergeCell ref="AH6:AI6"/>
    <mergeCell ref="V6:W6"/>
    <mergeCell ref="X6:Y6"/>
    <mergeCell ref="Z6:AA6"/>
  </mergeCells>
  <printOptions horizontalCentered="1"/>
  <pageMargins left="0.7874015748031497" right="0.7874015748031497" top="0.7874015748031497" bottom="0.7874015748031497" header="0.31496062992125984" footer="0.31496062992125984"/>
  <pageSetup fitToHeight="2" horizontalDpi="600" verticalDpi="600" orientation="portrait" scale="57" r:id="rId2"/>
  <headerFooter>
    <oddFooter>&amp;RPágina &amp;P</oddFooter>
  </headerFooter>
  <rowBreaks count="2" manualBreakCount="2">
    <brk id="49" max="18" man="1"/>
    <brk id="100" max="1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G546"/>
  <sheetViews>
    <sheetView showGridLines="0" zoomScale="85" zoomScaleNormal="85" zoomScalePageLayoutView="0" workbookViewId="0" topLeftCell="A1">
      <pane ySplit="1590" topLeftCell="A1" activePane="bottomLeft" state="split"/>
      <selection pane="topLeft" activeCell="E1" sqref="E1:AD16384"/>
      <selection pane="bottomLeft" activeCell="A1" sqref="A1"/>
    </sheetView>
  </sheetViews>
  <sheetFormatPr defaultColWidth="11.421875" defaultRowHeight="15"/>
  <cols>
    <col min="1" max="3" width="39.7109375" style="21" customWidth="1"/>
    <col min="4" max="4" width="17.7109375" style="23" customWidth="1"/>
    <col min="5" max="5" width="8.7109375" style="23" customWidth="1"/>
    <col min="6" max="29" width="8.7109375" style="21" customWidth="1"/>
    <col min="30" max="30" width="8.7109375" style="23" customWidth="1"/>
    <col min="31" max="31" width="12.421875" style="23" customWidth="1"/>
    <col min="32" max="32" width="34.00390625" style="21" customWidth="1"/>
    <col min="33" max="16384" width="11.421875" style="21" customWidth="1"/>
  </cols>
  <sheetData>
    <row r="2" spans="3:32" ht="19.5">
      <c r="C2" s="706" t="s">
        <v>165</v>
      </c>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row>
    <row r="3" spans="3:32" ht="16.5" thickBot="1">
      <c r="C3" s="707" t="s">
        <v>246</v>
      </c>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465"/>
      <c r="AF3" s="64">
        <v>42213</v>
      </c>
    </row>
    <row r="4" spans="1:32" s="28" customFormat="1" ht="15.75" customHeight="1" thickBot="1">
      <c r="A4" s="731" t="s">
        <v>210</v>
      </c>
      <c r="B4" s="731" t="s">
        <v>175</v>
      </c>
      <c r="C4" s="733" t="s">
        <v>176</v>
      </c>
      <c r="D4" s="735" t="s">
        <v>166</v>
      </c>
      <c r="E4" s="737" t="s">
        <v>65</v>
      </c>
      <c r="F4" s="739" t="s">
        <v>152</v>
      </c>
      <c r="G4" s="740"/>
      <c r="H4" s="741" t="s">
        <v>153</v>
      </c>
      <c r="I4" s="740"/>
      <c r="J4" s="741" t="s">
        <v>154</v>
      </c>
      <c r="K4" s="740"/>
      <c r="L4" s="741" t="s">
        <v>155</v>
      </c>
      <c r="M4" s="740"/>
      <c r="N4" s="741" t="s">
        <v>156</v>
      </c>
      <c r="O4" s="740"/>
      <c r="P4" s="741" t="s">
        <v>157</v>
      </c>
      <c r="Q4" s="740"/>
      <c r="R4" s="741" t="s">
        <v>158</v>
      </c>
      <c r="S4" s="740"/>
      <c r="T4" s="741" t="s">
        <v>159</v>
      </c>
      <c r="U4" s="740"/>
      <c r="V4" s="741" t="s">
        <v>160</v>
      </c>
      <c r="W4" s="740"/>
      <c r="X4" s="741" t="s">
        <v>161</v>
      </c>
      <c r="Y4" s="740"/>
      <c r="Z4" s="741" t="s">
        <v>162</v>
      </c>
      <c r="AA4" s="740"/>
      <c r="AB4" s="741" t="s">
        <v>163</v>
      </c>
      <c r="AC4" s="744"/>
      <c r="AD4" s="745" t="s">
        <v>137</v>
      </c>
      <c r="AE4" s="742" t="s">
        <v>821</v>
      </c>
      <c r="AF4" s="67" t="s">
        <v>143</v>
      </c>
    </row>
    <row r="5" spans="1:32" s="28" customFormat="1" ht="15.75" customHeight="1" thickBot="1">
      <c r="A5" s="732"/>
      <c r="B5" s="732"/>
      <c r="C5" s="734"/>
      <c r="D5" s="736"/>
      <c r="E5" s="738"/>
      <c r="F5" s="66" t="s">
        <v>137</v>
      </c>
      <c r="G5" s="395" t="s">
        <v>817</v>
      </c>
      <c r="H5" s="66" t="s">
        <v>137</v>
      </c>
      <c r="I5" s="395" t="s">
        <v>817</v>
      </c>
      <c r="J5" s="66" t="s">
        <v>137</v>
      </c>
      <c r="K5" s="395" t="s">
        <v>817</v>
      </c>
      <c r="L5" s="66" t="s">
        <v>137</v>
      </c>
      <c r="M5" s="395" t="s">
        <v>817</v>
      </c>
      <c r="N5" s="66" t="s">
        <v>137</v>
      </c>
      <c r="O5" s="395" t="s">
        <v>817</v>
      </c>
      <c r="P5" s="66" t="s">
        <v>137</v>
      </c>
      <c r="Q5" s="395" t="s">
        <v>817</v>
      </c>
      <c r="R5" s="66" t="s">
        <v>137</v>
      </c>
      <c r="S5" s="395" t="s">
        <v>817</v>
      </c>
      <c r="T5" s="66" t="s">
        <v>137</v>
      </c>
      <c r="U5" s="395" t="s">
        <v>817</v>
      </c>
      <c r="V5" s="66" t="s">
        <v>137</v>
      </c>
      <c r="W5" s="395" t="s">
        <v>817</v>
      </c>
      <c r="X5" s="66" t="s">
        <v>137</v>
      </c>
      <c r="Y5" s="395" t="s">
        <v>817</v>
      </c>
      <c r="Z5" s="66" t="s">
        <v>137</v>
      </c>
      <c r="AA5" s="395" t="s">
        <v>817</v>
      </c>
      <c r="AB5" s="66" t="s">
        <v>137</v>
      </c>
      <c r="AC5" s="395" t="s">
        <v>817</v>
      </c>
      <c r="AD5" s="743"/>
      <c r="AE5" s="743"/>
      <c r="AF5" s="67"/>
    </row>
    <row r="6" spans="1:32" s="28" customFormat="1" ht="16.5" customHeight="1" thickBot="1">
      <c r="A6" s="688" t="s">
        <v>125</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row>
    <row r="7" spans="1:32" s="25" customFormat="1" ht="15.75" customHeight="1" thickBot="1">
      <c r="A7" s="711" t="s">
        <v>68</v>
      </c>
      <c r="B7" s="711"/>
      <c r="C7" s="711"/>
      <c r="D7" s="711"/>
      <c r="E7" s="712"/>
      <c r="F7" s="689"/>
      <c r="G7" s="690"/>
      <c r="H7" s="690"/>
      <c r="I7" s="690"/>
      <c r="J7" s="690"/>
      <c r="K7" s="690"/>
      <c r="L7" s="690"/>
      <c r="M7" s="690"/>
      <c r="N7" s="690"/>
      <c r="O7" s="690"/>
      <c r="P7" s="690"/>
      <c r="Q7" s="690"/>
      <c r="R7" s="690"/>
      <c r="S7" s="690"/>
      <c r="T7" s="690"/>
      <c r="U7" s="690"/>
      <c r="V7" s="690"/>
      <c r="W7" s="690"/>
      <c r="X7" s="690"/>
      <c r="Y7" s="690"/>
      <c r="Z7" s="690"/>
      <c r="AA7" s="690"/>
      <c r="AB7" s="690"/>
      <c r="AC7" s="392"/>
      <c r="AD7" s="40"/>
      <c r="AE7" s="40"/>
      <c r="AF7" s="40"/>
    </row>
    <row r="8" spans="1:32" ht="15" customHeight="1">
      <c r="A8" s="695" t="s">
        <v>230</v>
      </c>
      <c r="B8" s="696"/>
      <c r="C8" s="696"/>
      <c r="D8" s="697"/>
      <c r="E8" s="102"/>
      <c r="F8" s="75"/>
      <c r="G8" s="489"/>
      <c r="H8" s="72"/>
      <c r="I8" s="491"/>
      <c r="J8" s="72"/>
      <c r="K8" s="491"/>
      <c r="L8" s="72"/>
      <c r="M8" s="491"/>
      <c r="N8" s="72"/>
      <c r="O8" s="491"/>
      <c r="P8" s="72"/>
      <c r="Q8" s="491"/>
      <c r="R8" s="72"/>
      <c r="S8" s="72"/>
      <c r="T8" s="72"/>
      <c r="U8" s="72"/>
      <c r="V8" s="72"/>
      <c r="W8" s="72"/>
      <c r="X8" s="72"/>
      <c r="Y8" s="72"/>
      <c r="Z8" s="72"/>
      <c r="AA8" s="102"/>
      <c r="AB8" s="70"/>
      <c r="AC8" s="427"/>
      <c r="AD8" s="90"/>
      <c r="AE8" s="90"/>
      <c r="AF8" s="103"/>
    </row>
    <row r="9" spans="1:32" ht="19.5" customHeight="1">
      <c r="A9" s="300" t="s">
        <v>233</v>
      </c>
      <c r="B9" s="82"/>
      <c r="C9" s="82"/>
      <c r="D9" s="101"/>
      <c r="E9" s="102"/>
      <c r="F9" s="75"/>
      <c r="G9" s="489"/>
      <c r="H9" s="72"/>
      <c r="I9" s="491"/>
      <c r="J9" s="72"/>
      <c r="K9" s="491"/>
      <c r="L9" s="72"/>
      <c r="M9" s="491"/>
      <c r="N9" s="72"/>
      <c r="O9" s="491"/>
      <c r="P9" s="72"/>
      <c r="Q9" s="491"/>
      <c r="R9" s="72"/>
      <c r="S9" s="72"/>
      <c r="T9" s="72"/>
      <c r="U9" s="72"/>
      <c r="V9" s="72"/>
      <c r="W9" s="72"/>
      <c r="X9" s="72"/>
      <c r="Y9" s="72"/>
      <c r="Z9" s="72"/>
      <c r="AA9" s="102"/>
      <c r="AB9" s="72"/>
      <c r="AC9" s="428"/>
      <c r="AD9" s="90"/>
      <c r="AE9" s="90"/>
      <c r="AF9" s="103"/>
    </row>
    <row r="10" spans="1:32" ht="45">
      <c r="A10" s="82" t="s">
        <v>719</v>
      </c>
      <c r="B10" s="82" t="s">
        <v>249</v>
      </c>
      <c r="C10" s="82" t="s">
        <v>687</v>
      </c>
      <c r="D10" s="101" t="s">
        <v>243</v>
      </c>
      <c r="E10" s="102">
        <v>1</v>
      </c>
      <c r="F10" s="75"/>
      <c r="G10" s="489"/>
      <c r="H10" s="72">
        <v>1</v>
      </c>
      <c r="I10" s="491">
        <v>1</v>
      </c>
      <c r="J10" s="72"/>
      <c r="K10" s="491"/>
      <c r="L10" s="72"/>
      <c r="M10" s="491"/>
      <c r="N10" s="72"/>
      <c r="O10" s="491"/>
      <c r="P10" s="72"/>
      <c r="Q10" s="491"/>
      <c r="R10" s="72"/>
      <c r="S10" s="72"/>
      <c r="T10" s="72"/>
      <c r="U10" s="72"/>
      <c r="V10" s="72"/>
      <c r="W10" s="72"/>
      <c r="X10" s="72"/>
      <c r="Y10" s="72"/>
      <c r="Z10" s="72"/>
      <c r="AA10" s="102"/>
      <c r="AB10" s="72"/>
      <c r="AC10" s="428"/>
      <c r="AD10" s="93">
        <f>+F10+H10+J10+L10+N10+P10+R10+T10+V10+X10+Z10+AB10</f>
        <v>1</v>
      </c>
      <c r="AE10" s="93">
        <f>+G10+I10+K10+M10+O10+Q10+S10+U10+W10+Y10+AA10+AC10</f>
        <v>1</v>
      </c>
      <c r="AF10" s="103"/>
    </row>
    <row r="11" spans="1:32" ht="11.25">
      <c r="A11" s="300" t="s">
        <v>234</v>
      </c>
      <c r="B11" s="82"/>
      <c r="C11" s="82"/>
      <c r="D11" s="101"/>
      <c r="E11" s="102"/>
      <c r="F11" s="75"/>
      <c r="G11" s="489"/>
      <c r="H11" s="72"/>
      <c r="I11" s="491"/>
      <c r="J11" s="72"/>
      <c r="K11" s="491"/>
      <c r="L11" s="72"/>
      <c r="M11" s="491"/>
      <c r="N11" s="72"/>
      <c r="O11" s="491"/>
      <c r="P11" s="72"/>
      <c r="Q11" s="491"/>
      <c r="R11" s="72"/>
      <c r="S11" s="72"/>
      <c r="T11" s="72"/>
      <c r="U11" s="72"/>
      <c r="V11" s="72"/>
      <c r="W11" s="72"/>
      <c r="X11" s="72"/>
      <c r="Y11" s="72"/>
      <c r="Z11" s="72"/>
      <c r="AA11" s="102"/>
      <c r="AB11" s="72"/>
      <c r="AC11" s="428"/>
      <c r="AD11" s="90"/>
      <c r="AE11" s="90"/>
      <c r="AF11" s="103"/>
    </row>
    <row r="12" spans="1:32" ht="11.25">
      <c r="A12" s="300" t="s">
        <v>235</v>
      </c>
      <c r="B12" s="82"/>
      <c r="C12" s="82"/>
      <c r="D12" s="101"/>
      <c r="E12" s="102"/>
      <c r="F12" s="75"/>
      <c r="G12" s="489"/>
      <c r="H12" s="72"/>
      <c r="I12" s="491"/>
      <c r="J12" s="72"/>
      <c r="K12" s="491"/>
      <c r="L12" s="72"/>
      <c r="M12" s="491"/>
      <c r="N12" s="72"/>
      <c r="O12" s="491"/>
      <c r="P12" s="72"/>
      <c r="Q12" s="491"/>
      <c r="R12" s="72"/>
      <c r="S12" s="72"/>
      <c r="T12" s="72"/>
      <c r="U12" s="72"/>
      <c r="V12" s="72"/>
      <c r="W12" s="72"/>
      <c r="X12" s="72"/>
      <c r="Y12" s="72"/>
      <c r="Z12" s="72"/>
      <c r="AA12" s="102"/>
      <c r="AB12" s="72"/>
      <c r="AC12" s="428"/>
      <c r="AD12" s="90"/>
      <c r="AE12" s="90"/>
      <c r="AF12" s="103"/>
    </row>
    <row r="13" spans="1:32" ht="45">
      <c r="A13" s="82" t="s">
        <v>720</v>
      </c>
      <c r="B13" s="82" t="s">
        <v>249</v>
      </c>
      <c r="C13" s="82" t="s">
        <v>687</v>
      </c>
      <c r="D13" s="101" t="s">
        <v>244</v>
      </c>
      <c r="E13" s="102">
        <v>1</v>
      </c>
      <c r="F13" s="75"/>
      <c r="G13" s="489"/>
      <c r="H13" s="72"/>
      <c r="I13" s="491"/>
      <c r="J13" s="72"/>
      <c r="K13" s="491"/>
      <c r="L13" s="72"/>
      <c r="M13" s="491"/>
      <c r="N13" s="72"/>
      <c r="O13" s="491"/>
      <c r="P13" s="72">
        <v>1</v>
      </c>
      <c r="Q13" s="491">
        <v>1</v>
      </c>
      <c r="R13" s="72"/>
      <c r="S13" s="72"/>
      <c r="T13" s="72"/>
      <c r="U13" s="72"/>
      <c r="V13" s="72"/>
      <c r="W13" s="72"/>
      <c r="X13" s="72"/>
      <c r="Y13" s="72"/>
      <c r="Z13" s="72"/>
      <c r="AA13" s="102"/>
      <c r="AB13" s="72"/>
      <c r="AC13" s="428"/>
      <c r="AD13" s="93">
        <f aca="true" t="shared" si="0" ref="AD13:AE17">+F13+H13+J13+L13+N13+P13+R13+T13+V13+X13+Z13+AB13</f>
        <v>1</v>
      </c>
      <c r="AE13" s="93">
        <f t="shared" si="0"/>
        <v>1</v>
      </c>
      <c r="AF13" s="103"/>
    </row>
    <row r="14" spans="1:32" ht="45">
      <c r="A14" s="82" t="s">
        <v>721</v>
      </c>
      <c r="B14" s="82" t="s">
        <v>249</v>
      </c>
      <c r="C14" s="82" t="s">
        <v>687</v>
      </c>
      <c r="D14" s="101" t="s">
        <v>244</v>
      </c>
      <c r="E14" s="102">
        <v>1</v>
      </c>
      <c r="F14" s="75"/>
      <c r="G14" s="489"/>
      <c r="H14" s="72"/>
      <c r="I14" s="491"/>
      <c r="J14" s="72"/>
      <c r="K14" s="491"/>
      <c r="L14" s="72"/>
      <c r="M14" s="491"/>
      <c r="N14" s="72"/>
      <c r="O14" s="491"/>
      <c r="P14" s="72">
        <v>1</v>
      </c>
      <c r="Q14" s="491">
        <v>1</v>
      </c>
      <c r="R14" s="72"/>
      <c r="S14" s="72"/>
      <c r="T14" s="72"/>
      <c r="U14" s="72"/>
      <c r="V14" s="72"/>
      <c r="W14" s="72"/>
      <c r="X14" s="72"/>
      <c r="Y14" s="72"/>
      <c r="Z14" s="72"/>
      <c r="AA14" s="102"/>
      <c r="AB14" s="72"/>
      <c r="AC14" s="428"/>
      <c r="AD14" s="93">
        <f t="shared" si="0"/>
        <v>1</v>
      </c>
      <c r="AE14" s="93">
        <f t="shared" si="0"/>
        <v>1</v>
      </c>
      <c r="AF14" s="103"/>
    </row>
    <row r="15" spans="1:32" ht="45">
      <c r="A15" s="82" t="s">
        <v>722</v>
      </c>
      <c r="B15" s="82" t="s">
        <v>249</v>
      </c>
      <c r="C15" s="82" t="s">
        <v>687</v>
      </c>
      <c r="D15" s="101" t="s">
        <v>244</v>
      </c>
      <c r="E15" s="102">
        <v>1</v>
      </c>
      <c r="F15" s="75"/>
      <c r="G15" s="489"/>
      <c r="H15" s="72"/>
      <c r="I15" s="491"/>
      <c r="J15" s="72"/>
      <c r="K15" s="491"/>
      <c r="L15" s="72"/>
      <c r="M15" s="491">
        <v>1</v>
      </c>
      <c r="N15" s="72"/>
      <c r="O15" s="491"/>
      <c r="P15" s="72">
        <v>1</v>
      </c>
      <c r="Q15" s="491"/>
      <c r="R15" s="72"/>
      <c r="S15" s="72"/>
      <c r="T15" s="72"/>
      <c r="U15" s="72"/>
      <c r="V15" s="72"/>
      <c r="W15" s="72"/>
      <c r="X15" s="72"/>
      <c r="Y15" s="72"/>
      <c r="Z15" s="72"/>
      <c r="AA15" s="102"/>
      <c r="AB15" s="72"/>
      <c r="AC15" s="428"/>
      <c r="AD15" s="93">
        <f t="shared" si="0"/>
        <v>1</v>
      </c>
      <c r="AE15" s="93">
        <f t="shared" si="0"/>
        <v>1</v>
      </c>
      <c r="AF15" s="103"/>
    </row>
    <row r="16" spans="1:32" ht="45">
      <c r="A16" s="82" t="s">
        <v>723</v>
      </c>
      <c r="B16" s="82" t="s">
        <v>249</v>
      </c>
      <c r="C16" s="82" t="s">
        <v>687</v>
      </c>
      <c r="D16" s="101" t="s">
        <v>244</v>
      </c>
      <c r="E16" s="102">
        <v>1</v>
      </c>
      <c r="F16" s="75"/>
      <c r="G16" s="489"/>
      <c r="H16" s="72"/>
      <c r="I16" s="491"/>
      <c r="J16" s="72"/>
      <c r="K16" s="491"/>
      <c r="L16" s="72"/>
      <c r="M16" s="491">
        <v>1</v>
      </c>
      <c r="N16" s="72"/>
      <c r="O16" s="491"/>
      <c r="P16" s="72"/>
      <c r="Q16" s="491"/>
      <c r="R16" s="72"/>
      <c r="S16" s="72"/>
      <c r="T16" s="72"/>
      <c r="U16" s="72"/>
      <c r="V16" s="72"/>
      <c r="W16" s="72"/>
      <c r="X16" s="72">
        <v>1</v>
      </c>
      <c r="Y16" s="72"/>
      <c r="Z16" s="72"/>
      <c r="AA16" s="102"/>
      <c r="AB16" s="72"/>
      <c r="AC16" s="428"/>
      <c r="AD16" s="93">
        <f t="shared" si="0"/>
        <v>1</v>
      </c>
      <c r="AE16" s="93">
        <f t="shared" si="0"/>
        <v>1</v>
      </c>
      <c r="AF16" s="103"/>
    </row>
    <row r="17" spans="1:32" ht="45">
      <c r="A17" s="82" t="s">
        <v>724</v>
      </c>
      <c r="B17" s="82" t="s">
        <v>249</v>
      </c>
      <c r="C17" s="82" t="s">
        <v>687</v>
      </c>
      <c r="D17" s="101" t="s">
        <v>244</v>
      </c>
      <c r="E17" s="102">
        <v>1</v>
      </c>
      <c r="F17" s="75"/>
      <c r="G17" s="489"/>
      <c r="H17" s="72"/>
      <c r="I17" s="491"/>
      <c r="J17" s="72"/>
      <c r="K17" s="491"/>
      <c r="L17" s="72"/>
      <c r="M17" s="491">
        <v>1</v>
      </c>
      <c r="N17" s="72"/>
      <c r="O17" s="491"/>
      <c r="P17" s="72"/>
      <c r="Q17" s="491"/>
      <c r="R17" s="72"/>
      <c r="S17" s="72"/>
      <c r="T17" s="72"/>
      <c r="U17" s="72"/>
      <c r="V17" s="72"/>
      <c r="W17" s="72"/>
      <c r="X17" s="72">
        <v>1</v>
      </c>
      <c r="Y17" s="72"/>
      <c r="Z17" s="72"/>
      <c r="AA17" s="102"/>
      <c r="AB17" s="72"/>
      <c r="AC17" s="428"/>
      <c r="AD17" s="93">
        <f t="shared" si="0"/>
        <v>1</v>
      </c>
      <c r="AE17" s="93">
        <f t="shared" si="0"/>
        <v>1</v>
      </c>
      <c r="AF17" s="103"/>
    </row>
    <row r="18" spans="1:32" ht="24.75" customHeight="1">
      <c r="A18" s="300" t="s">
        <v>236</v>
      </c>
      <c r="B18" s="82"/>
      <c r="C18" s="82"/>
      <c r="D18" s="101"/>
      <c r="E18" s="102"/>
      <c r="F18" s="75"/>
      <c r="G18" s="489"/>
      <c r="H18" s="72"/>
      <c r="I18" s="491"/>
      <c r="J18" s="72"/>
      <c r="K18" s="491"/>
      <c r="L18" s="72"/>
      <c r="M18" s="491"/>
      <c r="N18" s="72"/>
      <c r="O18" s="491"/>
      <c r="P18" s="72"/>
      <c r="Q18" s="491"/>
      <c r="R18" s="72"/>
      <c r="S18" s="72"/>
      <c r="T18" s="72"/>
      <c r="U18" s="72"/>
      <c r="V18" s="72"/>
      <c r="W18" s="72"/>
      <c r="X18" s="72"/>
      <c r="Y18" s="72"/>
      <c r="Z18" s="72"/>
      <c r="AA18" s="102"/>
      <c r="AB18" s="72"/>
      <c r="AC18" s="428"/>
      <c r="AD18" s="90"/>
      <c r="AE18" s="90"/>
      <c r="AF18" s="103"/>
    </row>
    <row r="19" spans="1:32" ht="45">
      <c r="A19" s="82" t="s">
        <v>725</v>
      </c>
      <c r="B19" s="82" t="s">
        <v>249</v>
      </c>
      <c r="C19" s="82" t="s">
        <v>687</v>
      </c>
      <c r="D19" s="101" t="s">
        <v>93</v>
      </c>
      <c r="E19" s="102">
        <v>1</v>
      </c>
      <c r="F19" s="75"/>
      <c r="G19" s="489"/>
      <c r="H19" s="72"/>
      <c r="I19" s="491"/>
      <c r="J19" s="72"/>
      <c r="K19" s="491"/>
      <c r="L19" s="72"/>
      <c r="M19" s="491"/>
      <c r="N19" s="72"/>
      <c r="O19" s="491">
        <v>1</v>
      </c>
      <c r="P19" s="72"/>
      <c r="Q19" s="491"/>
      <c r="R19" s="72"/>
      <c r="S19" s="72"/>
      <c r="T19" s="72"/>
      <c r="U19" s="72"/>
      <c r="V19" s="72"/>
      <c r="W19" s="72"/>
      <c r="X19" s="72"/>
      <c r="Y19" s="72"/>
      <c r="Z19" s="72"/>
      <c r="AA19" s="102"/>
      <c r="AB19" s="72">
        <v>1</v>
      </c>
      <c r="AC19" s="428"/>
      <c r="AD19" s="93">
        <f>+F19+H19+J19+L19+N19+P19+R19+T19+V19+X19+Z19+AB19</f>
        <v>1</v>
      </c>
      <c r="AE19" s="93">
        <f>+G19+I19+K19+M19+O19+Q19+S19+U19+W19+Y19+AA19+AC19</f>
        <v>1</v>
      </c>
      <c r="AF19" s="103"/>
    </row>
    <row r="20" spans="1:32" ht="45">
      <c r="A20" s="82" t="s">
        <v>726</v>
      </c>
      <c r="B20" s="82" t="s">
        <v>249</v>
      </c>
      <c r="C20" s="82" t="s">
        <v>687</v>
      </c>
      <c r="D20" s="101" t="s">
        <v>93</v>
      </c>
      <c r="E20" s="102">
        <v>1</v>
      </c>
      <c r="F20" s="75"/>
      <c r="G20" s="489"/>
      <c r="H20" s="72"/>
      <c r="I20" s="491"/>
      <c r="J20" s="72"/>
      <c r="K20" s="491"/>
      <c r="L20" s="72"/>
      <c r="M20" s="491"/>
      <c r="N20" s="72"/>
      <c r="O20" s="491"/>
      <c r="P20" s="72"/>
      <c r="Q20" s="491"/>
      <c r="R20" s="72"/>
      <c r="S20" s="72"/>
      <c r="T20" s="72"/>
      <c r="U20" s="72"/>
      <c r="V20" s="72"/>
      <c r="W20" s="72"/>
      <c r="X20" s="72"/>
      <c r="Y20" s="72"/>
      <c r="Z20" s="72"/>
      <c r="AA20" s="102"/>
      <c r="AB20" s="72">
        <v>1</v>
      </c>
      <c r="AC20" s="428"/>
      <c r="AD20" s="93">
        <f>+F20+H20+J20+L20+N20+P20+R20+T20+V20+X20+Z20+AB20</f>
        <v>1</v>
      </c>
      <c r="AE20" s="93">
        <f>+G20+I20+K20+M20+O20+Q20+S20+U20+W20+Y20+AA20+AC20</f>
        <v>0</v>
      </c>
      <c r="AF20" s="103"/>
    </row>
    <row r="21" spans="1:32" ht="11.25">
      <c r="A21" s="300" t="s">
        <v>237</v>
      </c>
      <c r="B21" s="82"/>
      <c r="C21" s="82"/>
      <c r="D21" s="101"/>
      <c r="E21" s="102"/>
      <c r="F21" s="75"/>
      <c r="G21" s="489"/>
      <c r="H21" s="72"/>
      <c r="I21" s="491"/>
      <c r="J21" s="72"/>
      <c r="K21" s="491"/>
      <c r="L21" s="72"/>
      <c r="M21" s="491"/>
      <c r="N21" s="72"/>
      <c r="O21" s="491"/>
      <c r="P21" s="72"/>
      <c r="Q21" s="491"/>
      <c r="R21" s="72"/>
      <c r="S21" s="72"/>
      <c r="T21" s="72"/>
      <c r="U21" s="72"/>
      <c r="V21" s="72"/>
      <c r="W21" s="72"/>
      <c r="X21" s="72"/>
      <c r="Y21" s="72"/>
      <c r="Z21" s="72"/>
      <c r="AA21" s="102"/>
      <c r="AB21" s="72"/>
      <c r="AC21" s="428"/>
      <c r="AD21" s="90"/>
      <c r="AE21" s="90"/>
      <c r="AF21" s="103"/>
    </row>
    <row r="22" spans="1:32" ht="45">
      <c r="A22" s="82" t="s">
        <v>727</v>
      </c>
      <c r="B22" s="82" t="s">
        <v>249</v>
      </c>
      <c r="C22" s="82" t="s">
        <v>687</v>
      </c>
      <c r="D22" s="101" t="s">
        <v>103</v>
      </c>
      <c r="E22" s="102">
        <v>0.7</v>
      </c>
      <c r="F22" s="75"/>
      <c r="G22" s="489"/>
      <c r="H22" s="72"/>
      <c r="I22" s="491"/>
      <c r="J22" s="72"/>
      <c r="K22" s="491"/>
      <c r="L22" s="72"/>
      <c r="M22" s="491"/>
      <c r="N22" s="72"/>
      <c r="O22" s="491"/>
      <c r="P22" s="72"/>
      <c r="Q22" s="491"/>
      <c r="R22" s="72"/>
      <c r="S22" s="72"/>
      <c r="T22" s="72"/>
      <c r="U22" s="72"/>
      <c r="V22" s="72"/>
      <c r="W22" s="72"/>
      <c r="X22" s="72"/>
      <c r="Y22" s="72"/>
      <c r="Z22" s="72"/>
      <c r="AA22" s="102"/>
      <c r="AB22" s="72">
        <v>0.7</v>
      </c>
      <c r="AC22" s="428"/>
      <c r="AD22" s="378">
        <f aca="true" t="shared" si="1" ref="AD22:AE25">+F22+H22+J22+L22+N22+P22+R22+T22+V22+X22+Z22+AB22</f>
        <v>0.7</v>
      </c>
      <c r="AE22" s="378">
        <f t="shared" si="1"/>
        <v>0</v>
      </c>
      <c r="AF22" s="103"/>
    </row>
    <row r="23" spans="1:32" ht="45">
      <c r="A23" s="82" t="s">
        <v>728</v>
      </c>
      <c r="B23" s="82" t="s">
        <v>249</v>
      </c>
      <c r="C23" s="82" t="s">
        <v>687</v>
      </c>
      <c r="D23" s="101" t="s">
        <v>103</v>
      </c>
      <c r="E23" s="102">
        <v>4.8</v>
      </c>
      <c r="F23" s="75"/>
      <c r="G23" s="489"/>
      <c r="H23" s="72"/>
      <c r="I23" s="491"/>
      <c r="J23" s="72"/>
      <c r="K23" s="491"/>
      <c r="L23" s="72"/>
      <c r="M23" s="491"/>
      <c r="N23" s="72"/>
      <c r="O23" s="491"/>
      <c r="P23" s="72"/>
      <c r="Q23" s="491"/>
      <c r="R23" s="72"/>
      <c r="S23" s="72"/>
      <c r="T23" s="72"/>
      <c r="U23" s="72"/>
      <c r="V23" s="72"/>
      <c r="W23" s="72"/>
      <c r="X23" s="72"/>
      <c r="Y23" s="72"/>
      <c r="Z23" s="72"/>
      <c r="AA23" s="102"/>
      <c r="AB23" s="72">
        <v>4.8</v>
      </c>
      <c r="AC23" s="428"/>
      <c r="AD23" s="378">
        <f t="shared" si="1"/>
        <v>4.8</v>
      </c>
      <c r="AE23" s="378">
        <f t="shared" si="1"/>
        <v>0</v>
      </c>
      <c r="AF23" s="103"/>
    </row>
    <row r="24" spans="1:32" ht="45">
      <c r="A24" s="82" t="s">
        <v>729</v>
      </c>
      <c r="B24" s="82" t="s">
        <v>249</v>
      </c>
      <c r="C24" s="82" t="s">
        <v>687</v>
      </c>
      <c r="D24" s="101" t="s">
        <v>98</v>
      </c>
      <c r="E24" s="102">
        <v>10</v>
      </c>
      <c r="F24" s="75"/>
      <c r="G24" s="489"/>
      <c r="H24" s="72"/>
      <c r="I24" s="491"/>
      <c r="J24" s="72"/>
      <c r="K24" s="491"/>
      <c r="L24" s="72"/>
      <c r="M24" s="491"/>
      <c r="N24" s="72"/>
      <c r="O24" s="491"/>
      <c r="P24" s="72"/>
      <c r="Q24" s="491"/>
      <c r="R24" s="72"/>
      <c r="S24" s="72"/>
      <c r="T24" s="72"/>
      <c r="U24" s="72"/>
      <c r="V24" s="72"/>
      <c r="W24" s="72"/>
      <c r="X24" s="72"/>
      <c r="Y24" s="72"/>
      <c r="Z24" s="72"/>
      <c r="AA24" s="102"/>
      <c r="AB24" s="72">
        <v>10</v>
      </c>
      <c r="AC24" s="428"/>
      <c r="AD24" s="93">
        <f t="shared" si="1"/>
        <v>10</v>
      </c>
      <c r="AE24" s="93">
        <f t="shared" si="1"/>
        <v>0</v>
      </c>
      <c r="AF24" s="103"/>
    </row>
    <row r="25" spans="1:32" ht="45">
      <c r="A25" s="82" t="s">
        <v>491</v>
      </c>
      <c r="B25" s="82" t="s">
        <v>249</v>
      </c>
      <c r="C25" s="82" t="s">
        <v>687</v>
      </c>
      <c r="D25" s="101" t="s">
        <v>245</v>
      </c>
      <c r="E25" s="102">
        <v>43.20000000000001</v>
      </c>
      <c r="F25" s="75">
        <v>3.6</v>
      </c>
      <c r="G25" s="489">
        <v>3.95</v>
      </c>
      <c r="H25" s="72">
        <v>3.6</v>
      </c>
      <c r="I25" s="491">
        <v>3.7</v>
      </c>
      <c r="J25" s="72">
        <v>3.6</v>
      </c>
      <c r="K25" s="491">
        <v>4.07</v>
      </c>
      <c r="L25" s="72">
        <v>3.6</v>
      </c>
      <c r="M25" s="491">
        <v>3.57</v>
      </c>
      <c r="N25" s="72">
        <v>3.6</v>
      </c>
      <c r="O25" s="491">
        <v>3.68</v>
      </c>
      <c r="P25" s="72">
        <v>3.6</v>
      </c>
      <c r="Q25" s="491">
        <v>3.28</v>
      </c>
      <c r="R25" s="72">
        <v>3.6</v>
      </c>
      <c r="S25" s="72"/>
      <c r="T25" s="72">
        <v>3.6</v>
      </c>
      <c r="U25" s="72"/>
      <c r="V25" s="72">
        <v>3.6</v>
      </c>
      <c r="W25" s="72"/>
      <c r="X25" s="72">
        <v>3.6</v>
      </c>
      <c r="Y25" s="72"/>
      <c r="Z25" s="72">
        <v>3.6</v>
      </c>
      <c r="AA25" s="102"/>
      <c r="AB25" s="72">
        <v>3.6</v>
      </c>
      <c r="AC25" s="428"/>
      <c r="AD25" s="378">
        <f t="shared" si="1"/>
        <v>43.20000000000001</v>
      </c>
      <c r="AE25" s="378">
        <f t="shared" si="1"/>
        <v>22.250000000000004</v>
      </c>
      <c r="AF25" s="103"/>
    </row>
    <row r="26" spans="1:32" ht="11.25">
      <c r="A26" s="300" t="s">
        <v>238</v>
      </c>
      <c r="B26" s="82"/>
      <c r="C26" s="82"/>
      <c r="D26" s="101"/>
      <c r="E26" s="102"/>
      <c r="F26" s="75"/>
      <c r="G26" s="489"/>
      <c r="H26" s="72"/>
      <c r="I26" s="491"/>
      <c r="J26" s="72"/>
      <c r="K26" s="491"/>
      <c r="L26" s="72"/>
      <c r="M26" s="491"/>
      <c r="N26" s="72"/>
      <c r="O26" s="491"/>
      <c r="P26" s="72"/>
      <c r="Q26" s="491"/>
      <c r="R26" s="72"/>
      <c r="S26" s="72"/>
      <c r="T26" s="72"/>
      <c r="U26" s="72"/>
      <c r="V26" s="72"/>
      <c r="W26" s="72"/>
      <c r="X26" s="72"/>
      <c r="Y26" s="72"/>
      <c r="Z26" s="72"/>
      <c r="AA26" s="102"/>
      <c r="AB26" s="72"/>
      <c r="AC26" s="428"/>
      <c r="AD26" s="90"/>
      <c r="AE26" s="90"/>
      <c r="AF26" s="103"/>
    </row>
    <row r="27" spans="1:32" ht="11.25">
      <c r="A27" s="300" t="s">
        <v>239</v>
      </c>
      <c r="B27" s="82"/>
      <c r="C27" s="82"/>
      <c r="D27" s="101"/>
      <c r="E27" s="102"/>
      <c r="F27" s="75"/>
      <c r="G27" s="489"/>
      <c r="H27" s="72"/>
      <c r="I27" s="491"/>
      <c r="J27" s="72"/>
      <c r="K27" s="491"/>
      <c r="L27" s="72"/>
      <c r="M27" s="491"/>
      <c r="N27" s="72"/>
      <c r="O27" s="491"/>
      <c r="P27" s="72"/>
      <c r="Q27" s="491"/>
      <c r="R27" s="72"/>
      <c r="S27" s="72"/>
      <c r="T27" s="72"/>
      <c r="U27" s="72"/>
      <c r="V27" s="72"/>
      <c r="W27" s="72"/>
      <c r="X27" s="72"/>
      <c r="Y27" s="72"/>
      <c r="Z27" s="72"/>
      <c r="AA27" s="102"/>
      <c r="AB27" s="72"/>
      <c r="AC27" s="428"/>
      <c r="AD27" s="90"/>
      <c r="AE27" s="90"/>
      <c r="AF27" s="103"/>
    </row>
    <row r="28" spans="1:32" ht="45">
      <c r="A28" s="82" t="s">
        <v>730</v>
      </c>
      <c r="B28" s="82" t="s">
        <v>249</v>
      </c>
      <c r="C28" s="82" t="s">
        <v>687</v>
      </c>
      <c r="D28" s="101" t="s">
        <v>244</v>
      </c>
      <c r="E28" s="102">
        <v>26</v>
      </c>
      <c r="F28" s="75">
        <v>10</v>
      </c>
      <c r="G28" s="489">
        <v>10</v>
      </c>
      <c r="H28" s="72">
        <v>7</v>
      </c>
      <c r="I28" s="491">
        <v>7</v>
      </c>
      <c r="J28" s="72">
        <v>9</v>
      </c>
      <c r="K28" s="491">
        <v>9</v>
      </c>
      <c r="L28" s="72"/>
      <c r="M28" s="491">
        <v>7</v>
      </c>
      <c r="N28" s="72"/>
      <c r="O28" s="491">
        <v>3</v>
      </c>
      <c r="P28" s="72"/>
      <c r="Q28" s="491">
        <v>5</v>
      </c>
      <c r="R28" s="72"/>
      <c r="S28" s="72"/>
      <c r="T28" s="72"/>
      <c r="U28" s="72"/>
      <c r="V28" s="72"/>
      <c r="W28" s="72"/>
      <c r="X28" s="72"/>
      <c r="Y28" s="72"/>
      <c r="Z28" s="72"/>
      <c r="AA28" s="102"/>
      <c r="AB28" s="72"/>
      <c r="AC28" s="428"/>
      <c r="AD28" s="93">
        <f aca="true" t="shared" si="2" ref="AD28:AD34">+F28+H28+J28+L28+N28+P28+R28+T28+V28+X28+Z28+AB28</f>
        <v>26</v>
      </c>
      <c r="AE28" s="93">
        <f>+G28+I28+K28+M28+O28+Q28+S28+U28+W28+Y28+AA28+AC28</f>
        <v>41</v>
      </c>
      <c r="AF28" s="103"/>
    </row>
    <row r="29" spans="1:32" ht="45">
      <c r="A29" s="82" t="s">
        <v>731</v>
      </c>
      <c r="B29" s="82" t="s">
        <v>249</v>
      </c>
      <c r="C29" s="82" t="s">
        <v>687</v>
      </c>
      <c r="D29" s="101" t="s">
        <v>244</v>
      </c>
      <c r="E29" s="102">
        <v>17</v>
      </c>
      <c r="F29" s="75">
        <v>4</v>
      </c>
      <c r="G29" s="489">
        <v>4</v>
      </c>
      <c r="H29" s="72">
        <v>3</v>
      </c>
      <c r="I29" s="491">
        <v>3</v>
      </c>
      <c r="J29" s="72">
        <v>3</v>
      </c>
      <c r="K29" s="491">
        <v>3</v>
      </c>
      <c r="L29" s="72">
        <v>7</v>
      </c>
      <c r="M29" s="491">
        <v>2</v>
      </c>
      <c r="N29" s="72"/>
      <c r="O29" s="491">
        <v>4</v>
      </c>
      <c r="P29" s="72"/>
      <c r="Q29" s="491">
        <v>1</v>
      </c>
      <c r="R29" s="72"/>
      <c r="S29" s="72"/>
      <c r="T29" s="72"/>
      <c r="U29" s="72"/>
      <c r="V29" s="72"/>
      <c r="W29" s="72"/>
      <c r="X29" s="72"/>
      <c r="Y29" s="72"/>
      <c r="Z29" s="72"/>
      <c r="AA29" s="102"/>
      <c r="AB29" s="72"/>
      <c r="AC29" s="428"/>
      <c r="AD29" s="93">
        <f t="shared" si="2"/>
        <v>17</v>
      </c>
      <c r="AE29" s="93">
        <f>+G29+I29+K29+M29+O29+Q29+S29+U29+W29+Y29+AA29+AC29</f>
        <v>17</v>
      </c>
      <c r="AF29" s="103"/>
    </row>
    <row r="30" spans="1:32" ht="11.25">
      <c r="A30" s="300" t="s">
        <v>240</v>
      </c>
      <c r="B30" s="82"/>
      <c r="C30" s="82"/>
      <c r="D30" s="101"/>
      <c r="E30" s="102"/>
      <c r="F30" s="75"/>
      <c r="G30" s="489"/>
      <c r="H30" s="72"/>
      <c r="I30" s="491"/>
      <c r="J30" s="72"/>
      <c r="K30" s="491"/>
      <c r="L30" s="72"/>
      <c r="M30" s="491"/>
      <c r="N30" s="72"/>
      <c r="O30" s="491"/>
      <c r="P30" s="72"/>
      <c r="Q30" s="491"/>
      <c r="R30" s="72"/>
      <c r="S30" s="72"/>
      <c r="T30" s="72"/>
      <c r="U30" s="72"/>
      <c r="V30" s="72"/>
      <c r="W30" s="72"/>
      <c r="X30" s="72"/>
      <c r="Y30" s="72"/>
      <c r="Z30" s="72"/>
      <c r="AA30" s="102"/>
      <c r="AB30" s="72"/>
      <c r="AC30" s="428"/>
      <c r="AD30" s="90">
        <f t="shared" si="2"/>
        <v>0</v>
      </c>
      <c r="AE30" s="90">
        <f>+G30+I30+K30+M30+O30+Q30+S30+U30+W30+Y30+AA30+AC30</f>
        <v>0</v>
      </c>
      <c r="AF30" s="103"/>
    </row>
    <row r="31" spans="1:32" ht="45">
      <c r="A31" s="82" t="s">
        <v>732</v>
      </c>
      <c r="B31" s="82" t="s">
        <v>249</v>
      </c>
      <c r="C31" s="82" t="s">
        <v>687</v>
      </c>
      <c r="D31" s="101" t="s">
        <v>98</v>
      </c>
      <c r="E31" s="102">
        <v>207</v>
      </c>
      <c r="F31" s="622">
        <v>17.248</v>
      </c>
      <c r="G31" s="633">
        <v>17.2</v>
      </c>
      <c r="H31" s="624">
        <v>17.248</v>
      </c>
      <c r="I31" s="626">
        <v>17.2</v>
      </c>
      <c r="J31" s="624">
        <v>17.248</v>
      </c>
      <c r="K31" s="626">
        <v>17.2</v>
      </c>
      <c r="L31" s="624">
        <v>17.248</v>
      </c>
      <c r="M31" s="626">
        <v>17.2</v>
      </c>
      <c r="N31" s="624">
        <v>17.248</v>
      </c>
      <c r="O31" s="626">
        <v>17.2</v>
      </c>
      <c r="P31" s="624">
        <v>17.248</v>
      </c>
      <c r="Q31" s="626">
        <v>17.2</v>
      </c>
      <c r="R31" s="624">
        <v>17.248</v>
      </c>
      <c r="S31" s="624"/>
      <c r="T31" s="624">
        <v>17.248</v>
      </c>
      <c r="U31" s="624"/>
      <c r="V31" s="624">
        <v>17.248</v>
      </c>
      <c r="W31" s="624"/>
      <c r="X31" s="624">
        <v>17.248</v>
      </c>
      <c r="Y31" s="624"/>
      <c r="Z31" s="624">
        <v>17.248</v>
      </c>
      <c r="AA31" s="627"/>
      <c r="AB31" s="624">
        <v>17.248</v>
      </c>
      <c r="AC31" s="634"/>
      <c r="AD31" s="93">
        <f t="shared" si="2"/>
        <v>206.97599999999997</v>
      </c>
      <c r="AE31" s="93">
        <f>+G31+I31+K31+M31+O31+Q31+S31+U31+W31+Y31+AA31+AC31</f>
        <v>103.2</v>
      </c>
      <c r="AF31" s="103"/>
    </row>
    <row r="32" spans="1:32" ht="45">
      <c r="A32" s="82" t="s">
        <v>733</v>
      </c>
      <c r="B32" s="82" t="s">
        <v>249</v>
      </c>
      <c r="C32" s="82" t="s">
        <v>687</v>
      </c>
      <c r="D32" s="101" t="s">
        <v>98</v>
      </c>
      <c r="E32" s="102">
        <v>185</v>
      </c>
      <c r="F32" s="75">
        <v>15.400000000000002</v>
      </c>
      <c r="G32" s="489">
        <v>15.4</v>
      </c>
      <c r="H32" s="72">
        <v>15.400000000000002</v>
      </c>
      <c r="I32" s="491">
        <v>15.4</v>
      </c>
      <c r="J32" s="72">
        <v>15.400000000000002</v>
      </c>
      <c r="K32" s="491">
        <v>15.4</v>
      </c>
      <c r="L32" s="72">
        <v>15.400000000000002</v>
      </c>
      <c r="M32" s="491">
        <v>15.4</v>
      </c>
      <c r="N32" s="72">
        <v>15.400000000000002</v>
      </c>
      <c r="O32" s="491">
        <v>15.4</v>
      </c>
      <c r="P32" s="72">
        <v>15.400000000000002</v>
      </c>
      <c r="Q32" s="491">
        <v>15.4</v>
      </c>
      <c r="R32" s="72">
        <v>15.400000000000002</v>
      </c>
      <c r="S32" s="72"/>
      <c r="T32" s="72">
        <v>15.400000000000002</v>
      </c>
      <c r="U32" s="72"/>
      <c r="V32" s="72">
        <v>15.400000000000002</v>
      </c>
      <c r="W32" s="72"/>
      <c r="X32" s="72">
        <v>15.400000000000002</v>
      </c>
      <c r="Y32" s="72"/>
      <c r="Z32" s="72">
        <v>15.400000000000002</v>
      </c>
      <c r="AA32" s="102"/>
      <c r="AB32" s="72">
        <v>15.400000000000002</v>
      </c>
      <c r="AC32" s="428"/>
      <c r="AD32" s="93">
        <f t="shared" si="2"/>
        <v>184.80000000000004</v>
      </c>
      <c r="AE32" s="93">
        <f>+G32+I32+K32+M32+O32+Q32+S32+U32+W32+Y32+AA32+AC32</f>
        <v>92.4</v>
      </c>
      <c r="AF32" s="103"/>
    </row>
    <row r="33" spans="1:32" ht="11.25">
      <c r="A33" s="300" t="s">
        <v>241</v>
      </c>
      <c r="B33" s="82"/>
      <c r="C33" s="82"/>
      <c r="D33" s="101"/>
      <c r="E33" s="102"/>
      <c r="F33" s="75"/>
      <c r="G33" s="489"/>
      <c r="H33" s="72"/>
      <c r="I33" s="491"/>
      <c r="J33" s="72"/>
      <c r="K33" s="491"/>
      <c r="L33" s="72"/>
      <c r="M33" s="491"/>
      <c r="N33" s="72"/>
      <c r="O33" s="491"/>
      <c r="P33" s="72"/>
      <c r="Q33" s="491"/>
      <c r="R33" s="72"/>
      <c r="S33" s="72"/>
      <c r="T33" s="72"/>
      <c r="U33" s="72"/>
      <c r="V33" s="72"/>
      <c r="W33" s="72"/>
      <c r="X33" s="72"/>
      <c r="Y33" s="72"/>
      <c r="Z33" s="72"/>
      <c r="AA33" s="102"/>
      <c r="AB33" s="72"/>
      <c r="AC33" s="428"/>
      <c r="AD33" s="90"/>
      <c r="AE33" s="90"/>
      <c r="AF33" s="103"/>
    </row>
    <row r="34" spans="1:32" ht="45">
      <c r="A34" s="82" t="s">
        <v>734</v>
      </c>
      <c r="B34" s="82" t="s">
        <v>249</v>
      </c>
      <c r="C34" s="82" t="s">
        <v>687</v>
      </c>
      <c r="D34" s="101" t="s">
        <v>98</v>
      </c>
      <c r="E34" s="102">
        <v>50</v>
      </c>
      <c r="F34" s="248"/>
      <c r="G34" s="490"/>
      <c r="H34" s="247"/>
      <c r="I34" s="492"/>
      <c r="J34" s="247">
        <v>10</v>
      </c>
      <c r="K34" s="492">
        <v>10</v>
      </c>
      <c r="L34" s="247">
        <v>10</v>
      </c>
      <c r="M34" s="492"/>
      <c r="N34" s="247">
        <v>10</v>
      </c>
      <c r="O34" s="492"/>
      <c r="P34" s="247">
        <v>10</v>
      </c>
      <c r="Q34" s="492"/>
      <c r="R34" s="247">
        <v>10</v>
      </c>
      <c r="S34" s="247"/>
      <c r="T34" s="247"/>
      <c r="U34" s="247"/>
      <c r="V34" s="247"/>
      <c r="W34" s="247"/>
      <c r="X34" s="247"/>
      <c r="Y34" s="247"/>
      <c r="Z34" s="247"/>
      <c r="AA34" s="139"/>
      <c r="AB34" s="247"/>
      <c r="AC34" s="463"/>
      <c r="AD34" s="93">
        <f t="shared" si="2"/>
        <v>50</v>
      </c>
      <c r="AE34" s="93">
        <f>+G34+I34+K34+M34+O34+Q34+S34+U34+W34+Y34+AA34+AC34</f>
        <v>10</v>
      </c>
      <c r="AF34" s="103"/>
    </row>
    <row r="35" spans="1:32" ht="45">
      <c r="A35" s="82" t="s">
        <v>735</v>
      </c>
      <c r="B35" s="82" t="s">
        <v>249</v>
      </c>
      <c r="C35" s="82" t="s">
        <v>687</v>
      </c>
      <c r="D35" s="101" t="s">
        <v>98</v>
      </c>
      <c r="E35" s="102">
        <v>30</v>
      </c>
      <c r="F35" s="248"/>
      <c r="G35" s="490"/>
      <c r="H35" s="247"/>
      <c r="I35" s="492"/>
      <c r="J35" s="247">
        <v>6</v>
      </c>
      <c r="K35" s="492">
        <v>6</v>
      </c>
      <c r="L35" s="247">
        <v>6</v>
      </c>
      <c r="M35" s="492"/>
      <c r="N35" s="247">
        <v>6</v>
      </c>
      <c r="O35" s="492"/>
      <c r="P35" s="247">
        <v>6</v>
      </c>
      <c r="Q35" s="492"/>
      <c r="R35" s="247">
        <v>6</v>
      </c>
      <c r="S35" s="247"/>
      <c r="T35" s="247"/>
      <c r="U35" s="247"/>
      <c r="V35" s="247"/>
      <c r="W35" s="247"/>
      <c r="X35" s="247"/>
      <c r="Y35" s="247"/>
      <c r="Z35" s="247"/>
      <c r="AA35" s="139"/>
      <c r="AB35" s="247"/>
      <c r="AC35" s="463"/>
      <c r="AD35" s="93">
        <f>+F35+H35+J35+L35+N35+P35+R35+T35+V35+X35+Z35+AB35</f>
        <v>30</v>
      </c>
      <c r="AE35" s="93">
        <f>+G35+I35+K35+M35+O35+Q35+S35+U35+W35+Y35+AA35+AC35</f>
        <v>6</v>
      </c>
      <c r="AF35" s="103"/>
    </row>
    <row r="36" spans="1:32" ht="11.25">
      <c r="A36" s="300" t="s">
        <v>242</v>
      </c>
      <c r="B36" s="82"/>
      <c r="C36" s="82"/>
      <c r="D36" s="101"/>
      <c r="E36" s="102"/>
      <c r="F36" s="75"/>
      <c r="G36" s="489"/>
      <c r="H36" s="72"/>
      <c r="I36" s="491"/>
      <c r="J36" s="72"/>
      <c r="K36" s="491"/>
      <c r="L36" s="72"/>
      <c r="M36" s="491"/>
      <c r="N36" s="72"/>
      <c r="O36" s="491"/>
      <c r="P36" s="72"/>
      <c r="Q36" s="491"/>
      <c r="R36" s="72"/>
      <c r="S36" s="72"/>
      <c r="T36" s="72"/>
      <c r="U36" s="72"/>
      <c r="V36" s="72"/>
      <c r="W36" s="72"/>
      <c r="X36" s="72"/>
      <c r="Y36" s="72"/>
      <c r="Z36" s="72"/>
      <c r="AA36" s="102"/>
      <c r="AB36" s="72"/>
      <c r="AC36" s="428"/>
      <c r="AD36" s="90"/>
      <c r="AE36" s="90"/>
      <c r="AF36" s="103"/>
    </row>
    <row r="37" spans="1:32" ht="45.75" thickBot="1">
      <c r="A37" s="82" t="s">
        <v>493</v>
      </c>
      <c r="B37" s="82" t="s">
        <v>249</v>
      </c>
      <c r="C37" s="82" t="s">
        <v>687</v>
      </c>
      <c r="D37" s="101" t="s">
        <v>244</v>
      </c>
      <c r="E37" s="102">
        <v>36</v>
      </c>
      <c r="F37" s="75">
        <v>3</v>
      </c>
      <c r="G37" s="489">
        <v>3</v>
      </c>
      <c r="H37" s="72">
        <v>3</v>
      </c>
      <c r="I37" s="491">
        <v>3</v>
      </c>
      <c r="J37" s="72">
        <v>3</v>
      </c>
      <c r="K37" s="491">
        <v>3</v>
      </c>
      <c r="L37" s="72">
        <v>3</v>
      </c>
      <c r="M37" s="491"/>
      <c r="N37" s="72">
        <v>3</v>
      </c>
      <c r="O37" s="491"/>
      <c r="P37" s="72">
        <v>3</v>
      </c>
      <c r="Q37" s="491"/>
      <c r="R37" s="72">
        <v>3</v>
      </c>
      <c r="S37" s="72"/>
      <c r="T37" s="72">
        <v>3</v>
      </c>
      <c r="U37" s="72"/>
      <c r="V37" s="72">
        <v>3</v>
      </c>
      <c r="W37" s="72"/>
      <c r="X37" s="72">
        <v>3</v>
      </c>
      <c r="Y37" s="72"/>
      <c r="Z37" s="72">
        <v>3</v>
      </c>
      <c r="AA37" s="102"/>
      <c r="AB37" s="72">
        <v>3</v>
      </c>
      <c r="AC37" s="428"/>
      <c r="AD37" s="93">
        <f>+F37+H37+J37+L37+N37+P37+R37+T37+V37+X37+Z37+AB37</f>
        <v>36</v>
      </c>
      <c r="AE37" s="93">
        <f>+G37+I37+K37+M37+O37+Q37+S37+U37+W37+Y37+AA37+AC37</f>
        <v>9</v>
      </c>
      <c r="AF37" s="103"/>
    </row>
    <row r="38" spans="1:32" ht="15" customHeight="1">
      <c r="A38" s="695" t="s">
        <v>231</v>
      </c>
      <c r="B38" s="696"/>
      <c r="C38" s="696"/>
      <c r="D38" s="697"/>
      <c r="E38" s="102"/>
      <c r="F38" s="75"/>
      <c r="G38" s="396"/>
      <c r="H38" s="72"/>
      <c r="I38" s="72"/>
      <c r="J38" s="72"/>
      <c r="K38" s="72"/>
      <c r="L38" s="72"/>
      <c r="M38" s="491"/>
      <c r="N38" s="72"/>
      <c r="O38" s="491"/>
      <c r="P38" s="72"/>
      <c r="Q38" s="491"/>
      <c r="R38" s="72"/>
      <c r="S38" s="72"/>
      <c r="T38" s="72"/>
      <c r="U38" s="72"/>
      <c r="V38" s="72"/>
      <c r="W38" s="72"/>
      <c r="X38" s="72"/>
      <c r="Y38" s="72"/>
      <c r="Z38" s="72"/>
      <c r="AA38" s="102"/>
      <c r="AB38" s="72"/>
      <c r="AC38" s="427"/>
      <c r="AD38" s="90"/>
      <c r="AE38" s="90"/>
      <c r="AF38" s="103"/>
    </row>
    <row r="39" spans="1:32" ht="45">
      <c r="A39" s="82" t="s">
        <v>247</v>
      </c>
      <c r="B39" s="82" t="s">
        <v>249</v>
      </c>
      <c r="C39" s="71" t="s">
        <v>687</v>
      </c>
      <c r="D39" s="83" t="s">
        <v>248</v>
      </c>
      <c r="E39" s="304">
        <v>370000</v>
      </c>
      <c r="F39" s="92">
        <v>30833</v>
      </c>
      <c r="G39" s="493">
        <v>16521</v>
      </c>
      <c r="H39" s="249">
        <v>30833</v>
      </c>
      <c r="I39" s="494">
        <v>18060</v>
      </c>
      <c r="J39" s="249">
        <v>30833</v>
      </c>
      <c r="K39" s="494">
        <v>22876</v>
      </c>
      <c r="L39" s="249">
        <v>30833</v>
      </c>
      <c r="M39" s="494">
        <v>23553</v>
      </c>
      <c r="N39" s="249">
        <v>30833</v>
      </c>
      <c r="O39" s="494">
        <v>21424</v>
      </c>
      <c r="P39" s="249">
        <v>30833</v>
      </c>
      <c r="Q39" s="494">
        <v>16549</v>
      </c>
      <c r="R39" s="249">
        <v>30833</v>
      </c>
      <c r="S39" s="249"/>
      <c r="T39" s="249">
        <v>30833</v>
      </c>
      <c r="U39" s="249"/>
      <c r="V39" s="249">
        <v>30833</v>
      </c>
      <c r="W39" s="249"/>
      <c r="X39" s="249">
        <v>30833</v>
      </c>
      <c r="Y39" s="249"/>
      <c r="Z39" s="249">
        <v>30833</v>
      </c>
      <c r="AA39" s="301"/>
      <c r="AB39" s="249">
        <v>30837</v>
      </c>
      <c r="AC39" s="429"/>
      <c r="AD39" s="93">
        <f aca="true" t="shared" si="3" ref="AD39:AE41">+F39+H39+J39+L39+N39+P39+R39+T39+V39+X39+Z39+AB39</f>
        <v>370000</v>
      </c>
      <c r="AE39" s="93">
        <f t="shared" si="3"/>
        <v>118983</v>
      </c>
      <c r="AF39" s="88"/>
    </row>
    <row r="40" spans="1:32" ht="45">
      <c r="A40" s="82" t="s">
        <v>494</v>
      </c>
      <c r="B40" s="82" t="s">
        <v>249</v>
      </c>
      <c r="C40" s="71" t="s">
        <v>687</v>
      </c>
      <c r="D40" s="83" t="s">
        <v>66</v>
      </c>
      <c r="E40" s="102">
        <v>4</v>
      </c>
      <c r="F40" s="92"/>
      <c r="G40" s="493"/>
      <c r="H40" s="302"/>
      <c r="I40" s="495"/>
      <c r="J40" s="302">
        <v>1</v>
      </c>
      <c r="K40" s="495">
        <v>1</v>
      </c>
      <c r="L40" s="302"/>
      <c r="M40" s="495"/>
      <c r="N40" s="302"/>
      <c r="O40" s="495"/>
      <c r="P40" s="302">
        <v>1</v>
      </c>
      <c r="Q40" s="495">
        <v>1</v>
      </c>
      <c r="R40" s="302"/>
      <c r="S40" s="302"/>
      <c r="T40" s="302"/>
      <c r="U40" s="302"/>
      <c r="V40" s="302">
        <v>1</v>
      </c>
      <c r="W40" s="302"/>
      <c r="X40" s="302"/>
      <c r="Y40" s="302"/>
      <c r="Z40" s="302"/>
      <c r="AA40" s="303"/>
      <c r="AB40" s="302">
        <v>1</v>
      </c>
      <c r="AC40" s="430"/>
      <c r="AD40" s="93">
        <f t="shared" si="3"/>
        <v>4</v>
      </c>
      <c r="AE40" s="93">
        <f t="shared" si="3"/>
        <v>2</v>
      </c>
      <c r="AF40" s="88"/>
    </row>
    <row r="41" spans="1:32" ht="45.75" thickBot="1">
      <c r="A41" s="82" t="s">
        <v>495</v>
      </c>
      <c r="B41" s="82" t="s">
        <v>249</v>
      </c>
      <c r="C41" s="71" t="s">
        <v>687</v>
      </c>
      <c r="D41" s="83" t="s">
        <v>66</v>
      </c>
      <c r="E41" s="102">
        <v>12</v>
      </c>
      <c r="F41" s="92">
        <v>1</v>
      </c>
      <c r="G41" s="493">
        <v>1</v>
      </c>
      <c r="H41" s="302">
        <v>1</v>
      </c>
      <c r="I41" s="495">
        <v>1</v>
      </c>
      <c r="J41" s="302">
        <v>1</v>
      </c>
      <c r="K41" s="495">
        <v>1</v>
      </c>
      <c r="L41" s="302">
        <v>1</v>
      </c>
      <c r="M41" s="495"/>
      <c r="N41" s="302">
        <v>1</v>
      </c>
      <c r="O41" s="495"/>
      <c r="P41" s="302">
        <v>1</v>
      </c>
      <c r="Q41" s="495"/>
      <c r="R41" s="302">
        <v>1</v>
      </c>
      <c r="S41" s="302"/>
      <c r="T41" s="302">
        <v>1</v>
      </c>
      <c r="U41" s="302"/>
      <c r="V41" s="302">
        <v>1</v>
      </c>
      <c r="W41" s="302"/>
      <c r="X41" s="302">
        <v>1</v>
      </c>
      <c r="Y41" s="302"/>
      <c r="Z41" s="302">
        <v>1</v>
      </c>
      <c r="AA41" s="303"/>
      <c r="AB41" s="464">
        <v>1</v>
      </c>
      <c r="AC41" s="429"/>
      <c r="AD41" s="93">
        <f t="shared" si="3"/>
        <v>12</v>
      </c>
      <c r="AE41" s="93">
        <f t="shared" si="3"/>
        <v>3</v>
      </c>
      <c r="AF41" s="88"/>
    </row>
    <row r="42" spans="1:32" s="24" customFormat="1" ht="15.75" thickBot="1">
      <c r="A42" s="711" t="s">
        <v>70</v>
      </c>
      <c r="B42" s="711"/>
      <c r="C42" s="711"/>
      <c r="D42" s="711"/>
      <c r="E42" s="712"/>
      <c r="F42" s="677"/>
      <c r="G42" s="678"/>
      <c r="H42" s="679"/>
      <c r="I42" s="679"/>
      <c r="J42" s="679"/>
      <c r="K42" s="679"/>
      <c r="L42" s="679"/>
      <c r="M42" s="679"/>
      <c r="N42" s="679"/>
      <c r="O42" s="679"/>
      <c r="P42" s="679"/>
      <c r="Q42" s="679"/>
      <c r="R42" s="679"/>
      <c r="S42" s="679"/>
      <c r="T42" s="679"/>
      <c r="U42" s="679"/>
      <c r="V42" s="679"/>
      <c r="W42" s="679"/>
      <c r="X42" s="679"/>
      <c r="Y42" s="679"/>
      <c r="Z42" s="679"/>
      <c r="AA42" s="680"/>
      <c r="AB42" s="680"/>
      <c r="AC42" s="390"/>
      <c r="AD42" s="58"/>
      <c r="AE42" s="58"/>
      <c r="AF42" s="58"/>
    </row>
    <row r="43" spans="1:32" ht="45">
      <c r="A43" s="82" t="s">
        <v>251</v>
      </c>
      <c r="B43" s="82" t="s">
        <v>249</v>
      </c>
      <c r="C43" s="82" t="s">
        <v>250</v>
      </c>
      <c r="D43" s="101" t="s">
        <v>173</v>
      </c>
      <c r="E43" s="102">
        <v>13</v>
      </c>
      <c r="F43" s="75"/>
      <c r="G43" s="489"/>
      <c r="H43" s="72"/>
      <c r="I43" s="491"/>
      <c r="J43" s="72"/>
      <c r="K43" s="491"/>
      <c r="L43" s="72"/>
      <c r="M43" s="72"/>
      <c r="N43" s="72"/>
      <c r="O43" s="72"/>
      <c r="P43" s="72"/>
      <c r="Q43" s="72"/>
      <c r="R43" s="72"/>
      <c r="S43" s="72"/>
      <c r="T43" s="72"/>
      <c r="U43" s="72"/>
      <c r="V43" s="72"/>
      <c r="W43" s="72"/>
      <c r="X43" s="72"/>
      <c r="Y43" s="72"/>
      <c r="Z43" s="72"/>
      <c r="AA43" s="102"/>
      <c r="AB43" s="73">
        <v>13</v>
      </c>
      <c r="AC43" s="427"/>
      <c r="AD43" s="93">
        <f aca="true" t="shared" si="4" ref="AD43:AE45">+F43+H43+J43+L43+N43+P43+R43+T43+V43+X43+Z43+AB43</f>
        <v>13</v>
      </c>
      <c r="AE43" s="93">
        <f t="shared" si="4"/>
        <v>0</v>
      </c>
      <c r="AF43" s="103"/>
    </row>
    <row r="44" spans="1:32" ht="45">
      <c r="A44" s="82" t="s">
        <v>492</v>
      </c>
      <c r="B44" s="82" t="s">
        <v>249</v>
      </c>
      <c r="C44" s="82" t="s">
        <v>250</v>
      </c>
      <c r="D44" s="101" t="s">
        <v>66</v>
      </c>
      <c r="E44" s="102">
        <v>104</v>
      </c>
      <c r="F44" s="75">
        <v>8</v>
      </c>
      <c r="G44" s="489"/>
      <c r="H44" s="72">
        <v>8</v>
      </c>
      <c r="I44" s="491"/>
      <c r="J44" s="72">
        <v>8</v>
      </c>
      <c r="K44" s="491"/>
      <c r="L44" s="72">
        <v>10</v>
      </c>
      <c r="M44" s="72"/>
      <c r="N44" s="72">
        <v>10</v>
      </c>
      <c r="O44" s="72"/>
      <c r="P44" s="72">
        <v>10</v>
      </c>
      <c r="Q44" s="72"/>
      <c r="R44" s="72">
        <v>10</v>
      </c>
      <c r="S44" s="72"/>
      <c r="T44" s="72">
        <v>10</v>
      </c>
      <c r="U44" s="72"/>
      <c r="V44" s="72">
        <v>10</v>
      </c>
      <c r="W44" s="72"/>
      <c r="X44" s="72">
        <v>10</v>
      </c>
      <c r="Y44" s="72"/>
      <c r="Z44" s="72">
        <v>10</v>
      </c>
      <c r="AA44" s="102"/>
      <c r="AB44" s="73">
        <v>0</v>
      </c>
      <c r="AC44" s="427"/>
      <c r="AD44" s="93">
        <f t="shared" si="4"/>
        <v>104</v>
      </c>
      <c r="AE44" s="93">
        <f t="shared" si="4"/>
        <v>0</v>
      </c>
      <c r="AF44" s="103"/>
    </row>
    <row r="45" spans="1:32" ht="45.75" thickBot="1">
      <c r="A45" s="82" t="s">
        <v>496</v>
      </c>
      <c r="B45" s="82" t="s">
        <v>249</v>
      </c>
      <c r="C45" s="82" t="s">
        <v>250</v>
      </c>
      <c r="D45" s="101" t="s">
        <v>66</v>
      </c>
      <c r="E45" s="102">
        <v>56</v>
      </c>
      <c r="F45" s="75"/>
      <c r="G45" s="489"/>
      <c r="H45" s="72"/>
      <c r="I45" s="491"/>
      <c r="J45" s="72">
        <v>14</v>
      </c>
      <c r="K45" s="491"/>
      <c r="L45" s="72"/>
      <c r="M45" s="72"/>
      <c r="N45" s="72"/>
      <c r="O45" s="72"/>
      <c r="P45" s="72">
        <v>14</v>
      </c>
      <c r="Q45" s="72"/>
      <c r="R45" s="72"/>
      <c r="S45" s="72"/>
      <c r="T45" s="72"/>
      <c r="U45" s="72"/>
      <c r="V45" s="72">
        <v>14</v>
      </c>
      <c r="W45" s="72"/>
      <c r="X45" s="72"/>
      <c r="Y45" s="72"/>
      <c r="Z45" s="72"/>
      <c r="AA45" s="102"/>
      <c r="AB45" s="73">
        <v>14</v>
      </c>
      <c r="AC45" s="427"/>
      <c r="AD45" s="93">
        <f t="shared" si="4"/>
        <v>56</v>
      </c>
      <c r="AE45" s="93">
        <f t="shared" si="4"/>
        <v>0</v>
      </c>
      <c r="AF45" s="103"/>
    </row>
    <row r="46" spans="1:32" s="24" customFormat="1" ht="30.75" customHeight="1" thickBot="1">
      <c r="A46" s="718" t="s">
        <v>174</v>
      </c>
      <c r="B46" s="718"/>
      <c r="C46" s="718"/>
      <c r="D46" s="718"/>
      <c r="E46" s="719"/>
      <c r="F46" s="708"/>
      <c r="G46" s="709"/>
      <c r="H46" s="709"/>
      <c r="I46" s="709"/>
      <c r="J46" s="709"/>
      <c r="K46" s="709"/>
      <c r="L46" s="709"/>
      <c r="M46" s="709"/>
      <c r="N46" s="709"/>
      <c r="O46" s="709"/>
      <c r="P46" s="709"/>
      <c r="Q46" s="709"/>
      <c r="R46" s="709"/>
      <c r="S46" s="709"/>
      <c r="T46" s="709"/>
      <c r="U46" s="709"/>
      <c r="V46" s="709"/>
      <c r="W46" s="709"/>
      <c r="X46" s="709"/>
      <c r="Y46" s="709"/>
      <c r="Z46" s="709"/>
      <c r="AA46" s="709"/>
      <c r="AB46" s="710"/>
      <c r="AC46" s="391"/>
      <c r="AD46" s="58"/>
      <c r="AE46" s="58"/>
      <c r="AF46" s="58"/>
    </row>
    <row r="47" spans="1:32" ht="21" customHeight="1">
      <c r="A47" s="82" t="s">
        <v>790</v>
      </c>
      <c r="B47" s="82" t="s">
        <v>249</v>
      </c>
      <c r="C47" s="82" t="s">
        <v>687</v>
      </c>
      <c r="D47" s="83" t="s">
        <v>694</v>
      </c>
      <c r="E47" s="84">
        <v>1</v>
      </c>
      <c r="F47" s="85"/>
      <c r="G47" s="496"/>
      <c r="H47" s="86">
        <v>1</v>
      </c>
      <c r="I47" s="497">
        <v>1</v>
      </c>
      <c r="J47" s="86"/>
      <c r="K47" s="497"/>
      <c r="L47" s="86"/>
      <c r="M47" s="497"/>
      <c r="N47" s="86"/>
      <c r="O47" s="497"/>
      <c r="P47" s="86"/>
      <c r="Q47" s="497"/>
      <c r="R47" s="86"/>
      <c r="S47" s="86"/>
      <c r="T47" s="86"/>
      <c r="U47" s="86"/>
      <c r="V47" s="86"/>
      <c r="W47" s="86"/>
      <c r="X47" s="86"/>
      <c r="Y47" s="86"/>
      <c r="Z47" s="86"/>
      <c r="AA47" s="129"/>
      <c r="AB47" s="87"/>
      <c r="AC47" s="431"/>
      <c r="AD47" s="88">
        <f aca="true" t="shared" si="5" ref="AD47:AD60">+F47+H47+J47+L47+N47+P47+R47+T47+V47+X47+Z47+AB47</f>
        <v>1</v>
      </c>
      <c r="AE47" s="88">
        <f aca="true" t="shared" si="6" ref="AE47:AE60">+G47+I47+K47+M47+O47+Q47+S47+U47+W47+Y47+AA47+AC47</f>
        <v>1</v>
      </c>
      <c r="AF47" s="88"/>
    </row>
    <row r="48" spans="1:32" ht="21" customHeight="1">
      <c r="A48" s="82" t="s">
        <v>791</v>
      </c>
      <c r="B48" s="82" t="s">
        <v>249</v>
      </c>
      <c r="C48" s="82" t="s">
        <v>687</v>
      </c>
      <c r="D48" s="83" t="s">
        <v>694</v>
      </c>
      <c r="E48" s="84">
        <v>1</v>
      </c>
      <c r="F48" s="85"/>
      <c r="G48" s="496"/>
      <c r="H48" s="86"/>
      <c r="I48" s="497"/>
      <c r="J48" s="86">
        <v>1</v>
      </c>
      <c r="K48" s="497">
        <v>1</v>
      </c>
      <c r="L48" s="86"/>
      <c r="M48" s="497"/>
      <c r="N48" s="86"/>
      <c r="O48" s="497"/>
      <c r="P48" s="86"/>
      <c r="Q48" s="497"/>
      <c r="R48" s="86"/>
      <c r="S48" s="86"/>
      <c r="T48" s="86"/>
      <c r="U48" s="86"/>
      <c r="V48" s="86"/>
      <c r="W48" s="86"/>
      <c r="X48" s="86"/>
      <c r="Y48" s="86"/>
      <c r="Z48" s="86"/>
      <c r="AA48" s="129"/>
      <c r="AB48" s="87"/>
      <c r="AC48" s="431"/>
      <c r="AD48" s="88">
        <f t="shared" si="5"/>
        <v>1</v>
      </c>
      <c r="AE48" s="88">
        <f t="shared" si="6"/>
        <v>1</v>
      </c>
      <c r="AF48" s="88"/>
    </row>
    <row r="49" spans="1:32" ht="21" customHeight="1">
      <c r="A49" s="82" t="s">
        <v>792</v>
      </c>
      <c r="B49" s="82" t="s">
        <v>249</v>
      </c>
      <c r="C49" s="82" t="s">
        <v>687</v>
      </c>
      <c r="D49" s="83" t="s">
        <v>694</v>
      </c>
      <c r="E49" s="84">
        <v>1</v>
      </c>
      <c r="F49" s="85"/>
      <c r="G49" s="496"/>
      <c r="H49" s="86"/>
      <c r="I49" s="497"/>
      <c r="J49" s="86">
        <v>1</v>
      </c>
      <c r="K49" s="497">
        <v>1</v>
      </c>
      <c r="L49" s="86"/>
      <c r="M49" s="497"/>
      <c r="N49" s="86"/>
      <c r="O49" s="497"/>
      <c r="P49" s="86"/>
      <c r="Q49" s="497"/>
      <c r="R49" s="86"/>
      <c r="S49" s="86"/>
      <c r="T49" s="86"/>
      <c r="U49" s="86"/>
      <c r="V49" s="86"/>
      <c r="W49" s="86"/>
      <c r="X49" s="86"/>
      <c r="Y49" s="86"/>
      <c r="Z49" s="86"/>
      <c r="AA49" s="129"/>
      <c r="AB49" s="87"/>
      <c r="AC49" s="431"/>
      <c r="AD49" s="88">
        <f t="shared" si="5"/>
        <v>1</v>
      </c>
      <c r="AE49" s="88">
        <f t="shared" si="6"/>
        <v>1</v>
      </c>
      <c r="AF49" s="88"/>
    </row>
    <row r="50" spans="1:32" ht="21" customHeight="1">
      <c r="A50" s="82" t="s">
        <v>793</v>
      </c>
      <c r="B50" s="82" t="s">
        <v>249</v>
      </c>
      <c r="C50" s="82" t="s">
        <v>687</v>
      </c>
      <c r="D50" s="83" t="s">
        <v>693</v>
      </c>
      <c r="E50" s="84">
        <v>1</v>
      </c>
      <c r="F50" s="85"/>
      <c r="G50" s="496"/>
      <c r="H50" s="86"/>
      <c r="I50" s="497"/>
      <c r="J50" s="86"/>
      <c r="K50" s="497"/>
      <c r="L50" s="86"/>
      <c r="M50" s="497"/>
      <c r="N50" s="86"/>
      <c r="O50" s="497"/>
      <c r="P50" s="86"/>
      <c r="Q50" s="497"/>
      <c r="R50" s="86"/>
      <c r="S50" s="86"/>
      <c r="T50" s="86">
        <v>1</v>
      </c>
      <c r="U50" s="86"/>
      <c r="V50" s="86"/>
      <c r="W50" s="86"/>
      <c r="X50" s="86"/>
      <c r="Y50" s="86"/>
      <c r="Z50" s="86"/>
      <c r="AA50" s="129"/>
      <c r="AB50" s="87"/>
      <c r="AC50" s="431"/>
      <c r="AD50" s="88">
        <f t="shared" si="5"/>
        <v>1</v>
      </c>
      <c r="AE50" s="88">
        <f t="shared" si="6"/>
        <v>0</v>
      </c>
      <c r="AF50" s="88"/>
    </row>
    <row r="51" spans="1:32" ht="45">
      <c r="A51" s="82" t="s">
        <v>794</v>
      </c>
      <c r="B51" s="82" t="s">
        <v>249</v>
      </c>
      <c r="C51" s="82" t="s">
        <v>687</v>
      </c>
      <c r="D51" s="83" t="s">
        <v>694</v>
      </c>
      <c r="E51" s="84">
        <v>1</v>
      </c>
      <c r="F51" s="85"/>
      <c r="G51" s="496"/>
      <c r="H51" s="86">
        <v>1</v>
      </c>
      <c r="I51" s="497"/>
      <c r="J51" s="86"/>
      <c r="K51" s="497">
        <v>1</v>
      </c>
      <c r="L51" s="86"/>
      <c r="M51" s="497"/>
      <c r="N51" s="86"/>
      <c r="O51" s="497"/>
      <c r="P51" s="86"/>
      <c r="Q51" s="497"/>
      <c r="R51" s="86"/>
      <c r="S51" s="86"/>
      <c r="T51" s="86"/>
      <c r="U51" s="86"/>
      <c r="V51" s="86"/>
      <c r="W51" s="86"/>
      <c r="X51" s="86"/>
      <c r="Y51" s="86"/>
      <c r="Z51" s="86"/>
      <c r="AA51" s="129"/>
      <c r="AB51" s="87"/>
      <c r="AC51" s="431"/>
      <c r="AD51" s="88">
        <f t="shared" si="5"/>
        <v>1</v>
      </c>
      <c r="AE51" s="88">
        <f t="shared" si="6"/>
        <v>1</v>
      </c>
      <c r="AF51" s="88"/>
    </row>
    <row r="52" spans="1:32" ht="45">
      <c r="A52" s="82" t="s">
        <v>795</v>
      </c>
      <c r="B52" s="82" t="s">
        <v>249</v>
      </c>
      <c r="C52" s="82" t="s">
        <v>687</v>
      </c>
      <c r="D52" s="83" t="s">
        <v>693</v>
      </c>
      <c r="E52" s="84">
        <v>1</v>
      </c>
      <c r="F52" s="85"/>
      <c r="G52" s="496"/>
      <c r="H52" s="86"/>
      <c r="I52" s="497"/>
      <c r="J52" s="86"/>
      <c r="K52" s="497"/>
      <c r="L52" s="86"/>
      <c r="M52" s="497"/>
      <c r="N52" s="86"/>
      <c r="O52" s="497"/>
      <c r="P52" s="86"/>
      <c r="Q52" s="497"/>
      <c r="R52" s="86"/>
      <c r="S52" s="86"/>
      <c r="T52" s="86">
        <v>1</v>
      </c>
      <c r="U52" s="86"/>
      <c r="V52" s="86"/>
      <c r="W52" s="86"/>
      <c r="X52" s="86"/>
      <c r="Y52" s="86"/>
      <c r="Z52" s="86"/>
      <c r="AA52" s="129"/>
      <c r="AB52" s="87"/>
      <c r="AC52" s="431"/>
      <c r="AD52" s="88">
        <f t="shared" si="5"/>
        <v>1</v>
      </c>
      <c r="AE52" s="88">
        <f t="shared" si="6"/>
        <v>0</v>
      </c>
      <c r="AF52" s="88"/>
    </row>
    <row r="53" spans="1:32" ht="45">
      <c r="A53" s="82" t="s">
        <v>796</v>
      </c>
      <c r="B53" s="82" t="s">
        <v>249</v>
      </c>
      <c r="C53" s="82" t="s">
        <v>687</v>
      </c>
      <c r="D53" s="83" t="s">
        <v>694</v>
      </c>
      <c r="E53" s="84">
        <v>1</v>
      </c>
      <c r="F53" s="85"/>
      <c r="G53" s="496"/>
      <c r="H53" s="86">
        <v>1</v>
      </c>
      <c r="I53" s="497"/>
      <c r="J53" s="86"/>
      <c r="K53" s="497">
        <v>1</v>
      </c>
      <c r="L53" s="86"/>
      <c r="M53" s="497"/>
      <c r="N53" s="86"/>
      <c r="O53" s="497"/>
      <c r="P53" s="86"/>
      <c r="Q53" s="497"/>
      <c r="R53" s="86"/>
      <c r="S53" s="86"/>
      <c r="T53" s="86"/>
      <c r="U53" s="86"/>
      <c r="V53" s="86"/>
      <c r="W53" s="86"/>
      <c r="X53" s="86"/>
      <c r="Y53" s="86"/>
      <c r="Z53" s="86"/>
      <c r="AA53" s="129"/>
      <c r="AB53" s="87"/>
      <c r="AC53" s="431"/>
      <c r="AD53" s="88">
        <f t="shared" si="5"/>
        <v>1</v>
      </c>
      <c r="AE53" s="88">
        <f t="shared" si="6"/>
        <v>1</v>
      </c>
      <c r="AF53" s="88"/>
    </row>
    <row r="54" spans="1:32" ht="45">
      <c r="A54" s="82" t="s">
        <v>797</v>
      </c>
      <c r="B54" s="82" t="s">
        <v>249</v>
      </c>
      <c r="C54" s="82" t="s">
        <v>687</v>
      </c>
      <c r="D54" s="83" t="s">
        <v>693</v>
      </c>
      <c r="E54" s="84">
        <v>1</v>
      </c>
      <c r="F54" s="85"/>
      <c r="G54" s="496"/>
      <c r="H54" s="86"/>
      <c r="I54" s="497"/>
      <c r="J54" s="86"/>
      <c r="K54" s="497"/>
      <c r="L54" s="86"/>
      <c r="M54" s="497"/>
      <c r="N54" s="86"/>
      <c r="O54" s="497"/>
      <c r="P54" s="86">
        <v>1</v>
      </c>
      <c r="Q54" s="497">
        <v>1</v>
      </c>
      <c r="R54" s="86"/>
      <c r="S54" s="86"/>
      <c r="T54" s="86"/>
      <c r="U54" s="86"/>
      <c r="V54" s="86"/>
      <c r="W54" s="86"/>
      <c r="X54" s="86"/>
      <c r="Y54" s="86"/>
      <c r="Z54" s="86"/>
      <c r="AA54" s="129"/>
      <c r="AB54" s="87"/>
      <c r="AC54" s="431"/>
      <c r="AD54" s="88">
        <f t="shared" si="5"/>
        <v>1</v>
      </c>
      <c r="AE54" s="88">
        <f t="shared" si="6"/>
        <v>1</v>
      </c>
      <c r="AF54" s="88"/>
    </row>
    <row r="55" spans="1:32" ht="45">
      <c r="A55" s="82" t="s">
        <v>798</v>
      </c>
      <c r="B55" s="82" t="s">
        <v>249</v>
      </c>
      <c r="C55" s="82" t="s">
        <v>687</v>
      </c>
      <c r="D55" s="83" t="s">
        <v>693</v>
      </c>
      <c r="E55" s="84">
        <v>1</v>
      </c>
      <c r="F55" s="85"/>
      <c r="G55" s="496"/>
      <c r="H55" s="86"/>
      <c r="I55" s="497"/>
      <c r="J55" s="86"/>
      <c r="K55" s="497"/>
      <c r="L55" s="86"/>
      <c r="M55" s="497"/>
      <c r="N55" s="86"/>
      <c r="O55" s="497"/>
      <c r="P55" s="86">
        <v>1</v>
      </c>
      <c r="Q55" s="497">
        <v>1</v>
      </c>
      <c r="R55" s="86"/>
      <c r="S55" s="86"/>
      <c r="T55" s="86"/>
      <c r="U55" s="86"/>
      <c r="V55" s="86"/>
      <c r="W55" s="86"/>
      <c r="X55" s="86"/>
      <c r="Y55" s="86"/>
      <c r="Z55" s="86"/>
      <c r="AA55" s="129"/>
      <c r="AB55" s="87"/>
      <c r="AC55" s="431"/>
      <c r="AD55" s="88">
        <f t="shared" si="5"/>
        <v>1</v>
      </c>
      <c r="AE55" s="88">
        <f t="shared" si="6"/>
        <v>1</v>
      </c>
      <c r="AF55" s="88"/>
    </row>
    <row r="56" spans="1:32" ht="45">
      <c r="A56" s="82" t="s">
        <v>799</v>
      </c>
      <c r="B56" s="82" t="s">
        <v>249</v>
      </c>
      <c r="C56" s="82" t="s">
        <v>687</v>
      </c>
      <c r="D56" s="83" t="s">
        <v>694</v>
      </c>
      <c r="E56" s="84">
        <v>1</v>
      </c>
      <c r="F56" s="85"/>
      <c r="G56" s="496"/>
      <c r="H56" s="86"/>
      <c r="I56" s="497"/>
      <c r="J56" s="86"/>
      <c r="K56" s="497"/>
      <c r="L56" s="86">
        <v>1</v>
      </c>
      <c r="M56" s="497"/>
      <c r="N56" s="86"/>
      <c r="O56" s="497"/>
      <c r="P56" s="86"/>
      <c r="Q56" s="497"/>
      <c r="R56" s="86"/>
      <c r="S56" s="86"/>
      <c r="T56" s="86"/>
      <c r="U56" s="86"/>
      <c r="V56" s="86"/>
      <c r="W56" s="86"/>
      <c r="X56" s="86"/>
      <c r="Y56" s="86"/>
      <c r="Z56" s="86"/>
      <c r="AA56" s="129"/>
      <c r="AB56" s="87"/>
      <c r="AC56" s="431"/>
      <c r="AD56" s="88">
        <f t="shared" si="5"/>
        <v>1</v>
      </c>
      <c r="AE56" s="88">
        <f t="shared" si="6"/>
        <v>0</v>
      </c>
      <c r="AF56" s="88"/>
    </row>
    <row r="57" spans="1:32" ht="45">
      <c r="A57" s="82" t="s">
        <v>800</v>
      </c>
      <c r="B57" s="82" t="s">
        <v>249</v>
      </c>
      <c r="C57" s="82" t="s">
        <v>687</v>
      </c>
      <c r="D57" s="83" t="s">
        <v>694</v>
      </c>
      <c r="E57" s="84">
        <v>1</v>
      </c>
      <c r="F57" s="85"/>
      <c r="G57" s="496"/>
      <c r="H57" s="86"/>
      <c r="I57" s="497"/>
      <c r="J57" s="86"/>
      <c r="K57" s="497"/>
      <c r="L57" s="86"/>
      <c r="M57" s="497"/>
      <c r="N57" s="86"/>
      <c r="O57" s="497"/>
      <c r="P57" s="86"/>
      <c r="Q57" s="497"/>
      <c r="R57" s="86"/>
      <c r="S57" s="86"/>
      <c r="T57" s="86"/>
      <c r="U57" s="86"/>
      <c r="V57" s="86"/>
      <c r="W57" s="86"/>
      <c r="X57" s="86"/>
      <c r="Y57" s="86"/>
      <c r="Z57" s="86">
        <v>1</v>
      </c>
      <c r="AA57" s="129"/>
      <c r="AB57" s="87"/>
      <c r="AC57" s="431"/>
      <c r="AD57" s="88">
        <f t="shared" si="5"/>
        <v>1</v>
      </c>
      <c r="AE57" s="88">
        <f t="shared" si="6"/>
        <v>0</v>
      </c>
      <c r="AF57" s="88"/>
    </row>
    <row r="58" spans="1:32" ht="45">
      <c r="A58" s="82" t="s">
        <v>801</v>
      </c>
      <c r="B58" s="82" t="s">
        <v>249</v>
      </c>
      <c r="C58" s="82" t="s">
        <v>687</v>
      </c>
      <c r="D58" s="83" t="s">
        <v>694</v>
      </c>
      <c r="E58" s="84">
        <v>1</v>
      </c>
      <c r="F58" s="85"/>
      <c r="G58" s="496"/>
      <c r="H58" s="86"/>
      <c r="I58" s="497"/>
      <c r="J58" s="86"/>
      <c r="K58" s="497"/>
      <c r="L58" s="86"/>
      <c r="M58" s="497"/>
      <c r="N58" s="86"/>
      <c r="O58" s="497"/>
      <c r="P58" s="86"/>
      <c r="Q58" s="497"/>
      <c r="R58" s="86"/>
      <c r="S58" s="86"/>
      <c r="T58" s="86"/>
      <c r="U58" s="86"/>
      <c r="V58" s="86"/>
      <c r="W58" s="86"/>
      <c r="X58" s="86"/>
      <c r="Y58" s="86"/>
      <c r="Z58" s="86"/>
      <c r="AA58" s="129"/>
      <c r="AB58" s="87">
        <v>1</v>
      </c>
      <c r="AC58" s="431"/>
      <c r="AD58" s="88">
        <f t="shared" si="5"/>
        <v>1</v>
      </c>
      <c r="AE58" s="88">
        <f t="shared" si="6"/>
        <v>0</v>
      </c>
      <c r="AF58" s="88"/>
    </row>
    <row r="59" spans="1:32" ht="45">
      <c r="A59" s="82" t="s">
        <v>802</v>
      </c>
      <c r="B59" s="82" t="s">
        <v>249</v>
      </c>
      <c r="C59" s="82" t="s">
        <v>687</v>
      </c>
      <c r="D59" s="83" t="s">
        <v>694</v>
      </c>
      <c r="E59" s="84">
        <v>1</v>
      </c>
      <c r="F59" s="85"/>
      <c r="G59" s="496"/>
      <c r="H59" s="86"/>
      <c r="I59" s="497"/>
      <c r="J59" s="86"/>
      <c r="K59" s="497"/>
      <c r="L59" s="86"/>
      <c r="M59" s="497"/>
      <c r="N59" s="86"/>
      <c r="O59" s="497"/>
      <c r="P59" s="86"/>
      <c r="Q59" s="497"/>
      <c r="R59" s="86"/>
      <c r="S59" s="86"/>
      <c r="T59" s="86"/>
      <c r="U59" s="86"/>
      <c r="V59" s="86"/>
      <c r="W59" s="86"/>
      <c r="X59" s="86"/>
      <c r="Y59" s="86"/>
      <c r="Z59" s="86">
        <v>1</v>
      </c>
      <c r="AA59" s="129"/>
      <c r="AB59" s="87"/>
      <c r="AC59" s="431"/>
      <c r="AD59" s="88">
        <f t="shared" si="5"/>
        <v>1</v>
      </c>
      <c r="AE59" s="88">
        <f t="shared" si="6"/>
        <v>0</v>
      </c>
      <c r="AF59" s="88"/>
    </row>
    <row r="60" spans="1:32" ht="45">
      <c r="A60" s="82" t="s">
        <v>803</v>
      </c>
      <c r="B60" s="82" t="s">
        <v>249</v>
      </c>
      <c r="C60" s="82" t="s">
        <v>687</v>
      </c>
      <c r="D60" s="83" t="s">
        <v>694</v>
      </c>
      <c r="E60" s="84">
        <v>1</v>
      </c>
      <c r="F60" s="85"/>
      <c r="G60" s="496"/>
      <c r="H60" s="86"/>
      <c r="I60" s="497"/>
      <c r="J60" s="86"/>
      <c r="K60" s="497"/>
      <c r="L60" s="86"/>
      <c r="M60" s="497"/>
      <c r="N60" s="86"/>
      <c r="O60" s="497"/>
      <c r="P60" s="86"/>
      <c r="Q60" s="497"/>
      <c r="R60" s="86"/>
      <c r="S60" s="86"/>
      <c r="T60" s="86"/>
      <c r="U60" s="86"/>
      <c r="V60" s="86"/>
      <c r="W60" s="86"/>
      <c r="X60" s="86"/>
      <c r="Y60" s="86"/>
      <c r="Z60" s="86">
        <v>1</v>
      </c>
      <c r="AA60" s="129"/>
      <c r="AB60" s="87"/>
      <c r="AC60" s="431"/>
      <c r="AD60" s="88">
        <f t="shared" si="5"/>
        <v>1</v>
      </c>
      <c r="AE60" s="88">
        <f t="shared" si="6"/>
        <v>0</v>
      </c>
      <c r="AF60" s="88"/>
    </row>
    <row r="61" spans="1:32" ht="12" thickBot="1">
      <c r="A61" s="82"/>
      <c r="B61" s="82"/>
      <c r="C61" s="82"/>
      <c r="D61" s="83"/>
      <c r="E61" s="84"/>
      <c r="F61" s="85"/>
      <c r="G61" s="496"/>
      <c r="H61" s="86"/>
      <c r="I61" s="497"/>
      <c r="J61" s="86"/>
      <c r="K61" s="497"/>
      <c r="L61" s="86"/>
      <c r="M61" s="497"/>
      <c r="N61" s="86"/>
      <c r="O61" s="497"/>
      <c r="P61" s="86"/>
      <c r="Q61" s="497"/>
      <c r="R61" s="86"/>
      <c r="S61" s="86"/>
      <c r="T61" s="86"/>
      <c r="U61" s="86"/>
      <c r="V61" s="86"/>
      <c r="W61" s="86"/>
      <c r="X61" s="86"/>
      <c r="Y61" s="86"/>
      <c r="Z61" s="86"/>
      <c r="AA61" s="129"/>
      <c r="AB61" s="87"/>
      <c r="AC61" s="431"/>
      <c r="AD61" s="88"/>
      <c r="AE61" s="88"/>
      <c r="AF61" s="88"/>
    </row>
    <row r="62" spans="1:32" s="22" customFormat="1" ht="15.75" thickBot="1">
      <c r="A62" s="725" t="s">
        <v>126</v>
      </c>
      <c r="B62" s="725"/>
      <c r="C62" s="725"/>
      <c r="D62" s="725"/>
      <c r="E62" s="726"/>
      <c r="F62" s="677"/>
      <c r="G62" s="678"/>
      <c r="H62" s="679"/>
      <c r="I62" s="679"/>
      <c r="J62" s="679"/>
      <c r="K62" s="679"/>
      <c r="L62" s="679"/>
      <c r="M62" s="679"/>
      <c r="N62" s="679"/>
      <c r="O62" s="679"/>
      <c r="P62" s="679"/>
      <c r="Q62" s="679"/>
      <c r="R62" s="679"/>
      <c r="S62" s="679"/>
      <c r="T62" s="679"/>
      <c r="U62" s="679"/>
      <c r="V62" s="679"/>
      <c r="W62" s="679"/>
      <c r="X62" s="679"/>
      <c r="Y62" s="679"/>
      <c r="Z62" s="679"/>
      <c r="AA62" s="680"/>
      <c r="AB62" s="680"/>
      <c r="AC62" s="390"/>
      <c r="AD62" s="57"/>
      <c r="AE62" s="389"/>
      <c r="AF62" s="58"/>
    </row>
    <row r="63" spans="1:32" s="56" customFormat="1" ht="15.75" customHeight="1" thickBot="1">
      <c r="A63" s="727" t="s">
        <v>97</v>
      </c>
      <c r="B63" s="727"/>
      <c r="C63" s="727"/>
      <c r="D63" s="727"/>
      <c r="E63" s="728"/>
      <c r="F63" s="713"/>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row>
    <row r="64" spans="1:32" s="56" customFormat="1" ht="11.25">
      <c r="A64" s="198"/>
      <c r="B64" s="198"/>
      <c r="C64" s="198"/>
      <c r="D64" s="199"/>
      <c r="E64" s="238"/>
      <c r="F64" s="201"/>
      <c r="G64" s="398"/>
      <c r="H64" s="202"/>
      <c r="I64" s="202"/>
      <c r="J64" s="202"/>
      <c r="K64" s="202"/>
      <c r="L64" s="202"/>
      <c r="M64" s="202"/>
      <c r="N64" s="202"/>
      <c r="O64" s="202"/>
      <c r="P64" s="202"/>
      <c r="Q64" s="202"/>
      <c r="R64" s="202"/>
      <c r="S64" s="202"/>
      <c r="T64" s="202"/>
      <c r="U64" s="202"/>
      <c r="V64" s="202"/>
      <c r="W64" s="202"/>
      <c r="X64" s="202"/>
      <c r="Y64" s="202"/>
      <c r="Z64" s="202"/>
      <c r="AA64" s="408"/>
      <c r="AB64" s="200"/>
      <c r="AC64" s="432"/>
      <c r="AD64" s="88"/>
      <c r="AE64" s="466"/>
      <c r="AF64" s="203"/>
    </row>
    <row r="65" spans="1:32" ht="45">
      <c r="A65" s="82" t="s">
        <v>497</v>
      </c>
      <c r="B65" s="82" t="s">
        <v>249</v>
      </c>
      <c r="C65" s="82" t="s">
        <v>213</v>
      </c>
      <c r="D65" s="83" t="s">
        <v>98</v>
      </c>
      <c r="E65" s="84">
        <v>185.04</v>
      </c>
      <c r="F65" s="85">
        <v>185.04</v>
      </c>
      <c r="G65" s="498">
        <v>185.04</v>
      </c>
      <c r="H65" s="86">
        <v>185.04</v>
      </c>
      <c r="I65" s="499">
        <v>185.04</v>
      </c>
      <c r="J65" s="86">
        <v>185.04</v>
      </c>
      <c r="K65" s="499">
        <v>185.04</v>
      </c>
      <c r="L65" s="86">
        <v>185.04</v>
      </c>
      <c r="M65" s="497">
        <v>185.04</v>
      </c>
      <c r="N65" s="86">
        <v>185.04</v>
      </c>
      <c r="O65" s="497">
        <v>185.04</v>
      </c>
      <c r="P65" s="86">
        <v>185.04</v>
      </c>
      <c r="Q65" s="497">
        <v>185.04</v>
      </c>
      <c r="R65" s="86">
        <v>185.04</v>
      </c>
      <c r="S65" s="86"/>
      <c r="T65" s="86">
        <v>185.04</v>
      </c>
      <c r="U65" s="86"/>
      <c r="V65" s="86">
        <v>185.04</v>
      </c>
      <c r="W65" s="86"/>
      <c r="X65" s="86">
        <v>185.04</v>
      </c>
      <c r="Y65" s="86"/>
      <c r="Z65" s="86">
        <v>185.04</v>
      </c>
      <c r="AA65" s="129"/>
      <c r="AB65" s="87">
        <v>185.04</v>
      </c>
      <c r="AC65" s="431"/>
      <c r="AD65" s="88">
        <v>185.04</v>
      </c>
      <c r="AE65" s="88">
        <v>185.04</v>
      </c>
      <c r="AF65" s="88"/>
    </row>
    <row r="66" spans="1:32" ht="45.75" thickBot="1">
      <c r="A66" s="82" t="s">
        <v>498</v>
      </c>
      <c r="B66" s="82" t="s">
        <v>249</v>
      </c>
      <c r="C66" s="82" t="s">
        <v>283</v>
      </c>
      <c r="D66" s="83" t="s">
        <v>66</v>
      </c>
      <c r="E66" s="84">
        <v>12</v>
      </c>
      <c r="F66" s="85">
        <v>1</v>
      </c>
      <c r="G66" s="498">
        <v>1</v>
      </c>
      <c r="H66" s="86">
        <v>1</v>
      </c>
      <c r="I66" s="499">
        <v>1</v>
      </c>
      <c r="J66" s="86">
        <v>1</v>
      </c>
      <c r="K66" s="499">
        <v>1</v>
      </c>
      <c r="L66" s="86">
        <v>1</v>
      </c>
      <c r="M66" s="497">
        <v>1</v>
      </c>
      <c r="N66" s="86">
        <v>1</v>
      </c>
      <c r="O66" s="497">
        <v>1</v>
      </c>
      <c r="P66" s="86">
        <v>1</v>
      </c>
      <c r="Q66" s="497">
        <v>1</v>
      </c>
      <c r="R66" s="86">
        <v>1</v>
      </c>
      <c r="S66" s="86"/>
      <c r="T66" s="86">
        <v>1</v>
      </c>
      <c r="U66" s="86"/>
      <c r="V66" s="86">
        <v>1</v>
      </c>
      <c r="W66" s="86"/>
      <c r="X66" s="86">
        <v>1</v>
      </c>
      <c r="Y66" s="86"/>
      <c r="Z66" s="86">
        <v>1</v>
      </c>
      <c r="AA66" s="129"/>
      <c r="AB66" s="87">
        <v>1</v>
      </c>
      <c r="AC66" s="431"/>
      <c r="AD66" s="88">
        <f>+F66+H66+J66+L66+N66+P66+R66+T66+V66+X66+Z66+AB66</f>
        <v>12</v>
      </c>
      <c r="AE66" s="88">
        <f>+G66+I66+K66+M66+O66+Q66+S66+U66+W66+Y66+AA66+AC66</f>
        <v>6</v>
      </c>
      <c r="AF66" s="88"/>
    </row>
    <row r="67" spans="1:32" s="56" customFormat="1" ht="15.75" customHeight="1" thickBot="1">
      <c r="A67" s="361" t="s">
        <v>99</v>
      </c>
      <c r="B67" s="361"/>
      <c r="C67" s="361"/>
      <c r="D67" s="365"/>
      <c r="E67" s="362"/>
      <c r="F67" s="671"/>
      <c r="G67" s="671"/>
      <c r="H67" s="671"/>
      <c r="I67" s="671"/>
      <c r="J67" s="671"/>
      <c r="K67" s="671"/>
      <c r="L67" s="671"/>
      <c r="M67" s="671"/>
      <c r="N67" s="672"/>
      <c r="O67" s="394"/>
      <c r="P67" s="671"/>
      <c r="Q67" s="671"/>
      <c r="R67" s="671"/>
      <c r="S67" s="671"/>
      <c r="T67" s="671"/>
      <c r="U67" s="671"/>
      <c r="V67" s="671"/>
      <c r="W67" s="671"/>
      <c r="X67" s="672"/>
      <c r="Y67" s="394"/>
      <c r="Z67" s="671"/>
      <c r="AA67" s="671"/>
      <c r="AB67" s="671"/>
      <c r="AC67" s="671"/>
      <c r="AD67" s="671"/>
      <c r="AE67" s="671"/>
      <c r="AF67" s="671"/>
    </row>
    <row r="68" spans="1:32" s="56" customFormat="1" ht="45">
      <c r="A68" s="71" t="s">
        <v>499</v>
      </c>
      <c r="B68" s="71" t="s">
        <v>292</v>
      </c>
      <c r="C68" s="71" t="s">
        <v>213</v>
      </c>
      <c r="D68" s="72" t="s">
        <v>784</v>
      </c>
      <c r="E68" s="376">
        <v>11.79</v>
      </c>
      <c r="F68" s="146">
        <v>3.79</v>
      </c>
      <c r="G68" s="500">
        <v>0.88</v>
      </c>
      <c r="H68" s="147">
        <v>0.4</v>
      </c>
      <c r="I68" s="504">
        <v>0.47</v>
      </c>
      <c r="J68" s="147">
        <v>1</v>
      </c>
      <c r="K68" s="504">
        <v>0.26</v>
      </c>
      <c r="L68" s="147">
        <v>0.2</v>
      </c>
      <c r="M68" s="617">
        <v>0.15</v>
      </c>
      <c r="N68" s="147">
        <v>0.3</v>
      </c>
      <c r="O68" s="617">
        <v>0.43</v>
      </c>
      <c r="P68" s="147">
        <v>1</v>
      </c>
      <c r="Q68" s="617">
        <v>0.73</v>
      </c>
      <c r="R68" s="147">
        <v>0.5</v>
      </c>
      <c r="S68" s="147"/>
      <c r="T68" s="147">
        <v>0.6</v>
      </c>
      <c r="U68" s="147"/>
      <c r="V68" s="147">
        <v>1</v>
      </c>
      <c r="W68" s="147"/>
      <c r="X68" s="147">
        <v>1</v>
      </c>
      <c r="Y68" s="147"/>
      <c r="Z68" s="147">
        <v>1</v>
      </c>
      <c r="AA68" s="409"/>
      <c r="AB68" s="145">
        <v>1</v>
      </c>
      <c r="AC68" s="433"/>
      <c r="AD68" s="88">
        <f>+F68+H68+J68+L68+N68+P68+R68+T68+V68+X68+Z68+AB68</f>
        <v>11.79</v>
      </c>
      <c r="AE68" s="317">
        <f>+G68+I68+K68+M68+O68+Q68+S68+U68+W68+Y68+AA68+AC68</f>
        <v>2.92</v>
      </c>
      <c r="AF68" s="106"/>
    </row>
    <row r="69" spans="1:32" s="56" customFormat="1" ht="45">
      <c r="A69" s="71" t="s">
        <v>500</v>
      </c>
      <c r="B69" s="71" t="s">
        <v>292</v>
      </c>
      <c r="C69" s="71" t="s">
        <v>213</v>
      </c>
      <c r="D69" s="72" t="s">
        <v>459</v>
      </c>
      <c r="E69" s="91">
        <v>2</v>
      </c>
      <c r="F69" s="75"/>
      <c r="G69" s="501"/>
      <c r="H69" s="72"/>
      <c r="I69" s="505"/>
      <c r="J69" s="72"/>
      <c r="K69" s="505"/>
      <c r="L69" s="72"/>
      <c r="M69" s="491"/>
      <c r="N69" s="72"/>
      <c r="O69" s="491"/>
      <c r="P69" s="72"/>
      <c r="Q69" s="491"/>
      <c r="R69" s="72"/>
      <c r="S69" s="72"/>
      <c r="T69" s="72"/>
      <c r="U69" s="72"/>
      <c r="V69" s="72"/>
      <c r="W69" s="72"/>
      <c r="X69" s="72">
        <v>1</v>
      </c>
      <c r="Y69" s="72"/>
      <c r="Z69" s="72">
        <v>1</v>
      </c>
      <c r="AA69" s="102"/>
      <c r="AB69" s="73"/>
      <c r="AC69" s="427"/>
      <c r="AD69" s="88">
        <f>+F69+H69+J69+L69+N69+P69+R69+T69+V69+X69+Z69+AB69</f>
        <v>2</v>
      </c>
      <c r="AE69" s="88">
        <f>+G69+I69+K69+M69+O69+Q69+S69+U69+W69+Y69+AA69+AC69</f>
        <v>0</v>
      </c>
      <c r="AF69" s="109"/>
    </row>
    <row r="70" spans="1:32" s="56" customFormat="1" ht="45">
      <c r="A70" s="82" t="s">
        <v>497</v>
      </c>
      <c r="B70" s="82" t="s">
        <v>249</v>
      </c>
      <c r="C70" s="71" t="s">
        <v>213</v>
      </c>
      <c r="D70" s="83" t="s">
        <v>98</v>
      </c>
      <c r="E70" s="89">
        <v>82.4</v>
      </c>
      <c r="F70" s="150">
        <v>82.4</v>
      </c>
      <c r="G70" s="502">
        <v>82.4</v>
      </c>
      <c r="H70" s="151">
        <v>82.4</v>
      </c>
      <c r="I70" s="506">
        <v>82.4</v>
      </c>
      <c r="J70" s="151">
        <v>82.4</v>
      </c>
      <c r="K70" s="506">
        <v>82.4</v>
      </c>
      <c r="L70" s="151">
        <v>82.4</v>
      </c>
      <c r="M70" s="242">
        <v>82.4</v>
      </c>
      <c r="N70" s="151">
        <v>82.4</v>
      </c>
      <c r="O70" s="242">
        <v>82.4</v>
      </c>
      <c r="P70" s="151">
        <v>82.4</v>
      </c>
      <c r="Q70" s="242">
        <v>82.4</v>
      </c>
      <c r="R70" s="151">
        <v>82.4</v>
      </c>
      <c r="S70" s="151"/>
      <c r="T70" s="151">
        <v>82.4</v>
      </c>
      <c r="U70" s="151"/>
      <c r="V70" s="151">
        <v>82.4</v>
      </c>
      <c r="W70" s="151"/>
      <c r="X70" s="151">
        <v>82.4</v>
      </c>
      <c r="Y70" s="151"/>
      <c r="Z70" s="151">
        <v>82.4</v>
      </c>
      <c r="AA70" s="410"/>
      <c r="AB70" s="149">
        <v>82.4</v>
      </c>
      <c r="AC70" s="434"/>
      <c r="AD70" s="88">
        <v>82.4</v>
      </c>
      <c r="AE70" s="88">
        <v>82.4</v>
      </c>
      <c r="AF70" s="74"/>
    </row>
    <row r="71" spans="1:32" s="56" customFormat="1" ht="45.75" thickBot="1">
      <c r="A71" s="191" t="s">
        <v>498</v>
      </c>
      <c r="B71" s="191" t="s">
        <v>249</v>
      </c>
      <c r="C71" s="191" t="s">
        <v>283</v>
      </c>
      <c r="D71" s="192" t="s">
        <v>66</v>
      </c>
      <c r="E71" s="342">
        <v>12</v>
      </c>
      <c r="F71" s="206">
        <v>1</v>
      </c>
      <c r="G71" s="503">
        <v>1</v>
      </c>
      <c r="H71" s="204">
        <v>1</v>
      </c>
      <c r="I71" s="507">
        <v>1</v>
      </c>
      <c r="J71" s="204">
        <v>1</v>
      </c>
      <c r="K71" s="507">
        <v>1</v>
      </c>
      <c r="L71" s="204">
        <v>1</v>
      </c>
      <c r="M71" s="631">
        <v>1</v>
      </c>
      <c r="N71" s="204">
        <v>1</v>
      </c>
      <c r="O71" s="631">
        <v>1</v>
      </c>
      <c r="P71" s="204">
        <v>1</v>
      </c>
      <c r="Q71" s="631">
        <v>1</v>
      </c>
      <c r="R71" s="204">
        <v>1</v>
      </c>
      <c r="S71" s="204"/>
      <c r="T71" s="204">
        <v>1</v>
      </c>
      <c r="U71" s="204"/>
      <c r="V71" s="204">
        <v>1</v>
      </c>
      <c r="W71" s="204"/>
      <c r="X71" s="204">
        <v>1</v>
      </c>
      <c r="Y71" s="204"/>
      <c r="Z71" s="204">
        <v>1</v>
      </c>
      <c r="AA71" s="411"/>
      <c r="AB71" s="205">
        <v>1</v>
      </c>
      <c r="AC71" s="435"/>
      <c r="AD71" s="88">
        <f>+F71+H71+J71+L71+N71+P71+R71+T71+V71+X71+Z71+AB71</f>
        <v>12</v>
      </c>
      <c r="AE71" s="88">
        <f>+G71+I71+K71+M71+O71+Q71+S71+U71+W71+Y71+AA71+AC71</f>
        <v>6</v>
      </c>
      <c r="AF71" s="74"/>
    </row>
    <row r="72" spans="1:32" s="56" customFormat="1" ht="16.5" customHeight="1">
      <c r="A72" s="361" t="s">
        <v>100</v>
      </c>
      <c r="B72" s="361"/>
      <c r="C72" s="361"/>
      <c r="D72" s="361"/>
      <c r="E72" s="362"/>
      <c r="F72" s="366"/>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row>
    <row r="73" spans="1:32" s="56" customFormat="1" ht="45">
      <c r="A73" s="82" t="s">
        <v>497</v>
      </c>
      <c r="B73" s="82" t="s">
        <v>249</v>
      </c>
      <c r="C73" s="71" t="s">
        <v>213</v>
      </c>
      <c r="D73" s="83" t="s">
        <v>98</v>
      </c>
      <c r="E73" s="91">
        <v>285</v>
      </c>
      <c r="F73" s="270">
        <v>285</v>
      </c>
      <c r="G73" s="508">
        <v>285</v>
      </c>
      <c r="H73" s="271">
        <v>285</v>
      </c>
      <c r="I73" s="509">
        <v>285</v>
      </c>
      <c r="J73" s="271">
        <v>285</v>
      </c>
      <c r="K73" s="509">
        <v>285</v>
      </c>
      <c r="L73" s="271">
        <v>285</v>
      </c>
      <c r="M73" s="279">
        <v>285</v>
      </c>
      <c r="N73" s="271">
        <v>285</v>
      </c>
      <c r="O73" s="279">
        <v>285</v>
      </c>
      <c r="P73" s="271">
        <v>285</v>
      </c>
      <c r="Q73" s="279">
        <v>285</v>
      </c>
      <c r="R73" s="271">
        <v>285</v>
      </c>
      <c r="S73" s="271"/>
      <c r="T73" s="271">
        <v>285</v>
      </c>
      <c r="U73" s="271"/>
      <c r="V73" s="271">
        <v>285</v>
      </c>
      <c r="W73" s="271"/>
      <c r="X73" s="271">
        <v>285</v>
      </c>
      <c r="Y73" s="271"/>
      <c r="Z73" s="271">
        <v>285</v>
      </c>
      <c r="AA73" s="412"/>
      <c r="AB73" s="272">
        <v>285</v>
      </c>
      <c r="AC73" s="436"/>
      <c r="AD73" s="88">
        <v>285</v>
      </c>
      <c r="AE73" s="88">
        <v>285</v>
      </c>
      <c r="AF73" s="74"/>
    </row>
    <row r="74" spans="1:32" s="56" customFormat="1" ht="45.75" thickBot="1">
      <c r="A74" s="71" t="s">
        <v>498</v>
      </c>
      <c r="B74" s="71" t="s">
        <v>249</v>
      </c>
      <c r="C74" s="71" t="s">
        <v>283</v>
      </c>
      <c r="D74" s="72" t="s">
        <v>66</v>
      </c>
      <c r="E74" s="91">
        <v>12</v>
      </c>
      <c r="F74" s="75">
        <v>1</v>
      </c>
      <c r="G74" s="501">
        <v>1</v>
      </c>
      <c r="H74" s="72">
        <v>1</v>
      </c>
      <c r="I74" s="505">
        <v>1</v>
      </c>
      <c r="J74" s="72">
        <v>1</v>
      </c>
      <c r="K74" s="505">
        <v>1</v>
      </c>
      <c r="L74" s="72">
        <v>1</v>
      </c>
      <c r="M74" s="491">
        <v>1</v>
      </c>
      <c r="N74" s="72">
        <v>1</v>
      </c>
      <c r="O74" s="491">
        <v>1</v>
      </c>
      <c r="P74" s="72">
        <v>1</v>
      </c>
      <c r="Q74" s="491">
        <v>1</v>
      </c>
      <c r="R74" s="72">
        <v>1</v>
      </c>
      <c r="S74" s="72"/>
      <c r="T74" s="72">
        <v>1</v>
      </c>
      <c r="U74" s="72"/>
      <c r="V74" s="72">
        <v>1</v>
      </c>
      <c r="W74" s="72"/>
      <c r="X74" s="72">
        <v>1</v>
      </c>
      <c r="Y74" s="72"/>
      <c r="Z74" s="72">
        <v>1</v>
      </c>
      <c r="AA74" s="102"/>
      <c r="AB74" s="73">
        <v>1</v>
      </c>
      <c r="AC74" s="427"/>
      <c r="AD74" s="88">
        <f>+F74+H74+J74+L74+N74+P74+R74+T74+V74+X74+Z74+AB74</f>
        <v>12</v>
      </c>
      <c r="AE74" s="88">
        <f>+G74+I74+K74+M74+O74+Q74+S74+U74+W74+Y74+AA74+AC74</f>
        <v>6</v>
      </c>
      <c r="AF74" s="109"/>
    </row>
    <row r="75" spans="1:32" s="56" customFormat="1" ht="15.75" customHeight="1">
      <c r="A75" s="361" t="s">
        <v>101</v>
      </c>
      <c r="B75" s="361"/>
      <c r="C75" s="361"/>
      <c r="D75" s="361"/>
      <c r="E75" s="362"/>
      <c r="F75" s="366"/>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row>
    <row r="76" spans="1:32" s="56" customFormat="1" ht="45">
      <c r="A76" s="71" t="s">
        <v>501</v>
      </c>
      <c r="B76" s="71" t="s">
        <v>292</v>
      </c>
      <c r="C76" s="71" t="s">
        <v>213</v>
      </c>
      <c r="D76" s="72" t="s">
        <v>784</v>
      </c>
      <c r="E76" s="379">
        <v>3.4</v>
      </c>
      <c r="F76" s="150"/>
      <c r="G76" s="502"/>
      <c r="H76" s="151"/>
      <c r="I76" s="506"/>
      <c r="J76" s="151"/>
      <c r="K76" s="506"/>
      <c r="L76" s="151"/>
      <c r="M76" s="242"/>
      <c r="N76" s="151"/>
      <c r="O76" s="242"/>
      <c r="P76" s="151"/>
      <c r="Q76" s="242"/>
      <c r="R76" s="151"/>
      <c r="S76" s="151"/>
      <c r="T76" s="151"/>
      <c r="U76" s="151"/>
      <c r="V76" s="151"/>
      <c r="W76" s="151"/>
      <c r="X76" s="151"/>
      <c r="Y76" s="151"/>
      <c r="Z76" s="151"/>
      <c r="AA76" s="410"/>
      <c r="AB76" s="149">
        <v>3.4</v>
      </c>
      <c r="AC76" s="434"/>
      <c r="AD76" s="88">
        <f aca="true" t="shared" si="7" ref="AD76:AE79">+F76+H76+J76+L76+N76+P76+R76+T76+V76+X76+Z76+AB76</f>
        <v>3.4</v>
      </c>
      <c r="AE76" s="88">
        <f t="shared" si="7"/>
        <v>0</v>
      </c>
      <c r="AF76" s="74"/>
    </row>
    <row r="77" spans="1:32" s="56" customFormat="1" ht="45">
      <c r="A77" s="82" t="s">
        <v>701</v>
      </c>
      <c r="B77" s="82" t="s">
        <v>292</v>
      </c>
      <c r="C77" s="71" t="s">
        <v>213</v>
      </c>
      <c r="D77" s="83" t="s">
        <v>786</v>
      </c>
      <c r="E77" s="220">
        <v>4</v>
      </c>
      <c r="F77" s="356"/>
      <c r="G77" s="510"/>
      <c r="H77" s="357"/>
      <c r="I77" s="511"/>
      <c r="J77" s="357"/>
      <c r="K77" s="511"/>
      <c r="L77" s="357"/>
      <c r="M77" s="632"/>
      <c r="N77" s="357"/>
      <c r="O77" s="632"/>
      <c r="P77" s="357"/>
      <c r="Q77" s="632"/>
      <c r="R77" s="357"/>
      <c r="S77" s="357"/>
      <c r="T77" s="357"/>
      <c r="U77" s="357"/>
      <c r="V77" s="357"/>
      <c r="W77" s="357"/>
      <c r="X77" s="357"/>
      <c r="Y77" s="357"/>
      <c r="Z77" s="357"/>
      <c r="AA77" s="413"/>
      <c r="AB77" s="358">
        <v>4</v>
      </c>
      <c r="AC77" s="437"/>
      <c r="AD77" s="182">
        <f t="shared" si="7"/>
        <v>4</v>
      </c>
      <c r="AE77" s="182">
        <f t="shared" si="7"/>
        <v>0</v>
      </c>
      <c r="AF77" s="109"/>
    </row>
    <row r="78" spans="1:32" s="56" customFormat="1" ht="45">
      <c r="A78" s="82" t="s">
        <v>702</v>
      </c>
      <c r="B78" s="82" t="s">
        <v>292</v>
      </c>
      <c r="C78" s="71" t="s">
        <v>213</v>
      </c>
      <c r="D78" s="83" t="s">
        <v>788</v>
      </c>
      <c r="E78" s="220">
        <v>4</v>
      </c>
      <c r="F78" s="356"/>
      <c r="G78" s="510"/>
      <c r="H78" s="357"/>
      <c r="I78" s="511"/>
      <c r="J78" s="357"/>
      <c r="K78" s="511"/>
      <c r="L78" s="357"/>
      <c r="M78" s="632"/>
      <c r="N78" s="357"/>
      <c r="O78" s="632"/>
      <c r="P78" s="357"/>
      <c r="Q78" s="632"/>
      <c r="R78" s="357"/>
      <c r="S78" s="357"/>
      <c r="T78" s="357"/>
      <c r="U78" s="357"/>
      <c r="V78" s="357"/>
      <c r="W78" s="357"/>
      <c r="X78" s="357"/>
      <c r="Y78" s="357"/>
      <c r="Z78" s="357">
        <v>1</v>
      </c>
      <c r="AA78" s="413"/>
      <c r="AB78" s="358">
        <v>3</v>
      </c>
      <c r="AC78" s="437"/>
      <c r="AD78" s="182">
        <f t="shared" si="7"/>
        <v>4</v>
      </c>
      <c r="AE78" s="182">
        <f t="shared" si="7"/>
        <v>0</v>
      </c>
      <c r="AF78" s="109"/>
    </row>
    <row r="79" spans="1:32" s="56" customFormat="1" ht="45.75" thickBot="1">
      <c r="A79" s="191" t="s">
        <v>498</v>
      </c>
      <c r="B79" s="191" t="s">
        <v>249</v>
      </c>
      <c r="C79" s="191" t="s">
        <v>283</v>
      </c>
      <c r="D79" s="192" t="s">
        <v>66</v>
      </c>
      <c r="E79" s="342">
        <v>12</v>
      </c>
      <c r="F79" s="206">
        <v>1</v>
      </c>
      <c r="G79" s="503">
        <v>1</v>
      </c>
      <c r="H79" s="204">
        <v>1</v>
      </c>
      <c r="I79" s="507">
        <v>1</v>
      </c>
      <c r="J79" s="204">
        <v>1</v>
      </c>
      <c r="K79" s="507">
        <v>1</v>
      </c>
      <c r="L79" s="204">
        <v>1</v>
      </c>
      <c r="M79" s="631">
        <v>1</v>
      </c>
      <c r="N79" s="204">
        <v>1</v>
      </c>
      <c r="O79" s="631">
        <v>1</v>
      </c>
      <c r="P79" s="204">
        <v>1</v>
      </c>
      <c r="Q79" s="631">
        <v>1</v>
      </c>
      <c r="R79" s="204">
        <v>1</v>
      </c>
      <c r="S79" s="204"/>
      <c r="T79" s="204">
        <v>1</v>
      </c>
      <c r="U79" s="204"/>
      <c r="V79" s="204">
        <v>1</v>
      </c>
      <c r="W79" s="204"/>
      <c r="X79" s="204">
        <v>1</v>
      </c>
      <c r="Y79" s="204"/>
      <c r="Z79" s="204">
        <v>1</v>
      </c>
      <c r="AA79" s="411"/>
      <c r="AB79" s="205">
        <v>1</v>
      </c>
      <c r="AC79" s="435"/>
      <c r="AD79" s="88">
        <f t="shared" si="7"/>
        <v>12</v>
      </c>
      <c r="AE79" s="88">
        <f t="shared" si="7"/>
        <v>6</v>
      </c>
      <c r="AF79" s="74"/>
    </row>
    <row r="80" spans="1:32" s="56" customFormat="1" ht="15.75" customHeight="1">
      <c r="A80" s="361" t="s">
        <v>102</v>
      </c>
      <c r="B80" s="361"/>
      <c r="C80" s="361"/>
      <c r="D80" s="361"/>
      <c r="E80" s="362"/>
      <c r="F80" s="366"/>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row>
    <row r="81" spans="1:32" s="56" customFormat="1" ht="45">
      <c r="A81" s="82" t="s">
        <v>502</v>
      </c>
      <c r="B81" s="82" t="s">
        <v>249</v>
      </c>
      <c r="C81" s="71" t="s">
        <v>282</v>
      </c>
      <c r="D81" s="83" t="s">
        <v>98</v>
      </c>
      <c r="E81" s="220">
        <v>121.86</v>
      </c>
      <c r="F81" s="75">
        <v>121.86</v>
      </c>
      <c r="G81" s="501">
        <v>121.86</v>
      </c>
      <c r="H81" s="72">
        <v>121.86</v>
      </c>
      <c r="I81" s="505">
        <v>121.86</v>
      </c>
      <c r="J81" s="72">
        <v>121.86</v>
      </c>
      <c r="K81" s="505">
        <v>121.86</v>
      </c>
      <c r="L81" s="72">
        <v>121.86</v>
      </c>
      <c r="M81" s="491">
        <v>121.86</v>
      </c>
      <c r="N81" s="72">
        <v>121.86</v>
      </c>
      <c r="O81" s="491">
        <v>121.86</v>
      </c>
      <c r="P81" s="72">
        <v>121.86</v>
      </c>
      <c r="Q81" s="491">
        <v>121.86</v>
      </c>
      <c r="R81" s="72">
        <v>121.86</v>
      </c>
      <c r="S81" s="72"/>
      <c r="T81" s="72">
        <v>121.86</v>
      </c>
      <c r="U81" s="72"/>
      <c r="V81" s="72">
        <v>121.86</v>
      </c>
      <c r="W81" s="72"/>
      <c r="X81" s="72">
        <v>121.86</v>
      </c>
      <c r="Y81" s="72"/>
      <c r="Z81" s="72">
        <v>121.86</v>
      </c>
      <c r="AA81" s="102"/>
      <c r="AB81" s="149">
        <v>121.86</v>
      </c>
      <c r="AC81" s="434"/>
      <c r="AD81" s="88">
        <v>121.86</v>
      </c>
      <c r="AE81" s="88">
        <v>121.86</v>
      </c>
      <c r="AF81" s="74"/>
    </row>
    <row r="82" spans="1:32" s="56" customFormat="1" ht="45.75" thickBot="1">
      <c r="A82" s="191" t="s">
        <v>498</v>
      </c>
      <c r="B82" s="191" t="s">
        <v>249</v>
      </c>
      <c r="C82" s="191" t="s">
        <v>283</v>
      </c>
      <c r="D82" s="192" t="s">
        <v>66</v>
      </c>
      <c r="E82" s="342">
        <v>12</v>
      </c>
      <c r="F82" s="206">
        <v>1</v>
      </c>
      <c r="G82" s="503">
        <v>1</v>
      </c>
      <c r="H82" s="204">
        <v>1</v>
      </c>
      <c r="I82" s="507">
        <v>1</v>
      </c>
      <c r="J82" s="204">
        <v>1</v>
      </c>
      <c r="K82" s="507">
        <v>1</v>
      </c>
      <c r="L82" s="204">
        <v>1</v>
      </c>
      <c r="M82" s="631">
        <v>1</v>
      </c>
      <c r="N82" s="204">
        <v>1</v>
      </c>
      <c r="O82" s="631">
        <v>1</v>
      </c>
      <c r="P82" s="204">
        <v>1</v>
      </c>
      <c r="Q82" s="631">
        <v>1</v>
      </c>
      <c r="R82" s="204">
        <v>1</v>
      </c>
      <c r="S82" s="204"/>
      <c r="T82" s="204">
        <v>1</v>
      </c>
      <c r="U82" s="204"/>
      <c r="V82" s="204">
        <v>1</v>
      </c>
      <c r="W82" s="204"/>
      <c r="X82" s="204">
        <v>1</v>
      </c>
      <c r="Y82" s="204"/>
      <c r="Z82" s="204">
        <v>1</v>
      </c>
      <c r="AA82" s="411"/>
      <c r="AB82" s="205">
        <v>1</v>
      </c>
      <c r="AC82" s="435"/>
      <c r="AD82" s="88">
        <f>+F82+H82+J82+L82+N82+P82+R82+T82+V82+X82+Z82+AB82</f>
        <v>12</v>
      </c>
      <c r="AE82" s="88">
        <f>+G82+I82+K82+M82+O82+Q82+S82+U82+W82+Y82+AA82+AC82</f>
        <v>6</v>
      </c>
      <c r="AF82" s="74"/>
    </row>
    <row r="83" spans="1:32" s="56" customFormat="1" ht="34.5" customHeight="1">
      <c r="A83" s="361" t="s">
        <v>105</v>
      </c>
      <c r="B83" s="361"/>
      <c r="C83" s="361"/>
      <c r="D83" s="361"/>
      <c r="E83" s="362"/>
      <c r="F83" s="366"/>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row>
    <row r="84" spans="1:32" s="56" customFormat="1" ht="45">
      <c r="A84" s="71" t="s">
        <v>503</v>
      </c>
      <c r="B84" s="71" t="s">
        <v>249</v>
      </c>
      <c r="C84" s="71" t="s">
        <v>282</v>
      </c>
      <c r="D84" s="72" t="s">
        <v>289</v>
      </c>
      <c r="E84" s="220">
        <v>1</v>
      </c>
      <c r="F84" s="75"/>
      <c r="G84" s="501"/>
      <c r="H84" s="72"/>
      <c r="I84" s="505"/>
      <c r="J84" s="72">
        <v>1</v>
      </c>
      <c r="K84" s="505">
        <v>1</v>
      </c>
      <c r="L84" s="72"/>
      <c r="M84" s="491"/>
      <c r="N84" s="72"/>
      <c r="O84" s="491"/>
      <c r="P84" s="72"/>
      <c r="Q84" s="491"/>
      <c r="R84" s="72"/>
      <c r="S84" s="72"/>
      <c r="T84" s="72"/>
      <c r="U84" s="72"/>
      <c r="V84" s="72"/>
      <c r="W84" s="72"/>
      <c r="X84" s="72"/>
      <c r="Y84" s="72"/>
      <c r="Z84" s="72"/>
      <c r="AA84" s="102"/>
      <c r="AB84" s="218"/>
      <c r="AC84" s="438"/>
      <c r="AD84" s="88">
        <f>+F84+H84+J84+L84+N84+P84+R84+T84+V84+X84+Z84+AB84</f>
        <v>1</v>
      </c>
      <c r="AE84" s="88">
        <f>+G84+I84+K84+M84+O84+Q84+S84+U84+W84+Y84+AA84+AC84</f>
        <v>1</v>
      </c>
      <c r="AF84" s="109"/>
    </row>
    <row r="85" spans="1:32" s="56" customFormat="1" ht="45">
      <c r="A85" s="82" t="s">
        <v>502</v>
      </c>
      <c r="B85" s="82" t="s">
        <v>249</v>
      </c>
      <c r="C85" s="71" t="s">
        <v>282</v>
      </c>
      <c r="D85" s="83" t="s">
        <v>98</v>
      </c>
      <c r="E85" s="220">
        <v>50.58</v>
      </c>
      <c r="F85" s="356">
        <v>50.58</v>
      </c>
      <c r="G85" s="510">
        <v>50.58</v>
      </c>
      <c r="H85" s="357">
        <v>50.58</v>
      </c>
      <c r="I85" s="511">
        <v>50.58</v>
      </c>
      <c r="J85" s="357">
        <v>50.58</v>
      </c>
      <c r="K85" s="511">
        <v>50.58</v>
      </c>
      <c r="L85" s="357">
        <v>50.58</v>
      </c>
      <c r="M85" s="632">
        <v>50.58</v>
      </c>
      <c r="N85" s="357">
        <v>50.58</v>
      </c>
      <c r="O85" s="632">
        <v>50.58</v>
      </c>
      <c r="P85" s="357">
        <v>50.58</v>
      </c>
      <c r="Q85" s="632">
        <v>50.58</v>
      </c>
      <c r="R85" s="357">
        <v>50.58</v>
      </c>
      <c r="S85" s="357"/>
      <c r="T85" s="357">
        <v>50.58</v>
      </c>
      <c r="U85" s="357"/>
      <c r="V85" s="357">
        <v>50.58</v>
      </c>
      <c r="W85" s="357"/>
      <c r="X85" s="357">
        <v>50.58</v>
      </c>
      <c r="Y85" s="357"/>
      <c r="Z85" s="357">
        <v>50.58</v>
      </c>
      <c r="AA85" s="413"/>
      <c r="AB85" s="358">
        <v>50.58</v>
      </c>
      <c r="AC85" s="437"/>
      <c r="AD85" s="182">
        <v>50.58</v>
      </c>
      <c r="AE85" s="182">
        <v>50.58</v>
      </c>
      <c r="AF85" s="109"/>
    </row>
    <row r="86" spans="1:32" s="56" customFormat="1" ht="45.75" thickBot="1">
      <c r="A86" s="71" t="s">
        <v>498</v>
      </c>
      <c r="B86" s="71" t="s">
        <v>249</v>
      </c>
      <c r="C86" s="71" t="s">
        <v>283</v>
      </c>
      <c r="D86" s="72" t="s">
        <v>66</v>
      </c>
      <c r="E86" s="220">
        <v>12</v>
      </c>
      <c r="F86" s="75">
        <v>1</v>
      </c>
      <c r="G86" s="501">
        <v>1</v>
      </c>
      <c r="H86" s="72">
        <v>1</v>
      </c>
      <c r="I86" s="505">
        <v>1</v>
      </c>
      <c r="J86" s="72">
        <v>1</v>
      </c>
      <c r="K86" s="505">
        <v>1</v>
      </c>
      <c r="L86" s="72">
        <v>1</v>
      </c>
      <c r="M86" s="491">
        <v>1</v>
      </c>
      <c r="N86" s="72">
        <v>1</v>
      </c>
      <c r="O86" s="491">
        <v>1</v>
      </c>
      <c r="P86" s="72">
        <v>1</v>
      </c>
      <c r="Q86" s="491">
        <v>1</v>
      </c>
      <c r="R86" s="72">
        <v>1</v>
      </c>
      <c r="S86" s="72"/>
      <c r="T86" s="72">
        <v>1</v>
      </c>
      <c r="U86" s="72"/>
      <c r="V86" s="72">
        <v>1</v>
      </c>
      <c r="W86" s="72"/>
      <c r="X86" s="72">
        <v>1</v>
      </c>
      <c r="Y86" s="72"/>
      <c r="Z86" s="72">
        <v>1</v>
      </c>
      <c r="AA86" s="316"/>
      <c r="AB86" s="205">
        <v>1</v>
      </c>
      <c r="AC86" s="435"/>
      <c r="AD86" s="88">
        <f>+F86+H86+J86+L86+N86+P86+R86+T86+V86+X86+Z86+AB86</f>
        <v>12</v>
      </c>
      <c r="AE86" s="88">
        <f>+G86+I86+K86+M86+O86+Q86+S86+U86+W86+Y86+AA86+AC86</f>
        <v>6</v>
      </c>
      <c r="AF86" s="109"/>
    </row>
    <row r="87" spans="1:32" s="56" customFormat="1" ht="15.75" customHeight="1">
      <c r="A87" s="361" t="s">
        <v>106</v>
      </c>
      <c r="B87" s="361"/>
      <c r="C87" s="361"/>
      <c r="D87" s="361"/>
      <c r="E87" s="362"/>
      <c r="F87" s="368"/>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row>
    <row r="88" spans="1:32" s="56" customFormat="1" ht="45">
      <c r="A88" s="71" t="s">
        <v>501</v>
      </c>
      <c r="B88" s="71" t="s">
        <v>292</v>
      </c>
      <c r="C88" s="71" t="s">
        <v>213</v>
      </c>
      <c r="D88" s="72" t="s">
        <v>784</v>
      </c>
      <c r="E88" s="220">
        <v>4.2</v>
      </c>
      <c r="F88" s="75">
        <v>0</v>
      </c>
      <c r="G88" s="501"/>
      <c r="H88" s="72">
        <v>0</v>
      </c>
      <c r="I88" s="505"/>
      <c r="J88" s="72">
        <v>0</v>
      </c>
      <c r="K88" s="505"/>
      <c r="L88" s="72">
        <v>0.2</v>
      </c>
      <c r="M88" s="491"/>
      <c r="N88" s="72">
        <v>0.3</v>
      </c>
      <c r="O88" s="491"/>
      <c r="P88" s="72">
        <v>0.4</v>
      </c>
      <c r="Q88" s="491"/>
      <c r="R88" s="72">
        <v>0.5</v>
      </c>
      <c r="S88" s="72"/>
      <c r="T88" s="72">
        <v>0.5</v>
      </c>
      <c r="U88" s="72"/>
      <c r="V88" s="72">
        <v>0.5</v>
      </c>
      <c r="W88" s="72"/>
      <c r="X88" s="72">
        <v>0.6</v>
      </c>
      <c r="Y88" s="72"/>
      <c r="Z88" s="72">
        <v>0.6</v>
      </c>
      <c r="AA88" s="72"/>
      <c r="AB88" s="72">
        <v>0.6</v>
      </c>
      <c r="AC88" s="428"/>
      <c r="AD88" s="88">
        <f>+F88+H88+J88+L88+N88+P88+R88+T88+V88+X88+Z88+AB88</f>
        <v>4.2</v>
      </c>
      <c r="AE88" s="88">
        <f>+G88+I88+K88+M88+O88+Q88+S88+U88+W88+Y88+AA88+AC88</f>
        <v>0</v>
      </c>
      <c r="AF88" s="109"/>
    </row>
    <row r="89" spans="1:32" s="56" customFormat="1" ht="45">
      <c r="A89" s="82" t="s">
        <v>502</v>
      </c>
      <c r="B89" s="82" t="s">
        <v>249</v>
      </c>
      <c r="C89" s="71" t="s">
        <v>213</v>
      </c>
      <c r="D89" s="83" t="s">
        <v>98</v>
      </c>
      <c r="E89" s="220">
        <v>38.38</v>
      </c>
      <c r="F89" s="75">
        <v>38.38</v>
      </c>
      <c r="G89" s="501">
        <v>38.38</v>
      </c>
      <c r="H89" s="72">
        <v>38.38</v>
      </c>
      <c r="I89" s="505">
        <v>38.38</v>
      </c>
      <c r="J89" s="72">
        <v>38.38</v>
      </c>
      <c r="K89" s="505">
        <v>38.38</v>
      </c>
      <c r="L89" s="72">
        <v>38.38</v>
      </c>
      <c r="M89" s="491">
        <v>38.38</v>
      </c>
      <c r="N89" s="72">
        <v>38.38</v>
      </c>
      <c r="O89" s="491">
        <v>38.38</v>
      </c>
      <c r="P89" s="72">
        <v>38.38</v>
      </c>
      <c r="Q89" s="491">
        <v>38.38</v>
      </c>
      <c r="R89" s="72">
        <v>38.38</v>
      </c>
      <c r="S89" s="72"/>
      <c r="T89" s="72">
        <v>38.38</v>
      </c>
      <c r="U89" s="72"/>
      <c r="V89" s="72">
        <v>38.38</v>
      </c>
      <c r="W89" s="72"/>
      <c r="X89" s="72">
        <v>38.38</v>
      </c>
      <c r="Y89" s="72"/>
      <c r="Z89" s="72">
        <v>38.38</v>
      </c>
      <c r="AA89" s="72"/>
      <c r="AB89" s="72">
        <v>38.38</v>
      </c>
      <c r="AC89" s="428"/>
      <c r="AD89" s="88">
        <v>38.38</v>
      </c>
      <c r="AE89" s="88">
        <v>38.38</v>
      </c>
      <c r="AF89" s="109"/>
    </row>
    <row r="90" spans="1:32" s="56" customFormat="1" ht="45.75" thickBot="1">
      <c r="A90" s="71" t="s">
        <v>498</v>
      </c>
      <c r="B90" s="71" t="s">
        <v>249</v>
      </c>
      <c r="C90" s="71" t="s">
        <v>283</v>
      </c>
      <c r="D90" s="72" t="s">
        <v>66</v>
      </c>
      <c r="E90" s="220">
        <v>12</v>
      </c>
      <c r="F90" s="266">
        <v>1</v>
      </c>
      <c r="G90" s="512">
        <v>1</v>
      </c>
      <c r="H90" s="267">
        <v>1</v>
      </c>
      <c r="I90" s="513">
        <v>1</v>
      </c>
      <c r="J90" s="267">
        <v>1</v>
      </c>
      <c r="K90" s="513">
        <v>1</v>
      </c>
      <c r="L90" s="267">
        <v>1</v>
      </c>
      <c r="M90" s="621">
        <v>1</v>
      </c>
      <c r="N90" s="267">
        <v>1</v>
      </c>
      <c r="O90" s="621">
        <v>1</v>
      </c>
      <c r="P90" s="267">
        <v>1</v>
      </c>
      <c r="Q90" s="621">
        <v>1</v>
      </c>
      <c r="R90" s="267">
        <v>1</v>
      </c>
      <c r="S90" s="267"/>
      <c r="T90" s="267">
        <v>1</v>
      </c>
      <c r="U90" s="267"/>
      <c r="V90" s="267">
        <v>1</v>
      </c>
      <c r="W90" s="267"/>
      <c r="X90" s="267">
        <v>1</v>
      </c>
      <c r="Y90" s="267"/>
      <c r="Z90" s="267">
        <v>1</v>
      </c>
      <c r="AA90" s="414"/>
      <c r="AB90" s="268">
        <v>1</v>
      </c>
      <c r="AC90" s="439"/>
      <c r="AD90" s="88">
        <f>+F90+H90+J90+L90+N90+P90+R90+T90+V90+X90+Z90+AB90</f>
        <v>12</v>
      </c>
      <c r="AE90" s="88">
        <f>+G90+I90+K90+M90+O90+Q90+S90+U90+W90+Y90+AA90+AC90</f>
        <v>6</v>
      </c>
      <c r="AF90" s="74"/>
    </row>
    <row r="91" spans="1:32" s="56" customFormat="1" ht="15.75" customHeight="1">
      <c r="A91" s="361" t="s">
        <v>107</v>
      </c>
      <c r="B91" s="361"/>
      <c r="C91" s="361"/>
      <c r="D91" s="361"/>
      <c r="E91" s="362"/>
      <c r="F91" s="368"/>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row>
    <row r="92" spans="1:32" s="56" customFormat="1" ht="45">
      <c r="A92" s="82" t="s">
        <v>504</v>
      </c>
      <c r="B92" s="82" t="s">
        <v>249</v>
      </c>
      <c r="C92" s="82" t="s">
        <v>213</v>
      </c>
      <c r="D92" s="83" t="s">
        <v>98</v>
      </c>
      <c r="E92" s="220">
        <v>168.1</v>
      </c>
      <c r="F92" s="107">
        <v>168.1</v>
      </c>
      <c r="G92" s="514">
        <v>168.1</v>
      </c>
      <c r="H92" s="108">
        <v>168.1</v>
      </c>
      <c r="I92" s="515">
        <v>168.1</v>
      </c>
      <c r="J92" s="108">
        <v>168.1</v>
      </c>
      <c r="K92" s="515">
        <v>168.1</v>
      </c>
      <c r="L92" s="108">
        <v>168.1</v>
      </c>
      <c r="M92" s="620">
        <v>168.1</v>
      </c>
      <c r="N92" s="108">
        <v>168.1</v>
      </c>
      <c r="O92" s="620">
        <v>168.1</v>
      </c>
      <c r="P92" s="108">
        <v>168.1</v>
      </c>
      <c r="Q92" s="620">
        <v>168.1</v>
      </c>
      <c r="R92" s="108">
        <v>168.1</v>
      </c>
      <c r="S92" s="108"/>
      <c r="T92" s="108">
        <v>168.1</v>
      </c>
      <c r="U92" s="108"/>
      <c r="V92" s="108">
        <v>168.1</v>
      </c>
      <c r="W92" s="108"/>
      <c r="X92" s="108">
        <v>168.1</v>
      </c>
      <c r="Y92" s="108"/>
      <c r="Z92" s="108">
        <v>168.1</v>
      </c>
      <c r="AA92" s="415"/>
      <c r="AB92" s="184">
        <v>168.1</v>
      </c>
      <c r="AC92" s="440"/>
      <c r="AD92" s="88">
        <v>168.1</v>
      </c>
      <c r="AE92" s="88">
        <v>168.1</v>
      </c>
      <c r="AF92" s="74"/>
    </row>
    <row r="93" spans="1:32" s="56" customFormat="1" ht="45.75" thickBot="1">
      <c r="A93" s="71" t="s">
        <v>498</v>
      </c>
      <c r="B93" s="71" t="s">
        <v>249</v>
      </c>
      <c r="C93" s="71" t="s">
        <v>283</v>
      </c>
      <c r="D93" s="72" t="s">
        <v>66</v>
      </c>
      <c r="E93" s="220">
        <v>12</v>
      </c>
      <c r="F93" s="75">
        <v>1</v>
      </c>
      <c r="G93" s="501">
        <v>1</v>
      </c>
      <c r="H93" s="72">
        <v>1</v>
      </c>
      <c r="I93" s="505">
        <v>1</v>
      </c>
      <c r="J93" s="72">
        <v>1</v>
      </c>
      <c r="K93" s="505">
        <v>1</v>
      </c>
      <c r="L93" s="72">
        <v>1</v>
      </c>
      <c r="M93" s="491">
        <v>1</v>
      </c>
      <c r="N93" s="72">
        <v>1</v>
      </c>
      <c r="O93" s="491">
        <v>1</v>
      </c>
      <c r="P93" s="72">
        <v>1</v>
      </c>
      <c r="Q93" s="491">
        <v>1</v>
      </c>
      <c r="R93" s="72">
        <v>1</v>
      </c>
      <c r="S93" s="72"/>
      <c r="T93" s="72">
        <v>1</v>
      </c>
      <c r="U93" s="72"/>
      <c r="V93" s="72">
        <v>1</v>
      </c>
      <c r="W93" s="72"/>
      <c r="X93" s="72">
        <v>1</v>
      </c>
      <c r="Y93" s="72"/>
      <c r="Z93" s="72">
        <v>1</v>
      </c>
      <c r="AA93" s="316"/>
      <c r="AB93" s="205">
        <v>1</v>
      </c>
      <c r="AC93" s="435"/>
      <c r="AD93" s="88">
        <f>+F93+H93+J93+L93+N93+P93+R93+T93+V93+X93+Z93+AB93</f>
        <v>12</v>
      </c>
      <c r="AE93" s="88">
        <f>+G93+I93+K93+M93+O93+Q93+S93+U93+W93+Y93+AA93+AC93</f>
        <v>6</v>
      </c>
      <c r="AF93" s="109"/>
    </row>
    <row r="94" spans="1:32" s="56" customFormat="1" ht="26.25" customHeight="1">
      <c r="A94" s="361" t="s">
        <v>108</v>
      </c>
      <c r="B94" s="361"/>
      <c r="C94" s="361"/>
      <c r="D94" s="361"/>
      <c r="E94" s="362"/>
      <c r="F94" s="366"/>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row>
    <row r="95" spans="1:32" s="56" customFormat="1" ht="45">
      <c r="A95" s="71" t="s">
        <v>501</v>
      </c>
      <c r="B95" s="71" t="s">
        <v>292</v>
      </c>
      <c r="C95" s="71" t="s">
        <v>213</v>
      </c>
      <c r="D95" s="72" t="s">
        <v>784</v>
      </c>
      <c r="E95" s="220">
        <v>9</v>
      </c>
      <c r="F95" s="107"/>
      <c r="G95" s="514"/>
      <c r="H95" s="108"/>
      <c r="I95" s="515"/>
      <c r="J95" s="108"/>
      <c r="K95" s="515"/>
      <c r="L95" s="108"/>
      <c r="M95" s="620"/>
      <c r="N95" s="108"/>
      <c r="O95" s="620"/>
      <c r="P95" s="108"/>
      <c r="Q95" s="620"/>
      <c r="R95" s="108"/>
      <c r="S95" s="108"/>
      <c r="T95" s="108"/>
      <c r="U95" s="108"/>
      <c r="V95" s="108">
        <v>1</v>
      </c>
      <c r="W95" s="108"/>
      <c r="X95" s="108">
        <v>1</v>
      </c>
      <c r="Y95" s="108"/>
      <c r="Z95" s="108">
        <v>3</v>
      </c>
      <c r="AA95" s="415"/>
      <c r="AB95" s="184">
        <v>4</v>
      </c>
      <c r="AC95" s="440"/>
      <c r="AD95" s="88">
        <f>+F95+H95+J95+L95+N95+P95+R95+T95+V95+X95+Z95+AB95</f>
        <v>9</v>
      </c>
      <c r="AE95" s="88">
        <f>+G95+I95+K95+M95+O95+Q95+S95+U95+W95+Y95+AA95+AC95</f>
        <v>0</v>
      </c>
      <c r="AF95" s="74"/>
    </row>
    <row r="96" spans="1:32" s="56" customFormat="1" ht="45">
      <c r="A96" s="82" t="s">
        <v>502</v>
      </c>
      <c r="B96" s="82" t="s">
        <v>249</v>
      </c>
      <c r="C96" s="71" t="s">
        <v>213</v>
      </c>
      <c r="D96" s="83" t="s">
        <v>98</v>
      </c>
      <c r="E96" s="220">
        <v>297</v>
      </c>
      <c r="F96" s="266">
        <v>297</v>
      </c>
      <c r="G96" s="512">
        <v>297</v>
      </c>
      <c r="H96" s="267">
        <v>297</v>
      </c>
      <c r="I96" s="513">
        <v>297</v>
      </c>
      <c r="J96" s="267">
        <v>297</v>
      </c>
      <c r="K96" s="513">
        <v>297</v>
      </c>
      <c r="L96" s="267">
        <v>297</v>
      </c>
      <c r="M96" s="621">
        <v>297</v>
      </c>
      <c r="N96" s="267">
        <v>297</v>
      </c>
      <c r="O96" s="621">
        <v>297</v>
      </c>
      <c r="P96" s="267">
        <v>297</v>
      </c>
      <c r="Q96" s="621">
        <v>297</v>
      </c>
      <c r="R96" s="267">
        <v>297</v>
      </c>
      <c r="S96" s="267"/>
      <c r="T96" s="267">
        <v>297</v>
      </c>
      <c r="U96" s="267"/>
      <c r="V96" s="267">
        <v>297</v>
      </c>
      <c r="W96" s="267"/>
      <c r="X96" s="267">
        <v>297</v>
      </c>
      <c r="Y96" s="267"/>
      <c r="Z96" s="267">
        <v>297</v>
      </c>
      <c r="AA96" s="414"/>
      <c r="AB96" s="268">
        <v>297</v>
      </c>
      <c r="AC96" s="439"/>
      <c r="AD96" s="359">
        <v>297</v>
      </c>
      <c r="AE96" s="359">
        <v>297</v>
      </c>
      <c r="AF96" s="74"/>
    </row>
    <row r="97" spans="1:32" s="56" customFormat="1" ht="45">
      <c r="A97" s="71" t="s">
        <v>505</v>
      </c>
      <c r="B97" s="71" t="s">
        <v>249</v>
      </c>
      <c r="C97" s="71" t="s">
        <v>283</v>
      </c>
      <c r="D97" s="72" t="s">
        <v>66</v>
      </c>
      <c r="E97" s="220">
        <v>12</v>
      </c>
      <c r="F97" s="266">
        <v>1</v>
      </c>
      <c r="G97" s="512">
        <v>1</v>
      </c>
      <c r="H97" s="267">
        <v>1</v>
      </c>
      <c r="I97" s="513">
        <v>1</v>
      </c>
      <c r="J97" s="267">
        <v>1</v>
      </c>
      <c r="K97" s="513">
        <v>1</v>
      </c>
      <c r="L97" s="267">
        <v>1</v>
      </c>
      <c r="M97" s="621">
        <v>1</v>
      </c>
      <c r="N97" s="267">
        <v>1</v>
      </c>
      <c r="O97" s="621">
        <v>1</v>
      </c>
      <c r="P97" s="267">
        <v>1</v>
      </c>
      <c r="Q97" s="621">
        <v>1</v>
      </c>
      <c r="R97" s="267">
        <v>1</v>
      </c>
      <c r="S97" s="267"/>
      <c r="T97" s="267">
        <v>1</v>
      </c>
      <c r="U97" s="267"/>
      <c r="V97" s="267">
        <v>1</v>
      </c>
      <c r="W97" s="267"/>
      <c r="X97" s="267">
        <v>1</v>
      </c>
      <c r="Y97" s="267"/>
      <c r="Z97" s="267">
        <v>1</v>
      </c>
      <c r="AA97" s="414"/>
      <c r="AB97" s="268">
        <v>1</v>
      </c>
      <c r="AC97" s="439"/>
      <c r="AD97" s="88">
        <f>+F97+H97+J97+L97+N97+P97+R97+T97+V97+X97+Z97+AB97</f>
        <v>12</v>
      </c>
      <c r="AE97" s="88">
        <f>+G97+I97+K97+M97+O97+Q97+S97+U97+W97+Y97+AA97+AC97</f>
        <v>6</v>
      </c>
      <c r="AF97" s="74"/>
    </row>
    <row r="98" spans="1:32" s="56" customFormat="1" ht="15.75" customHeight="1">
      <c r="A98" s="363" t="s">
        <v>109</v>
      </c>
      <c r="B98" s="363"/>
      <c r="C98" s="363"/>
      <c r="D98" s="363"/>
      <c r="E98" s="364"/>
      <c r="F98" s="366"/>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row>
    <row r="99" spans="1:32" s="56" customFormat="1" ht="45">
      <c r="A99" s="71" t="s">
        <v>767</v>
      </c>
      <c r="B99" s="71" t="s">
        <v>249</v>
      </c>
      <c r="C99" s="71" t="s">
        <v>213</v>
      </c>
      <c r="D99" s="72" t="s">
        <v>124</v>
      </c>
      <c r="E99" s="220">
        <v>1</v>
      </c>
      <c r="F99" s="107"/>
      <c r="G99" s="514"/>
      <c r="H99" s="108"/>
      <c r="I99" s="515"/>
      <c r="J99" s="108"/>
      <c r="K99" s="515"/>
      <c r="L99" s="108"/>
      <c r="M99" s="620"/>
      <c r="N99" s="108"/>
      <c r="O99" s="620"/>
      <c r="P99" s="108"/>
      <c r="Q99" s="620"/>
      <c r="R99" s="108"/>
      <c r="S99" s="108"/>
      <c r="T99" s="108"/>
      <c r="U99" s="108"/>
      <c r="V99" s="108"/>
      <c r="W99" s="108"/>
      <c r="X99" s="108"/>
      <c r="Y99" s="108"/>
      <c r="Z99" s="108"/>
      <c r="AA99" s="415"/>
      <c r="AB99" s="268">
        <v>1</v>
      </c>
      <c r="AC99" s="439"/>
      <c r="AD99" s="88">
        <f aca="true" t="shared" si="8" ref="AD99:AD105">+F99+H99+J99+L99+N99+P99+R99+T99+V99+X99+Z99+AB99</f>
        <v>1</v>
      </c>
      <c r="AE99" s="88">
        <f aca="true" t="shared" si="9" ref="AE99:AE105">+G99+I99+K99+M99+O99+Q99+S99+U99+W99+Y99+AA99+AC99</f>
        <v>0</v>
      </c>
      <c r="AF99" s="74"/>
    </row>
    <row r="100" spans="1:32" s="56" customFormat="1" ht="45">
      <c r="A100" s="71" t="s">
        <v>771</v>
      </c>
      <c r="B100" s="71" t="s">
        <v>249</v>
      </c>
      <c r="C100" s="71" t="s">
        <v>213</v>
      </c>
      <c r="D100" s="72" t="s">
        <v>124</v>
      </c>
      <c r="E100" s="220">
        <v>1</v>
      </c>
      <c r="F100" s="107"/>
      <c r="G100" s="514"/>
      <c r="H100" s="108"/>
      <c r="I100" s="515"/>
      <c r="J100" s="108"/>
      <c r="K100" s="515"/>
      <c r="L100" s="108"/>
      <c r="M100" s="620"/>
      <c r="N100" s="108"/>
      <c r="O100" s="620"/>
      <c r="P100" s="108"/>
      <c r="Q100" s="620"/>
      <c r="R100" s="108"/>
      <c r="S100" s="108"/>
      <c r="T100" s="108"/>
      <c r="U100" s="108"/>
      <c r="V100" s="108"/>
      <c r="W100" s="108"/>
      <c r="X100" s="108"/>
      <c r="Y100" s="108"/>
      <c r="Z100" s="108"/>
      <c r="AA100" s="415"/>
      <c r="AB100" s="268">
        <v>1</v>
      </c>
      <c r="AC100" s="439"/>
      <c r="AD100" s="88">
        <f t="shared" si="8"/>
        <v>1</v>
      </c>
      <c r="AE100" s="88">
        <f t="shared" si="9"/>
        <v>0</v>
      </c>
      <c r="AF100" s="74"/>
    </row>
    <row r="101" spans="1:32" s="56" customFormat="1" ht="45">
      <c r="A101" s="71" t="s">
        <v>768</v>
      </c>
      <c r="B101" s="71" t="s">
        <v>249</v>
      </c>
      <c r="C101" s="71" t="s">
        <v>213</v>
      </c>
      <c r="D101" s="72" t="s">
        <v>787</v>
      </c>
      <c r="E101" s="220">
        <v>1</v>
      </c>
      <c r="F101" s="107"/>
      <c r="G101" s="514"/>
      <c r="H101" s="108"/>
      <c r="I101" s="515"/>
      <c r="J101" s="108"/>
      <c r="K101" s="515"/>
      <c r="L101" s="108"/>
      <c r="M101" s="620"/>
      <c r="N101" s="108"/>
      <c r="O101" s="620"/>
      <c r="P101" s="108"/>
      <c r="Q101" s="620"/>
      <c r="R101" s="108"/>
      <c r="S101" s="108"/>
      <c r="T101" s="108"/>
      <c r="U101" s="108"/>
      <c r="V101" s="108"/>
      <c r="W101" s="108"/>
      <c r="X101" s="108"/>
      <c r="Y101" s="108"/>
      <c r="Z101" s="108"/>
      <c r="AA101" s="415"/>
      <c r="AB101" s="268">
        <v>1</v>
      </c>
      <c r="AC101" s="439"/>
      <c r="AD101" s="88">
        <f t="shared" si="8"/>
        <v>1</v>
      </c>
      <c r="AE101" s="88">
        <f t="shared" si="9"/>
        <v>0</v>
      </c>
      <c r="AF101" s="74"/>
    </row>
    <row r="102" spans="1:32" s="56" customFormat="1" ht="45">
      <c r="A102" s="71" t="s">
        <v>769</v>
      </c>
      <c r="B102" s="71" t="s">
        <v>249</v>
      </c>
      <c r="C102" s="71" t="s">
        <v>213</v>
      </c>
      <c r="D102" s="72" t="s">
        <v>770</v>
      </c>
      <c r="E102" s="220">
        <v>10.5</v>
      </c>
      <c r="F102" s="107"/>
      <c r="G102" s="514">
        <v>6.57</v>
      </c>
      <c r="H102" s="108">
        <v>0.9545454545454546</v>
      </c>
      <c r="I102" s="515"/>
      <c r="J102" s="108">
        <v>0.9545454545454546</v>
      </c>
      <c r="K102" s="515"/>
      <c r="L102" s="108">
        <v>0.9545454545454546</v>
      </c>
      <c r="M102" s="620"/>
      <c r="N102" s="108">
        <v>0.9545454545454546</v>
      </c>
      <c r="O102" s="620"/>
      <c r="P102" s="108">
        <v>0.9545454545454546</v>
      </c>
      <c r="Q102" s="620"/>
      <c r="R102" s="108">
        <v>0.9545454545454546</v>
      </c>
      <c r="S102" s="108"/>
      <c r="T102" s="108">
        <v>0.9545454545454546</v>
      </c>
      <c r="U102" s="108"/>
      <c r="V102" s="108">
        <v>0.9545454545454546</v>
      </c>
      <c r="W102" s="108"/>
      <c r="X102" s="108">
        <v>0.9545454545454546</v>
      </c>
      <c r="Y102" s="108"/>
      <c r="Z102" s="108">
        <v>0.9545454545454546</v>
      </c>
      <c r="AA102" s="415"/>
      <c r="AB102" s="268">
        <v>0.9545454545454546</v>
      </c>
      <c r="AC102" s="439"/>
      <c r="AD102" s="88">
        <f t="shared" si="8"/>
        <v>10.500000000000004</v>
      </c>
      <c r="AE102" s="88">
        <f t="shared" si="9"/>
        <v>6.57</v>
      </c>
      <c r="AF102" s="74"/>
    </row>
    <row r="103" spans="1:32" s="56" customFormat="1" ht="45">
      <c r="A103" s="71" t="s">
        <v>699</v>
      </c>
      <c r="B103" s="71" t="s">
        <v>249</v>
      </c>
      <c r="C103" s="71" t="s">
        <v>213</v>
      </c>
      <c r="D103" s="72" t="s">
        <v>98</v>
      </c>
      <c r="E103" s="220">
        <v>20.5</v>
      </c>
      <c r="F103" s="107">
        <v>1.5</v>
      </c>
      <c r="G103" s="514"/>
      <c r="H103" s="108">
        <v>1.5</v>
      </c>
      <c r="I103" s="515"/>
      <c r="J103" s="108">
        <v>1</v>
      </c>
      <c r="K103" s="515"/>
      <c r="L103" s="108">
        <v>1</v>
      </c>
      <c r="M103" s="620">
        <v>1</v>
      </c>
      <c r="N103" s="108">
        <v>1</v>
      </c>
      <c r="O103" s="620">
        <v>1</v>
      </c>
      <c r="P103" s="108">
        <v>1</v>
      </c>
      <c r="Q103" s="620">
        <v>1</v>
      </c>
      <c r="R103" s="108">
        <v>2</v>
      </c>
      <c r="S103" s="108"/>
      <c r="T103" s="108">
        <v>2</v>
      </c>
      <c r="U103" s="108"/>
      <c r="V103" s="108">
        <v>2</v>
      </c>
      <c r="W103" s="108"/>
      <c r="X103" s="108">
        <v>2.5</v>
      </c>
      <c r="Y103" s="108"/>
      <c r="Z103" s="108">
        <v>2.5</v>
      </c>
      <c r="AA103" s="415"/>
      <c r="AB103" s="184">
        <v>2.5</v>
      </c>
      <c r="AC103" s="440"/>
      <c r="AD103" s="88">
        <f t="shared" si="8"/>
        <v>20.5</v>
      </c>
      <c r="AE103" s="88">
        <f t="shared" si="9"/>
        <v>3</v>
      </c>
      <c r="AF103" s="74"/>
    </row>
    <row r="104" spans="1:32" s="56" customFormat="1" ht="45">
      <c r="A104" s="82" t="s">
        <v>502</v>
      </c>
      <c r="B104" s="82" t="s">
        <v>249</v>
      </c>
      <c r="C104" s="82" t="s">
        <v>213</v>
      </c>
      <c r="D104" s="83" t="s">
        <v>98</v>
      </c>
      <c r="E104" s="220">
        <v>188.7</v>
      </c>
      <c r="F104" s="622">
        <v>188.7</v>
      </c>
      <c r="G104" s="623">
        <v>188.7</v>
      </c>
      <c r="H104" s="624">
        <v>188.7</v>
      </c>
      <c r="I104" s="625">
        <v>188.7</v>
      </c>
      <c r="J104" s="624">
        <v>188.7</v>
      </c>
      <c r="K104" s="625">
        <v>188.7</v>
      </c>
      <c r="L104" s="624">
        <v>188.7</v>
      </c>
      <c r="M104" s="626">
        <v>188.7</v>
      </c>
      <c r="N104" s="624">
        <v>188.7</v>
      </c>
      <c r="O104" s="626">
        <v>188.7</v>
      </c>
      <c r="P104" s="624">
        <v>188.7</v>
      </c>
      <c r="Q104" s="626">
        <v>188.7</v>
      </c>
      <c r="R104" s="624">
        <v>188.7</v>
      </c>
      <c r="S104" s="624"/>
      <c r="T104" s="624">
        <v>188.7</v>
      </c>
      <c r="U104" s="624"/>
      <c r="V104" s="624">
        <v>188.7</v>
      </c>
      <c r="W104" s="624"/>
      <c r="X104" s="624">
        <v>188.7</v>
      </c>
      <c r="Y104" s="624"/>
      <c r="Z104" s="624">
        <v>188.7</v>
      </c>
      <c r="AA104" s="627"/>
      <c r="AB104" s="628">
        <v>188.7</v>
      </c>
      <c r="AC104" s="629"/>
      <c r="AD104" s="630">
        <v>188.7</v>
      </c>
      <c r="AE104" s="630">
        <v>188.7</v>
      </c>
      <c r="AF104" s="74"/>
    </row>
    <row r="105" spans="1:32" s="56" customFormat="1" ht="45.75" thickBot="1">
      <c r="A105" s="71" t="s">
        <v>505</v>
      </c>
      <c r="B105" s="71" t="s">
        <v>249</v>
      </c>
      <c r="C105" s="71" t="s">
        <v>283</v>
      </c>
      <c r="D105" s="72" t="s">
        <v>66</v>
      </c>
      <c r="E105" s="220">
        <v>12</v>
      </c>
      <c r="F105" s="266">
        <v>1</v>
      </c>
      <c r="G105" s="512">
        <v>1</v>
      </c>
      <c r="H105" s="267">
        <v>1</v>
      </c>
      <c r="I105" s="513">
        <v>1</v>
      </c>
      <c r="J105" s="267">
        <v>1</v>
      </c>
      <c r="K105" s="513">
        <v>1</v>
      </c>
      <c r="L105" s="267">
        <v>1</v>
      </c>
      <c r="M105" s="621"/>
      <c r="N105" s="267">
        <v>1</v>
      </c>
      <c r="O105" s="621"/>
      <c r="P105" s="267">
        <v>1</v>
      </c>
      <c r="Q105" s="621"/>
      <c r="R105" s="267">
        <v>1</v>
      </c>
      <c r="S105" s="267"/>
      <c r="T105" s="267">
        <v>1</v>
      </c>
      <c r="U105" s="267"/>
      <c r="V105" s="267">
        <v>1</v>
      </c>
      <c r="W105" s="267"/>
      <c r="X105" s="267">
        <v>1</v>
      </c>
      <c r="Y105" s="267"/>
      <c r="Z105" s="267">
        <v>1</v>
      </c>
      <c r="AA105" s="414"/>
      <c r="AB105" s="268">
        <v>1</v>
      </c>
      <c r="AC105" s="439"/>
      <c r="AD105" s="88">
        <f t="shared" si="8"/>
        <v>12</v>
      </c>
      <c r="AE105" s="88">
        <f t="shared" si="9"/>
        <v>3</v>
      </c>
      <c r="AF105" s="74"/>
    </row>
    <row r="106" spans="1:32" s="56" customFormat="1" ht="15.75" customHeight="1">
      <c r="A106" s="361" t="s">
        <v>204</v>
      </c>
      <c r="B106" s="361"/>
      <c r="C106" s="361"/>
      <c r="D106" s="361"/>
      <c r="E106" s="362"/>
      <c r="F106" s="366"/>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row>
    <row r="107" spans="1:32" s="221" customFormat="1" ht="45">
      <c r="A107" s="211" t="s">
        <v>506</v>
      </c>
      <c r="B107" s="211" t="s">
        <v>249</v>
      </c>
      <c r="C107" s="211" t="s">
        <v>213</v>
      </c>
      <c r="D107" s="212" t="s">
        <v>98</v>
      </c>
      <c r="E107" s="384">
        <v>0.3</v>
      </c>
      <c r="F107" s="214"/>
      <c r="G107" s="502"/>
      <c r="H107" s="215"/>
      <c r="I107" s="506"/>
      <c r="J107" s="215"/>
      <c r="K107" s="520">
        <v>0.3</v>
      </c>
      <c r="L107" s="215"/>
      <c r="M107" s="242"/>
      <c r="N107" s="215"/>
      <c r="O107" s="242"/>
      <c r="P107" s="215"/>
      <c r="Q107" s="242"/>
      <c r="R107" s="215"/>
      <c r="S107" s="215"/>
      <c r="T107" s="215"/>
      <c r="U107" s="215"/>
      <c r="V107" s="215"/>
      <c r="W107" s="215"/>
      <c r="X107" s="282">
        <v>0.1</v>
      </c>
      <c r="Y107" s="282"/>
      <c r="Z107" s="282">
        <v>0.1</v>
      </c>
      <c r="AA107" s="416"/>
      <c r="AB107" s="269">
        <v>0.1</v>
      </c>
      <c r="AC107" s="441"/>
      <c r="AD107" s="88">
        <f>+F107+H107+J107+L107+N107+P107+R107+T107+V107+X107+Z107+AB107</f>
        <v>0.30000000000000004</v>
      </c>
      <c r="AE107" s="88">
        <f>+G107+I107+K107+M107+O107+Q107+S107+U107+W107+Y107+AA107+AC107</f>
        <v>0.3</v>
      </c>
      <c r="AF107" s="217"/>
    </row>
    <row r="108" spans="1:32" s="221" customFormat="1" ht="45">
      <c r="A108" s="82" t="s">
        <v>502</v>
      </c>
      <c r="B108" s="82" t="s">
        <v>249</v>
      </c>
      <c r="C108" s="82" t="s">
        <v>213</v>
      </c>
      <c r="D108" s="83" t="s">
        <v>98</v>
      </c>
      <c r="E108" s="213">
        <v>54.4</v>
      </c>
      <c r="F108" s="214">
        <v>54.4</v>
      </c>
      <c r="G108" s="502">
        <v>54.4</v>
      </c>
      <c r="H108" s="215">
        <v>54.4</v>
      </c>
      <c r="I108" s="506">
        <v>54.4</v>
      </c>
      <c r="J108" s="215">
        <v>54.4</v>
      </c>
      <c r="K108" s="506">
        <v>54.4</v>
      </c>
      <c r="L108" s="215">
        <v>54.4</v>
      </c>
      <c r="M108" s="242">
        <v>54.4</v>
      </c>
      <c r="N108" s="215">
        <v>54.4</v>
      </c>
      <c r="O108" s="242">
        <v>54.4</v>
      </c>
      <c r="P108" s="215">
        <v>54.4</v>
      </c>
      <c r="Q108" s="242">
        <v>54.4</v>
      </c>
      <c r="R108" s="215">
        <v>54.4</v>
      </c>
      <c r="S108" s="215"/>
      <c r="T108" s="215">
        <v>54.4</v>
      </c>
      <c r="U108" s="215"/>
      <c r="V108" s="215">
        <v>54.4</v>
      </c>
      <c r="W108" s="215"/>
      <c r="X108" s="215">
        <v>54.4</v>
      </c>
      <c r="Y108" s="215"/>
      <c r="Z108" s="215">
        <v>54.4</v>
      </c>
      <c r="AA108" s="417"/>
      <c r="AB108" s="213">
        <v>54.4</v>
      </c>
      <c r="AC108" s="442"/>
      <c r="AD108" s="216">
        <v>54.4</v>
      </c>
      <c r="AE108" s="216">
        <v>54.4</v>
      </c>
      <c r="AF108" s="217"/>
    </row>
    <row r="109" spans="1:32" s="221" customFormat="1" ht="45.75" thickBot="1">
      <c r="A109" s="211" t="s">
        <v>498</v>
      </c>
      <c r="B109" s="211" t="s">
        <v>249</v>
      </c>
      <c r="C109" s="211" t="s">
        <v>283</v>
      </c>
      <c r="D109" s="212" t="s">
        <v>66</v>
      </c>
      <c r="E109" s="269">
        <v>12</v>
      </c>
      <c r="F109" s="281">
        <v>1</v>
      </c>
      <c r="G109" s="508">
        <v>1</v>
      </c>
      <c r="H109" s="282">
        <v>1</v>
      </c>
      <c r="I109" s="509">
        <v>1</v>
      </c>
      <c r="J109" s="282">
        <v>1</v>
      </c>
      <c r="K109" s="509">
        <v>1</v>
      </c>
      <c r="L109" s="282">
        <v>1</v>
      </c>
      <c r="M109" s="279">
        <v>1</v>
      </c>
      <c r="N109" s="282">
        <v>1</v>
      </c>
      <c r="O109" s="279">
        <v>1</v>
      </c>
      <c r="P109" s="282">
        <v>1</v>
      </c>
      <c r="Q109" s="279">
        <v>1</v>
      </c>
      <c r="R109" s="282">
        <v>1</v>
      </c>
      <c r="S109" s="282"/>
      <c r="T109" s="282">
        <v>1</v>
      </c>
      <c r="U109" s="282"/>
      <c r="V109" s="282">
        <v>1</v>
      </c>
      <c r="W109" s="282"/>
      <c r="X109" s="282">
        <v>1</v>
      </c>
      <c r="Y109" s="282"/>
      <c r="Z109" s="282">
        <v>1</v>
      </c>
      <c r="AA109" s="416"/>
      <c r="AB109" s="269">
        <v>1</v>
      </c>
      <c r="AC109" s="441"/>
      <c r="AD109" s="283">
        <f>+F109+H109+J109+L109+N109+P109+R109+T109+V109+X109+Z109+AB109</f>
        <v>12</v>
      </c>
      <c r="AE109" s="283">
        <f>+G109+I109+K109+M109+O109+Q109+S109+U109+W109+Y109+AA109+AC109</f>
        <v>6</v>
      </c>
      <c r="AF109" s="217"/>
    </row>
    <row r="110" spans="1:32" s="56" customFormat="1" ht="15.75" customHeight="1">
      <c r="A110" s="361" t="s">
        <v>205</v>
      </c>
      <c r="B110" s="361"/>
      <c r="C110" s="361"/>
      <c r="D110" s="361"/>
      <c r="E110" s="362"/>
      <c r="F110" s="366"/>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row>
    <row r="111" spans="1:32" s="56" customFormat="1" ht="45">
      <c r="A111" s="82" t="s">
        <v>507</v>
      </c>
      <c r="B111" s="82" t="s">
        <v>249</v>
      </c>
      <c r="C111" s="82" t="s">
        <v>213</v>
      </c>
      <c r="D111" s="83" t="s">
        <v>788</v>
      </c>
      <c r="E111" s="284">
        <v>1</v>
      </c>
      <c r="F111" s="285"/>
      <c r="G111" s="516"/>
      <c r="H111" s="286"/>
      <c r="I111" s="518"/>
      <c r="J111" s="286"/>
      <c r="K111" s="518"/>
      <c r="L111" s="286"/>
      <c r="M111" s="528"/>
      <c r="N111" s="286"/>
      <c r="O111" s="528"/>
      <c r="P111" s="286"/>
      <c r="Q111" s="528"/>
      <c r="R111" s="286"/>
      <c r="S111" s="286"/>
      <c r="T111" s="286"/>
      <c r="U111" s="286"/>
      <c r="V111" s="286"/>
      <c r="W111" s="286"/>
      <c r="X111" s="286"/>
      <c r="Y111" s="286"/>
      <c r="Z111" s="286"/>
      <c r="AA111" s="418"/>
      <c r="AB111" s="287">
        <v>1</v>
      </c>
      <c r="AC111" s="443"/>
      <c r="AD111" s="283">
        <f>+F111+H111+J111+L111+N111+P111+R111+T111+V111+X111+Z111+AB111</f>
        <v>1</v>
      </c>
      <c r="AE111" s="467">
        <f>+G111+I111+K111+M111+O111+Q111+S111+U111+W111+Y111+AA111+AC111</f>
        <v>0</v>
      </c>
      <c r="AF111" s="207"/>
    </row>
    <row r="112" spans="1:32" s="56" customFormat="1" ht="45">
      <c r="A112" s="82" t="s">
        <v>502</v>
      </c>
      <c r="B112" s="82" t="s">
        <v>249</v>
      </c>
      <c r="C112" s="82" t="s">
        <v>213</v>
      </c>
      <c r="D112" s="83" t="s">
        <v>98</v>
      </c>
      <c r="E112" s="239">
        <v>80.43</v>
      </c>
      <c r="F112" s="187">
        <v>80.43</v>
      </c>
      <c r="G112" s="517">
        <v>80.43</v>
      </c>
      <c r="H112" s="188">
        <v>80.43</v>
      </c>
      <c r="I112" s="519">
        <v>80.43</v>
      </c>
      <c r="J112" s="188">
        <v>80.43</v>
      </c>
      <c r="K112" s="519">
        <v>80.43</v>
      </c>
      <c r="L112" s="188">
        <v>80.43</v>
      </c>
      <c r="M112" s="531">
        <v>80.43</v>
      </c>
      <c r="N112" s="188">
        <v>80.43</v>
      </c>
      <c r="O112" s="531">
        <v>80.43</v>
      </c>
      <c r="P112" s="188">
        <v>80.43</v>
      </c>
      <c r="Q112" s="531">
        <v>80.43</v>
      </c>
      <c r="R112" s="188">
        <v>80.43</v>
      </c>
      <c r="S112" s="188"/>
      <c r="T112" s="188">
        <v>80.43</v>
      </c>
      <c r="U112" s="188"/>
      <c r="V112" s="188">
        <v>80.43</v>
      </c>
      <c r="W112" s="188"/>
      <c r="X112" s="188">
        <v>80.43</v>
      </c>
      <c r="Y112" s="188"/>
      <c r="Z112" s="188">
        <v>80.43</v>
      </c>
      <c r="AA112" s="419"/>
      <c r="AB112" s="186">
        <v>80.43</v>
      </c>
      <c r="AC112" s="444"/>
      <c r="AD112" s="216">
        <v>80.43</v>
      </c>
      <c r="AE112" s="468">
        <v>80.43</v>
      </c>
      <c r="AF112" s="207"/>
    </row>
    <row r="113" spans="1:32" s="221" customFormat="1" ht="45.75" thickBot="1">
      <c r="A113" s="211" t="s">
        <v>498</v>
      </c>
      <c r="B113" s="211" t="s">
        <v>249</v>
      </c>
      <c r="C113" s="211" t="s">
        <v>283</v>
      </c>
      <c r="D113" s="212" t="s">
        <v>66</v>
      </c>
      <c r="E113" s="269">
        <v>12</v>
      </c>
      <c r="F113" s="281">
        <v>1</v>
      </c>
      <c r="G113" s="508">
        <v>1</v>
      </c>
      <c r="H113" s="282">
        <v>1</v>
      </c>
      <c r="I113" s="509">
        <v>1</v>
      </c>
      <c r="J113" s="282">
        <v>1</v>
      </c>
      <c r="K113" s="509">
        <v>1</v>
      </c>
      <c r="L113" s="282">
        <v>1</v>
      </c>
      <c r="M113" s="279">
        <v>1</v>
      </c>
      <c r="N113" s="282">
        <v>1</v>
      </c>
      <c r="O113" s="279">
        <v>1</v>
      </c>
      <c r="P113" s="282">
        <v>1</v>
      </c>
      <c r="Q113" s="279">
        <v>1</v>
      </c>
      <c r="R113" s="282">
        <v>1</v>
      </c>
      <c r="S113" s="282"/>
      <c r="T113" s="282">
        <v>1</v>
      </c>
      <c r="U113" s="282"/>
      <c r="V113" s="282">
        <v>1</v>
      </c>
      <c r="W113" s="282"/>
      <c r="X113" s="282">
        <v>1</v>
      </c>
      <c r="Y113" s="282"/>
      <c r="Z113" s="282">
        <v>1</v>
      </c>
      <c r="AA113" s="416"/>
      <c r="AB113" s="269">
        <v>1</v>
      </c>
      <c r="AC113" s="441"/>
      <c r="AD113" s="283">
        <f>+F113+H113+J113+L113+N113+P113+R113+T113+V113+X113+Z113+AB113</f>
        <v>12</v>
      </c>
      <c r="AE113" s="283">
        <f>+G113+I113+K113+M113+O113+Q113+S113+U113+W113+Y113+AA113+AC113</f>
        <v>6</v>
      </c>
      <c r="AF113" s="217"/>
    </row>
    <row r="114" spans="1:32" s="56" customFormat="1" ht="15.75" customHeight="1">
      <c r="A114" s="363" t="s">
        <v>206</v>
      </c>
      <c r="B114" s="363"/>
      <c r="C114" s="363"/>
      <c r="D114" s="363"/>
      <c r="E114" s="364"/>
      <c r="F114" s="368"/>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row>
    <row r="115" spans="1:32" s="221" customFormat="1" ht="45">
      <c r="A115" s="211" t="s">
        <v>508</v>
      </c>
      <c r="B115" s="211" t="s">
        <v>249</v>
      </c>
      <c r="C115" s="211" t="s">
        <v>213</v>
      </c>
      <c r="D115" s="212" t="s">
        <v>460</v>
      </c>
      <c r="E115" s="269">
        <v>1</v>
      </c>
      <c r="F115" s="281"/>
      <c r="G115" s="508"/>
      <c r="H115" s="282"/>
      <c r="I115" s="509"/>
      <c r="J115" s="282"/>
      <c r="K115" s="509"/>
      <c r="L115" s="282"/>
      <c r="M115" s="279"/>
      <c r="N115" s="282"/>
      <c r="O115" s="279"/>
      <c r="P115" s="282"/>
      <c r="Q115" s="279"/>
      <c r="R115" s="282"/>
      <c r="S115" s="282"/>
      <c r="T115" s="282"/>
      <c r="U115" s="282"/>
      <c r="V115" s="282"/>
      <c r="W115" s="282"/>
      <c r="X115" s="282"/>
      <c r="Y115" s="282"/>
      <c r="Z115" s="282"/>
      <c r="AA115" s="416"/>
      <c r="AB115" s="269">
        <v>1</v>
      </c>
      <c r="AC115" s="445"/>
      <c r="AD115" s="288">
        <f>+F115+H115+J115+L115+N115+P115+R115+T115+V115+X115+Z115+AB115</f>
        <v>1</v>
      </c>
      <c r="AE115" s="288">
        <f>+G115+I115+K115+M115+O115+Q115+S115+U115+W115+Y115+AA115+AC115</f>
        <v>0</v>
      </c>
      <c r="AF115" s="217"/>
    </row>
    <row r="116" spans="1:32" s="56" customFormat="1" ht="45">
      <c r="A116" s="82" t="s">
        <v>502</v>
      </c>
      <c r="B116" s="82" t="s">
        <v>249</v>
      </c>
      <c r="C116" s="82" t="s">
        <v>213</v>
      </c>
      <c r="D116" s="83" t="s">
        <v>98</v>
      </c>
      <c r="E116" s="213">
        <v>140.83</v>
      </c>
      <c r="F116" s="150">
        <v>140.83</v>
      </c>
      <c r="G116" s="502">
        <v>140.83</v>
      </c>
      <c r="H116" s="151">
        <v>140.83</v>
      </c>
      <c r="I116" s="506">
        <v>140.83</v>
      </c>
      <c r="J116" s="151">
        <v>140.83</v>
      </c>
      <c r="K116" s="506">
        <v>140.83</v>
      </c>
      <c r="L116" s="151">
        <v>140.83</v>
      </c>
      <c r="M116" s="242">
        <v>140.83</v>
      </c>
      <c r="N116" s="151">
        <v>140.83</v>
      </c>
      <c r="O116" s="242">
        <v>140.83</v>
      </c>
      <c r="P116" s="151">
        <v>140.83</v>
      </c>
      <c r="Q116" s="242">
        <v>140.83</v>
      </c>
      <c r="R116" s="151">
        <v>140.83</v>
      </c>
      <c r="S116" s="151"/>
      <c r="T116" s="151">
        <v>140.83</v>
      </c>
      <c r="U116" s="151"/>
      <c r="V116" s="151">
        <v>140.83</v>
      </c>
      <c r="W116" s="151"/>
      <c r="X116" s="151">
        <v>140.83</v>
      </c>
      <c r="Y116" s="151"/>
      <c r="Z116" s="151">
        <v>140.83</v>
      </c>
      <c r="AA116" s="410"/>
      <c r="AB116" s="149">
        <v>140.83</v>
      </c>
      <c r="AC116" s="444"/>
      <c r="AD116" s="189">
        <v>140.83</v>
      </c>
      <c r="AE116" s="189">
        <v>140.83</v>
      </c>
      <c r="AF116" s="109"/>
    </row>
    <row r="117" spans="1:32" s="56" customFormat="1" ht="45">
      <c r="A117" s="71" t="s">
        <v>498</v>
      </c>
      <c r="B117" s="71" t="s">
        <v>249</v>
      </c>
      <c r="C117" s="71" t="s">
        <v>283</v>
      </c>
      <c r="D117" s="72" t="s">
        <v>66</v>
      </c>
      <c r="E117" s="272">
        <v>12</v>
      </c>
      <c r="F117" s="270">
        <v>1</v>
      </c>
      <c r="G117" s="508">
        <v>1</v>
      </c>
      <c r="H117" s="271">
        <v>1</v>
      </c>
      <c r="I117" s="509">
        <v>1</v>
      </c>
      <c r="J117" s="271">
        <v>1</v>
      </c>
      <c r="K117" s="509">
        <v>1</v>
      </c>
      <c r="L117" s="271">
        <v>1</v>
      </c>
      <c r="M117" s="279">
        <v>1</v>
      </c>
      <c r="N117" s="271">
        <v>1</v>
      </c>
      <c r="O117" s="279">
        <v>1</v>
      </c>
      <c r="P117" s="271">
        <v>1</v>
      </c>
      <c r="Q117" s="279">
        <v>1</v>
      </c>
      <c r="R117" s="271">
        <v>1</v>
      </c>
      <c r="S117" s="271"/>
      <c r="T117" s="271">
        <v>1</v>
      </c>
      <c r="U117" s="271"/>
      <c r="V117" s="271">
        <v>1</v>
      </c>
      <c r="W117" s="271"/>
      <c r="X117" s="271">
        <v>1</v>
      </c>
      <c r="Y117" s="271"/>
      <c r="Z117" s="271">
        <v>1</v>
      </c>
      <c r="AA117" s="412"/>
      <c r="AB117" s="272">
        <v>1</v>
      </c>
      <c r="AC117" s="443"/>
      <c r="AD117" s="288">
        <f>+F117+H117+J117+L117+N117+P117+R117+T117+V117+X117+Z117+AB117</f>
        <v>12</v>
      </c>
      <c r="AE117" s="288">
        <f>+G117+I117+K117+M117+O117+Q117+S117+U117+W117+Y117+AA117+AC117</f>
        <v>6</v>
      </c>
      <c r="AF117" s="109"/>
    </row>
    <row r="118" spans="1:32" s="56" customFormat="1" ht="15.75" customHeight="1" thickBot="1">
      <c r="A118" s="363" t="s">
        <v>207</v>
      </c>
      <c r="B118" s="363"/>
      <c r="C118" s="363"/>
      <c r="D118" s="363"/>
      <c r="E118" s="364"/>
      <c r="F118" s="366"/>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row>
    <row r="119" spans="1:33" s="56" customFormat="1" ht="45">
      <c r="A119" s="219" t="s">
        <v>501</v>
      </c>
      <c r="B119" s="219" t="s">
        <v>292</v>
      </c>
      <c r="C119" s="219" t="s">
        <v>213</v>
      </c>
      <c r="D119" s="70" t="s">
        <v>784</v>
      </c>
      <c r="E119" s="377">
        <v>69.64</v>
      </c>
      <c r="F119" s="146"/>
      <c r="G119" s="500">
        <v>0.36</v>
      </c>
      <c r="H119" s="147"/>
      <c r="I119" s="504">
        <v>0.39</v>
      </c>
      <c r="J119" s="147"/>
      <c r="K119" s="504">
        <v>0.58</v>
      </c>
      <c r="L119" s="147">
        <v>9</v>
      </c>
      <c r="M119" s="617">
        <v>5.28</v>
      </c>
      <c r="N119" s="147">
        <v>8</v>
      </c>
      <c r="O119" s="617">
        <v>9.7</v>
      </c>
      <c r="P119" s="147">
        <v>6</v>
      </c>
      <c r="Q119" s="617">
        <v>1.25</v>
      </c>
      <c r="R119" s="147">
        <v>8</v>
      </c>
      <c r="S119" s="147"/>
      <c r="T119" s="147">
        <v>6</v>
      </c>
      <c r="U119" s="147"/>
      <c r="V119" s="147">
        <v>6</v>
      </c>
      <c r="W119" s="147"/>
      <c r="X119" s="147">
        <v>8</v>
      </c>
      <c r="Y119" s="147"/>
      <c r="Z119" s="147">
        <v>9</v>
      </c>
      <c r="AA119" s="409"/>
      <c r="AB119" s="145">
        <v>9.64</v>
      </c>
      <c r="AC119" s="446"/>
      <c r="AD119" s="148">
        <f aca="true" t="shared" si="10" ref="AD119:AE122">+F119+H119+J119+L119+N119+P119+R119+T119+V119+X119+Z119+AB119</f>
        <v>69.64</v>
      </c>
      <c r="AE119" s="148">
        <f t="shared" si="10"/>
        <v>17.56</v>
      </c>
      <c r="AF119" s="106"/>
      <c r="AG119" s="255"/>
    </row>
    <row r="120" spans="1:32" s="56" customFormat="1" ht="45">
      <c r="A120" s="222" t="s">
        <v>509</v>
      </c>
      <c r="B120" s="222" t="s">
        <v>292</v>
      </c>
      <c r="C120" s="222" t="s">
        <v>213</v>
      </c>
      <c r="D120" s="192" t="s">
        <v>461</v>
      </c>
      <c r="E120" s="223">
        <v>74</v>
      </c>
      <c r="F120" s="194"/>
      <c r="G120" s="521">
        <v>0.16</v>
      </c>
      <c r="H120" s="195">
        <v>6</v>
      </c>
      <c r="I120" s="523"/>
      <c r="J120" s="195">
        <v>7</v>
      </c>
      <c r="K120" s="523">
        <v>1.94</v>
      </c>
      <c r="L120" s="195">
        <v>7</v>
      </c>
      <c r="M120" s="618">
        <v>1.89</v>
      </c>
      <c r="N120" s="195">
        <v>6</v>
      </c>
      <c r="O120" s="618">
        <v>5.59</v>
      </c>
      <c r="P120" s="195">
        <v>5</v>
      </c>
      <c r="Q120" s="618">
        <v>3.74</v>
      </c>
      <c r="R120" s="195">
        <v>8</v>
      </c>
      <c r="S120" s="195"/>
      <c r="T120" s="195">
        <v>8</v>
      </c>
      <c r="U120" s="195"/>
      <c r="V120" s="195">
        <v>7</v>
      </c>
      <c r="W120" s="195"/>
      <c r="X120" s="195">
        <v>6</v>
      </c>
      <c r="Y120" s="195"/>
      <c r="Z120" s="195">
        <v>6</v>
      </c>
      <c r="AA120" s="420"/>
      <c r="AB120" s="193">
        <v>8</v>
      </c>
      <c r="AC120" s="433"/>
      <c r="AD120" s="196">
        <f t="shared" si="10"/>
        <v>74</v>
      </c>
      <c r="AE120" s="196">
        <f t="shared" si="10"/>
        <v>13.32</v>
      </c>
      <c r="AF120" s="197"/>
    </row>
    <row r="121" spans="1:32" s="56" customFormat="1" ht="45">
      <c r="A121" s="222" t="s">
        <v>510</v>
      </c>
      <c r="B121" s="222" t="s">
        <v>292</v>
      </c>
      <c r="C121" s="222" t="s">
        <v>213</v>
      </c>
      <c r="D121" s="192" t="s">
        <v>788</v>
      </c>
      <c r="E121" s="374">
        <v>9</v>
      </c>
      <c r="F121" s="290"/>
      <c r="G121" s="522"/>
      <c r="H121" s="291"/>
      <c r="I121" s="524"/>
      <c r="J121" s="291"/>
      <c r="K121" s="524"/>
      <c r="L121" s="291"/>
      <c r="M121" s="619"/>
      <c r="N121" s="291">
        <v>1</v>
      </c>
      <c r="O121" s="619"/>
      <c r="P121" s="291"/>
      <c r="Q121" s="619"/>
      <c r="R121" s="291">
        <v>1</v>
      </c>
      <c r="S121" s="291"/>
      <c r="T121" s="291"/>
      <c r="U121" s="291"/>
      <c r="V121" s="291">
        <v>2</v>
      </c>
      <c r="W121" s="291"/>
      <c r="X121" s="291">
        <v>2</v>
      </c>
      <c r="Y121" s="291"/>
      <c r="Z121" s="291">
        <v>1</v>
      </c>
      <c r="AA121" s="421"/>
      <c r="AB121" s="289">
        <v>2</v>
      </c>
      <c r="AC121" s="447"/>
      <c r="AD121" s="375">
        <f t="shared" si="10"/>
        <v>9</v>
      </c>
      <c r="AE121" s="375">
        <f t="shared" si="10"/>
        <v>0</v>
      </c>
      <c r="AF121" s="197"/>
    </row>
    <row r="122" spans="1:32" s="56" customFormat="1" ht="45.75" thickBot="1">
      <c r="A122" s="191" t="s">
        <v>498</v>
      </c>
      <c r="B122" s="191" t="s">
        <v>249</v>
      </c>
      <c r="C122" s="191" t="s">
        <v>283</v>
      </c>
      <c r="D122" s="192" t="s">
        <v>66</v>
      </c>
      <c r="E122" s="289">
        <v>12</v>
      </c>
      <c r="F122" s="290">
        <v>1</v>
      </c>
      <c r="G122" s="522">
        <v>1</v>
      </c>
      <c r="H122" s="291">
        <v>1</v>
      </c>
      <c r="I122" s="524">
        <v>1</v>
      </c>
      <c r="J122" s="291">
        <v>1</v>
      </c>
      <c r="K122" s="524">
        <v>1</v>
      </c>
      <c r="L122" s="291">
        <v>1</v>
      </c>
      <c r="M122" s="619">
        <v>1</v>
      </c>
      <c r="N122" s="291">
        <v>1</v>
      </c>
      <c r="O122" s="619">
        <v>1</v>
      </c>
      <c r="P122" s="291">
        <v>1</v>
      </c>
      <c r="Q122" s="619">
        <v>1</v>
      </c>
      <c r="R122" s="291">
        <v>1</v>
      </c>
      <c r="S122" s="291"/>
      <c r="T122" s="291">
        <v>1</v>
      </c>
      <c r="U122" s="291"/>
      <c r="V122" s="291">
        <v>1</v>
      </c>
      <c r="W122" s="291"/>
      <c r="X122" s="291">
        <v>1</v>
      </c>
      <c r="Y122" s="291"/>
      <c r="Z122" s="291">
        <v>1</v>
      </c>
      <c r="AA122" s="421"/>
      <c r="AB122" s="289">
        <v>1</v>
      </c>
      <c r="AC122" s="448"/>
      <c r="AD122" s="288">
        <f t="shared" si="10"/>
        <v>12</v>
      </c>
      <c r="AE122" s="469">
        <f t="shared" si="10"/>
        <v>6</v>
      </c>
      <c r="AF122" s="197"/>
    </row>
    <row r="123" spans="1:32" s="56" customFormat="1" ht="15.75" customHeight="1" thickBot="1">
      <c r="A123" s="361" t="s">
        <v>208</v>
      </c>
      <c r="B123" s="361"/>
      <c r="C123" s="361"/>
      <c r="D123" s="361"/>
      <c r="E123" s="362"/>
      <c r="F123" s="366"/>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row>
    <row r="124" spans="1:32" s="221" customFormat="1" ht="45">
      <c r="A124" s="219" t="s">
        <v>501</v>
      </c>
      <c r="B124" s="219" t="s">
        <v>292</v>
      </c>
      <c r="C124" s="219" t="s">
        <v>213</v>
      </c>
      <c r="D124" s="70" t="s">
        <v>784</v>
      </c>
      <c r="E124" s="213">
        <v>14.7</v>
      </c>
      <c r="F124" s="214"/>
      <c r="G124" s="502"/>
      <c r="H124" s="215"/>
      <c r="I124" s="506">
        <v>0.89</v>
      </c>
      <c r="J124" s="215"/>
      <c r="K124" s="506">
        <v>1.17</v>
      </c>
      <c r="L124" s="215"/>
      <c r="M124" s="242"/>
      <c r="N124" s="215"/>
      <c r="O124" s="242"/>
      <c r="P124" s="215">
        <v>1</v>
      </c>
      <c r="Q124" s="242"/>
      <c r="R124" s="215">
        <v>1</v>
      </c>
      <c r="S124" s="215"/>
      <c r="T124" s="215">
        <v>1</v>
      </c>
      <c r="U124" s="215"/>
      <c r="V124" s="215">
        <v>2</v>
      </c>
      <c r="W124" s="215"/>
      <c r="X124" s="215">
        <v>2</v>
      </c>
      <c r="Y124" s="215"/>
      <c r="Z124" s="215">
        <v>3.7</v>
      </c>
      <c r="AA124" s="417"/>
      <c r="AB124" s="213">
        <v>4</v>
      </c>
      <c r="AC124" s="442"/>
      <c r="AD124" s="216">
        <f aca="true" t="shared" si="11" ref="AD124:AD129">+F124+H124+J124+L124+N124+P124+R124+T124+V124+X124+Z124+AB124</f>
        <v>14.7</v>
      </c>
      <c r="AE124" s="216">
        <f aca="true" t="shared" si="12" ref="AE124:AE129">+G124+I124+K124+M124+O124+Q124+S124+U124+W124+Y124+AA124+AC124</f>
        <v>2.06</v>
      </c>
      <c r="AF124" s="217"/>
    </row>
    <row r="125" spans="1:32" s="56" customFormat="1" ht="45">
      <c r="A125" s="222" t="s">
        <v>511</v>
      </c>
      <c r="B125" s="222" t="s">
        <v>292</v>
      </c>
      <c r="C125" s="222" t="s">
        <v>213</v>
      </c>
      <c r="D125" s="192" t="s">
        <v>392</v>
      </c>
      <c r="E125" s="223">
        <v>33.31</v>
      </c>
      <c r="F125" s="194">
        <v>3.5676876515023186</v>
      </c>
      <c r="G125" s="521">
        <v>3.3</v>
      </c>
      <c r="H125" s="195">
        <v>4.200671944696036</v>
      </c>
      <c r="I125" s="523">
        <v>2.26</v>
      </c>
      <c r="J125" s="195">
        <v>3.7941553048867416</v>
      </c>
      <c r="K125" s="523">
        <v>0.94</v>
      </c>
      <c r="L125" s="195">
        <v>4.200671944696036</v>
      </c>
      <c r="M125" s="618">
        <v>4.31</v>
      </c>
      <c r="N125" s="195">
        <v>4.065166398092938</v>
      </c>
      <c r="O125" s="618">
        <v>2.9</v>
      </c>
      <c r="P125" s="195">
        <v>2.0459881085180243</v>
      </c>
      <c r="Q125" s="618"/>
      <c r="R125" s="195">
        <v>1.4158424436426769</v>
      </c>
      <c r="S125" s="195"/>
      <c r="T125" s="195">
        <v>1.6325136315546755</v>
      </c>
      <c r="U125" s="195"/>
      <c r="V125" s="195">
        <v>1.2241366682038897</v>
      </c>
      <c r="W125" s="195"/>
      <c r="X125" s="195">
        <v>0.9870466321243523</v>
      </c>
      <c r="Y125" s="195"/>
      <c r="Z125" s="195">
        <v>1.0199481865284974</v>
      </c>
      <c r="AA125" s="420"/>
      <c r="AB125" s="193">
        <v>5.158220101512107</v>
      </c>
      <c r="AC125" s="433"/>
      <c r="AD125" s="196">
        <f t="shared" si="11"/>
        <v>33.312049015958294</v>
      </c>
      <c r="AE125" s="196">
        <f t="shared" si="12"/>
        <v>13.709999999999999</v>
      </c>
      <c r="AF125" s="197"/>
    </row>
    <row r="126" spans="1:32" s="56" customFormat="1" ht="45">
      <c r="A126" s="222" t="s">
        <v>700</v>
      </c>
      <c r="B126" s="222" t="s">
        <v>292</v>
      </c>
      <c r="C126" s="222" t="s">
        <v>213</v>
      </c>
      <c r="D126" s="192" t="s">
        <v>124</v>
      </c>
      <c r="E126" s="374">
        <v>1</v>
      </c>
      <c r="F126" s="194"/>
      <c r="G126" s="521"/>
      <c r="H126" s="195"/>
      <c r="I126" s="523"/>
      <c r="J126" s="195"/>
      <c r="K126" s="523"/>
      <c r="L126" s="195"/>
      <c r="M126" s="618"/>
      <c r="N126" s="195"/>
      <c r="O126" s="618"/>
      <c r="P126" s="195"/>
      <c r="Q126" s="618"/>
      <c r="R126" s="195"/>
      <c r="S126" s="195"/>
      <c r="T126" s="195"/>
      <c r="U126" s="195"/>
      <c r="V126" s="195"/>
      <c r="W126" s="195"/>
      <c r="X126" s="291">
        <v>1</v>
      </c>
      <c r="Y126" s="291"/>
      <c r="Z126" s="195"/>
      <c r="AA126" s="420"/>
      <c r="AB126" s="193"/>
      <c r="AC126" s="433"/>
      <c r="AD126" s="375">
        <f t="shared" si="11"/>
        <v>1</v>
      </c>
      <c r="AE126" s="375">
        <f t="shared" si="12"/>
        <v>0</v>
      </c>
      <c r="AF126" s="197"/>
    </row>
    <row r="127" spans="1:32" s="56" customFormat="1" ht="45">
      <c r="A127" s="222" t="s">
        <v>509</v>
      </c>
      <c r="B127" s="222" t="s">
        <v>292</v>
      </c>
      <c r="C127" s="222" t="s">
        <v>213</v>
      </c>
      <c r="D127" s="192" t="s">
        <v>461</v>
      </c>
      <c r="E127" s="223">
        <v>37.87</v>
      </c>
      <c r="F127" s="194">
        <v>3.895335074360064</v>
      </c>
      <c r="G127" s="521">
        <v>3.9</v>
      </c>
      <c r="H127" s="195">
        <v>3.895335074360064</v>
      </c>
      <c r="I127" s="523">
        <v>3.9</v>
      </c>
      <c r="J127" s="195">
        <v>3.5159103155755673</v>
      </c>
      <c r="K127" s="523">
        <v>3.51</v>
      </c>
      <c r="L127" s="195">
        <v>3.2631324219177573</v>
      </c>
      <c r="M127" s="618"/>
      <c r="N127" s="195">
        <v>2.8642201300026233</v>
      </c>
      <c r="O127" s="618"/>
      <c r="P127" s="195">
        <v>2.9620835398023724</v>
      </c>
      <c r="Q127" s="618"/>
      <c r="R127" s="195">
        <v>2.8642201300026233</v>
      </c>
      <c r="S127" s="195"/>
      <c r="T127" s="195">
        <v>2.9620835398023724</v>
      </c>
      <c r="U127" s="195"/>
      <c r="V127" s="195">
        <v>2.9620835398023724</v>
      </c>
      <c r="W127" s="195"/>
      <c r="X127" s="195">
        <v>2.8642201300026233</v>
      </c>
      <c r="Y127" s="195"/>
      <c r="Z127" s="195">
        <v>2.9620835398023724</v>
      </c>
      <c r="AA127" s="420"/>
      <c r="AB127" s="193">
        <v>2.8642201300026233</v>
      </c>
      <c r="AC127" s="433"/>
      <c r="AD127" s="196">
        <f t="shared" si="11"/>
        <v>37.874927565433424</v>
      </c>
      <c r="AE127" s="196">
        <f t="shared" si="12"/>
        <v>11.309999999999999</v>
      </c>
      <c r="AF127" s="197"/>
    </row>
    <row r="128" spans="1:32" s="56" customFormat="1" ht="45">
      <c r="A128" s="222" t="s">
        <v>512</v>
      </c>
      <c r="B128" s="222" t="s">
        <v>292</v>
      </c>
      <c r="C128" s="222" t="s">
        <v>213</v>
      </c>
      <c r="D128" s="192" t="s">
        <v>462</v>
      </c>
      <c r="E128" s="223">
        <v>93.29</v>
      </c>
      <c r="F128" s="194">
        <v>11.065048222023254</v>
      </c>
      <c r="G128" s="521">
        <v>41.24</v>
      </c>
      <c r="H128" s="195">
        <v>11.065048222023254</v>
      </c>
      <c r="I128" s="523">
        <v>3.34</v>
      </c>
      <c r="J128" s="195">
        <v>9.99423710376294</v>
      </c>
      <c r="K128" s="523">
        <v>8.54</v>
      </c>
      <c r="L128" s="195">
        <v>11.065048222023254</v>
      </c>
      <c r="M128" s="618">
        <v>15.85</v>
      </c>
      <c r="N128" s="195">
        <v>10.70811118260315</v>
      </c>
      <c r="O128" s="618">
        <v>7.4</v>
      </c>
      <c r="P128" s="195">
        <v>8.122285347677705</v>
      </c>
      <c r="Q128" s="618"/>
      <c r="R128" s="195">
        <v>6.504164219252365</v>
      </c>
      <c r="S128" s="195"/>
      <c r="T128" s="195">
        <v>6.720969693227443</v>
      </c>
      <c r="U128" s="195"/>
      <c r="V128" s="195">
        <v>6.720969693227443</v>
      </c>
      <c r="W128" s="195"/>
      <c r="X128" s="195">
        <v>4.429771632391202</v>
      </c>
      <c r="Y128" s="195"/>
      <c r="Z128" s="195">
        <v>3.5056611835926414</v>
      </c>
      <c r="AA128" s="420"/>
      <c r="AB128" s="193">
        <v>3.392575338960621</v>
      </c>
      <c r="AC128" s="433"/>
      <c r="AD128" s="196">
        <f t="shared" si="11"/>
        <v>93.29389006076528</v>
      </c>
      <c r="AE128" s="474">
        <f t="shared" si="12"/>
        <v>76.37</v>
      </c>
      <c r="AF128" s="360"/>
    </row>
    <row r="129" spans="1:32" s="56" customFormat="1" ht="45.75" thickBot="1">
      <c r="A129" s="191" t="s">
        <v>498</v>
      </c>
      <c r="B129" s="191" t="s">
        <v>249</v>
      </c>
      <c r="C129" s="191" t="s">
        <v>283</v>
      </c>
      <c r="D129" s="192" t="s">
        <v>66</v>
      </c>
      <c r="E129" s="289">
        <v>12</v>
      </c>
      <c r="F129" s="290">
        <v>1</v>
      </c>
      <c r="G129" s="522">
        <v>1</v>
      </c>
      <c r="H129" s="291">
        <v>1</v>
      </c>
      <c r="I129" s="524">
        <v>1</v>
      </c>
      <c r="J129" s="291">
        <v>1</v>
      </c>
      <c r="K129" s="524">
        <v>1</v>
      </c>
      <c r="L129" s="291">
        <v>1</v>
      </c>
      <c r="M129" s="619">
        <v>1</v>
      </c>
      <c r="N129" s="291">
        <v>1</v>
      </c>
      <c r="O129" s="619">
        <v>1</v>
      </c>
      <c r="P129" s="291">
        <v>1</v>
      </c>
      <c r="Q129" s="619">
        <v>1</v>
      </c>
      <c r="R129" s="291">
        <v>1</v>
      </c>
      <c r="S129" s="291"/>
      <c r="T129" s="291">
        <v>1</v>
      </c>
      <c r="U129" s="291"/>
      <c r="V129" s="291">
        <v>1</v>
      </c>
      <c r="W129" s="291"/>
      <c r="X129" s="291">
        <v>1</v>
      </c>
      <c r="Y129" s="291"/>
      <c r="Z129" s="291">
        <v>1</v>
      </c>
      <c r="AA129" s="421"/>
      <c r="AB129" s="289">
        <v>1</v>
      </c>
      <c r="AC129" s="448"/>
      <c r="AD129" s="292">
        <f t="shared" si="11"/>
        <v>12</v>
      </c>
      <c r="AE129" s="473">
        <f t="shared" si="12"/>
        <v>6</v>
      </c>
      <c r="AF129" s="210"/>
    </row>
    <row r="130" spans="1:32" s="56" customFormat="1" ht="15.75" customHeight="1">
      <c r="A130" s="361" t="s">
        <v>852</v>
      </c>
      <c r="B130" s="361"/>
      <c r="C130" s="361"/>
      <c r="D130" s="361"/>
      <c r="E130" s="362"/>
      <c r="F130" s="366"/>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row>
    <row r="131" spans="1:32" s="221" customFormat="1" ht="45.75" thickBot="1">
      <c r="A131" s="191" t="s">
        <v>498</v>
      </c>
      <c r="B131" s="211" t="s">
        <v>249</v>
      </c>
      <c r="C131" s="211" t="s">
        <v>283</v>
      </c>
      <c r="D131" s="263" t="s">
        <v>66</v>
      </c>
      <c r="E131" s="269">
        <v>12</v>
      </c>
      <c r="F131" s="281">
        <v>1</v>
      </c>
      <c r="G131" s="508"/>
      <c r="H131" s="282">
        <v>1</v>
      </c>
      <c r="I131" s="509"/>
      <c r="J131" s="282">
        <v>1</v>
      </c>
      <c r="K131" s="509"/>
      <c r="L131" s="282">
        <v>1</v>
      </c>
      <c r="M131" s="279">
        <v>1</v>
      </c>
      <c r="N131" s="282">
        <v>1</v>
      </c>
      <c r="O131" s="279">
        <v>1</v>
      </c>
      <c r="P131" s="282">
        <v>1</v>
      </c>
      <c r="Q131" s="279">
        <v>1</v>
      </c>
      <c r="R131" s="282">
        <v>1</v>
      </c>
      <c r="S131" s="282"/>
      <c r="T131" s="282">
        <v>1</v>
      </c>
      <c r="U131" s="282"/>
      <c r="V131" s="282">
        <v>1</v>
      </c>
      <c r="W131" s="282"/>
      <c r="X131" s="282">
        <v>1</v>
      </c>
      <c r="Y131" s="282"/>
      <c r="Z131" s="282">
        <v>1</v>
      </c>
      <c r="AA131" s="416"/>
      <c r="AB131" s="269">
        <v>1</v>
      </c>
      <c r="AC131" s="441"/>
      <c r="AD131" s="283">
        <f>+F131+H131+J131+L131+N131+P131+R131+T131+V131+X131+Z131+AB131</f>
        <v>12</v>
      </c>
      <c r="AE131" s="283">
        <f>+G131+I131+K131+M131+O131+Q131+S131+U131+W131+Y131+AA131+AC131</f>
        <v>3</v>
      </c>
      <c r="AF131" s="217"/>
    </row>
    <row r="132" spans="1:32" s="56" customFormat="1" ht="15.75" customHeight="1">
      <c r="A132" s="361" t="s">
        <v>467</v>
      </c>
      <c r="B132" s="361"/>
      <c r="C132" s="361"/>
      <c r="D132" s="361"/>
      <c r="E132" s="362"/>
      <c r="F132" s="366"/>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row>
    <row r="133" spans="1:32" s="221" customFormat="1" ht="45">
      <c r="A133" s="211" t="s">
        <v>513</v>
      </c>
      <c r="B133" s="211" t="s">
        <v>249</v>
      </c>
      <c r="C133" s="211" t="s">
        <v>282</v>
      </c>
      <c r="D133" s="263" t="s">
        <v>461</v>
      </c>
      <c r="E133" s="269">
        <v>120</v>
      </c>
      <c r="F133" s="281">
        <v>20</v>
      </c>
      <c r="G133" s="502">
        <v>40.5</v>
      </c>
      <c r="H133" s="282">
        <v>20</v>
      </c>
      <c r="I133" s="506">
        <v>18.58</v>
      </c>
      <c r="J133" s="282">
        <v>20</v>
      </c>
      <c r="K133" s="506">
        <v>23.81</v>
      </c>
      <c r="L133" s="282">
        <v>20</v>
      </c>
      <c r="M133" s="242">
        <v>24.7</v>
      </c>
      <c r="N133" s="282">
        <v>20</v>
      </c>
      <c r="O133" s="242">
        <v>74.04</v>
      </c>
      <c r="P133" s="282">
        <v>20</v>
      </c>
      <c r="Q133" s="242"/>
      <c r="R133" s="282"/>
      <c r="S133" s="282"/>
      <c r="T133" s="282"/>
      <c r="U133" s="282"/>
      <c r="V133" s="282"/>
      <c r="W133" s="282"/>
      <c r="X133" s="282"/>
      <c r="Y133" s="282"/>
      <c r="Z133" s="282"/>
      <c r="AA133" s="416"/>
      <c r="AB133" s="269"/>
      <c r="AC133" s="441"/>
      <c r="AD133" s="283">
        <f>+F133+H133+J133+L133+N133+P133+R133+T133+V133+X133+Z133+AB133</f>
        <v>120</v>
      </c>
      <c r="AE133" s="283">
        <f>+G133+I133+K133+M133+O133+Q133+S133+U133+W133+Y133+AA133+AC133</f>
        <v>181.63</v>
      </c>
      <c r="AF133" s="217"/>
    </row>
    <row r="134" spans="1:32" s="221" customFormat="1" ht="45.75" thickBot="1">
      <c r="A134" s="191" t="s">
        <v>498</v>
      </c>
      <c r="B134" s="211" t="s">
        <v>249</v>
      </c>
      <c r="C134" s="211" t="s">
        <v>283</v>
      </c>
      <c r="D134" s="263" t="s">
        <v>66</v>
      </c>
      <c r="E134" s="269">
        <v>12</v>
      </c>
      <c r="F134" s="281">
        <v>1</v>
      </c>
      <c r="G134" s="508">
        <v>1</v>
      </c>
      <c r="H134" s="282">
        <v>1</v>
      </c>
      <c r="I134" s="509">
        <v>1</v>
      </c>
      <c r="J134" s="282">
        <v>1</v>
      </c>
      <c r="K134" s="509">
        <v>1</v>
      </c>
      <c r="L134" s="282">
        <v>1</v>
      </c>
      <c r="M134" s="279">
        <v>1</v>
      </c>
      <c r="N134" s="282">
        <v>1</v>
      </c>
      <c r="O134" s="279">
        <v>1</v>
      </c>
      <c r="P134" s="282">
        <v>1</v>
      </c>
      <c r="Q134" s="279">
        <v>1</v>
      </c>
      <c r="R134" s="282">
        <v>1</v>
      </c>
      <c r="S134" s="282"/>
      <c r="T134" s="282">
        <v>1</v>
      </c>
      <c r="U134" s="282"/>
      <c r="V134" s="282">
        <v>1</v>
      </c>
      <c r="W134" s="282"/>
      <c r="X134" s="282">
        <v>1</v>
      </c>
      <c r="Y134" s="282"/>
      <c r="Z134" s="282">
        <v>1</v>
      </c>
      <c r="AA134" s="416"/>
      <c r="AB134" s="269">
        <v>1</v>
      </c>
      <c r="AC134" s="441"/>
      <c r="AD134" s="283">
        <f>+F134+H134+J134+L134+N134+P134+R134+T134+V134+X134+Z134+AB134</f>
        <v>12</v>
      </c>
      <c r="AE134" s="283">
        <f>+G134+I134+K134+M134+O134+Q134+S134+U134+W134+Y134+AA134+AC134</f>
        <v>6</v>
      </c>
      <c r="AF134" s="217"/>
    </row>
    <row r="135" spans="1:32" s="56" customFormat="1" ht="15.75" customHeight="1">
      <c r="A135" s="361" t="s">
        <v>463</v>
      </c>
      <c r="B135" s="361"/>
      <c r="C135" s="361"/>
      <c r="D135" s="361"/>
      <c r="E135" s="362"/>
      <c r="F135" s="366"/>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row>
    <row r="136" spans="1:32" s="221" customFormat="1" ht="45">
      <c r="A136" s="211" t="s">
        <v>514</v>
      </c>
      <c r="B136" s="211" t="s">
        <v>249</v>
      </c>
      <c r="C136" s="211" t="s">
        <v>465</v>
      </c>
      <c r="D136" s="263" t="s">
        <v>381</v>
      </c>
      <c r="E136" s="269">
        <v>1</v>
      </c>
      <c r="F136" s="281"/>
      <c r="G136" s="508"/>
      <c r="H136" s="282"/>
      <c r="I136" s="509"/>
      <c r="J136" s="282"/>
      <c r="K136" s="509"/>
      <c r="L136" s="282"/>
      <c r="M136" s="279"/>
      <c r="N136" s="282"/>
      <c r="O136" s="279"/>
      <c r="P136" s="282">
        <v>1</v>
      </c>
      <c r="Q136" s="279"/>
      <c r="R136" s="282"/>
      <c r="S136" s="282"/>
      <c r="T136" s="282"/>
      <c r="U136" s="282"/>
      <c r="V136" s="282"/>
      <c r="W136" s="282"/>
      <c r="X136" s="282"/>
      <c r="Y136" s="282"/>
      <c r="Z136" s="282"/>
      <c r="AA136" s="416"/>
      <c r="AB136" s="269"/>
      <c r="AC136" s="441"/>
      <c r="AD136" s="283">
        <f aca="true" t="shared" si="13" ref="AD136:AE140">+F136+H136+J136+L136+N136+P136+R136+T136+V136+X136+Z136+AB136</f>
        <v>1</v>
      </c>
      <c r="AE136" s="283">
        <f t="shared" si="13"/>
        <v>0</v>
      </c>
      <c r="AF136" s="217"/>
    </row>
    <row r="137" spans="1:32" s="221" customFormat="1" ht="45">
      <c r="A137" s="211" t="s">
        <v>515</v>
      </c>
      <c r="B137" s="211" t="s">
        <v>249</v>
      </c>
      <c r="C137" s="211" t="s">
        <v>465</v>
      </c>
      <c r="D137" s="263" t="s">
        <v>173</v>
      </c>
      <c r="E137" s="269">
        <v>1</v>
      </c>
      <c r="F137" s="281"/>
      <c r="G137" s="508"/>
      <c r="H137" s="282"/>
      <c r="I137" s="509"/>
      <c r="J137" s="282"/>
      <c r="K137" s="509"/>
      <c r="L137" s="282"/>
      <c r="M137" s="279"/>
      <c r="N137" s="282"/>
      <c r="O137" s="279"/>
      <c r="P137" s="282"/>
      <c r="Q137" s="279"/>
      <c r="R137" s="282"/>
      <c r="S137" s="282"/>
      <c r="T137" s="282">
        <v>1</v>
      </c>
      <c r="U137" s="282"/>
      <c r="V137" s="282"/>
      <c r="W137" s="282"/>
      <c r="X137" s="282"/>
      <c r="Y137" s="282"/>
      <c r="Z137" s="282"/>
      <c r="AA137" s="416"/>
      <c r="AB137" s="269"/>
      <c r="AC137" s="441"/>
      <c r="AD137" s="283">
        <f t="shared" si="13"/>
        <v>1</v>
      </c>
      <c r="AE137" s="283">
        <f t="shared" si="13"/>
        <v>0</v>
      </c>
      <c r="AF137" s="217"/>
    </row>
    <row r="138" spans="1:32" s="221" customFormat="1" ht="45">
      <c r="A138" s="211" t="s">
        <v>516</v>
      </c>
      <c r="B138" s="211" t="s">
        <v>249</v>
      </c>
      <c r="C138" s="211" t="s">
        <v>465</v>
      </c>
      <c r="D138" s="263" t="s">
        <v>381</v>
      </c>
      <c r="E138" s="269">
        <v>1</v>
      </c>
      <c r="F138" s="281"/>
      <c r="G138" s="508"/>
      <c r="H138" s="282"/>
      <c r="I138" s="509"/>
      <c r="J138" s="282"/>
      <c r="K138" s="509"/>
      <c r="L138" s="282"/>
      <c r="M138" s="279"/>
      <c r="N138" s="282"/>
      <c r="O138" s="279"/>
      <c r="P138" s="282"/>
      <c r="Q138" s="279"/>
      <c r="R138" s="282"/>
      <c r="S138" s="282"/>
      <c r="T138" s="282">
        <v>1</v>
      </c>
      <c r="U138" s="282"/>
      <c r="V138" s="282"/>
      <c r="W138" s="282"/>
      <c r="X138" s="282"/>
      <c r="Y138" s="282"/>
      <c r="Z138" s="282"/>
      <c r="AA138" s="416"/>
      <c r="AB138" s="269"/>
      <c r="AC138" s="441"/>
      <c r="AD138" s="283">
        <f t="shared" si="13"/>
        <v>1</v>
      </c>
      <c r="AE138" s="283">
        <f t="shared" si="13"/>
        <v>0</v>
      </c>
      <c r="AF138" s="217"/>
    </row>
    <row r="139" spans="1:32" s="221" customFormat="1" ht="45">
      <c r="A139" s="211" t="s">
        <v>517</v>
      </c>
      <c r="B139" s="211" t="s">
        <v>249</v>
      </c>
      <c r="C139" s="211" t="s">
        <v>465</v>
      </c>
      <c r="D139" s="263" t="s">
        <v>173</v>
      </c>
      <c r="E139" s="269">
        <v>1</v>
      </c>
      <c r="F139" s="281"/>
      <c r="G139" s="508"/>
      <c r="H139" s="282"/>
      <c r="I139" s="509"/>
      <c r="J139" s="282"/>
      <c r="K139" s="509"/>
      <c r="L139" s="282"/>
      <c r="M139" s="279"/>
      <c r="N139" s="282"/>
      <c r="O139" s="279"/>
      <c r="P139" s="282">
        <v>1</v>
      </c>
      <c r="Q139" s="279"/>
      <c r="R139" s="282"/>
      <c r="S139" s="282"/>
      <c r="T139" s="282"/>
      <c r="U139" s="282"/>
      <c r="V139" s="282"/>
      <c r="W139" s="282"/>
      <c r="X139" s="282"/>
      <c r="Y139" s="282"/>
      <c r="Z139" s="282"/>
      <c r="AA139" s="416"/>
      <c r="AB139" s="269"/>
      <c r="AC139" s="441"/>
      <c r="AD139" s="283">
        <f t="shared" si="13"/>
        <v>1</v>
      </c>
      <c r="AE139" s="283">
        <f t="shared" si="13"/>
        <v>0</v>
      </c>
      <c r="AF139" s="217"/>
    </row>
    <row r="140" spans="1:32" s="221" customFormat="1" ht="45.75" thickBot="1">
      <c r="A140" s="191" t="s">
        <v>498</v>
      </c>
      <c r="B140" s="211" t="s">
        <v>249</v>
      </c>
      <c r="C140" s="211" t="s">
        <v>283</v>
      </c>
      <c r="D140" s="263" t="s">
        <v>66</v>
      </c>
      <c r="E140" s="269">
        <v>12</v>
      </c>
      <c r="F140" s="281">
        <v>1</v>
      </c>
      <c r="G140" s="508">
        <v>1</v>
      </c>
      <c r="H140" s="282">
        <v>1</v>
      </c>
      <c r="I140" s="509">
        <v>1</v>
      </c>
      <c r="J140" s="282">
        <v>1</v>
      </c>
      <c r="K140" s="509">
        <v>1</v>
      </c>
      <c r="L140" s="282">
        <v>1</v>
      </c>
      <c r="M140" s="279">
        <v>1</v>
      </c>
      <c r="N140" s="282">
        <v>1</v>
      </c>
      <c r="O140" s="279">
        <v>1</v>
      </c>
      <c r="P140" s="282">
        <v>1</v>
      </c>
      <c r="Q140" s="279">
        <v>1</v>
      </c>
      <c r="R140" s="282">
        <v>1</v>
      </c>
      <c r="S140" s="282"/>
      <c r="T140" s="282">
        <v>1</v>
      </c>
      <c r="U140" s="282"/>
      <c r="V140" s="282">
        <v>1</v>
      </c>
      <c r="W140" s="282"/>
      <c r="X140" s="282">
        <v>1</v>
      </c>
      <c r="Y140" s="282"/>
      <c r="Z140" s="282">
        <v>1</v>
      </c>
      <c r="AA140" s="416"/>
      <c r="AB140" s="269">
        <v>1</v>
      </c>
      <c r="AC140" s="441"/>
      <c r="AD140" s="283">
        <f t="shared" si="13"/>
        <v>12</v>
      </c>
      <c r="AE140" s="283">
        <f t="shared" si="13"/>
        <v>6</v>
      </c>
      <c r="AF140" s="217"/>
    </row>
    <row r="141" spans="1:32" s="56" customFormat="1" ht="15.75" customHeight="1">
      <c r="A141" s="361" t="s">
        <v>466</v>
      </c>
      <c r="B141" s="361"/>
      <c r="C141" s="361"/>
      <c r="D141" s="361"/>
      <c r="E141" s="362"/>
      <c r="F141" s="366"/>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7"/>
    </row>
    <row r="142" spans="1:32" s="221" customFormat="1" ht="45">
      <c r="A142" s="211" t="s">
        <v>514</v>
      </c>
      <c r="B142" s="211" t="s">
        <v>249</v>
      </c>
      <c r="C142" s="211" t="s">
        <v>465</v>
      </c>
      <c r="D142" s="263" t="s">
        <v>381</v>
      </c>
      <c r="E142" s="269">
        <v>1</v>
      </c>
      <c r="F142" s="281"/>
      <c r="G142" s="508"/>
      <c r="H142" s="282"/>
      <c r="I142" s="509"/>
      <c r="J142" s="282"/>
      <c r="K142" s="509"/>
      <c r="L142" s="282"/>
      <c r="M142" s="279"/>
      <c r="N142" s="282"/>
      <c r="O142" s="279"/>
      <c r="P142" s="282">
        <v>1</v>
      </c>
      <c r="Q142" s="279"/>
      <c r="R142" s="282"/>
      <c r="S142" s="282"/>
      <c r="T142" s="282"/>
      <c r="U142" s="282"/>
      <c r="V142" s="282"/>
      <c r="W142" s="282"/>
      <c r="X142" s="282"/>
      <c r="Y142" s="282"/>
      <c r="Z142" s="282"/>
      <c r="AA142" s="416"/>
      <c r="AB142" s="269"/>
      <c r="AC142" s="441"/>
      <c r="AD142" s="283">
        <f aca="true" t="shared" si="14" ref="AD142:AE146">+F142+H142+J142+L142+N142+P142+R142+T142+V142+X142+Z142+AB142</f>
        <v>1</v>
      </c>
      <c r="AE142" s="283">
        <f t="shared" si="14"/>
        <v>0</v>
      </c>
      <c r="AF142" s="217"/>
    </row>
    <row r="143" spans="1:32" s="221" customFormat="1" ht="45">
      <c r="A143" s="211" t="s">
        <v>515</v>
      </c>
      <c r="B143" s="211" t="s">
        <v>249</v>
      </c>
      <c r="C143" s="211" t="s">
        <v>465</v>
      </c>
      <c r="D143" s="263" t="s">
        <v>173</v>
      </c>
      <c r="E143" s="269">
        <v>1</v>
      </c>
      <c r="F143" s="281"/>
      <c r="G143" s="508"/>
      <c r="H143" s="282"/>
      <c r="I143" s="509"/>
      <c r="J143" s="282"/>
      <c r="K143" s="509"/>
      <c r="L143" s="282"/>
      <c r="M143" s="279"/>
      <c r="N143" s="282"/>
      <c r="O143" s="279"/>
      <c r="P143" s="282"/>
      <c r="Q143" s="279"/>
      <c r="R143" s="282"/>
      <c r="S143" s="282"/>
      <c r="T143" s="282">
        <v>1</v>
      </c>
      <c r="U143" s="282"/>
      <c r="V143" s="282"/>
      <c r="W143" s="282"/>
      <c r="X143" s="282"/>
      <c r="Y143" s="282"/>
      <c r="Z143" s="282"/>
      <c r="AA143" s="416"/>
      <c r="AB143" s="269"/>
      <c r="AC143" s="441"/>
      <c r="AD143" s="283">
        <f t="shared" si="14"/>
        <v>1</v>
      </c>
      <c r="AE143" s="283">
        <f t="shared" si="14"/>
        <v>0</v>
      </c>
      <c r="AF143" s="217"/>
    </row>
    <row r="144" spans="1:32" s="221" customFormat="1" ht="45">
      <c r="A144" s="211" t="s">
        <v>516</v>
      </c>
      <c r="B144" s="211" t="s">
        <v>249</v>
      </c>
      <c r="C144" s="211" t="s">
        <v>465</v>
      </c>
      <c r="D144" s="263" t="s">
        <v>381</v>
      </c>
      <c r="E144" s="269">
        <v>1</v>
      </c>
      <c r="F144" s="281"/>
      <c r="G144" s="508"/>
      <c r="H144" s="282"/>
      <c r="I144" s="509"/>
      <c r="J144" s="282"/>
      <c r="K144" s="509"/>
      <c r="L144" s="282"/>
      <c r="M144" s="279"/>
      <c r="N144" s="282"/>
      <c r="O144" s="279"/>
      <c r="P144" s="282"/>
      <c r="Q144" s="279"/>
      <c r="R144" s="282"/>
      <c r="S144" s="282"/>
      <c r="T144" s="282">
        <v>1</v>
      </c>
      <c r="U144" s="282"/>
      <c r="V144" s="282"/>
      <c r="W144" s="282"/>
      <c r="X144" s="282"/>
      <c r="Y144" s="282"/>
      <c r="Z144" s="282"/>
      <c r="AA144" s="416"/>
      <c r="AB144" s="269"/>
      <c r="AC144" s="441"/>
      <c r="AD144" s="283">
        <f t="shared" si="14"/>
        <v>1</v>
      </c>
      <c r="AE144" s="283">
        <f t="shared" si="14"/>
        <v>0</v>
      </c>
      <c r="AF144" s="217"/>
    </row>
    <row r="145" spans="1:32" s="221" customFormat="1" ht="45">
      <c r="A145" s="211" t="s">
        <v>517</v>
      </c>
      <c r="B145" s="211" t="s">
        <v>249</v>
      </c>
      <c r="C145" s="211" t="s">
        <v>465</v>
      </c>
      <c r="D145" s="263" t="s">
        <v>173</v>
      </c>
      <c r="E145" s="269">
        <v>1</v>
      </c>
      <c r="F145" s="281"/>
      <c r="G145" s="508"/>
      <c r="H145" s="282"/>
      <c r="I145" s="509"/>
      <c r="J145" s="282"/>
      <c r="K145" s="509"/>
      <c r="L145" s="282"/>
      <c r="M145" s="279"/>
      <c r="N145" s="282"/>
      <c r="O145" s="279"/>
      <c r="P145" s="282">
        <v>1</v>
      </c>
      <c r="Q145" s="279"/>
      <c r="R145" s="282"/>
      <c r="S145" s="282"/>
      <c r="T145" s="282"/>
      <c r="U145" s="282"/>
      <c r="V145" s="282"/>
      <c r="W145" s="282"/>
      <c r="X145" s="282"/>
      <c r="Y145" s="282"/>
      <c r="Z145" s="282"/>
      <c r="AA145" s="416"/>
      <c r="AB145" s="269"/>
      <c r="AC145" s="441"/>
      <c r="AD145" s="283">
        <f t="shared" si="14"/>
        <v>1</v>
      </c>
      <c r="AE145" s="283">
        <f t="shared" si="14"/>
        <v>0</v>
      </c>
      <c r="AF145" s="217"/>
    </row>
    <row r="146" spans="1:32" s="221" customFormat="1" ht="45.75" thickBot="1">
      <c r="A146" s="191" t="s">
        <v>498</v>
      </c>
      <c r="B146" s="211" t="s">
        <v>249</v>
      </c>
      <c r="C146" s="211" t="s">
        <v>283</v>
      </c>
      <c r="D146" s="263" t="s">
        <v>66</v>
      </c>
      <c r="E146" s="269">
        <v>12</v>
      </c>
      <c r="F146" s="281">
        <v>1</v>
      </c>
      <c r="G146" s="508">
        <v>1</v>
      </c>
      <c r="H146" s="282">
        <v>1</v>
      </c>
      <c r="I146" s="509">
        <v>1</v>
      </c>
      <c r="J146" s="282">
        <v>1</v>
      </c>
      <c r="K146" s="509">
        <v>1</v>
      </c>
      <c r="L146" s="282">
        <v>1</v>
      </c>
      <c r="M146" s="279">
        <v>1</v>
      </c>
      <c r="N146" s="282">
        <v>1</v>
      </c>
      <c r="O146" s="279">
        <v>1</v>
      </c>
      <c r="P146" s="282">
        <v>1</v>
      </c>
      <c r="Q146" s="279">
        <v>1</v>
      </c>
      <c r="R146" s="282">
        <v>1</v>
      </c>
      <c r="S146" s="282"/>
      <c r="T146" s="282">
        <v>1</v>
      </c>
      <c r="U146" s="282"/>
      <c r="V146" s="282">
        <v>1</v>
      </c>
      <c r="W146" s="282"/>
      <c r="X146" s="282">
        <v>1</v>
      </c>
      <c r="Y146" s="282"/>
      <c r="Z146" s="282">
        <v>1</v>
      </c>
      <c r="AA146" s="416"/>
      <c r="AB146" s="269">
        <v>1</v>
      </c>
      <c r="AC146" s="441"/>
      <c r="AD146" s="283">
        <f t="shared" si="14"/>
        <v>12</v>
      </c>
      <c r="AE146" s="283">
        <f t="shared" si="14"/>
        <v>6</v>
      </c>
      <c r="AF146" s="217"/>
    </row>
    <row r="147" spans="1:32" s="56" customFormat="1" ht="15.75" customHeight="1">
      <c r="A147" s="361" t="s">
        <v>471</v>
      </c>
      <c r="B147" s="361"/>
      <c r="C147" s="361"/>
      <c r="D147" s="361"/>
      <c r="E147" s="362"/>
      <c r="F147" s="366"/>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7"/>
    </row>
    <row r="148" spans="1:32" s="221" customFormat="1" ht="45">
      <c r="A148" s="211" t="s">
        <v>514</v>
      </c>
      <c r="B148" s="211" t="s">
        <v>249</v>
      </c>
      <c r="C148" s="211" t="s">
        <v>465</v>
      </c>
      <c r="D148" s="263" t="s">
        <v>381</v>
      </c>
      <c r="E148" s="269">
        <v>1</v>
      </c>
      <c r="F148" s="281"/>
      <c r="G148" s="508"/>
      <c r="H148" s="282"/>
      <c r="I148" s="509"/>
      <c r="J148" s="282"/>
      <c r="K148" s="509"/>
      <c r="L148" s="282"/>
      <c r="M148" s="279"/>
      <c r="N148" s="282"/>
      <c r="O148" s="279"/>
      <c r="P148" s="282">
        <v>1</v>
      </c>
      <c r="Q148" s="279"/>
      <c r="R148" s="282"/>
      <c r="S148" s="282"/>
      <c r="T148" s="282"/>
      <c r="U148" s="282"/>
      <c r="V148" s="282"/>
      <c r="W148" s="282"/>
      <c r="X148" s="282"/>
      <c r="Y148" s="282"/>
      <c r="Z148" s="282"/>
      <c r="AA148" s="416"/>
      <c r="AB148" s="269"/>
      <c r="AC148" s="441"/>
      <c r="AD148" s="283">
        <f aca="true" t="shared" si="15" ref="AD148:AD153">+F148+H148+J148+L148+N148+P148+R148+T148+V148+X148+Z148+AB148</f>
        <v>1</v>
      </c>
      <c r="AE148" s="283">
        <f aca="true" t="shared" si="16" ref="AE148:AE153">+G148+I148+K148+M148+O148+Q148+S148+U148+W148+Y148+AA148+AC148</f>
        <v>0</v>
      </c>
      <c r="AF148" s="217"/>
    </row>
    <row r="149" spans="1:32" s="221" customFormat="1" ht="45">
      <c r="A149" s="211" t="s">
        <v>515</v>
      </c>
      <c r="B149" s="211" t="s">
        <v>249</v>
      </c>
      <c r="C149" s="211" t="s">
        <v>465</v>
      </c>
      <c r="D149" s="263" t="s">
        <v>173</v>
      </c>
      <c r="E149" s="269">
        <v>1</v>
      </c>
      <c r="F149" s="281"/>
      <c r="G149" s="508"/>
      <c r="H149" s="282"/>
      <c r="I149" s="509"/>
      <c r="J149" s="282"/>
      <c r="K149" s="509"/>
      <c r="L149" s="282"/>
      <c r="M149" s="279"/>
      <c r="N149" s="282"/>
      <c r="O149" s="279"/>
      <c r="P149" s="282"/>
      <c r="Q149" s="279"/>
      <c r="R149" s="282"/>
      <c r="S149" s="282"/>
      <c r="T149" s="282">
        <v>1</v>
      </c>
      <c r="U149" s="282"/>
      <c r="V149" s="282"/>
      <c r="W149" s="282"/>
      <c r="X149" s="282"/>
      <c r="Y149" s="282"/>
      <c r="Z149" s="282"/>
      <c r="AA149" s="416"/>
      <c r="AB149" s="269"/>
      <c r="AC149" s="441"/>
      <c r="AD149" s="283">
        <f t="shared" si="15"/>
        <v>1</v>
      </c>
      <c r="AE149" s="283">
        <f t="shared" si="16"/>
        <v>0</v>
      </c>
      <c r="AF149" s="217"/>
    </row>
    <row r="150" spans="1:32" s="221" customFormat="1" ht="45">
      <c r="A150" s="211" t="s">
        <v>516</v>
      </c>
      <c r="B150" s="211" t="s">
        <v>249</v>
      </c>
      <c r="C150" s="211" t="s">
        <v>465</v>
      </c>
      <c r="D150" s="263" t="s">
        <v>381</v>
      </c>
      <c r="E150" s="269">
        <v>1</v>
      </c>
      <c r="F150" s="281"/>
      <c r="G150" s="508"/>
      <c r="H150" s="282"/>
      <c r="I150" s="509"/>
      <c r="J150" s="282"/>
      <c r="K150" s="509"/>
      <c r="L150" s="282"/>
      <c r="M150" s="279"/>
      <c r="N150" s="282"/>
      <c r="O150" s="279"/>
      <c r="P150" s="282"/>
      <c r="Q150" s="279"/>
      <c r="R150" s="282"/>
      <c r="S150" s="282"/>
      <c r="T150" s="282">
        <v>1</v>
      </c>
      <c r="U150" s="282"/>
      <c r="V150" s="282"/>
      <c r="W150" s="282"/>
      <c r="X150" s="282"/>
      <c r="Y150" s="282"/>
      <c r="Z150" s="282"/>
      <c r="AA150" s="416"/>
      <c r="AB150" s="269"/>
      <c r="AC150" s="441"/>
      <c r="AD150" s="283">
        <f t="shared" si="15"/>
        <v>1</v>
      </c>
      <c r="AE150" s="283">
        <f t="shared" si="16"/>
        <v>0</v>
      </c>
      <c r="AF150" s="217"/>
    </row>
    <row r="151" spans="1:32" s="221" customFormat="1" ht="45">
      <c r="A151" s="211" t="s">
        <v>517</v>
      </c>
      <c r="B151" s="211" t="s">
        <v>249</v>
      </c>
      <c r="C151" s="211" t="s">
        <v>465</v>
      </c>
      <c r="D151" s="263" t="s">
        <v>173</v>
      </c>
      <c r="E151" s="269">
        <v>1</v>
      </c>
      <c r="F151" s="281"/>
      <c r="G151" s="508"/>
      <c r="H151" s="282"/>
      <c r="I151" s="509"/>
      <c r="J151" s="282"/>
      <c r="K151" s="509"/>
      <c r="L151" s="282"/>
      <c r="M151" s="279"/>
      <c r="N151" s="282"/>
      <c r="O151" s="279"/>
      <c r="P151" s="282">
        <v>1</v>
      </c>
      <c r="Q151" s="279"/>
      <c r="R151" s="282"/>
      <c r="S151" s="282"/>
      <c r="T151" s="282"/>
      <c r="U151" s="282"/>
      <c r="V151" s="282"/>
      <c r="W151" s="282"/>
      <c r="X151" s="282"/>
      <c r="Y151" s="282"/>
      <c r="Z151" s="282"/>
      <c r="AA151" s="416"/>
      <c r="AB151" s="269"/>
      <c r="AC151" s="441"/>
      <c r="AD151" s="283">
        <f t="shared" si="15"/>
        <v>1</v>
      </c>
      <c r="AE151" s="283">
        <f t="shared" si="16"/>
        <v>0</v>
      </c>
      <c r="AF151" s="217"/>
    </row>
    <row r="152" spans="1:32" s="221" customFormat="1" ht="45">
      <c r="A152" s="211" t="s">
        <v>518</v>
      </c>
      <c r="B152" s="211" t="s">
        <v>292</v>
      </c>
      <c r="C152" s="211" t="s">
        <v>213</v>
      </c>
      <c r="D152" s="263" t="s">
        <v>468</v>
      </c>
      <c r="E152" s="269">
        <f>46+46+26</f>
        <v>118</v>
      </c>
      <c r="F152" s="281">
        <v>118</v>
      </c>
      <c r="G152" s="508">
        <v>118</v>
      </c>
      <c r="H152" s="282">
        <v>118</v>
      </c>
      <c r="I152" s="509">
        <v>118</v>
      </c>
      <c r="J152" s="282">
        <v>118</v>
      </c>
      <c r="K152" s="509">
        <v>118</v>
      </c>
      <c r="L152" s="282">
        <v>118</v>
      </c>
      <c r="M152" s="279">
        <v>118</v>
      </c>
      <c r="N152" s="282">
        <v>118</v>
      </c>
      <c r="O152" s="279">
        <v>118</v>
      </c>
      <c r="P152" s="282">
        <v>118</v>
      </c>
      <c r="Q152" s="279">
        <v>118</v>
      </c>
      <c r="R152" s="282">
        <v>118</v>
      </c>
      <c r="S152" s="282"/>
      <c r="T152" s="282">
        <v>118</v>
      </c>
      <c r="U152" s="282"/>
      <c r="V152" s="282">
        <v>118</v>
      </c>
      <c r="W152" s="282"/>
      <c r="X152" s="282">
        <v>118</v>
      </c>
      <c r="Y152" s="282"/>
      <c r="Z152" s="282">
        <v>118</v>
      </c>
      <c r="AA152" s="416"/>
      <c r="AB152" s="269">
        <v>118</v>
      </c>
      <c r="AC152" s="441"/>
      <c r="AD152" s="283">
        <v>118</v>
      </c>
      <c r="AE152" s="283">
        <v>118</v>
      </c>
      <c r="AF152" s="217"/>
    </row>
    <row r="153" spans="1:32" s="221" customFormat="1" ht="45.75" thickBot="1">
      <c r="A153" s="191" t="s">
        <v>498</v>
      </c>
      <c r="B153" s="211" t="s">
        <v>249</v>
      </c>
      <c r="C153" s="211" t="s">
        <v>283</v>
      </c>
      <c r="D153" s="263" t="s">
        <v>66</v>
      </c>
      <c r="E153" s="269">
        <v>12</v>
      </c>
      <c r="F153" s="281">
        <v>1</v>
      </c>
      <c r="G153" s="508">
        <v>1</v>
      </c>
      <c r="H153" s="282">
        <v>1</v>
      </c>
      <c r="I153" s="509">
        <v>1</v>
      </c>
      <c r="J153" s="282">
        <v>1</v>
      </c>
      <c r="K153" s="509">
        <v>1</v>
      </c>
      <c r="L153" s="282">
        <v>1</v>
      </c>
      <c r="M153" s="279">
        <v>1</v>
      </c>
      <c r="N153" s="282">
        <v>1</v>
      </c>
      <c r="O153" s="279">
        <v>1</v>
      </c>
      <c r="P153" s="282">
        <v>1</v>
      </c>
      <c r="Q153" s="279">
        <v>1</v>
      </c>
      <c r="R153" s="282">
        <v>1</v>
      </c>
      <c r="S153" s="282"/>
      <c r="T153" s="282">
        <v>1</v>
      </c>
      <c r="U153" s="282"/>
      <c r="V153" s="282">
        <v>1</v>
      </c>
      <c r="W153" s="282"/>
      <c r="X153" s="282">
        <v>1</v>
      </c>
      <c r="Y153" s="282"/>
      <c r="Z153" s="282">
        <v>1</v>
      </c>
      <c r="AA153" s="416"/>
      <c r="AB153" s="269">
        <v>1</v>
      </c>
      <c r="AC153" s="441"/>
      <c r="AD153" s="283">
        <f t="shared" si="15"/>
        <v>12</v>
      </c>
      <c r="AE153" s="283">
        <f t="shared" si="16"/>
        <v>6</v>
      </c>
      <c r="AF153" s="217"/>
    </row>
    <row r="154" spans="1:32" s="56" customFormat="1" ht="30" customHeight="1">
      <c r="A154" s="361" t="s">
        <v>472</v>
      </c>
      <c r="B154" s="361"/>
      <c r="C154" s="361"/>
      <c r="D154" s="361"/>
      <c r="E154" s="362"/>
      <c r="F154" s="366"/>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row>
    <row r="155" spans="1:32" s="221" customFormat="1" ht="45">
      <c r="A155" s="211" t="s">
        <v>514</v>
      </c>
      <c r="B155" s="211" t="s">
        <v>249</v>
      </c>
      <c r="C155" s="211" t="s">
        <v>465</v>
      </c>
      <c r="D155" s="263" t="s">
        <v>381</v>
      </c>
      <c r="E155" s="269">
        <v>1</v>
      </c>
      <c r="F155" s="281"/>
      <c r="G155" s="508"/>
      <c r="H155" s="282"/>
      <c r="I155" s="509"/>
      <c r="J155" s="282"/>
      <c r="K155" s="509"/>
      <c r="L155" s="282"/>
      <c r="M155" s="279"/>
      <c r="N155" s="282"/>
      <c r="O155" s="279"/>
      <c r="P155" s="282">
        <v>1</v>
      </c>
      <c r="Q155" s="279"/>
      <c r="R155" s="282"/>
      <c r="S155" s="282"/>
      <c r="T155" s="282"/>
      <c r="U155" s="282"/>
      <c r="V155" s="282"/>
      <c r="W155" s="282"/>
      <c r="X155" s="282"/>
      <c r="Y155" s="282"/>
      <c r="Z155" s="282"/>
      <c r="AA155" s="416"/>
      <c r="AB155" s="269"/>
      <c r="AC155" s="441"/>
      <c r="AD155" s="283">
        <f aca="true" t="shared" si="17" ref="AD155:AE159">+F155+H155+J155+L155+N155+P155+R155+T155+V155+X155+Z155+AB155</f>
        <v>1</v>
      </c>
      <c r="AE155" s="283">
        <f t="shared" si="17"/>
        <v>0</v>
      </c>
      <c r="AF155" s="217"/>
    </row>
    <row r="156" spans="1:32" s="221" customFormat="1" ht="45">
      <c r="A156" s="211" t="s">
        <v>515</v>
      </c>
      <c r="B156" s="211" t="s">
        <v>249</v>
      </c>
      <c r="C156" s="211" t="s">
        <v>465</v>
      </c>
      <c r="D156" s="263" t="s">
        <v>173</v>
      </c>
      <c r="E156" s="269">
        <v>1</v>
      </c>
      <c r="F156" s="281"/>
      <c r="G156" s="508"/>
      <c r="H156" s="282"/>
      <c r="I156" s="509"/>
      <c r="J156" s="282"/>
      <c r="K156" s="509"/>
      <c r="L156" s="282"/>
      <c r="M156" s="279"/>
      <c r="N156" s="282"/>
      <c r="O156" s="279"/>
      <c r="P156" s="282"/>
      <c r="Q156" s="279"/>
      <c r="R156" s="282"/>
      <c r="S156" s="282"/>
      <c r="T156" s="282">
        <v>1</v>
      </c>
      <c r="U156" s="282"/>
      <c r="V156" s="282"/>
      <c r="W156" s="282"/>
      <c r="X156" s="282"/>
      <c r="Y156" s="282"/>
      <c r="Z156" s="282"/>
      <c r="AA156" s="416"/>
      <c r="AB156" s="269"/>
      <c r="AC156" s="441"/>
      <c r="AD156" s="283">
        <f t="shared" si="17"/>
        <v>1</v>
      </c>
      <c r="AE156" s="283">
        <f t="shared" si="17"/>
        <v>0</v>
      </c>
      <c r="AF156" s="217"/>
    </row>
    <row r="157" spans="1:32" s="221" customFormat="1" ht="45">
      <c r="A157" s="211" t="s">
        <v>516</v>
      </c>
      <c r="B157" s="211" t="s">
        <v>249</v>
      </c>
      <c r="C157" s="211" t="s">
        <v>465</v>
      </c>
      <c r="D157" s="263" t="s">
        <v>381</v>
      </c>
      <c r="E157" s="269">
        <v>1</v>
      </c>
      <c r="F157" s="281"/>
      <c r="G157" s="508"/>
      <c r="H157" s="282"/>
      <c r="I157" s="509"/>
      <c r="J157" s="282"/>
      <c r="K157" s="509"/>
      <c r="L157" s="282"/>
      <c r="M157" s="279"/>
      <c r="N157" s="282"/>
      <c r="O157" s="279"/>
      <c r="P157" s="282"/>
      <c r="Q157" s="279"/>
      <c r="R157" s="282"/>
      <c r="S157" s="282"/>
      <c r="T157" s="282">
        <v>1</v>
      </c>
      <c r="U157" s="282"/>
      <c r="V157" s="282"/>
      <c r="W157" s="282"/>
      <c r="X157" s="282"/>
      <c r="Y157" s="282"/>
      <c r="Z157" s="282"/>
      <c r="AA157" s="416"/>
      <c r="AB157" s="269"/>
      <c r="AC157" s="441"/>
      <c r="AD157" s="283">
        <f t="shared" si="17"/>
        <v>1</v>
      </c>
      <c r="AE157" s="283">
        <f t="shared" si="17"/>
        <v>0</v>
      </c>
      <c r="AF157" s="217"/>
    </row>
    <row r="158" spans="1:32" s="221" customFormat="1" ht="45">
      <c r="A158" s="211" t="s">
        <v>517</v>
      </c>
      <c r="B158" s="211" t="s">
        <v>249</v>
      </c>
      <c r="C158" s="211" t="s">
        <v>465</v>
      </c>
      <c r="D158" s="263" t="s">
        <v>173</v>
      </c>
      <c r="E158" s="269">
        <v>1</v>
      </c>
      <c r="F158" s="281"/>
      <c r="G158" s="508"/>
      <c r="H158" s="282"/>
      <c r="I158" s="509"/>
      <c r="J158" s="282"/>
      <c r="K158" s="509"/>
      <c r="L158" s="282"/>
      <c r="M158" s="279"/>
      <c r="N158" s="282"/>
      <c r="O158" s="279"/>
      <c r="P158" s="282">
        <v>1</v>
      </c>
      <c r="Q158" s="279"/>
      <c r="R158" s="282"/>
      <c r="S158" s="282"/>
      <c r="T158" s="282"/>
      <c r="U158" s="282"/>
      <c r="V158" s="282"/>
      <c r="W158" s="282"/>
      <c r="X158" s="282"/>
      <c r="Y158" s="282"/>
      <c r="Z158" s="282"/>
      <c r="AA158" s="416"/>
      <c r="AB158" s="269"/>
      <c r="AC158" s="441"/>
      <c r="AD158" s="283">
        <f t="shared" si="17"/>
        <v>1</v>
      </c>
      <c r="AE158" s="283">
        <f t="shared" si="17"/>
        <v>0</v>
      </c>
      <c r="AF158" s="217"/>
    </row>
    <row r="159" spans="1:32" s="221" customFormat="1" ht="45.75" thickBot="1">
      <c r="A159" s="191" t="s">
        <v>498</v>
      </c>
      <c r="B159" s="211" t="s">
        <v>249</v>
      </c>
      <c r="C159" s="211" t="s">
        <v>283</v>
      </c>
      <c r="D159" s="263" t="s">
        <v>66</v>
      </c>
      <c r="E159" s="269">
        <v>12</v>
      </c>
      <c r="F159" s="281">
        <v>1</v>
      </c>
      <c r="G159" s="508">
        <v>1</v>
      </c>
      <c r="H159" s="282">
        <v>1</v>
      </c>
      <c r="I159" s="509">
        <v>1</v>
      </c>
      <c r="J159" s="282">
        <v>1</v>
      </c>
      <c r="K159" s="509">
        <v>1</v>
      </c>
      <c r="L159" s="282">
        <v>1</v>
      </c>
      <c r="M159" s="279">
        <v>1</v>
      </c>
      <c r="N159" s="282">
        <v>1</v>
      </c>
      <c r="O159" s="279">
        <v>1</v>
      </c>
      <c r="P159" s="282">
        <v>1</v>
      </c>
      <c r="Q159" s="279">
        <v>1</v>
      </c>
      <c r="R159" s="282">
        <v>1</v>
      </c>
      <c r="S159" s="282"/>
      <c r="T159" s="282">
        <v>1</v>
      </c>
      <c r="U159" s="282"/>
      <c r="V159" s="282">
        <v>1</v>
      </c>
      <c r="W159" s="282"/>
      <c r="X159" s="282">
        <v>1</v>
      </c>
      <c r="Y159" s="282"/>
      <c r="Z159" s="282">
        <v>1</v>
      </c>
      <c r="AA159" s="416"/>
      <c r="AB159" s="269">
        <v>1</v>
      </c>
      <c r="AC159" s="441"/>
      <c r="AD159" s="283">
        <f t="shared" si="17"/>
        <v>12</v>
      </c>
      <c r="AE159" s="283">
        <f t="shared" si="17"/>
        <v>6</v>
      </c>
      <c r="AF159" s="217"/>
    </row>
    <row r="160" spans="1:32" s="56" customFormat="1" ht="30" customHeight="1">
      <c r="A160" s="361" t="s">
        <v>473</v>
      </c>
      <c r="B160" s="361"/>
      <c r="C160" s="361"/>
      <c r="D160" s="361"/>
      <c r="E160" s="362"/>
      <c r="F160" s="366"/>
      <c r="G160" s="367"/>
      <c r="H160" s="367"/>
      <c r="I160" s="367"/>
      <c r="J160" s="367"/>
      <c r="K160" s="367"/>
      <c r="L160" s="367"/>
      <c r="M160" s="367"/>
      <c r="N160" s="367"/>
      <c r="O160" s="367"/>
      <c r="P160" s="367"/>
      <c r="Q160" s="367"/>
      <c r="R160" s="367"/>
      <c r="S160" s="367"/>
      <c r="T160" s="367"/>
      <c r="U160" s="367"/>
      <c r="V160" s="367"/>
      <c r="W160" s="367"/>
      <c r="X160" s="367"/>
      <c r="Y160" s="367"/>
      <c r="Z160" s="367"/>
      <c r="AA160" s="367"/>
      <c r="AB160" s="367"/>
      <c r="AC160" s="367"/>
      <c r="AD160" s="367"/>
      <c r="AE160" s="367"/>
      <c r="AF160" s="367"/>
    </row>
    <row r="161" spans="1:32" s="221" customFormat="1" ht="45">
      <c r="A161" s="211" t="s">
        <v>514</v>
      </c>
      <c r="B161" s="211" t="s">
        <v>249</v>
      </c>
      <c r="C161" s="211" t="s">
        <v>465</v>
      </c>
      <c r="D161" s="263" t="s">
        <v>381</v>
      </c>
      <c r="E161" s="269">
        <v>1</v>
      </c>
      <c r="F161" s="281"/>
      <c r="G161" s="508"/>
      <c r="H161" s="282"/>
      <c r="I161" s="509"/>
      <c r="J161" s="282"/>
      <c r="K161" s="509"/>
      <c r="L161" s="282"/>
      <c r="M161" s="279"/>
      <c r="N161" s="282"/>
      <c r="O161" s="279"/>
      <c r="P161" s="282">
        <v>1</v>
      </c>
      <c r="Q161" s="279"/>
      <c r="R161" s="282"/>
      <c r="S161" s="282"/>
      <c r="T161" s="282"/>
      <c r="U161" s="282"/>
      <c r="V161" s="282"/>
      <c r="W161" s="282"/>
      <c r="X161" s="282"/>
      <c r="Y161" s="282"/>
      <c r="Z161" s="282"/>
      <c r="AA161" s="416"/>
      <c r="AB161" s="269"/>
      <c r="AC161" s="441"/>
      <c r="AD161" s="283">
        <f aca="true" t="shared" si="18" ref="AD161:AD166">+F161+H161+J161+L161+N161+P161+R161+T161+V161+X161+Z161+AB161</f>
        <v>1</v>
      </c>
      <c r="AE161" s="283">
        <f aca="true" t="shared" si="19" ref="AE161:AE166">+G161+I161+K161+M161+O161+Q161+S161+U161+W161+Y161+AA161+AC161</f>
        <v>0</v>
      </c>
      <c r="AF161" s="217"/>
    </row>
    <row r="162" spans="1:32" s="221" customFormat="1" ht="45">
      <c r="A162" s="211" t="s">
        <v>515</v>
      </c>
      <c r="B162" s="211" t="s">
        <v>249</v>
      </c>
      <c r="C162" s="211" t="s">
        <v>465</v>
      </c>
      <c r="D162" s="263" t="s">
        <v>173</v>
      </c>
      <c r="E162" s="269">
        <v>1</v>
      </c>
      <c r="F162" s="281"/>
      <c r="G162" s="508"/>
      <c r="H162" s="282"/>
      <c r="I162" s="509"/>
      <c r="J162" s="282"/>
      <c r="K162" s="509"/>
      <c r="L162" s="282"/>
      <c r="M162" s="279"/>
      <c r="N162" s="282"/>
      <c r="O162" s="279"/>
      <c r="P162" s="282"/>
      <c r="Q162" s="279"/>
      <c r="R162" s="282"/>
      <c r="S162" s="282"/>
      <c r="T162" s="282">
        <v>1</v>
      </c>
      <c r="U162" s="282"/>
      <c r="V162" s="282"/>
      <c r="W162" s="282"/>
      <c r="X162" s="282"/>
      <c r="Y162" s="282"/>
      <c r="Z162" s="282"/>
      <c r="AA162" s="416"/>
      <c r="AB162" s="269"/>
      <c r="AC162" s="441"/>
      <c r="AD162" s="283">
        <f t="shared" si="18"/>
        <v>1</v>
      </c>
      <c r="AE162" s="283">
        <f t="shared" si="19"/>
        <v>0</v>
      </c>
      <c r="AF162" s="217"/>
    </row>
    <row r="163" spans="1:32" s="221" customFormat="1" ht="45">
      <c r="A163" s="211" t="s">
        <v>516</v>
      </c>
      <c r="B163" s="211" t="s">
        <v>249</v>
      </c>
      <c r="C163" s="211" t="s">
        <v>465</v>
      </c>
      <c r="D163" s="263" t="s">
        <v>381</v>
      </c>
      <c r="E163" s="269">
        <v>1</v>
      </c>
      <c r="F163" s="281"/>
      <c r="G163" s="508"/>
      <c r="H163" s="282"/>
      <c r="I163" s="509"/>
      <c r="J163" s="282"/>
      <c r="K163" s="509"/>
      <c r="L163" s="282"/>
      <c r="M163" s="279"/>
      <c r="N163" s="282"/>
      <c r="O163" s="279"/>
      <c r="P163" s="282"/>
      <c r="Q163" s="279"/>
      <c r="R163" s="282"/>
      <c r="S163" s="282"/>
      <c r="T163" s="282">
        <v>1</v>
      </c>
      <c r="U163" s="282"/>
      <c r="V163" s="282"/>
      <c r="W163" s="282"/>
      <c r="X163" s="282"/>
      <c r="Y163" s="282"/>
      <c r="Z163" s="282"/>
      <c r="AA163" s="416"/>
      <c r="AB163" s="269"/>
      <c r="AC163" s="441"/>
      <c r="AD163" s="283">
        <f t="shared" si="18"/>
        <v>1</v>
      </c>
      <c r="AE163" s="283">
        <f t="shared" si="19"/>
        <v>0</v>
      </c>
      <c r="AF163" s="217"/>
    </row>
    <row r="164" spans="1:32" s="221" customFormat="1" ht="45">
      <c r="A164" s="211" t="s">
        <v>517</v>
      </c>
      <c r="B164" s="211" t="s">
        <v>249</v>
      </c>
      <c r="C164" s="211" t="s">
        <v>465</v>
      </c>
      <c r="D164" s="263" t="s">
        <v>173</v>
      </c>
      <c r="E164" s="269">
        <v>1</v>
      </c>
      <c r="F164" s="281"/>
      <c r="G164" s="508"/>
      <c r="H164" s="282"/>
      <c r="I164" s="509"/>
      <c r="J164" s="282"/>
      <c r="K164" s="509"/>
      <c r="L164" s="282"/>
      <c r="M164" s="279"/>
      <c r="N164" s="282"/>
      <c r="O164" s="279"/>
      <c r="P164" s="282">
        <v>1</v>
      </c>
      <c r="Q164" s="279"/>
      <c r="R164" s="282"/>
      <c r="S164" s="282"/>
      <c r="T164" s="282"/>
      <c r="U164" s="282"/>
      <c r="V164" s="282"/>
      <c r="W164" s="282"/>
      <c r="X164" s="282"/>
      <c r="Y164" s="282"/>
      <c r="Z164" s="282"/>
      <c r="AA164" s="416"/>
      <c r="AB164" s="269"/>
      <c r="AC164" s="441"/>
      <c r="AD164" s="283">
        <f t="shared" si="18"/>
        <v>1</v>
      </c>
      <c r="AE164" s="283">
        <f t="shared" si="19"/>
        <v>0</v>
      </c>
      <c r="AF164" s="217"/>
    </row>
    <row r="165" spans="1:32" s="221" customFormat="1" ht="45">
      <c r="A165" s="211" t="s">
        <v>518</v>
      </c>
      <c r="B165" s="211" t="s">
        <v>292</v>
      </c>
      <c r="C165" s="211" t="s">
        <v>213</v>
      </c>
      <c r="D165" s="263" t="s">
        <v>468</v>
      </c>
      <c r="E165" s="269">
        <v>140</v>
      </c>
      <c r="F165" s="281">
        <v>140</v>
      </c>
      <c r="G165" s="508">
        <v>140</v>
      </c>
      <c r="H165" s="282">
        <v>140</v>
      </c>
      <c r="I165" s="509">
        <v>140</v>
      </c>
      <c r="J165" s="282">
        <v>140</v>
      </c>
      <c r="K165" s="509">
        <v>140</v>
      </c>
      <c r="L165" s="282">
        <v>140</v>
      </c>
      <c r="M165" s="279">
        <v>140</v>
      </c>
      <c r="N165" s="282">
        <v>140</v>
      </c>
      <c r="O165" s="279">
        <v>140</v>
      </c>
      <c r="P165" s="282">
        <v>140</v>
      </c>
      <c r="Q165" s="279">
        <v>140</v>
      </c>
      <c r="R165" s="282">
        <v>140</v>
      </c>
      <c r="S165" s="282"/>
      <c r="T165" s="282">
        <v>140</v>
      </c>
      <c r="U165" s="282"/>
      <c r="V165" s="282">
        <v>140</v>
      </c>
      <c r="W165" s="282"/>
      <c r="X165" s="282">
        <v>140</v>
      </c>
      <c r="Y165" s="282"/>
      <c r="Z165" s="282">
        <v>140</v>
      </c>
      <c r="AA165" s="416"/>
      <c r="AB165" s="269">
        <v>140</v>
      </c>
      <c r="AC165" s="441"/>
      <c r="AD165" s="283">
        <v>140</v>
      </c>
      <c r="AE165" s="283">
        <v>140</v>
      </c>
      <c r="AF165" s="217"/>
    </row>
    <row r="166" spans="1:32" s="221" customFormat="1" ht="45.75" thickBot="1">
      <c r="A166" s="191" t="s">
        <v>498</v>
      </c>
      <c r="B166" s="211" t="s">
        <v>249</v>
      </c>
      <c r="C166" s="211" t="s">
        <v>283</v>
      </c>
      <c r="D166" s="263" t="s">
        <v>66</v>
      </c>
      <c r="E166" s="269">
        <v>12</v>
      </c>
      <c r="F166" s="281">
        <v>1</v>
      </c>
      <c r="G166" s="508">
        <v>1</v>
      </c>
      <c r="H166" s="282">
        <v>1</v>
      </c>
      <c r="I166" s="509">
        <v>1</v>
      </c>
      <c r="J166" s="282">
        <v>1</v>
      </c>
      <c r="K166" s="509">
        <v>1</v>
      </c>
      <c r="L166" s="282">
        <v>1</v>
      </c>
      <c r="M166" s="279">
        <v>1</v>
      </c>
      <c r="N166" s="282">
        <v>1</v>
      </c>
      <c r="O166" s="279">
        <v>1</v>
      </c>
      <c r="P166" s="282">
        <v>1</v>
      </c>
      <c r="Q166" s="279">
        <v>1</v>
      </c>
      <c r="R166" s="282">
        <v>1</v>
      </c>
      <c r="S166" s="282"/>
      <c r="T166" s="282">
        <v>1</v>
      </c>
      <c r="U166" s="282"/>
      <c r="V166" s="282">
        <v>1</v>
      </c>
      <c r="W166" s="282"/>
      <c r="X166" s="282">
        <v>1</v>
      </c>
      <c r="Y166" s="282"/>
      <c r="Z166" s="282">
        <v>1</v>
      </c>
      <c r="AA166" s="416"/>
      <c r="AB166" s="269">
        <v>1</v>
      </c>
      <c r="AC166" s="441"/>
      <c r="AD166" s="283">
        <f t="shared" si="18"/>
        <v>12</v>
      </c>
      <c r="AE166" s="283">
        <f t="shared" si="19"/>
        <v>6</v>
      </c>
      <c r="AF166" s="217"/>
    </row>
    <row r="167" spans="1:32" s="56" customFormat="1" ht="30" customHeight="1">
      <c r="A167" s="361" t="s">
        <v>474</v>
      </c>
      <c r="B167" s="361"/>
      <c r="C167" s="361"/>
      <c r="D167" s="361"/>
      <c r="E167" s="362"/>
      <c r="F167" s="366"/>
      <c r="G167" s="367"/>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row>
    <row r="168" spans="1:32" s="221" customFormat="1" ht="45">
      <c r="A168" s="211" t="s">
        <v>514</v>
      </c>
      <c r="B168" s="211" t="s">
        <v>249</v>
      </c>
      <c r="C168" s="211" t="s">
        <v>465</v>
      </c>
      <c r="D168" s="263" t="s">
        <v>381</v>
      </c>
      <c r="E168" s="269">
        <v>1</v>
      </c>
      <c r="F168" s="281"/>
      <c r="G168" s="508"/>
      <c r="H168" s="282"/>
      <c r="I168" s="509"/>
      <c r="J168" s="282"/>
      <c r="K168" s="509"/>
      <c r="L168" s="282"/>
      <c r="M168" s="279"/>
      <c r="N168" s="282"/>
      <c r="O168" s="279"/>
      <c r="P168" s="282">
        <v>1</v>
      </c>
      <c r="Q168" s="279"/>
      <c r="R168" s="282"/>
      <c r="S168" s="282"/>
      <c r="T168" s="282"/>
      <c r="U168" s="282"/>
      <c r="V168" s="282"/>
      <c r="W168" s="282"/>
      <c r="X168" s="282"/>
      <c r="Y168" s="282"/>
      <c r="Z168" s="282"/>
      <c r="AA168" s="416"/>
      <c r="AB168" s="269"/>
      <c r="AC168" s="441"/>
      <c r="AD168" s="283">
        <f aca="true" t="shared" si="20" ref="AD168:AE172">+F168+H168+J168+L168+N168+P168+R168+T168+V168+X168+Z168+AB168</f>
        <v>1</v>
      </c>
      <c r="AE168" s="283">
        <f t="shared" si="20"/>
        <v>0</v>
      </c>
      <c r="AF168" s="217"/>
    </row>
    <row r="169" spans="1:32" s="221" customFormat="1" ht="45">
      <c r="A169" s="211" t="s">
        <v>515</v>
      </c>
      <c r="B169" s="211" t="s">
        <v>249</v>
      </c>
      <c r="C169" s="211" t="s">
        <v>465</v>
      </c>
      <c r="D169" s="263" t="s">
        <v>173</v>
      </c>
      <c r="E169" s="269">
        <v>1</v>
      </c>
      <c r="F169" s="281"/>
      <c r="G169" s="508"/>
      <c r="H169" s="282"/>
      <c r="I169" s="509"/>
      <c r="J169" s="282"/>
      <c r="K169" s="509"/>
      <c r="L169" s="282"/>
      <c r="M169" s="279"/>
      <c r="N169" s="282"/>
      <c r="O169" s="279"/>
      <c r="P169" s="282"/>
      <c r="Q169" s="279"/>
      <c r="R169" s="282"/>
      <c r="S169" s="282"/>
      <c r="T169" s="282">
        <v>1</v>
      </c>
      <c r="U169" s="282"/>
      <c r="V169" s="282"/>
      <c r="W169" s="282"/>
      <c r="X169" s="282"/>
      <c r="Y169" s="282"/>
      <c r="Z169" s="282"/>
      <c r="AA169" s="416"/>
      <c r="AB169" s="269"/>
      <c r="AC169" s="441"/>
      <c r="AD169" s="283">
        <f t="shared" si="20"/>
        <v>1</v>
      </c>
      <c r="AE169" s="283">
        <f t="shared" si="20"/>
        <v>0</v>
      </c>
      <c r="AF169" s="217"/>
    </row>
    <row r="170" spans="1:32" s="221" customFormat="1" ht="45">
      <c r="A170" s="211" t="s">
        <v>516</v>
      </c>
      <c r="B170" s="211" t="s">
        <v>249</v>
      </c>
      <c r="C170" s="211" t="s">
        <v>465</v>
      </c>
      <c r="D170" s="263" t="s">
        <v>381</v>
      </c>
      <c r="E170" s="269">
        <v>1</v>
      </c>
      <c r="F170" s="281"/>
      <c r="G170" s="508"/>
      <c r="H170" s="282"/>
      <c r="I170" s="509"/>
      <c r="J170" s="282"/>
      <c r="K170" s="509"/>
      <c r="L170" s="282"/>
      <c r="M170" s="279"/>
      <c r="N170" s="282"/>
      <c r="O170" s="279"/>
      <c r="P170" s="282"/>
      <c r="Q170" s="279"/>
      <c r="R170" s="282"/>
      <c r="S170" s="282"/>
      <c r="T170" s="282">
        <v>1</v>
      </c>
      <c r="U170" s="282"/>
      <c r="V170" s="282"/>
      <c r="W170" s="282"/>
      <c r="X170" s="282"/>
      <c r="Y170" s="282"/>
      <c r="Z170" s="282"/>
      <c r="AA170" s="416"/>
      <c r="AB170" s="269"/>
      <c r="AC170" s="441"/>
      <c r="AD170" s="283">
        <f t="shared" si="20"/>
        <v>1</v>
      </c>
      <c r="AE170" s="283">
        <f t="shared" si="20"/>
        <v>0</v>
      </c>
      <c r="AF170" s="217"/>
    </row>
    <row r="171" spans="1:32" s="221" customFormat="1" ht="45">
      <c r="A171" s="211" t="s">
        <v>517</v>
      </c>
      <c r="B171" s="211" t="s">
        <v>249</v>
      </c>
      <c r="C171" s="211" t="s">
        <v>465</v>
      </c>
      <c r="D171" s="263" t="s">
        <v>173</v>
      </c>
      <c r="E171" s="269">
        <v>1</v>
      </c>
      <c r="F171" s="281"/>
      <c r="G171" s="508"/>
      <c r="H171" s="282"/>
      <c r="I171" s="509"/>
      <c r="J171" s="282"/>
      <c r="K171" s="509"/>
      <c r="L171" s="282"/>
      <c r="M171" s="279"/>
      <c r="N171" s="282"/>
      <c r="O171" s="279"/>
      <c r="P171" s="282">
        <v>1</v>
      </c>
      <c r="Q171" s="279"/>
      <c r="R171" s="282"/>
      <c r="S171" s="282"/>
      <c r="T171" s="282"/>
      <c r="U171" s="282"/>
      <c r="V171" s="282"/>
      <c r="W171" s="282"/>
      <c r="X171" s="282"/>
      <c r="Y171" s="282"/>
      <c r="Z171" s="282"/>
      <c r="AA171" s="416"/>
      <c r="AB171" s="269"/>
      <c r="AC171" s="441"/>
      <c r="AD171" s="283">
        <f t="shared" si="20"/>
        <v>1</v>
      </c>
      <c r="AE171" s="283">
        <f t="shared" si="20"/>
        <v>0</v>
      </c>
      <c r="AF171" s="217"/>
    </row>
    <row r="172" spans="1:32" s="221" customFormat="1" ht="45.75" thickBot="1">
      <c r="A172" s="191" t="s">
        <v>498</v>
      </c>
      <c r="B172" s="211" t="s">
        <v>249</v>
      </c>
      <c r="C172" s="211" t="s">
        <v>283</v>
      </c>
      <c r="D172" s="263" t="s">
        <v>66</v>
      </c>
      <c r="E172" s="269">
        <v>12</v>
      </c>
      <c r="F172" s="281">
        <v>1</v>
      </c>
      <c r="G172" s="508">
        <v>1</v>
      </c>
      <c r="H172" s="282">
        <v>1</v>
      </c>
      <c r="I172" s="509">
        <v>1</v>
      </c>
      <c r="J172" s="282">
        <v>1</v>
      </c>
      <c r="K172" s="509">
        <v>1</v>
      </c>
      <c r="L172" s="282">
        <v>1</v>
      </c>
      <c r="M172" s="279">
        <v>1</v>
      </c>
      <c r="N172" s="282">
        <v>1</v>
      </c>
      <c r="O172" s="279">
        <v>1</v>
      </c>
      <c r="P172" s="282">
        <v>1</v>
      </c>
      <c r="Q172" s="279">
        <v>1</v>
      </c>
      <c r="R172" s="282">
        <v>1</v>
      </c>
      <c r="S172" s="282"/>
      <c r="T172" s="282">
        <v>1</v>
      </c>
      <c r="U172" s="282"/>
      <c r="V172" s="282">
        <v>1</v>
      </c>
      <c r="W172" s="282"/>
      <c r="X172" s="282">
        <v>1</v>
      </c>
      <c r="Y172" s="282"/>
      <c r="Z172" s="282">
        <v>1</v>
      </c>
      <c r="AA172" s="416"/>
      <c r="AB172" s="269">
        <v>1</v>
      </c>
      <c r="AC172" s="441"/>
      <c r="AD172" s="283">
        <f t="shared" si="20"/>
        <v>12</v>
      </c>
      <c r="AE172" s="283">
        <f t="shared" si="20"/>
        <v>6</v>
      </c>
      <c r="AF172" s="217"/>
    </row>
    <row r="173" spans="1:32" s="56" customFormat="1" ht="30" customHeight="1">
      <c r="A173" s="361" t="s">
        <v>475</v>
      </c>
      <c r="B173" s="361"/>
      <c r="C173" s="361"/>
      <c r="D173" s="361"/>
      <c r="E173" s="362"/>
      <c r="F173" s="366"/>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row>
    <row r="174" spans="1:32" s="221" customFormat="1" ht="45">
      <c r="A174" s="211" t="s">
        <v>514</v>
      </c>
      <c r="B174" s="211" t="s">
        <v>249</v>
      </c>
      <c r="C174" s="211" t="s">
        <v>465</v>
      </c>
      <c r="D174" s="263" t="s">
        <v>381</v>
      </c>
      <c r="E174" s="269">
        <v>1</v>
      </c>
      <c r="F174" s="281"/>
      <c r="G174" s="508"/>
      <c r="H174" s="282"/>
      <c r="I174" s="509"/>
      <c r="J174" s="282"/>
      <c r="K174" s="509"/>
      <c r="L174" s="282"/>
      <c r="M174" s="279"/>
      <c r="N174" s="282"/>
      <c r="O174" s="279"/>
      <c r="P174" s="282"/>
      <c r="Q174" s="279"/>
      <c r="R174" s="282"/>
      <c r="S174" s="282"/>
      <c r="T174" s="282"/>
      <c r="U174" s="282"/>
      <c r="V174" s="282"/>
      <c r="W174" s="282"/>
      <c r="X174" s="282"/>
      <c r="Y174" s="282"/>
      <c r="Z174" s="282"/>
      <c r="AA174" s="416"/>
      <c r="AB174" s="269">
        <v>1</v>
      </c>
      <c r="AC174" s="441"/>
      <c r="AD174" s="283">
        <f>+F174+H174+J174+L174+N174+P174+R174+T174+V174+X174+Z174+AB174</f>
        <v>1</v>
      </c>
      <c r="AE174" s="283">
        <f>+G174+I174+K174+M174+O174+Q174+S174+U174+W174+Y174+AA174+AC174</f>
        <v>0</v>
      </c>
      <c r="AF174" s="217"/>
    </row>
    <row r="175" spans="1:32" s="221" customFormat="1" ht="45.75" thickBot="1">
      <c r="A175" s="191" t="s">
        <v>470</v>
      </c>
      <c r="B175" s="211" t="s">
        <v>249</v>
      </c>
      <c r="C175" s="211" t="s">
        <v>283</v>
      </c>
      <c r="D175" s="263" t="s">
        <v>66</v>
      </c>
      <c r="E175" s="269">
        <v>12</v>
      </c>
      <c r="F175" s="281">
        <v>1</v>
      </c>
      <c r="G175" s="508"/>
      <c r="H175" s="282">
        <v>1</v>
      </c>
      <c r="I175" s="509"/>
      <c r="J175" s="282">
        <v>1</v>
      </c>
      <c r="K175" s="509">
        <v>1</v>
      </c>
      <c r="L175" s="282">
        <v>1</v>
      </c>
      <c r="M175" s="279">
        <v>1</v>
      </c>
      <c r="N175" s="282">
        <v>1</v>
      </c>
      <c r="O175" s="279">
        <v>1</v>
      </c>
      <c r="P175" s="282">
        <v>1</v>
      </c>
      <c r="Q175" s="279">
        <v>1</v>
      </c>
      <c r="R175" s="282">
        <v>1</v>
      </c>
      <c r="S175" s="282"/>
      <c r="T175" s="282">
        <v>1</v>
      </c>
      <c r="U175" s="282"/>
      <c r="V175" s="282">
        <v>1</v>
      </c>
      <c r="W175" s="282"/>
      <c r="X175" s="282">
        <v>1</v>
      </c>
      <c r="Y175" s="282"/>
      <c r="Z175" s="282">
        <v>1</v>
      </c>
      <c r="AA175" s="416"/>
      <c r="AB175" s="269">
        <v>1</v>
      </c>
      <c r="AC175" s="441"/>
      <c r="AD175" s="283">
        <f>+F175+H175+J175+L175+N175+P175+R175+T175+V175+X175+Z175+AB175</f>
        <v>12</v>
      </c>
      <c r="AE175" s="283">
        <f>+G175+I175+K175+M175+O175+Q175+S175+U175+W175+Y175+AA175+AC175</f>
        <v>4</v>
      </c>
      <c r="AF175" s="217"/>
    </row>
    <row r="176" spans="1:32" s="56" customFormat="1" ht="30" customHeight="1">
      <c r="A176" s="361" t="s">
        <v>476</v>
      </c>
      <c r="B176" s="361"/>
      <c r="C176" s="361"/>
      <c r="D176" s="361"/>
      <c r="E176" s="362"/>
      <c r="F176" s="366"/>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row>
    <row r="177" spans="1:32" s="221" customFormat="1" ht="45">
      <c r="A177" s="211" t="s">
        <v>464</v>
      </c>
      <c r="B177" s="211" t="s">
        <v>249</v>
      </c>
      <c r="C177" s="211" t="s">
        <v>465</v>
      </c>
      <c r="D177" s="263" t="s">
        <v>381</v>
      </c>
      <c r="E177" s="269">
        <v>1</v>
      </c>
      <c r="F177" s="281"/>
      <c r="G177" s="508"/>
      <c r="H177" s="282"/>
      <c r="I177" s="509"/>
      <c r="J177" s="282"/>
      <c r="K177" s="509"/>
      <c r="L177" s="282"/>
      <c r="M177" s="279"/>
      <c r="N177" s="282"/>
      <c r="O177" s="279"/>
      <c r="P177" s="282"/>
      <c r="Q177" s="279"/>
      <c r="R177" s="282"/>
      <c r="S177" s="282"/>
      <c r="T177" s="282"/>
      <c r="U177" s="282"/>
      <c r="V177" s="282"/>
      <c r="W177" s="282"/>
      <c r="X177" s="282"/>
      <c r="Y177" s="282"/>
      <c r="Z177" s="282"/>
      <c r="AA177" s="416"/>
      <c r="AB177" s="269">
        <v>1</v>
      </c>
      <c r="AC177" s="441"/>
      <c r="AD177" s="283">
        <f>+F177+H177+J177+L177+N177+P177+R177+T177+V177+X177+Z177+AB177</f>
        <v>1</v>
      </c>
      <c r="AE177" s="283">
        <f>+G177+I177+K177+M177+O177+Q177+S177+U177+W177+Y177+AA177+AC177</f>
        <v>0</v>
      </c>
      <c r="AF177" s="217"/>
    </row>
    <row r="178" spans="1:32" s="221" customFormat="1" ht="45.75" thickBot="1">
      <c r="A178" s="191" t="s">
        <v>498</v>
      </c>
      <c r="B178" s="211" t="s">
        <v>249</v>
      </c>
      <c r="C178" s="211" t="s">
        <v>283</v>
      </c>
      <c r="D178" s="263" t="s">
        <v>66</v>
      </c>
      <c r="E178" s="269">
        <v>12</v>
      </c>
      <c r="F178" s="281">
        <v>1</v>
      </c>
      <c r="G178" s="508"/>
      <c r="H178" s="282">
        <v>1</v>
      </c>
      <c r="I178" s="509"/>
      <c r="J178" s="282">
        <v>1</v>
      </c>
      <c r="K178" s="509"/>
      <c r="L178" s="282">
        <v>1</v>
      </c>
      <c r="M178" s="279">
        <v>1</v>
      </c>
      <c r="N178" s="282">
        <v>1</v>
      </c>
      <c r="O178" s="279">
        <v>1</v>
      </c>
      <c r="P178" s="282">
        <v>1</v>
      </c>
      <c r="Q178" s="279">
        <v>1</v>
      </c>
      <c r="R178" s="282">
        <v>1</v>
      </c>
      <c r="S178" s="282"/>
      <c r="T178" s="282">
        <v>1</v>
      </c>
      <c r="U178" s="282"/>
      <c r="V178" s="282">
        <v>1</v>
      </c>
      <c r="W178" s="282"/>
      <c r="X178" s="282">
        <v>1</v>
      </c>
      <c r="Y178" s="282"/>
      <c r="Z178" s="282">
        <v>1</v>
      </c>
      <c r="AA178" s="416"/>
      <c r="AB178" s="269">
        <v>1</v>
      </c>
      <c r="AC178" s="441"/>
      <c r="AD178" s="283">
        <f>+F178+H178+J178+L178+N178+P178+R178+T178+V178+X178+Z178+AB178</f>
        <v>12</v>
      </c>
      <c r="AE178" s="283">
        <f>+G178+I178+K178+M178+O178+Q178+S178+U178+W178+Y178+AA178+AC178</f>
        <v>3</v>
      </c>
      <c r="AF178" s="217"/>
    </row>
    <row r="179" spans="1:32" s="56" customFormat="1" ht="30" customHeight="1">
      <c r="A179" s="361" t="s">
        <v>772</v>
      </c>
      <c r="B179" s="361"/>
      <c r="C179" s="361"/>
      <c r="D179" s="361"/>
      <c r="E179" s="362"/>
      <c r="F179" s="366"/>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row>
    <row r="180" spans="1:32" s="221" customFormat="1" ht="45">
      <c r="A180" s="211" t="s">
        <v>782</v>
      </c>
      <c r="B180" s="211" t="s">
        <v>249</v>
      </c>
      <c r="C180" s="211" t="s">
        <v>283</v>
      </c>
      <c r="D180" s="263" t="s">
        <v>98</v>
      </c>
      <c r="E180" s="384">
        <v>30.2</v>
      </c>
      <c r="F180" s="385">
        <v>3.2</v>
      </c>
      <c r="G180" s="502">
        <v>3.04</v>
      </c>
      <c r="H180" s="386">
        <v>6</v>
      </c>
      <c r="I180" s="506">
        <v>5.28</v>
      </c>
      <c r="J180" s="386">
        <v>5.4</v>
      </c>
      <c r="K180" s="506">
        <v>4.84</v>
      </c>
      <c r="L180" s="386">
        <v>4</v>
      </c>
      <c r="M180" s="616">
        <v>4.6</v>
      </c>
      <c r="N180" s="386">
        <v>5.8</v>
      </c>
      <c r="O180" s="616">
        <v>5.8</v>
      </c>
      <c r="P180" s="386">
        <v>5.8</v>
      </c>
      <c r="Q180" s="616">
        <v>2.69</v>
      </c>
      <c r="R180" s="282"/>
      <c r="S180" s="282"/>
      <c r="T180" s="282"/>
      <c r="U180" s="282"/>
      <c r="V180" s="282"/>
      <c r="W180" s="282"/>
      <c r="X180" s="282"/>
      <c r="Y180" s="282"/>
      <c r="Z180" s="282"/>
      <c r="AA180" s="416"/>
      <c r="AB180" s="269"/>
      <c r="AC180" s="441"/>
      <c r="AD180" s="381">
        <f>+F180+H180+J180+L180+N180+P180+R180+T180+V180+X180+Z180+AB180</f>
        <v>30.200000000000003</v>
      </c>
      <c r="AE180" s="381">
        <f>+G180+I180+K180+M180+O180+Q180+S180+U180+W180+Y180+AA180+AC180</f>
        <v>26.25</v>
      </c>
      <c r="AF180" s="217"/>
    </row>
    <row r="181" spans="1:32" s="221" customFormat="1" ht="45">
      <c r="A181" s="222" t="s">
        <v>783</v>
      </c>
      <c r="B181" s="211" t="s">
        <v>249</v>
      </c>
      <c r="C181" s="211" t="s">
        <v>283</v>
      </c>
      <c r="D181" s="263" t="s">
        <v>98</v>
      </c>
      <c r="E181" s="384">
        <v>55.4</v>
      </c>
      <c r="F181" s="385">
        <v>55.4</v>
      </c>
      <c r="G181" s="525">
        <v>55.4</v>
      </c>
      <c r="H181" s="386">
        <v>55.4</v>
      </c>
      <c r="I181" s="520">
        <v>55.4</v>
      </c>
      <c r="J181" s="386">
        <v>55.4</v>
      </c>
      <c r="K181" s="520">
        <v>55.4</v>
      </c>
      <c r="L181" s="386">
        <v>55.4</v>
      </c>
      <c r="M181" s="616">
        <v>55.4</v>
      </c>
      <c r="N181" s="386">
        <v>55.4</v>
      </c>
      <c r="O181" s="616">
        <v>55.4</v>
      </c>
      <c r="P181" s="386">
        <v>55.4</v>
      </c>
      <c r="Q181" s="616">
        <v>55.4</v>
      </c>
      <c r="R181" s="386">
        <v>55.4</v>
      </c>
      <c r="S181" s="386"/>
      <c r="T181" s="386">
        <v>55.4</v>
      </c>
      <c r="U181" s="386"/>
      <c r="V181" s="386">
        <v>55.4</v>
      </c>
      <c r="W181" s="386"/>
      <c r="X181" s="386">
        <v>55.4</v>
      </c>
      <c r="Y181" s="386"/>
      <c r="Z181" s="386">
        <v>55.4</v>
      </c>
      <c r="AA181" s="422"/>
      <c r="AB181" s="384">
        <v>55.4</v>
      </c>
      <c r="AC181" s="449"/>
      <c r="AD181" s="381">
        <v>55.4</v>
      </c>
      <c r="AE181" s="381">
        <v>55.4</v>
      </c>
      <c r="AF181" s="217"/>
    </row>
    <row r="182" spans="1:32" s="221" customFormat="1" ht="45">
      <c r="A182" s="222" t="s">
        <v>470</v>
      </c>
      <c r="B182" s="211" t="s">
        <v>249</v>
      </c>
      <c r="C182" s="211" t="s">
        <v>283</v>
      </c>
      <c r="D182" s="263" t="s">
        <v>66</v>
      </c>
      <c r="E182" s="384">
        <v>12</v>
      </c>
      <c r="F182" s="281">
        <v>1</v>
      </c>
      <c r="G182" s="508">
        <v>1</v>
      </c>
      <c r="H182" s="282">
        <v>1</v>
      </c>
      <c r="I182" s="509">
        <v>1</v>
      </c>
      <c r="J182" s="282">
        <v>1</v>
      </c>
      <c r="K182" s="509">
        <v>1</v>
      </c>
      <c r="L182" s="386"/>
      <c r="M182" s="279">
        <v>1</v>
      </c>
      <c r="N182" s="282"/>
      <c r="O182" s="279">
        <v>1</v>
      </c>
      <c r="P182" s="282"/>
      <c r="Q182" s="279">
        <v>1</v>
      </c>
      <c r="R182" s="386"/>
      <c r="S182" s="386"/>
      <c r="T182" s="386"/>
      <c r="U182" s="386"/>
      <c r="V182" s="386"/>
      <c r="W182" s="386"/>
      <c r="X182" s="386"/>
      <c r="Y182" s="386"/>
      <c r="Z182" s="386"/>
      <c r="AA182" s="422"/>
      <c r="AB182" s="384"/>
      <c r="AC182" s="449"/>
      <c r="AD182" s="381"/>
      <c r="AE182" s="381"/>
      <c r="AF182" s="217"/>
    </row>
    <row r="183" spans="1:32" s="221" customFormat="1" ht="11.25">
      <c r="A183" s="259"/>
      <c r="B183" s="293"/>
      <c r="C183" s="293"/>
      <c r="D183" s="294"/>
      <c r="E183" s="382"/>
      <c r="F183" s="382"/>
      <c r="G183" s="382"/>
      <c r="H183" s="382"/>
      <c r="I183" s="382"/>
      <c r="J183" s="382"/>
      <c r="K183" s="382"/>
      <c r="L183" s="382"/>
      <c r="M183" s="382"/>
      <c r="N183" s="382"/>
      <c r="O183" s="382"/>
      <c r="P183" s="382"/>
      <c r="Q183" s="382"/>
      <c r="R183" s="382"/>
      <c r="S183" s="382"/>
      <c r="T183" s="382"/>
      <c r="U183" s="382"/>
      <c r="V183" s="382"/>
      <c r="W183" s="382"/>
      <c r="X183" s="382"/>
      <c r="Y183" s="382"/>
      <c r="Z183" s="382"/>
      <c r="AA183" s="382"/>
      <c r="AB183" s="382"/>
      <c r="AC183" s="382"/>
      <c r="AD183" s="383"/>
      <c r="AE183" s="383"/>
      <c r="AF183" s="297"/>
    </row>
    <row r="184" spans="1:32" s="221" customFormat="1" ht="11.25">
      <c r="A184" s="259"/>
      <c r="B184" s="293"/>
      <c r="C184" s="293"/>
      <c r="D184" s="294"/>
      <c r="E184" s="382"/>
      <c r="F184" s="382"/>
      <c r="G184" s="382"/>
      <c r="H184" s="382"/>
      <c r="I184" s="382"/>
      <c r="J184" s="382"/>
      <c r="K184" s="382"/>
      <c r="L184" s="382"/>
      <c r="M184" s="382"/>
      <c r="N184" s="382"/>
      <c r="O184" s="382"/>
      <c r="P184" s="382"/>
      <c r="Q184" s="382"/>
      <c r="R184" s="382"/>
      <c r="S184" s="382"/>
      <c r="T184" s="382"/>
      <c r="U184" s="382"/>
      <c r="V184" s="382"/>
      <c r="W184" s="382"/>
      <c r="X184" s="382"/>
      <c r="Y184" s="382"/>
      <c r="Z184" s="382"/>
      <c r="AA184" s="382"/>
      <c r="AB184" s="382"/>
      <c r="AC184" s="382"/>
      <c r="AD184" s="383"/>
      <c r="AE184" s="383"/>
      <c r="AF184" s="297"/>
    </row>
    <row r="185" spans="1:32" s="221" customFormat="1" ht="11.25">
      <c r="A185" s="293"/>
      <c r="B185" s="293"/>
      <c r="C185" s="293"/>
      <c r="D185" s="294"/>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6"/>
      <c r="AE185" s="296"/>
      <c r="AF185" s="297"/>
    </row>
    <row r="186" spans="1:32" s="221" customFormat="1" ht="11.25">
      <c r="A186" s="293"/>
      <c r="B186" s="293"/>
      <c r="C186" s="293"/>
      <c r="D186" s="294"/>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6"/>
      <c r="AE186" s="296"/>
      <c r="AF186" s="297"/>
    </row>
    <row r="187" spans="1:32" s="24" customFormat="1" ht="16.5" customHeight="1">
      <c r="A187" s="688" t="s">
        <v>203</v>
      </c>
      <c r="B187" s="688"/>
      <c r="C187" s="688"/>
      <c r="D187" s="688"/>
      <c r="E187" s="688"/>
      <c r="F187" s="688"/>
      <c r="G187" s="688"/>
      <c r="H187" s="688"/>
      <c r="I187" s="688"/>
      <c r="J187" s="688"/>
      <c r="K187" s="688"/>
      <c r="L187" s="688"/>
      <c r="M187" s="688"/>
      <c r="N187" s="688"/>
      <c r="O187" s="688"/>
      <c r="P187" s="688"/>
      <c r="Q187" s="688"/>
      <c r="R187" s="688"/>
      <c r="S187" s="688"/>
      <c r="T187" s="688"/>
      <c r="U187" s="688"/>
      <c r="V187" s="688"/>
      <c r="W187" s="688"/>
      <c r="X187" s="688"/>
      <c r="Y187" s="688"/>
      <c r="Z187" s="688"/>
      <c r="AA187" s="688"/>
      <c r="AB187" s="688"/>
      <c r="AC187" s="688"/>
      <c r="AD187" s="688"/>
      <c r="AE187" s="688"/>
      <c r="AF187" s="688"/>
    </row>
    <row r="188" spans="1:32" s="221" customFormat="1" ht="15.75" customHeight="1">
      <c r="A188" s="693" t="s">
        <v>773</v>
      </c>
      <c r="B188" s="693"/>
      <c r="C188" s="693"/>
      <c r="D188" s="693"/>
      <c r="E188" s="694"/>
      <c r="F188" s="691"/>
      <c r="G188" s="692"/>
      <c r="H188" s="692"/>
      <c r="I188" s="692"/>
      <c r="J188" s="692"/>
      <c r="K188" s="692"/>
      <c r="L188" s="692"/>
      <c r="M188" s="692"/>
      <c r="N188" s="692"/>
      <c r="O188" s="692"/>
      <c r="P188" s="692"/>
      <c r="Q188" s="692"/>
      <c r="R188" s="692"/>
      <c r="S188" s="692"/>
      <c r="T188" s="692"/>
      <c r="U188" s="692"/>
      <c r="V188" s="692"/>
      <c r="W188" s="692"/>
      <c r="X188" s="692"/>
      <c r="Y188" s="692"/>
      <c r="Z188" s="692"/>
      <c r="AA188" s="692"/>
      <c r="AB188" s="692"/>
      <c r="AC188" s="692"/>
      <c r="AD188" s="692"/>
      <c r="AE188" s="692"/>
      <c r="AF188" s="692"/>
    </row>
    <row r="189" spans="1:32" s="221" customFormat="1" ht="45">
      <c r="A189" s="211" t="s">
        <v>519</v>
      </c>
      <c r="B189" s="211" t="s">
        <v>292</v>
      </c>
      <c r="C189" s="211" t="s">
        <v>213</v>
      </c>
      <c r="D189" s="72" t="s">
        <v>784</v>
      </c>
      <c r="E189" s="213">
        <v>4.2</v>
      </c>
      <c r="F189" s="150"/>
      <c r="G189" s="502"/>
      <c r="H189" s="151"/>
      <c r="I189" s="506"/>
      <c r="J189" s="151"/>
      <c r="K189" s="506"/>
      <c r="L189" s="151"/>
      <c r="M189" s="242"/>
      <c r="N189" s="151"/>
      <c r="O189" s="242"/>
      <c r="P189" s="151"/>
      <c r="Q189" s="242"/>
      <c r="R189" s="151"/>
      <c r="S189" s="151"/>
      <c r="T189" s="151"/>
      <c r="U189" s="151"/>
      <c r="V189" s="151">
        <v>0.245</v>
      </c>
      <c r="W189" s="151"/>
      <c r="X189" s="151">
        <v>0.2</v>
      </c>
      <c r="Y189" s="151"/>
      <c r="Z189" s="151">
        <v>1.855</v>
      </c>
      <c r="AA189" s="410"/>
      <c r="AB189" s="149">
        <v>1.9</v>
      </c>
      <c r="AC189" s="434"/>
      <c r="AD189" s="152">
        <f aca="true" t="shared" si="21" ref="AD189:AD195">+F189+H189+J189+L189+N189+P189+R189+T189+V189+X189+Z189+AB189</f>
        <v>4.199999999999999</v>
      </c>
      <c r="AE189" s="152">
        <f aca="true" t="shared" si="22" ref="AE189:AE195">+G189+I189+K189+M189+O189+Q189+S189+U189+W189+Y189+AA189+AC189</f>
        <v>0</v>
      </c>
      <c r="AF189" s="109"/>
    </row>
    <row r="190" spans="1:32" s="221" customFormat="1" ht="45">
      <c r="A190" s="211" t="s">
        <v>520</v>
      </c>
      <c r="B190" s="211" t="s">
        <v>292</v>
      </c>
      <c r="C190" s="211" t="s">
        <v>213</v>
      </c>
      <c r="D190" s="72" t="s">
        <v>789</v>
      </c>
      <c r="E190" s="269">
        <v>1</v>
      </c>
      <c r="F190" s="150"/>
      <c r="G190" s="502"/>
      <c r="H190" s="151"/>
      <c r="I190" s="506"/>
      <c r="J190" s="151"/>
      <c r="K190" s="506"/>
      <c r="L190" s="151">
        <v>0.05</v>
      </c>
      <c r="M190" s="242"/>
      <c r="N190" s="151">
        <v>0.1</v>
      </c>
      <c r="O190" s="242"/>
      <c r="P190" s="151">
        <v>0.1</v>
      </c>
      <c r="Q190" s="242"/>
      <c r="R190" s="151">
        <v>0.1</v>
      </c>
      <c r="S190" s="151"/>
      <c r="T190" s="151">
        <v>0.1</v>
      </c>
      <c r="U190" s="151"/>
      <c r="V190" s="151">
        <v>0.1</v>
      </c>
      <c r="W190" s="151"/>
      <c r="X190" s="151">
        <v>0.1</v>
      </c>
      <c r="Y190" s="151"/>
      <c r="Z190" s="151">
        <v>0.15</v>
      </c>
      <c r="AA190" s="410"/>
      <c r="AB190" s="149">
        <v>0.2</v>
      </c>
      <c r="AC190" s="434"/>
      <c r="AD190" s="380">
        <f t="shared" si="21"/>
        <v>1</v>
      </c>
      <c r="AE190" s="380">
        <f t="shared" si="22"/>
        <v>0</v>
      </c>
      <c r="AF190" s="109"/>
    </row>
    <row r="191" spans="1:32" s="221" customFormat="1" ht="45">
      <c r="A191" s="211" t="s">
        <v>521</v>
      </c>
      <c r="B191" s="211" t="s">
        <v>292</v>
      </c>
      <c r="C191" s="211" t="s">
        <v>213</v>
      </c>
      <c r="D191" s="72" t="s">
        <v>823</v>
      </c>
      <c r="E191" s="269">
        <v>1</v>
      </c>
      <c r="F191" s="150"/>
      <c r="G191" s="508">
        <v>1</v>
      </c>
      <c r="H191" s="271">
        <v>1</v>
      </c>
      <c r="I191" s="509"/>
      <c r="J191" s="151"/>
      <c r="K191" s="506"/>
      <c r="L191" s="151"/>
      <c r="M191" s="242"/>
      <c r="N191" s="151"/>
      <c r="O191" s="242"/>
      <c r="P191" s="151"/>
      <c r="Q191" s="242"/>
      <c r="R191" s="151"/>
      <c r="S191" s="151"/>
      <c r="T191" s="151"/>
      <c r="U191" s="151"/>
      <c r="V191" s="151"/>
      <c r="W191" s="151"/>
      <c r="X191" s="151"/>
      <c r="Y191" s="151"/>
      <c r="Z191" s="151"/>
      <c r="AA191" s="410"/>
      <c r="AB191" s="149"/>
      <c r="AC191" s="434"/>
      <c r="AD191" s="273">
        <f t="shared" si="21"/>
        <v>1</v>
      </c>
      <c r="AE191" s="273">
        <f t="shared" si="22"/>
        <v>1</v>
      </c>
      <c r="AF191" s="109"/>
    </row>
    <row r="192" spans="1:32" s="221" customFormat="1" ht="45">
      <c r="A192" s="211" t="s">
        <v>522</v>
      </c>
      <c r="B192" s="211" t="s">
        <v>292</v>
      </c>
      <c r="C192" s="211" t="s">
        <v>213</v>
      </c>
      <c r="D192" s="72" t="s">
        <v>124</v>
      </c>
      <c r="E192" s="269">
        <v>1</v>
      </c>
      <c r="F192" s="270">
        <v>1</v>
      </c>
      <c r="G192" s="508"/>
      <c r="H192" s="151"/>
      <c r="I192" s="506"/>
      <c r="J192" s="151"/>
      <c r="K192" s="506"/>
      <c r="L192" s="151"/>
      <c r="M192" s="242"/>
      <c r="N192" s="151"/>
      <c r="O192" s="242"/>
      <c r="P192" s="151"/>
      <c r="Q192" s="242"/>
      <c r="R192" s="151"/>
      <c r="S192" s="151"/>
      <c r="T192" s="151"/>
      <c r="U192" s="151"/>
      <c r="V192" s="151"/>
      <c r="W192" s="151"/>
      <c r="X192" s="151"/>
      <c r="Y192" s="151"/>
      <c r="Z192" s="151"/>
      <c r="AA192" s="410"/>
      <c r="AB192" s="149"/>
      <c r="AC192" s="434"/>
      <c r="AD192" s="273">
        <f t="shared" si="21"/>
        <v>1</v>
      </c>
      <c r="AE192" s="273">
        <f t="shared" si="22"/>
        <v>0</v>
      </c>
      <c r="AF192" s="109"/>
    </row>
    <row r="193" spans="1:32" s="221" customFormat="1" ht="45">
      <c r="A193" s="211" t="s">
        <v>523</v>
      </c>
      <c r="B193" s="211" t="s">
        <v>292</v>
      </c>
      <c r="C193" s="211" t="s">
        <v>213</v>
      </c>
      <c r="D193" s="72" t="s">
        <v>124</v>
      </c>
      <c r="E193" s="269">
        <v>2</v>
      </c>
      <c r="F193" s="150"/>
      <c r="G193" s="502"/>
      <c r="H193" s="151"/>
      <c r="I193" s="506"/>
      <c r="J193" s="151"/>
      <c r="K193" s="506"/>
      <c r="L193" s="151"/>
      <c r="M193" s="242"/>
      <c r="N193" s="151"/>
      <c r="O193" s="242"/>
      <c r="P193" s="151"/>
      <c r="Q193" s="242"/>
      <c r="R193" s="271">
        <v>2</v>
      </c>
      <c r="S193" s="271"/>
      <c r="T193" s="151"/>
      <c r="U193" s="151"/>
      <c r="V193" s="151"/>
      <c r="W193" s="151"/>
      <c r="X193" s="151"/>
      <c r="Y193" s="151"/>
      <c r="Z193" s="151"/>
      <c r="AA193" s="410"/>
      <c r="AB193" s="149"/>
      <c r="AC193" s="434"/>
      <c r="AD193" s="273">
        <f t="shared" si="21"/>
        <v>2</v>
      </c>
      <c r="AE193" s="273">
        <f t="shared" si="22"/>
        <v>0</v>
      </c>
      <c r="AF193" s="109" t="s">
        <v>934</v>
      </c>
    </row>
    <row r="194" spans="1:32" s="221" customFormat="1" ht="45">
      <c r="A194" s="82" t="s">
        <v>497</v>
      </c>
      <c r="B194" s="82" t="s">
        <v>249</v>
      </c>
      <c r="C194" s="82" t="s">
        <v>213</v>
      </c>
      <c r="D194" s="83" t="s">
        <v>98</v>
      </c>
      <c r="E194" s="213">
        <v>388.82</v>
      </c>
      <c r="F194" s="150">
        <v>388.82</v>
      </c>
      <c r="G194" s="502">
        <v>388.82</v>
      </c>
      <c r="H194" s="151">
        <v>388.82</v>
      </c>
      <c r="I194" s="506">
        <v>388.82</v>
      </c>
      <c r="J194" s="151">
        <v>388.82</v>
      </c>
      <c r="K194" s="506">
        <v>388.82</v>
      </c>
      <c r="L194" s="151">
        <v>388.82</v>
      </c>
      <c r="M194" s="242">
        <v>388.82</v>
      </c>
      <c r="N194" s="151">
        <v>388.82</v>
      </c>
      <c r="O194" s="242">
        <v>388.82</v>
      </c>
      <c r="P194" s="151">
        <v>388.82</v>
      </c>
      <c r="Q194" s="242">
        <v>388.82</v>
      </c>
      <c r="R194" s="271">
        <v>388.82</v>
      </c>
      <c r="S194" s="271"/>
      <c r="T194" s="151">
        <v>388.82</v>
      </c>
      <c r="U194" s="151"/>
      <c r="V194" s="151">
        <v>388.82</v>
      </c>
      <c r="W194" s="151"/>
      <c r="X194" s="151">
        <v>388.82</v>
      </c>
      <c r="Y194" s="151"/>
      <c r="Z194" s="151">
        <v>388.82</v>
      </c>
      <c r="AA194" s="410"/>
      <c r="AB194" s="149">
        <v>388.82</v>
      </c>
      <c r="AC194" s="434"/>
      <c r="AD194" s="152">
        <v>388.82</v>
      </c>
      <c r="AE194" s="152">
        <v>388.82</v>
      </c>
      <c r="AF194" s="109"/>
    </row>
    <row r="195" spans="1:32" s="221" customFormat="1" ht="45">
      <c r="A195" s="211" t="s">
        <v>524</v>
      </c>
      <c r="B195" s="211" t="s">
        <v>249</v>
      </c>
      <c r="C195" s="211" t="s">
        <v>283</v>
      </c>
      <c r="D195" s="72" t="s">
        <v>66</v>
      </c>
      <c r="E195" s="269">
        <v>36</v>
      </c>
      <c r="F195" s="270">
        <v>3</v>
      </c>
      <c r="G195" s="508">
        <v>3</v>
      </c>
      <c r="H195" s="271">
        <v>3</v>
      </c>
      <c r="I195" s="509">
        <v>3</v>
      </c>
      <c r="J195" s="271">
        <v>3</v>
      </c>
      <c r="K195" s="509">
        <v>3</v>
      </c>
      <c r="L195" s="271">
        <v>3</v>
      </c>
      <c r="M195" s="279"/>
      <c r="N195" s="271">
        <v>3</v>
      </c>
      <c r="O195" s="279"/>
      <c r="P195" s="271">
        <v>3</v>
      </c>
      <c r="Q195" s="279"/>
      <c r="R195" s="271">
        <v>3</v>
      </c>
      <c r="S195" s="271"/>
      <c r="T195" s="271">
        <v>3</v>
      </c>
      <c r="U195" s="271"/>
      <c r="V195" s="271">
        <v>3</v>
      </c>
      <c r="W195" s="271"/>
      <c r="X195" s="271">
        <v>3</v>
      </c>
      <c r="Y195" s="271"/>
      <c r="Z195" s="271">
        <v>3</v>
      </c>
      <c r="AA195" s="412"/>
      <c r="AB195" s="272">
        <v>3</v>
      </c>
      <c r="AC195" s="436"/>
      <c r="AD195" s="273">
        <f t="shared" si="21"/>
        <v>36</v>
      </c>
      <c r="AE195" s="273">
        <f t="shared" si="22"/>
        <v>9</v>
      </c>
      <c r="AF195" s="109"/>
    </row>
    <row r="196" spans="1:32" s="56" customFormat="1" ht="15.75" customHeight="1">
      <c r="A196" s="693" t="s">
        <v>774</v>
      </c>
      <c r="B196" s="693"/>
      <c r="C196" s="693"/>
      <c r="D196" s="693"/>
      <c r="E196" s="694"/>
      <c r="F196" s="691"/>
      <c r="G196" s="692"/>
      <c r="H196" s="692"/>
      <c r="I196" s="692"/>
      <c r="J196" s="692"/>
      <c r="K196" s="692"/>
      <c r="L196" s="692"/>
      <c r="M196" s="692"/>
      <c r="N196" s="692"/>
      <c r="O196" s="692"/>
      <c r="P196" s="692"/>
      <c r="Q196" s="692"/>
      <c r="R196" s="692"/>
      <c r="S196" s="692"/>
      <c r="T196" s="692"/>
      <c r="U196" s="692"/>
      <c r="V196" s="692"/>
      <c r="W196" s="692"/>
      <c r="X196" s="692"/>
      <c r="Y196" s="692"/>
      <c r="Z196" s="692"/>
      <c r="AA196" s="692"/>
      <c r="AB196" s="692"/>
      <c r="AC196" s="692"/>
      <c r="AD196" s="692"/>
      <c r="AE196" s="692"/>
      <c r="AF196" s="692"/>
    </row>
    <row r="197" spans="1:32" s="56" customFormat="1" ht="45">
      <c r="A197" s="71" t="s">
        <v>525</v>
      </c>
      <c r="B197" s="71" t="s">
        <v>249</v>
      </c>
      <c r="C197" s="71" t="s">
        <v>282</v>
      </c>
      <c r="D197" s="72" t="s">
        <v>784</v>
      </c>
      <c r="E197" s="213">
        <v>0.98</v>
      </c>
      <c r="F197" s="270"/>
      <c r="G197" s="502">
        <v>0.34</v>
      </c>
      <c r="H197" s="151"/>
      <c r="I197" s="506"/>
      <c r="J197" s="151"/>
      <c r="K197" s="506">
        <v>0.1</v>
      </c>
      <c r="L197" s="271"/>
      <c r="M197" s="242">
        <v>0.06</v>
      </c>
      <c r="N197" s="271"/>
      <c r="O197" s="242">
        <v>0.18</v>
      </c>
      <c r="P197" s="151">
        <v>0.3</v>
      </c>
      <c r="Q197" s="242"/>
      <c r="R197" s="151">
        <v>0.58</v>
      </c>
      <c r="S197" s="151"/>
      <c r="T197" s="151">
        <v>0.09999999999999998</v>
      </c>
      <c r="U197" s="151"/>
      <c r="V197" s="271"/>
      <c r="W197" s="271"/>
      <c r="X197" s="271"/>
      <c r="Y197" s="271"/>
      <c r="Z197" s="271"/>
      <c r="AA197" s="412"/>
      <c r="AB197" s="272"/>
      <c r="AC197" s="436"/>
      <c r="AD197" s="152">
        <f aca="true" t="shared" si="23" ref="AD197:AD204">+F197+H197+J197+L197+N197+P197+R197+T197+V197+X197+Z197+AB197</f>
        <v>0.9799999999999999</v>
      </c>
      <c r="AE197" s="152">
        <f aca="true" t="shared" si="24" ref="AE197:AE204">+G197+I197+K197+M197+O197+Q197+S197+U197+W197+Y197+AA197+AC197</f>
        <v>0.6799999999999999</v>
      </c>
      <c r="AF197" s="109"/>
    </row>
    <row r="198" spans="1:32" s="56" customFormat="1" ht="45">
      <c r="A198" s="71" t="s">
        <v>526</v>
      </c>
      <c r="B198" s="71" t="s">
        <v>249</v>
      </c>
      <c r="C198" s="71" t="s">
        <v>282</v>
      </c>
      <c r="D198" s="72" t="s">
        <v>784</v>
      </c>
      <c r="E198" s="213">
        <v>0.1</v>
      </c>
      <c r="F198" s="150"/>
      <c r="G198" s="502"/>
      <c r="H198" s="151"/>
      <c r="I198" s="506"/>
      <c r="J198" s="151"/>
      <c r="K198" s="506"/>
      <c r="L198" s="151"/>
      <c r="M198" s="242"/>
      <c r="N198" s="151"/>
      <c r="O198" s="242"/>
      <c r="P198" s="151"/>
      <c r="Q198" s="242"/>
      <c r="R198" s="151">
        <v>0.1</v>
      </c>
      <c r="S198" s="151"/>
      <c r="T198" s="151"/>
      <c r="U198" s="151"/>
      <c r="V198" s="151"/>
      <c r="W198" s="151"/>
      <c r="X198" s="151"/>
      <c r="Y198" s="151"/>
      <c r="Z198" s="151"/>
      <c r="AA198" s="410"/>
      <c r="AB198" s="149"/>
      <c r="AC198" s="434"/>
      <c r="AD198" s="152">
        <f t="shared" si="23"/>
        <v>0.1</v>
      </c>
      <c r="AE198" s="152">
        <f t="shared" si="24"/>
        <v>0</v>
      </c>
      <c r="AF198" s="109"/>
    </row>
    <row r="199" spans="1:32" s="56" customFormat="1" ht="45">
      <c r="A199" s="71" t="s">
        <v>527</v>
      </c>
      <c r="B199" s="71" t="s">
        <v>249</v>
      </c>
      <c r="C199" s="211" t="s">
        <v>282</v>
      </c>
      <c r="D199" s="72" t="s">
        <v>784</v>
      </c>
      <c r="E199" s="213">
        <v>0.88</v>
      </c>
      <c r="F199" s="150">
        <v>0.1</v>
      </c>
      <c r="G199" s="502"/>
      <c r="H199" s="151">
        <v>0.1</v>
      </c>
      <c r="I199" s="506"/>
      <c r="J199" s="151">
        <v>0.1</v>
      </c>
      <c r="K199" s="506"/>
      <c r="L199" s="151">
        <v>0.1</v>
      </c>
      <c r="M199" s="242"/>
      <c r="N199" s="151">
        <v>0.1</v>
      </c>
      <c r="O199" s="242"/>
      <c r="P199" s="151">
        <v>0.1</v>
      </c>
      <c r="Q199" s="242">
        <v>0.2</v>
      </c>
      <c r="R199" s="151">
        <v>0.1</v>
      </c>
      <c r="S199" s="151"/>
      <c r="T199" s="151">
        <v>0.1</v>
      </c>
      <c r="U199" s="151"/>
      <c r="V199" s="151">
        <v>0.08000000000000013</v>
      </c>
      <c r="W199" s="151"/>
      <c r="X199" s="151"/>
      <c r="Y199" s="151"/>
      <c r="Z199" s="151"/>
      <c r="AA199" s="410"/>
      <c r="AB199" s="149"/>
      <c r="AC199" s="434"/>
      <c r="AD199" s="152">
        <f t="shared" si="23"/>
        <v>0.8800000000000001</v>
      </c>
      <c r="AE199" s="152">
        <f t="shared" si="24"/>
        <v>0.2</v>
      </c>
      <c r="AF199" s="109"/>
    </row>
    <row r="200" spans="1:32" s="56" customFormat="1" ht="45">
      <c r="A200" s="71" t="s">
        <v>528</v>
      </c>
      <c r="B200" s="71" t="s">
        <v>249</v>
      </c>
      <c r="C200" s="211" t="s">
        <v>282</v>
      </c>
      <c r="D200" s="72" t="s">
        <v>784</v>
      </c>
      <c r="E200" s="213">
        <v>0.57</v>
      </c>
      <c r="F200" s="150">
        <v>0.1</v>
      </c>
      <c r="G200" s="502"/>
      <c r="H200" s="151">
        <v>0.2</v>
      </c>
      <c r="I200" s="506">
        <v>0.2</v>
      </c>
      <c r="J200" s="151">
        <v>0.26999999999999996</v>
      </c>
      <c r="K200" s="506">
        <v>0.15</v>
      </c>
      <c r="L200" s="151"/>
      <c r="M200" s="242">
        <v>0.1</v>
      </c>
      <c r="N200" s="151"/>
      <c r="O200" s="242">
        <v>0.12</v>
      </c>
      <c r="P200" s="151"/>
      <c r="Q200" s="242"/>
      <c r="R200" s="151"/>
      <c r="S200" s="151"/>
      <c r="T200" s="151"/>
      <c r="U200" s="151"/>
      <c r="V200" s="151"/>
      <c r="W200" s="151"/>
      <c r="X200" s="151"/>
      <c r="Y200" s="151"/>
      <c r="Z200" s="151"/>
      <c r="AA200" s="410"/>
      <c r="AB200" s="149"/>
      <c r="AC200" s="434"/>
      <c r="AD200" s="152">
        <f t="shared" si="23"/>
        <v>0.5700000000000001</v>
      </c>
      <c r="AE200" s="152">
        <f t="shared" si="24"/>
        <v>0.57</v>
      </c>
      <c r="AF200" s="109"/>
    </row>
    <row r="201" spans="1:32" s="56" customFormat="1" ht="45">
      <c r="A201" s="71" t="s">
        <v>529</v>
      </c>
      <c r="B201" s="71" t="s">
        <v>249</v>
      </c>
      <c r="C201" s="211" t="s">
        <v>282</v>
      </c>
      <c r="D201" s="72" t="s">
        <v>784</v>
      </c>
      <c r="E201" s="213">
        <v>0.525</v>
      </c>
      <c r="F201" s="150">
        <v>0.05</v>
      </c>
      <c r="G201" s="502"/>
      <c r="H201" s="151">
        <v>0.1</v>
      </c>
      <c r="I201" s="506"/>
      <c r="J201" s="151">
        <v>0.1</v>
      </c>
      <c r="K201" s="506"/>
      <c r="L201" s="151">
        <v>0.1</v>
      </c>
      <c r="M201" s="242">
        <v>0.1</v>
      </c>
      <c r="N201" s="151">
        <v>0.1</v>
      </c>
      <c r="O201" s="242">
        <v>0.1</v>
      </c>
      <c r="P201" s="151">
        <v>0.07500000000000001</v>
      </c>
      <c r="Q201" s="242">
        <v>0.1</v>
      </c>
      <c r="R201" s="151"/>
      <c r="S201" s="151"/>
      <c r="T201" s="151"/>
      <c r="U201" s="151"/>
      <c r="V201" s="151"/>
      <c r="W201" s="151"/>
      <c r="X201" s="151"/>
      <c r="Y201" s="151"/>
      <c r="Z201" s="151"/>
      <c r="AA201" s="410"/>
      <c r="AB201" s="149"/>
      <c r="AC201" s="434"/>
      <c r="AD201" s="152">
        <f t="shared" si="23"/>
        <v>0.5249999999999999</v>
      </c>
      <c r="AE201" s="152">
        <f t="shared" si="24"/>
        <v>0.30000000000000004</v>
      </c>
      <c r="AF201" s="109"/>
    </row>
    <row r="202" spans="1:32" s="56" customFormat="1" ht="45">
      <c r="A202" s="71" t="s">
        <v>530</v>
      </c>
      <c r="B202" s="71" t="s">
        <v>249</v>
      </c>
      <c r="C202" s="211" t="s">
        <v>282</v>
      </c>
      <c r="D202" s="72" t="s">
        <v>784</v>
      </c>
      <c r="E202" s="213">
        <v>0.16</v>
      </c>
      <c r="F202" s="150"/>
      <c r="G202" s="502"/>
      <c r="H202" s="151"/>
      <c r="I202" s="506"/>
      <c r="J202" s="151"/>
      <c r="K202" s="506">
        <v>0.06</v>
      </c>
      <c r="L202" s="151"/>
      <c r="M202" s="242"/>
      <c r="N202" s="151"/>
      <c r="O202" s="242"/>
      <c r="P202" s="151"/>
      <c r="Q202" s="242"/>
      <c r="R202" s="151">
        <v>0.16</v>
      </c>
      <c r="S202" s="151"/>
      <c r="T202" s="151"/>
      <c r="U202" s="151"/>
      <c r="V202" s="151"/>
      <c r="W202" s="151"/>
      <c r="X202" s="151"/>
      <c r="Y202" s="151"/>
      <c r="Z202" s="151"/>
      <c r="AA202" s="410"/>
      <c r="AB202" s="149"/>
      <c r="AC202" s="434"/>
      <c r="AD202" s="152">
        <f t="shared" si="23"/>
        <v>0.16</v>
      </c>
      <c r="AE202" s="152">
        <f t="shared" si="24"/>
        <v>0.06</v>
      </c>
      <c r="AF202" s="109"/>
    </row>
    <row r="203" spans="1:32" s="56" customFormat="1" ht="45">
      <c r="A203" s="82" t="s">
        <v>497</v>
      </c>
      <c r="B203" s="82" t="s">
        <v>249</v>
      </c>
      <c r="C203" s="82" t="s">
        <v>213</v>
      </c>
      <c r="D203" s="83" t="s">
        <v>98</v>
      </c>
      <c r="E203" s="269">
        <v>322</v>
      </c>
      <c r="F203" s="270">
        <v>322</v>
      </c>
      <c r="G203" s="508">
        <v>322</v>
      </c>
      <c r="H203" s="271">
        <v>322</v>
      </c>
      <c r="I203" s="509">
        <v>322</v>
      </c>
      <c r="J203" s="271">
        <v>322</v>
      </c>
      <c r="K203" s="509">
        <v>322</v>
      </c>
      <c r="L203" s="271">
        <v>322</v>
      </c>
      <c r="M203" s="279">
        <v>322</v>
      </c>
      <c r="N203" s="271">
        <v>322</v>
      </c>
      <c r="O203" s="279">
        <v>322</v>
      </c>
      <c r="P203" s="271">
        <v>322</v>
      </c>
      <c r="Q203" s="279">
        <v>322</v>
      </c>
      <c r="R203" s="271">
        <v>322</v>
      </c>
      <c r="S203" s="271"/>
      <c r="T203" s="271">
        <v>322</v>
      </c>
      <c r="U203" s="271"/>
      <c r="V203" s="271">
        <v>322</v>
      </c>
      <c r="W203" s="271"/>
      <c r="X203" s="271">
        <v>322</v>
      </c>
      <c r="Y203" s="271"/>
      <c r="Z203" s="271">
        <v>322</v>
      </c>
      <c r="AA203" s="412"/>
      <c r="AB203" s="272">
        <v>322</v>
      </c>
      <c r="AC203" s="436"/>
      <c r="AD203" s="273">
        <v>322</v>
      </c>
      <c r="AE203" s="273">
        <v>322</v>
      </c>
      <c r="AF203" s="109"/>
    </row>
    <row r="204" spans="1:32" s="56" customFormat="1" ht="45.75" thickBot="1">
      <c r="A204" s="71" t="s">
        <v>524</v>
      </c>
      <c r="B204" s="71" t="s">
        <v>249</v>
      </c>
      <c r="C204" s="211" t="s">
        <v>283</v>
      </c>
      <c r="D204" s="72" t="s">
        <v>66</v>
      </c>
      <c r="E204" s="269">
        <v>24</v>
      </c>
      <c r="F204" s="270">
        <v>2</v>
      </c>
      <c r="G204" s="508">
        <v>2</v>
      </c>
      <c r="H204" s="271">
        <v>2</v>
      </c>
      <c r="I204" s="509">
        <v>2</v>
      </c>
      <c r="J204" s="271">
        <v>2</v>
      </c>
      <c r="K204" s="509">
        <v>2</v>
      </c>
      <c r="L204" s="271">
        <v>2</v>
      </c>
      <c r="M204" s="279">
        <v>2</v>
      </c>
      <c r="N204" s="271">
        <v>2</v>
      </c>
      <c r="O204" s="279">
        <v>2</v>
      </c>
      <c r="P204" s="271">
        <v>2</v>
      </c>
      <c r="Q204" s="279">
        <v>2</v>
      </c>
      <c r="R204" s="271">
        <v>2</v>
      </c>
      <c r="S204" s="271"/>
      <c r="T204" s="271">
        <v>2</v>
      </c>
      <c r="U204" s="271"/>
      <c r="V204" s="271">
        <v>2</v>
      </c>
      <c r="W204" s="271"/>
      <c r="X204" s="271">
        <v>2</v>
      </c>
      <c r="Y204" s="271"/>
      <c r="Z204" s="271">
        <v>2</v>
      </c>
      <c r="AA204" s="412"/>
      <c r="AB204" s="272">
        <v>2</v>
      </c>
      <c r="AC204" s="436"/>
      <c r="AD204" s="273">
        <f t="shared" si="23"/>
        <v>24</v>
      </c>
      <c r="AE204" s="273">
        <f t="shared" si="24"/>
        <v>12</v>
      </c>
      <c r="AF204" s="109"/>
    </row>
    <row r="205" spans="1:32" s="56" customFormat="1" ht="15.75" customHeight="1">
      <c r="A205" s="686" t="s">
        <v>775</v>
      </c>
      <c r="B205" s="686"/>
      <c r="C205" s="686"/>
      <c r="D205" s="686"/>
      <c r="E205" s="687"/>
      <c r="F205" s="691"/>
      <c r="G205" s="692"/>
      <c r="H205" s="692"/>
      <c r="I205" s="692"/>
      <c r="J205" s="692"/>
      <c r="K205" s="692"/>
      <c r="L205" s="692"/>
      <c r="M205" s="692"/>
      <c r="N205" s="692"/>
      <c r="O205" s="692"/>
      <c r="P205" s="692"/>
      <c r="Q205" s="692"/>
      <c r="R205" s="692"/>
      <c r="S205" s="692"/>
      <c r="T205" s="692"/>
      <c r="U205" s="692"/>
      <c r="V205" s="692"/>
      <c r="W205" s="692"/>
      <c r="X205" s="692"/>
      <c r="Y205" s="692"/>
      <c r="Z205" s="692"/>
      <c r="AA205" s="692"/>
      <c r="AB205" s="692"/>
      <c r="AC205" s="692"/>
      <c r="AD205" s="692"/>
      <c r="AE205" s="692"/>
      <c r="AF205" s="692"/>
    </row>
    <row r="206" spans="1:32" s="56" customFormat="1" ht="22.5" customHeight="1">
      <c r="A206" s="683" t="s">
        <v>285</v>
      </c>
      <c r="B206" s="684"/>
      <c r="C206" s="684"/>
      <c r="D206" s="684"/>
      <c r="E206" s="698"/>
      <c r="F206" s="241"/>
      <c r="G206" s="401"/>
      <c r="H206" s="242"/>
      <c r="I206" s="242"/>
      <c r="J206" s="242"/>
      <c r="K206" s="242"/>
      <c r="L206" s="242"/>
      <c r="M206" s="242"/>
      <c r="N206" s="242"/>
      <c r="O206" s="242"/>
      <c r="P206" s="242"/>
      <c r="Q206" s="242"/>
      <c r="R206" s="242"/>
      <c r="S206" s="242"/>
      <c r="T206" s="242"/>
      <c r="U206" s="242"/>
      <c r="V206" s="242"/>
      <c r="W206" s="242"/>
      <c r="X206" s="242"/>
      <c r="Y206" s="242"/>
      <c r="Z206" s="242"/>
      <c r="AA206" s="423"/>
      <c r="AB206" s="240"/>
      <c r="AC206" s="450"/>
      <c r="AD206" s="243"/>
      <c r="AE206" s="243"/>
      <c r="AF206" s="74"/>
    </row>
    <row r="207" spans="1:32" s="56" customFormat="1" ht="45">
      <c r="A207" s="71" t="s">
        <v>531</v>
      </c>
      <c r="B207" s="71" t="s">
        <v>249</v>
      </c>
      <c r="C207" s="71" t="s">
        <v>282</v>
      </c>
      <c r="D207" s="72" t="s">
        <v>789</v>
      </c>
      <c r="E207" s="269">
        <v>1</v>
      </c>
      <c r="F207" s="150"/>
      <c r="G207" s="401"/>
      <c r="H207" s="151"/>
      <c r="I207" s="242"/>
      <c r="J207" s="151"/>
      <c r="K207" s="242"/>
      <c r="L207" s="151">
        <v>0.16666666666666666</v>
      </c>
      <c r="M207" s="242"/>
      <c r="N207" s="151">
        <v>0.16666666666666666</v>
      </c>
      <c r="O207" s="242"/>
      <c r="P207" s="151">
        <v>0.16666666666666666</v>
      </c>
      <c r="Q207" s="242"/>
      <c r="R207" s="151">
        <v>0.16666666666666666</v>
      </c>
      <c r="S207" s="151"/>
      <c r="T207" s="151">
        <v>0.16666666666666666</v>
      </c>
      <c r="U207" s="151"/>
      <c r="V207" s="151">
        <v>0.16666666666666666</v>
      </c>
      <c r="W207" s="151"/>
      <c r="X207" s="151"/>
      <c r="Y207" s="151"/>
      <c r="Z207" s="151"/>
      <c r="AA207" s="410"/>
      <c r="AB207" s="149"/>
      <c r="AC207" s="434"/>
      <c r="AD207" s="273">
        <f aca="true" t="shared" si="25" ref="AD207:AD222">+F207+H207+J207+L207+N207+P207+R207+T207+V207+X207+Z207+AB207</f>
        <v>0.9999999999999999</v>
      </c>
      <c r="AE207" s="273">
        <f aca="true" t="shared" si="26" ref="AE207:AE222">+G207+I207+K207+M207+O207+Q207+S207+U207+W207+Y207+AA207+AC207</f>
        <v>0</v>
      </c>
      <c r="AF207" s="74"/>
    </row>
    <row r="208" spans="1:32" s="56" customFormat="1" ht="45">
      <c r="A208" s="71" t="s">
        <v>532</v>
      </c>
      <c r="B208" s="71" t="s">
        <v>249</v>
      </c>
      <c r="C208" s="71" t="s">
        <v>282</v>
      </c>
      <c r="D208" s="72" t="s">
        <v>789</v>
      </c>
      <c r="E208" s="269">
        <v>1</v>
      </c>
      <c r="F208" s="150">
        <v>0.53</v>
      </c>
      <c r="G208" s="401">
        <v>0.6264</v>
      </c>
      <c r="H208" s="151">
        <v>0.16</v>
      </c>
      <c r="I208" s="242">
        <v>0.0396</v>
      </c>
      <c r="J208" s="151">
        <v>0.16</v>
      </c>
      <c r="K208" s="242">
        <v>0.219</v>
      </c>
      <c r="L208" s="151">
        <v>0.15</v>
      </c>
      <c r="M208" s="242">
        <v>0.0881</v>
      </c>
      <c r="N208" s="151"/>
      <c r="O208" s="615">
        <v>0.0014</v>
      </c>
      <c r="P208" s="151"/>
      <c r="Q208" s="242"/>
      <c r="R208" s="151"/>
      <c r="S208" s="151"/>
      <c r="T208" s="151"/>
      <c r="U208" s="151"/>
      <c r="V208" s="151"/>
      <c r="W208" s="151"/>
      <c r="X208" s="151"/>
      <c r="Y208" s="151"/>
      <c r="Z208" s="151"/>
      <c r="AA208" s="410"/>
      <c r="AB208" s="149"/>
      <c r="AC208" s="434"/>
      <c r="AD208" s="273">
        <f t="shared" si="25"/>
        <v>1</v>
      </c>
      <c r="AE208" s="152">
        <f t="shared" si="26"/>
        <v>0.9744999999999998</v>
      </c>
      <c r="AF208" s="109" t="s">
        <v>906</v>
      </c>
    </row>
    <row r="209" spans="1:32" s="56" customFormat="1" ht="45">
      <c r="A209" s="71" t="s">
        <v>533</v>
      </c>
      <c r="B209" s="71" t="s">
        <v>249</v>
      </c>
      <c r="C209" s="71" t="s">
        <v>282</v>
      </c>
      <c r="D209" s="72" t="s">
        <v>789</v>
      </c>
      <c r="E209" s="269">
        <v>1</v>
      </c>
      <c r="F209" s="150">
        <v>0.67</v>
      </c>
      <c r="G209" s="401">
        <v>0.7418</v>
      </c>
      <c r="H209" s="151">
        <v>0.11</v>
      </c>
      <c r="I209" s="242">
        <v>0.0247</v>
      </c>
      <c r="J209" s="151">
        <v>0.11</v>
      </c>
      <c r="K209" s="242">
        <v>0.1409</v>
      </c>
      <c r="L209" s="151">
        <v>0.11</v>
      </c>
      <c r="M209" s="242">
        <v>0.0644</v>
      </c>
      <c r="N209" s="151"/>
      <c r="O209" s="242">
        <v>0.0277</v>
      </c>
      <c r="P209" s="151"/>
      <c r="Q209" s="242"/>
      <c r="R209" s="151"/>
      <c r="S209" s="151"/>
      <c r="T209" s="151"/>
      <c r="U209" s="151"/>
      <c r="V209" s="151"/>
      <c r="W209" s="151"/>
      <c r="X209" s="151"/>
      <c r="Y209" s="151"/>
      <c r="Z209" s="151"/>
      <c r="AA209" s="410"/>
      <c r="AB209" s="149"/>
      <c r="AC209" s="434"/>
      <c r="AD209" s="273">
        <f t="shared" si="25"/>
        <v>1</v>
      </c>
      <c r="AE209" s="380">
        <f t="shared" si="26"/>
        <v>0.9994999999999999</v>
      </c>
      <c r="AF209" s="109" t="s">
        <v>907</v>
      </c>
    </row>
    <row r="210" spans="1:32" s="56" customFormat="1" ht="45">
      <c r="A210" s="71" t="s">
        <v>534</v>
      </c>
      <c r="B210" s="71" t="s">
        <v>249</v>
      </c>
      <c r="C210" s="71" t="s">
        <v>282</v>
      </c>
      <c r="D210" s="72" t="s">
        <v>789</v>
      </c>
      <c r="E210" s="269">
        <v>1</v>
      </c>
      <c r="F210" s="150">
        <v>0.53</v>
      </c>
      <c r="G210" s="401">
        <v>0.524</v>
      </c>
      <c r="H210" s="151">
        <v>0.16</v>
      </c>
      <c r="I210" s="242">
        <v>0.271</v>
      </c>
      <c r="J210" s="151">
        <v>0.16</v>
      </c>
      <c r="K210" s="242">
        <v>0.112</v>
      </c>
      <c r="L210" s="151">
        <v>0.15</v>
      </c>
      <c r="M210" s="242">
        <v>0.0675</v>
      </c>
      <c r="N210" s="151"/>
      <c r="O210" s="242">
        <v>0.025</v>
      </c>
      <c r="P210" s="151"/>
      <c r="Q210" s="242"/>
      <c r="R210" s="151"/>
      <c r="S210" s="151"/>
      <c r="T210" s="151"/>
      <c r="U210" s="151"/>
      <c r="V210" s="151"/>
      <c r="W210" s="151"/>
      <c r="X210" s="151"/>
      <c r="Y210" s="151"/>
      <c r="Z210" s="151"/>
      <c r="AA210" s="410"/>
      <c r="AB210" s="149"/>
      <c r="AC210" s="434"/>
      <c r="AD210" s="273">
        <f t="shared" si="25"/>
        <v>1</v>
      </c>
      <c r="AE210" s="380">
        <f t="shared" si="26"/>
        <v>0.9995</v>
      </c>
      <c r="AF210" s="109" t="s">
        <v>908</v>
      </c>
    </row>
    <row r="211" spans="1:32" s="56" customFormat="1" ht="45">
      <c r="A211" s="71" t="s">
        <v>535</v>
      </c>
      <c r="B211" s="71" t="s">
        <v>249</v>
      </c>
      <c r="C211" s="71" t="s">
        <v>282</v>
      </c>
      <c r="D211" s="72" t="s">
        <v>789</v>
      </c>
      <c r="E211" s="269">
        <v>1</v>
      </c>
      <c r="F211" s="150">
        <v>0.49</v>
      </c>
      <c r="G211" s="401">
        <v>0.492</v>
      </c>
      <c r="H211" s="151">
        <v>0.17</v>
      </c>
      <c r="I211" s="242">
        <v>0.018</v>
      </c>
      <c r="J211" s="151">
        <v>0.17</v>
      </c>
      <c r="K211" s="242">
        <v>0.1219</v>
      </c>
      <c r="L211" s="151">
        <v>0.17</v>
      </c>
      <c r="M211" s="242">
        <v>0.0881</v>
      </c>
      <c r="N211" s="151"/>
      <c r="O211" s="242">
        <v>0.0279</v>
      </c>
      <c r="P211" s="151"/>
      <c r="Q211" s="242">
        <v>0.1275</v>
      </c>
      <c r="R211" s="151"/>
      <c r="S211" s="151"/>
      <c r="T211" s="151"/>
      <c r="U211" s="151"/>
      <c r="V211" s="151"/>
      <c r="W211" s="151"/>
      <c r="X211" s="151"/>
      <c r="Y211" s="151"/>
      <c r="Z211" s="151"/>
      <c r="AA211" s="410"/>
      <c r="AB211" s="149"/>
      <c r="AC211" s="434"/>
      <c r="AD211" s="273">
        <f t="shared" si="25"/>
        <v>1</v>
      </c>
      <c r="AE211" s="152">
        <f t="shared" si="26"/>
        <v>0.8754</v>
      </c>
      <c r="AF211" s="109" t="s">
        <v>909</v>
      </c>
    </row>
    <row r="212" spans="1:32" s="56" customFormat="1" ht="45">
      <c r="A212" s="71" t="s">
        <v>536</v>
      </c>
      <c r="B212" s="71" t="s">
        <v>249</v>
      </c>
      <c r="C212" s="71" t="s">
        <v>282</v>
      </c>
      <c r="D212" s="72" t="s">
        <v>789</v>
      </c>
      <c r="E212" s="269">
        <v>1</v>
      </c>
      <c r="F212" s="150">
        <v>0.6</v>
      </c>
      <c r="G212" s="401">
        <v>0.6415</v>
      </c>
      <c r="H212" s="151">
        <v>0.14</v>
      </c>
      <c r="I212" s="242">
        <v>0.0405</v>
      </c>
      <c r="J212" s="151">
        <v>0.13</v>
      </c>
      <c r="K212" s="242">
        <v>0.0479</v>
      </c>
      <c r="L212" s="151">
        <v>0.13</v>
      </c>
      <c r="M212" s="242">
        <v>0.1946</v>
      </c>
      <c r="N212" s="151"/>
      <c r="O212" s="242">
        <v>0.025</v>
      </c>
      <c r="P212" s="151"/>
      <c r="Q212" s="242"/>
      <c r="R212" s="151"/>
      <c r="S212" s="151"/>
      <c r="T212" s="151"/>
      <c r="U212" s="151"/>
      <c r="V212" s="151"/>
      <c r="W212" s="151"/>
      <c r="X212" s="151"/>
      <c r="Y212" s="151"/>
      <c r="Z212" s="151"/>
      <c r="AA212" s="410"/>
      <c r="AB212" s="149"/>
      <c r="AC212" s="434"/>
      <c r="AD212" s="273">
        <f t="shared" si="25"/>
        <v>1</v>
      </c>
      <c r="AE212" s="152">
        <f t="shared" si="26"/>
        <v>0.9495</v>
      </c>
      <c r="AF212" s="109" t="s">
        <v>910</v>
      </c>
    </row>
    <row r="213" spans="1:32" s="56" customFormat="1" ht="112.5">
      <c r="A213" s="71" t="s">
        <v>537</v>
      </c>
      <c r="B213" s="71" t="s">
        <v>249</v>
      </c>
      <c r="C213" s="71" t="s">
        <v>282</v>
      </c>
      <c r="D213" s="72" t="s">
        <v>789</v>
      </c>
      <c r="E213" s="269">
        <v>1</v>
      </c>
      <c r="F213" s="150">
        <v>0.45</v>
      </c>
      <c r="G213" s="401">
        <v>0.4497</v>
      </c>
      <c r="H213" s="151">
        <v>0.18</v>
      </c>
      <c r="I213" s="242"/>
      <c r="J213" s="151">
        <v>0.18</v>
      </c>
      <c r="K213" s="242"/>
      <c r="L213" s="151">
        <v>0.19</v>
      </c>
      <c r="M213" s="242"/>
      <c r="N213" s="151"/>
      <c r="O213" s="242">
        <v>0.042</v>
      </c>
      <c r="P213" s="151"/>
      <c r="Q213" s="242">
        <v>0.015</v>
      </c>
      <c r="R213" s="151"/>
      <c r="S213" s="151"/>
      <c r="T213" s="151"/>
      <c r="U213" s="151"/>
      <c r="V213" s="151"/>
      <c r="W213" s="151"/>
      <c r="X213" s="151"/>
      <c r="Y213" s="151"/>
      <c r="Z213" s="151"/>
      <c r="AA213" s="410"/>
      <c r="AB213" s="149"/>
      <c r="AC213" s="434"/>
      <c r="AD213" s="273">
        <f t="shared" si="25"/>
        <v>1</v>
      </c>
      <c r="AE213" s="152">
        <f t="shared" si="26"/>
        <v>0.5066999999999999</v>
      </c>
      <c r="AF213" s="109" t="s">
        <v>911</v>
      </c>
    </row>
    <row r="214" spans="1:32" s="56" customFormat="1" ht="45">
      <c r="A214" s="71" t="s">
        <v>538</v>
      </c>
      <c r="B214" s="71" t="s">
        <v>249</v>
      </c>
      <c r="C214" s="71" t="s">
        <v>282</v>
      </c>
      <c r="D214" s="72" t="s">
        <v>789</v>
      </c>
      <c r="E214" s="269">
        <v>1</v>
      </c>
      <c r="F214" s="150">
        <v>0.41</v>
      </c>
      <c r="G214" s="401">
        <v>0.4149</v>
      </c>
      <c r="H214" s="151">
        <v>0.2</v>
      </c>
      <c r="I214" s="242"/>
      <c r="J214" s="151">
        <v>0.2</v>
      </c>
      <c r="K214" s="242">
        <v>0.0569</v>
      </c>
      <c r="L214" s="151">
        <v>0.19</v>
      </c>
      <c r="M214" s="242"/>
      <c r="N214" s="151"/>
      <c r="O214" s="242">
        <v>0.0554</v>
      </c>
      <c r="P214" s="151"/>
      <c r="Q214" s="242">
        <v>0.1</v>
      </c>
      <c r="R214" s="151"/>
      <c r="S214" s="151"/>
      <c r="T214" s="151"/>
      <c r="U214" s="151"/>
      <c r="V214" s="151"/>
      <c r="W214" s="151"/>
      <c r="X214" s="151"/>
      <c r="Y214" s="151"/>
      <c r="Z214" s="151"/>
      <c r="AA214" s="410"/>
      <c r="AB214" s="149"/>
      <c r="AC214" s="434"/>
      <c r="AD214" s="273">
        <f t="shared" si="25"/>
        <v>1</v>
      </c>
      <c r="AE214" s="152">
        <f t="shared" si="26"/>
        <v>0.6272</v>
      </c>
      <c r="AF214" s="109" t="s">
        <v>912</v>
      </c>
    </row>
    <row r="215" spans="1:32" s="56" customFormat="1" ht="45">
      <c r="A215" s="71" t="s">
        <v>539</v>
      </c>
      <c r="B215" s="71" t="s">
        <v>249</v>
      </c>
      <c r="C215" s="71" t="s">
        <v>282</v>
      </c>
      <c r="D215" s="72" t="s">
        <v>789</v>
      </c>
      <c r="E215" s="269">
        <v>1</v>
      </c>
      <c r="F215" s="150">
        <v>0.59</v>
      </c>
      <c r="G215" s="401">
        <v>0.6438</v>
      </c>
      <c r="H215" s="151">
        <v>0.14</v>
      </c>
      <c r="I215" s="242"/>
      <c r="J215" s="151">
        <v>0.14</v>
      </c>
      <c r="K215" s="242">
        <v>0.0513</v>
      </c>
      <c r="L215" s="151">
        <v>0.13</v>
      </c>
      <c r="M215" s="242">
        <v>0.1674</v>
      </c>
      <c r="N215" s="151"/>
      <c r="O215" s="242"/>
      <c r="P215" s="151"/>
      <c r="Q215" s="242"/>
      <c r="R215" s="151"/>
      <c r="S215" s="151"/>
      <c r="T215" s="151"/>
      <c r="U215" s="151"/>
      <c r="V215" s="151"/>
      <c r="W215" s="151"/>
      <c r="X215" s="151"/>
      <c r="Y215" s="151"/>
      <c r="Z215" s="151"/>
      <c r="AA215" s="410"/>
      <c r="AB215" s="149"/>
      <c r="AC215" s="434"/>
      <c r="AD215" s="273">
        <f t="shared" si="25"/>
        <v>1</v>
      </c>
      <c r="AE215" s="152">
        <f t="shared" si="26"/>
        <v>0.8625</v>
      </c>
      <c r="AF215" s="109" t="s">
        <v>913</v>
      </c>
    </row>
    <row r="216" spans="1:32" s="56" customFormat="1" ht="45">
      <c r="A216" s="71" t="s">
        <v>540</v>
      </c>
      <c r="B216" s="71" t="s">
        <v>249</v>
      </c>
      <c r="C216" s="71" t="s">
        <v>282</v>
      </c>
      <c r="D216" s="72" t="s">
        <v>789</v>
      </c>
      <c r="E216" s="269">
        <v>1</v>
      </c>
      <c r="F216" s="150">
        <v>0.89</v>
      </c>
      <c r="G216" s="401">
        <v>0.9437</v>
      </c>
      <c r="H216" s="151">
        <v>0.11</v>
      </c>
      <c r="I216" s="242">
        <v>0.0463</v>
      </c>
      <c r="J216" s="151"/>
      <c r="K216" s="242"/>
      <c r="L216" s="151"/>
      <c r="M216" s="242"/>
      <c r="N216" s="151"/>
      <c r="O216" s="242"/>
      <c r="P216" s="151"/>
      <c r="Q216" s="242"/>
      <c r="R216" s="151"/>
      <c r="S216" s="151"/>
      <c r="T216" s="151"/>
      <c r="U216" s="151"/>
      <c r="V216" s="151"/>
      <c r="W216" s="151"/>
      <c r="X216" s="151"/>
      <c r="Y216" s="151"/>
      <c r="Z216" s="151"/>
      <c r="AA216" s="410"/>
      <c r="AB216" s="149"/>
      <c r="AC216" s="434"/>
      <c r="AD216" s="273">
        <f t="shared" si="25"/>
        <v>1</v>
      </c>
      <c r="AE216" s="152">
        <f t="shared" si="26"/>
        <v>0.99</v>
      </c>
      <c r="AF216" s="109" t="s">
        <v>914</v>
      </c>
    </row>
    <row r="217" spans="1:32" s="56" customFormat="1" ht="45">
      <c r="A217" s="71" t="s">
        <v>541</v>
      </c>
      <c r="B217" s="71" t="s">
        <v>249</v>
      </c>
      <c r="C217" s="71" t="s">
        <v>282</v>
      </c>
      <c r="D217" s="72" t="s">
        <v>789</v>
      </c>
      <c r="E217" s="269">
        <v>1</v>
      </c>
      <c r="F217" s="150">
        <v>0.47</v>
      </c>
      <c r="G217" s="401">
        <v>0.62</v>
      </c>
      <c r="H217" s="151">
        <v>0.18</v>
      </c>
      <c r="I217" s="242">
        <v>0.174</v>
      </c>
      <c r="J217" s="151">
        <v>0.18</v>
      </c>
      <c r="K217" s="242">
        <v>0.176</v>
      </c>
      <c r="L217" s="151">
        <v>0.17</v>
      </c>
      <c r="M217" s="242">
        <v>0.028</v>
      </c>
      <c r="N217" s="151"/>
      <c r="O217" s="242"/>
      <c r="P217" s="151"/>
      <c r="Q217" s="242"/>
      <c r="R217" s="151"/>
      <c r="S217" s="151"/>
      <c r="T217" s="151"/>
      <c r="U217" s="151"/>
      <c r="V217" s="151"/>
      <c r="W217" s="151"/>
      <c r="X217" s="151"/>
      <c r="Y217" s="151"/>
      <c r="Z217" s="151"/>
      <c r="AA217" s="410"/>
      <c r="AB217" s="149"/>
      <c r="AC217" s="434"/>
      <c r="AD217" s="273">
        <f t="shared" si="25"/>
        <v>0.9999999999999999</v>
      </c>
      <c r="AE217" s="152">
        <f t="shared" si="26"/>
        <v>0.998</v>
      </c>
      <c r="AF217" s="109" t="s">
        <v>915</v>
      </c>
    </row>
    <row r="218" spans="1:32" s="56" customFormat="1" ht="45">
      <c r="A218" s="71" t="s">
        <v>542</v>
      </c>
      <c r="B218" s="71" t="s">
        <v>249</v>
      </c>
      <c r="C218" s="71" t="s">
        <v>282</v>
      </c>
      <c r="D218" s="72" t="s">
        <v>789</v>
      </c>
      <c r="E218" s="269">
        <v>1</v>
      </c>
      <c r="F218" s="150">
        <v>0.63</v>
      </c>
      <c r="G218" s="401">
        <v>0.6321</v>
      </c>
      <c r="H218" s="151">
        <v>0.12</v>
      </c>
      <c r="I218" s="242"/>
      <c r="J218" s="151">
        <v>0.12</v>
      </c>
      <c r="K218" s="242"/>
      <c r="L218" s="151">
        <v>0.13</v>
      </c>
      <c r="M218" s="242"/>
      <c r="N218" s="151"/>
      <c r="O218" s="242"/>
      <c r="P218" s="151"/>
      <c r="Q218" s="242">
        <v>0.1109</v>
      </c>
      <c r="R218" s="151"/>
      <c r="S218" s="151"/>
      <c r="T218" s="151"/>
      <c r="U218" s="151"/>
      <c r="V218" s="151"/>
      <c r="W218" s="151"/>
      <c r="X218" s="151"/>
      <c r="Y218" s="151"/>
      <c r="Z218" s="151"/>
      <c r="AA218" s="410"/>
      <c r="AB218" s="149"/>
      <c r="AC218" s="434"/>
      <c r="AD218" s="273">
        <f t="shared" si="25"/>
        <v>1</v>
      </c>
      <c r="AE218" s="152">
        <f t="shared" si="26"/>
        <v>0.743</v>
      </c>
      <c r="AF218" s="109" t="s">
        <v>916</v>
      </c>
    </row>
    <row r="219" spans="1:32" s="56" customFormat="1" ht="45">
      <c r="A219" s="71" t="s">
        <v>543</v>
      </c>
      <c r="B219" s="71" t="s">
        <v>249</v>
      </c>
      <c r="C219" s="71" t="s">
        <v>282</v>
      </c>
      <c r="D219" s="72" t="s">
        <v>789</v>
      </c>
      <c r="E219" s="269">
        <v>1</v>
      </c>
      <c r="F219" s="150">
        <v>0.6</v>
      </c>
      <c r="G219" s="401">
        <v>0.606</v>
      </c>
      <c r="H219" s="151">
        <v>0.14</v>
      </c>
      <c r="I219" s="242">
        <v>0.1</v>
      </c>
      <c r="J219" s="151">
        <v>0.13</v>
      </c>
      <c r="K219" s="242">
        <v>0.063</v>
      </c>
      <c r="L219" s="151">
        <v>0.13</v>
      </c>
      <c r="M219" s="242">
        <v>0.101</v>
      </c>
      <c r="N219" s="151"/>
      <c r="O219" s="242">
        <v>0.023</v>
      </c>
      <c r="P219" s="151"/>
      <c r="Q219" s="615">
        <v>0.004</v>
      </c>
      <c r="R219" s="151"/>
      <c r="S219" s="151"/>
      <c r="T219" s="151"/>
      <c r="U219" s="151"/>
      <c r="V219" s="151"/>
      <c r="W219" s="151"/>
      <c r="X219" s="151"/>
      <c r="Y219" s="151"/>
      <c r="Z219" s="151"/>
      <c r="AA219" s="410"/>
      <c r="AB219" s="149"/>
      <c r="AC219" s="434"/>
      <c r="AD219" s="273">
        <f t="shared" si="25"/>
        <v>1</v>
      </c>
      <c r="AE219" s="152">
        <f t="shared" si="26"/>
        <v>0.8969999999999999</v>
      </c>
      <c r="AF219" s="109" t="s">
        <v>917</v>
      </c>
    </row>
    <row r="220" spans="1:32" s="56" customFormat="1" ht="45">
      <c r="A220" s="71" t="s">
        <v>544</v>
      </c>
      <c r="B220" s="71" t="s">
        <v>249</v>
      </c>
      <c r="C220" s="71" t="s">
        <v>282</v>
      </c>
      <c r="D220" s="72" t="s">
        <v>789</v>
      </c>
      <c r="E220" s="269">
        <v>1</v>
      </c>
      <c r="F220" s="150">
        <v>0</v>
      </c>
      <c r="G220" s="401"/>
      <c r="H220" s="151">
        <v>0.17</v>
      </c>
      <c r="I220" s="242"/>
      <c r="J220" s="151">
        <v>0.17</v>
      </c>
      <c r="K220" s="242"/>
      <c r="L220" s="151">
        <v>0.17</v>
      </c>
      <c r="M220" s="242"/>
      <c r="N220" s="151">
        <v>0.17</v>
      </c>
      <c r="O220" s="242"/>
      <c r="P220" s="151">
        <v>0.17</v>
      </c>
      <c r="Q220" s="242"/>
      <c r="R220" s="151">
        <v>0.15</v>
      </c>
      <c r="S220" s="151"/>
      <c r="T220" s="151"/>
      <c r="U220" s="151"/>
      <c r="V220" s="151"/>
      <c r="W220" s="151"/>
      <c r="X220" s="151"/>
      <c r="Y220" s="151"/>
      <c r="Z220" s="151"/>
      <c r="AA220" s="410"/>
      <c r="AB220" s="149"/>
      <c r="AC220" s="434"/>
      <c r="AD220" s="273">
        <f t="shared" si="25"/>
        <v>1</v>
      </c>
      <c r="AE220" s="273">
        <f t="shared" si="26"/>
        <v>0</v>
      </c>
      <c r="AF220" s="109"/>
    </row>
    <row r="221" spans="1:32" s="56" customFormat="1" ht="45">
      <c r="A221" s="71" t="s">
        <v>545</v>
      </c>
      <c r="B221" s="71" t="s">
        <v>249</v>
      </c>
      <c r="C221" s="71" t="s">
        <v>282</v>
      </c>
      <c r="D221" s="72" t="s">
        <v>789</v>
      </c>
      <c r="E221" s="269">
        <v>1</v>
      </c>
      <c r="F221" s="150">
        <v>0</v>
      </c>
      <c r="G221" s="401"/>
      <c r="H221" s="151">
        <v>0.17</v>
      </c>
      <c r="I221" s="242"/>
      <c r="J221" s="151">
        <v>0.17</v>
      </c>
      <c r="K221" s="242"/>
      <c r="L221" s="151">
        <v>0.17</v>
      </c>
      <c r="M221" s="242"/>
      <c r="N221" s="151">
        <v>0.17</v>
      </c>
      <c r="O221" s="242"/>
      <c r="P221" s="151">
        <v>0.17</v>
      </c>
      <c r="Q221" s="242"/>
      <c r="R221" s="151">
        <v>0.15</v>
      </c>
      <c r="S221" s="151"/>
      <c r="T221" s="151"/>
      <c r="U221" s="151"/>
      <c r="V221" s="151"/>
      <c r="W221" s="151"/>
      <c r="X221" s="151"/>
      <c r="Y221" s="151"/>
      <c r="Z221" s="151"/>
      <c r="AA221" s="410"/>
      <c r="AB221" s="149"/>
      <c r="AC221" s="434"/>
      <c r="AD221" s="273">
        <f t="shared" si="25"/>
        <v>1</v>
      </c>
      <c r="AE221" s="273">
        <f t="shared" si="26"/>
        <v>0</v>
      </c>
      <c r="AF221" s="109"/>
    </row>
    <row r="222" spans="1:32" s="56" customFormat="1" ht="45">
      <c r="A222" s="71" t="s">
        <v>546</v>
      </c>
      <c r="B222" s="71" t="s">
        <v>249</v>
      </c>
      <c r="C222" s="71" t="s">
        <v>282</v>
      </c>
      <c r="D222" s="72" t="s">
        <v>789</v>
      </c>
      <c r="E222" s="269">
        <v>1</v>
      </c>
      <c r="F222" s="150">
        <v>0.64</v>
      </c>
      <c r="G222" s="401">
        <v>0.65</v>
      </c>
      <c r="H222" s="151">
        <v>0.12</v>
      </c>
      <c r="I222" s="242">
        <v>0.045</v>
      </c>
      <c r="J222" s="151">
        <v>0.12</v>
      </c>
      <c r="K222" s="242">
        <v>0.081</v>
      </c>
      <c r="L222" s="151">
        <v>0.12</v>
      </c>
      <c r="M222" s="242">
        <v>0.118</v>
      </c>
      <c r="N222" s="151"/>
      <c r="O222" s="242"/>
      <c r="P222" s="151"/>
      <c r="Q222" s="242">
        <v>0.032</v>
      </c>
      <c r="R222" s="151"/>
      <c r="S222" s="151"/>
      <c r="T222" s="151"/>
      <c r="U222" s="151"/>
      <c r="V222" s="151"/>
      <c r="W222" s="151"/>
      <c r="X222" s="151"/>
      <c r="Y222" s="151"/>
      <c r="Z222" s="151"/>
      <c r="AA222" s="410"/>
      <c r="AB222" s="149"/>
      <c r="AC222" s="434"/>
      <c r="AD222" s="273">
        <f t="shared" si="25"/>
        <v>1</v>
      </c>
      <c r="AE222" s="152">
        <f t="shared" si="26"/>
        <v>0.926</v>
      </c>
      <c r="AF222" s="109" t="s">
        <v>918</v>
      </c>
    </row>
    <row r="223" spans="1:32" s="56" customFormat="1" ht="15" customHeight="1">
      <c r="A223" s="683" t="s">
        <v>286</v>
      </c>
      <c r="B223" s="684"/>
      <c r="C223" s="684"/>
      <c r="D223" s="685"/>
      <c r="E223" s="277"/>
      <c r="F223" s="278"/>
      <c r="G223" s="402"/>
      <c r="H223" s="279"/>
      <c r="I223" s="279"/>
      <c r="J223" s="279"/>
      <c r="K223" s="279"/>
      <c r="L223" s="279"/>
      <c r="M223" s="279"/>
      <c r="N223" s="279"/>
      <c r="O223" s="279"/>
      <c r="P223" s="279"/>
      <c r="Q223" s="279"/>
      <c r="R223" s="279"/>
      <c r="S223" s="279"/>
      <c r="T223" s="279"/>
      <c r="U223" s="279"/>
      <c r="V223" s="279"/>
      <c r="W223" s="279"/>
      <c r="X223" s="279"/>
      <c r="Y223" s="279"/>
      <c r="Z223" s="279"/>
      <c r="AA223" s="424"/>
      <c r="AB223" s="277"/>
      <c r="AC223" s="451"/>
      <c r="AD223" s="280"/>
      <c r="AE223" s="280"/>
      <c r="AF223" s="109"/>
    </row>
    <row r="224" spans="1:32" s="56" customFormat="1" ht="45">
      <c r="A224" s="71" t="s">
        <v>547</v>
      </c>
      <c r="B224" s="71" t="s">
        <v>249</v>
      </c>
      <c r="C224" s="71" t="s">
        <v>282</v>
      </c>
      <c r="D224" s="72" t="s">
        <v>287</v>
      </c>
      <c r="E224" s="269">
        <v>1</v>
      </c>
      <c r="F224" s="150">
        <v>0.7</v>
      </c>
      <c r="G224" s="401">
        <v>0.7</v>
      </c>
      <c r="H224" s="151">
        <v>0.15</v>
      </c>
      <c r="I224" s="242"/>
      <c r="J224" s="151">
        <v>0.15</v>
      </c>
      <c r="K224" s="242"/>
      <c r="L224" s="271"/>
      <c r="M224" s="279"/>
      <c r="N224" s="271"/>
      <c r="O224" s="279"/>
      <c r="P224" s="271"/>
      <c r="Q224" s="279"/>
      <c r="R224" s="271"/>
      <c r="S224" s="271"/>
      <c r="T224" s="271"/>
      <c r="U224" s="271"/>
      <c r="V224" s="271"/>
      <c r="W224" s="271"/>
      <c r="X224" s="271"/>
      <c r="Y224" s="271"/>
      <c r="Z224" s="271"/>
      <c r="AA224" s="412"/>
      <c r="AB224" s="272"/>
      <c r="AC224" s="436"/>
      <c r="AD224" s="273">
        <f aca="true" t="shared" si="27" ref="AD224:AD229">+F224+H224+J224+L224+N224+P224+R224+T224+V224+X224+Z224+AB224</f>
        <v>1</v>
      </c>
      <c r="AE224" s="152">
        <f aca="true" t="shared" si="28" ref="AE224:AE229">+G224+I224+K224+M224+O224+Q224+S224+U224+W224+Y224+AA224+AC224</f>
        <v>0.7</v>
      </c>
      <c r="AF224" s="109" t="s">
        <v>919</v>
      </c>
    </row>
    <row r="225" spans="1:32" s="56" customFormat="1" ht="45">
      <c r="A225" s="71" t="s">
        <v>548</v>
      </c>
      <c r="B225" s="71" t="s">
        <v>249</v>
      </c>
      <c r="C225" s="71" t="s">
        <v>282</v>
      </c>
      <c r="D225" s="72" t="s">
        <v>287</v>
      </c>
      <c r="E225" s="269">
        <v>1</v>
      </c>
      <c r="F225" s="150">
        <v>0.85</v>
      </c>
      <c r="G225" s="401">
        <v>0.85</v>
      </c>
      <c r="H225" s="151">
        <v>0.15</v>
      </c>
      <c r="I225" s="242"/>
      <c r="J225" s="151"/>
      <c r="K225" s="242"/>
      <c r="L225" s="271"/>
      <c r="M225" s="279"/>
      <c r="N225" s="271"/>
      <c r="O225" s="279"/>
      <c r="P225" s="271"/>
      <c r="Q225" s="279"/>
      <c r="R225" s="271"/>
      <c r="S225" s="271"/>
      <c r="T225" s="271"/>
      <c r="U225" s="271"/>
      <c r="V225" s="271"/>
      <c r="W225" s="271"/>
      <c r="X225" s="271"/>
      <c r="Y225" s="271"/>
      <c r="Z225" s="271"/>
      <c r="AA225" s="412"/>
      <c r="AB225" s="272"/>
      <c r="AC225" s="436"/>
      <c r="AD225" s="273">
        <f t="shared" si="27"/>
        <v>1</v>
      </c>
      <c r="AE225" s="152">
        <f t="shared" si="28"/>
        <v>0.85</v>
      </c>
      <c r="AF225" s="109" t="s">
        <v>920</v>
      </c>
    </row>
    <row r="226" spans="1:32" s="56" customFormat="1" ht="45">
      <c r="A226" s="71" t="s">
        <v>549</v>
      </c>
      <c r="B226" s="71" t="s">
        <v>249</v>
      </c>
      <c r="C226" s="71" t="s">
        <v>282</v>
      </c>
      <c r="D226" s="72" t="s">
        <v>287</v>
      </c>
      <c r="E226" s="269">
        <v>1</v>
      </c>
      <c r="F226" s="150">
        <v>0.74</v>
      </c>
      <c r="G226" s="401">
        <v>0.7435</v>
      </c>
      <c r="H226" s="151">
        <v>0.13</v>
      </c>
      <c r="I226" s="242">
        <v>0.1065</v>
      </c>
      <c r="J226" s="151">
        <v>0.13</v>
      </c>
      <c r="K226" s="242">
        <v>0.0508</v>
      </c>
      <c r="L226" s="271"/>
      <c r="M226" s="242">
        <v>0.0392</v>
      </c>
      <c r="N226" s="271"/>
      <c r="O226" s="242">
        <v>0.03</v>
      </c>
      <c r="P226" s="271"/>
      <c r="Q226" s="242">
        <v>0.005</v>
      </c>
      <c r="R226" s="271"/>
      <c r="S226" s="271"/>
      <c r="T226" s="271"/>
      <c r="U226" s="271"/>
      <c r="V226" s="271"/>
      <c r="W226" s="271"/>
      <c r="X226" s="271"/>
      <c r="Y226" s="271"/>
      <c r="Z226" s="271"/>
      <c r="AA226" s="412"/>
      <c r="AB226" s="272"/>
      <c r="AC226" s="436"/>
      <c r="AD226" s="273">
        <f t="shared" si="27"/>
        <v>1</v>
      </c>
      <c r="AE226" s="152">
        <f t="shared" si="28"/>
        <v>0.9750000000000001</v>
      </c>
      <c r="AF226" s="109" t="s">
        <v>921</v>
      </c>
    </row>
    <row r="227" spans="1:32" s="56" customFormat="1" ht="45">
      <c r="A227" s="71" t="s">
        <v>550</v>
      </c>
      <c r="B227" s="71" t="s">
        <v>249</v>
      </c>
      <c r="C227" s="71" t="s">
        <v>282</v>
      </c>
      <c r="D227" s="72" t="s">
        <v>287</v>
      </c>
      <c r="E227" s="269">
        <v>1</v>
      </c>
      <c r="F227" s="150">
        <v>0.7</v>
      </c>
      <c r="G227" s="401">
        <v>0.7</v>
      </c>
      <c r="H227" s="151">
        <v>0.15</v>
      </c>
      <c r="I227" s="242"/>
      <c r="J227" s="151">
        <v>0.15</v>
      </c>
      <c r="K227" s="242"/>
      <c r="L227" s="271"/>
      <c r="M227" s="279"/>
      <c r="N227" s="271"/>
      <c r="O227" s="279"/>
      <c r="P227" s="271"/>
      <c r="Q227" s="279"/>
      <c r="R227" s="271"/>
      <c r="S227" s="271"/>
      <c r="T227" s="271"/>
      <c r="U227" s="271"/>
      <c r="V227" s="271"/>
      <c r="W227" s="271"/>
      <c r="X227" s="271"/>
      <c r="Y227" s="271"/>
      <c r="Z227" s="271"/>
      <c r="AA227" s="412"/>
      <c r="AB227" s="272"/>
      <c r="AC227" s="436"/>
      <c r="AD227" s="273">
        <f t="shared" si="27"/>
        <v>1</v>
      </c>
      <c r="AE227" s="152">
        <f t="shared" si="28"/>
        <v>0.7</v>
      </c>
      <c r="AF227" s="109" t="s">
        <v>922</v>
      </c>
    </row>
    <row r="228" spans="1:32" s="56" customFormat="1" ht="45">
      <c r="A228" s="71" t="s">
        <v>551</v>
      </c>
      <c r="B228" s="71" t="s">
        <v>249</v>
      </c>
      <c r="C228" s="71" t="s">
        <v>282</v>
      </c>
      <c r="D228" s="72" t="s">
        <v>287</v>
      </c>
      <c r="E228" s="269">
        <v>1</v>
      </c>
      <c r="F228" s="150">
        <v>0.82</v>
      </c>
      <c r="G228" s="401">
        <v>0.8215</v>
      </c>
      <c r="H228" s="151">
        <v>0.18</v>
      </c>
      <c r="I228" s="615">
        <v>0.0035</v>
      </c>
      <c r="J228" s="151"/>
      <c r="K228" s="242">
        <v>0.025</v>
      </c>
      <c r="L228" s="271"/>
      <c r="M228" s="242">
        <v>0.01</v>
      </c>
      <c r="N228" s="271"/>
      <c r="O228" s="242">
        <v>0.03</v>
      </c>
      <c r="P228" s="271"/>
      <c r="Q228" s="242">
        <v>0.03</v>
      </c>
      <c r="R228" s="271"/>
      <c r="S228" s="271"/>
      <c r="T228" s="271"/>
      <c r="U228" s="271"/>
      <c r="V228" s="271"/>
      <c r="W228" s="271"/>
      <c r="X228" s="271"/>
      <c r="Y228" s="271"/>
      <c r="Z228" s="271"/>
      <c r="AA228" s="412"/>
      <c r="AB228" s="272"/>
      <c r="AC228" s="436"/>
      <c r="AD228" s="273">
        <f t="shared" si="27"/>
        <v>1</v>
      </c>
      <c r="AE228" s="152">
        <f t="shared" si="28"/>
        <v>0.92</v>
      </c>
      <c r="AF228" s="109" t="s">
        <v>923</v>
      </c>
    </row>
    <row r="229" spans="1:32" s="56" customFormat="1" ht="45">
      <c r="A229" s="71" t="s">
        <v>552</v>
      </c>
      <c r="B229" s="71" t="s">
        <v>249</v>
      </c>
      <c r="C229" s="71" t="s">
        <v>282</v>
      </c>
      <c r="D229" s="72" t="s">
        <v>287</v>
      </c>
      <c r="E229" s="269">
        <v>1</v>
      </c>
      <c r="F229" s="150">
        <v>0.48</v>
      </c>
      <c r="G229" s="401">
        <v>0.48</v>
      </c>
      <c r="H229" s="151"/>
      <c r="I229" s="242"/>
      <c r="J229" s="151"/>
      <c r="K229" s="242"/>
      <c r="L229" s="271"/>
      <c r="M229" s="279"/>
      <c r="N229" s="271"/>
      <c r="O229" s="279"/>
      <c r="P229" s="271"/>
      <c r="Q229" s="279"/>
      <c r="R229" s="151">
        <v>0.18</v>
      </c>
      <c r="S229" s="151"/>
      <c r="T229" s="151">
        <v>0.17</v>
      </c>
      <c r="U229" s="151"/>
      <c r="V229" s="151">
        <v>0.17</v>
      </c>
      <c r="W229" s="151"/>
      <c r="X229" s="271"/>
      <c r="Y229" s="271"/>
      <c r="Z229" s="271"/>
      <c r="AA229" s="412"/>
      <c r="AB229" s="272"/>
      <c r="AC229" s="436"/>
      <c r="AD229" s="273">
        <f t="shared" si="27"/>
        <v>1</v>
      </c>
      <c r="AE229" s="152">
        <f t="shared" si="28"/>
        <v>0.48</v>
      </c>
      <c r="AF229" s="109" t="s">
        <v>924</v>
      </c>
    </row>
    <row r="230" spans="1:32" s="56" customFormat="1" ht="15" customHeight="1">
      <c r="A230" s="683" t="s">
        <v>288</v>
      </c>
      <c r="B230" s="684"/>
      <c r="C230" s="684"/>
      <c r="D230" s="685"/>
      <c r="E230" s="277"/>
      <c r="F230" s="278"/>
      <c r="G230" s="402"/>
      <c r="H230" s="279"/>
      <c r="I230" s="279"/>
      <c r="J230" s="279"/>
      <c r="K230" s="279"/>
      <c r="L230" s="279"/>
      <c r="M230" s="279"/>
      <c r="N230" s="279"/>
      <c r="O230" s="279"/>
      <c r="P230" s="279"/>
      <c r="Q230" s="279"/>
      <c r="R230" s="279"/>
      <c r="S230" s="279"/>
      <c r="T230" s="279"/>
      <c r="U230" s="279"/>
      <c r="V230" s="279"/>
      <c r="W230" s="279"/>
      <c r="X230" s="279"/>
      <c r="Y230" s="279"/>
      <c r="Z230" s="279"/>
      <c r="AA230" s="424"/>
      <c r="AB230" s="277"/>
      <c r="AC230" s="451"/>
      <c r="AD230" s="280"/>
      <c r="AE230" s="280"/>
      <c r="AF230" s="74"/>
    </row>
    <row r="231" spans="1:32" s="56" customFormat="1" ht="45">
      <c r="A231" s="71" t="s">
        <v>553</v>
      </c>
      <c r="B231" s="71" t="s">
        <v>249</v>
      </c>
      <c r="C231" s="71" t="s">
        <v>282</v>
      </c>
      <c r="D231" s="72" t="s">
        <v>289</v>
      </c>
      <c r="E231" s="269">
        <v>1</v>
      </c>
      <c r="F231" s="150"/>
      <c r="G231" s="401"/>
      <c r="H231" s="151">
        <v>0.33</v>
      </c>
      <c r="I231" s="242"/>
      <c r="J231" s="151">
        <v>0.33</v>
      </c>
      <c r="K231" s="242"/>
      <c r="L231" s="151">
        <v>0.34</v>
      </c>
      <c r="M231" s="242"/>
      <c r="N231" s="271"/>
      <c r="O231" s="279"/>
      <c r="P231" s="271"/>
      <c r="Q231" s="279"/>
      <c r="R231" s="271"/>
      <c r="S231" s="271"/>
      <c r="T231" s="271"/>
      <c r="U231" s="271"/>
      <c r="V231" s="271"/>
      <c r="W231" s="271"/>
      <c r="X231" s="271"/>
      <c r="Y231" s="271"/>
      <c r="Z231" s="271"/>
      <c r="AA231" s="412"/>
      <c r="AB231" s="272"/>
      <c r="AC231" s="436"/>
      <c r="AD231" s="273">
        <f aca="true" t="shared" si="29" ref="AD231:AD237">+F231+H231+J231+L231+N231+P231+R231+T231+V231+X231+Z231+AB231</f>
        <v>1</v>
      </c>
      <c r="AE231" s="273">
        <f aca="true" t="shared" si="30" ref="AE231:AE237">+G231+I231+K231+M231+O231+Q231+S231+U231+W231+Y231+AA231+AC231</f>
        <v>0</v>
      </c>
      <c r="AF231" s="109"/>
    </row>
    <row r="232" spans="1:32" s="56" customFormat="1" ht="78.75">
      <c r="A232" s="71" t="s">
        <v>554</v>
      </c>
      <c r="B232" s="71" t="s">
        <v>249</v>
      </c>
      <c r="C232" s="71" t="s">
        <v>282</v>
      </c>
      <c r="D232" s="72" t="s">
        <v>290</v>
      </c>
      <c r="E232" s="269">
        <v>1</v>
      </c>
      <c r="F232" s="150"/>
      <c r="G232" s="401">
        <v>0.2</v>
      </c>
      <c r="H232" s="151">
        <v>0.5</v>
      </c>
      <c r="I232" s="242">
        <v>0.15</v>
      </c>
      <c r="J232" s="151">
        <v>0.5</v>
      </c>
      <c r="K232" s="242"/>
      <c r="L232" s="271"/>
      <c r="M232" s="242">
        <v>0.3</v>
      </c>
      <c r="N232" s="271"/>
      <c r="O232" s="242">
        <v>0.317</v>
      </c>
      <c r="P232" s="271"/>
      <c r="Q232" s="242">
        <v>0.013</v>
      </c>
      <c r="R232" s="271"/>
      <c r="S232" s="271"/>
      <c r="T232" s="271"/>
      <c r="U232" s="271"/>
      <c r="V232" s="271"/>
      <c r="W232" s="271"/>
      <c r="X232" s="271"/>
      <c r="Y232" s="271"/>
      <c r="Z232" s="271"/>
      <c r="AA232" s="412"/>
      <c r="AB232" s="272"/>
      <c r="AC232" s="436"/>
      <c r="AD232" s="273">
        <f t="shared" si="29"/>
        <v>1</v>
      </c>
      <c r="AE232" s="152">
        <f t="shared" si="30"/>
        <v>0.9799999999999999</v>
      </c>
      <c r="AF232" s="109" t="s">
        <v>925</v>
      </c>
    </row>
    <row r="233" spans="1:32" s="56" customFormat="1" ht="45">
      <c r="A233" s="71" t="s">
        <v>555</v>
      </c>
      <c r="B233" s="71" t="s">
        <v>249</v>
      </c>
      <c r="C233" s="71" t="s">
        <v>282</v>
      </c>
      <c r="D233" s="72" t="s">
        <v>291</v>
      </c>
      <c r="E233" s="269">
        <v>1</v>
      </c>
      <c r="F233" s="150">
        <v>0.11</v>
      </c>
      <c r="G233" s="401"/>
      <c r="H233" s="151">
        <v>0.11</v>
      </c>
      <c r="I233" s="242"/>
      <c r="J233" s="151">
        <v>0.11</v>
      </c>
      <c r="K233" s="242"/>
      <c r="L233" s="151">
        <v>0.11</v>
      </c>
      <c r="M233" s="242"/>
      <c r="N233" s="151">
        <v>0.11</v>
      </c>
      <c r="O233" s="242"/>
      <c r="P233" s="151">
        <v>0.11</v>
      </c>
      <c r="Q233" s="242"/>
      <c r="R233" s="151">
        <v>0.11</v>
      </c>
      <c r="S233" s="151"/>
      <c r="T233" s="151">
        <v>0.11</v>
      </c>
      <c r="U233" s="151"/>
      <c r="V233" s="151">
        <v>0.12</v>
      </c>
      <c r="W233" s="151"/>
      <c r="X233" s="271"/>
      <c r="Y233" s="271"/>
      <c r="Z233" s="271"/>
      <c r="AA233" s="412"/>
      <c r="AB233" s="272"/>
      <c r="AC233" s="436"/>
      <c r="AD233" s="273">
        <f t="shared" si="29"/>
        <v>1</v>
      </c>
      <c r="AE233" s="273">
        <f t="shared" si="30"/>
        <v>0</v>
      </c>
      <c r="AF233" s="109"/>
    </row>
    <row r="234" spans="1:32" s="56" customFormat="1" ht="45">
      <c r="A234" s="71" t="s">
        <v>556</v>
      </c>
      <c r="B234" s="71" t="s">
        <v>249</v>
      </c>
      <c r="C234" s="71" t="s">
        <v>282</v>
      </c>
      <c r="D234" s="72" t="s">
        <v>291</v>
      </c>
      <c r="E234" s="269">
        <v>1</v>
      </c>
      <c r="F234" s="150">
        <v>0.11</v>
      </c>
      <c r="G234" s="401"/>
      <c r="H234" s="151">
        <v>0.11</v>
      </c>
      <c r="I234" s="242"/>
      <c r="J234" s="151">
        <v>0.11</v>
      </c>
      <c r="K234" s="242"/>
      <c r="L234" s="151">
        <v>0.11</v>
      </c>
      <c r="M234" s="242"/>
      <c r="N234" s="151">
        <v>0.11</v>
      </c>
      <c r="O234" s="242"/>
      <c r="P234" s="151">
        <v>0.11</v>
      </c>
      <c r="Q234" s="242"/>
      <c r="R234" s="151">
        <v>0.11</v>
      </c>
      <c r="S234" s="151"/>
      <c r="T234" s="151">
        <v>0.11</v>
      </c>
      <c r="U234" s="151"/>
      <c r="V234" s="151">
        <v>0.12</v>
      </c>
      <c r="W234" s="151"/>
      <c r="X234" s="271"/>
      <c r="Y234" s="271"/>
      <c r="Z234" s="271"/>
      <c r="AA234" s="412"/>
      <c r="AB234" s="272"/>
      <c r="AC234" s="436"/>
      <c r="AD234" s="273">
        <f t="shared" si="29"/>
        <v>1</v>
      </c>
      <c r="AE234" s="273">
        <f t="shared" si="30"/>
        <v>0</v>
      </c>
      <c r="AF234" s="109"/>
    </row>
    <row r="235" spans="1:32" s="56" customFormat="1" ht="45">
      <c r="A235" s="71" t="s">
        <v>557</v>
      </c>
      <c r="B235" s="71" t="s">
        <v>249</v>
      </c>
      <c r="C235" s="71" t="s">
        <v>282</v>
      </c>
      <c r="D235" s="72" t="s">
        <v>171</v>
      </c>
      <c r="E235" s="269">
        <v>1</v>
      </c>
      <c r="F235" s="150">
        <v>0.13</v>
      </c>
      <c r="G235" s="401"/>
      <c r="H235" s="151">
        <v>0.13</v>
      </c>
      <c r="I235" s="242"/>
      <c r="J235" s="151">
        <v>0.13</v>
      </c>
      <c r="K235" s="242"/>
      <c r="L235" s="151">
        <v>0.13</v>
      </c>
      <c r="M235" s="242"/>
      <c r="N235" s="151">
        <v>0.12</v>
      </c>
      <c r="O235" s="242"/>
      <c r="P235" s="151">
        <v>0.12</v>
      </c>
      <c r="Q235" s="242"/>
      <c r="R235" s="151">
        <v>0.12</v>
      </c>
      <c r="S235" s="151"/>
      <c r="T235" s="151">
        <v>0.12</v>
      </c>
      <c r="U235" s="151"/>
      <c r="V235" s="151"/>
      <c r="W235" s="151"/>
      <c r="X235" s="271"/>
      <c r="Y235" s="271"/>
      <c r="Z235" s="271"/>
      <c r="AA235" s="412"/>
      <c r="AB235" s="272"/>
      <c r="AC235" s="436"/>
      <c r="AD235" s="273">
        <f t="shared" si="29"/>
        <v>1</v>
      </c>
      <c r="AE235" s="273">
        <f t="shared" si="30"/>
        <v>0</v>
      </c>
      <c r="AF235" s="109"/>
    </row>
    <row r="236" spans="1:32" s="56" customFormat="1" ht="45">
      <c r="A236" s="71" t="s">
        <v>558</v>
      </c>
      <c r="B236" s="71" t="s">
        <v>249</v>
      </c>
      <c r="C236" s="71" t="s">
        <v>282</v>
      </c>
      <c r="D236" s="72" t="s">
        <v>171</v>
      </c>
      <c r="E236" s="269">
        <v>1</v>
      </c>
      <c r="F236" s="150">
        <v>0.13</v>
      </c>
      <c r="G236" s="401"/>
      <c r="H236" s="151">
        <v>0.13</v>
      </c>
      <c r="I236" s="242"/>
      <c r="J236" s="151">
        <v>0.13</v>
      </c>
      <c r="K236" s="242"/>
      <c r="L236" s="151">
        <v>0.13</v>
      </c>
      <c r="M236" s="242"/>
      <c r="N236" s="151">
        <v>0.12</v>
      </c>
      <c r="O236" s="242"/>
      <c r="P236" s="151">
        <v>0.12</v>
      </c>
      <c r="Q236" s="242"/>
      <c r="R236" s="151">
        <v>0.12</v>
      </c>
      <c r="S236" s="151"/>
      <c r="T236" s="151">
        <v>0.12</v>
      </c>
      <c r="U236" s="151"/>
      <c r="V236" s="151"/>
      <c r="W236" s="151"/>
      <c r="X236" s="271"/>
      <c r="Y236" s="271"/>
      <c r="Z236" s="271"/>
      <c r="AA236" s="412"/>
      <c r="AB236" s="272"/>
      <c r="AC236" s="436"/>
      <c r="AD236" s="273">
        <f t="shared" si="29"/>
        <v>1</v>
      </c>
      <c r="AE236" s="273">
        <f t="shared" si="30"/>
        <v>0</v>
      </c>
      <c r="AF236" s="109"/>
    </row>
    <row r="237" spans="1:32" s="56" customFormat="1" ht="45.75" thickBot="1">
      <c r="A237" s="71" t="s">
        <v>559</v>
      </c>
      <c r="B237" s="71" t="s">
        <v>249</v>
      </c>
      <c r="C237" s="71" t="s">
        <v>283</v>
      </c>
      <c r="D237" s="72" t="s">
        <v>66</v>
      </c>
      <c r="E237" s="269">
        <v>24</v>
      </c>
      <c r="F237" s="270">
        <v>2</v>
      </c>
      <c r="G237" s="402">
        <v>2</v>
      </c>
      <c r="H237" s="271">
        <v>2</v>
      </c>
      <c r="I237" s="279">
        <v>2</v>
      </c>
      <c r="J237" s="271">
        <v>2</v>
      </c>
      <c r="K237" s="279">
        <v>2</v>
      </c>
      <c r="L237" s="271">
        <v>2</v>
      </c>
      <c r="M237" s="279">
        <v>2</v>
      </c>
      <c r="N237" s="271">
        <v>2</v>
      </c>
      <c r="O237" s="279">
        <v>2</v>
      </c>
      <c r="P237" s="271">
        <v>2</v>
      </c>
      <c r="Q237" s="279">
        <v>2</v>
      </c>
      <c r="R237" s="271">
        <v>2</v>
      </c>
      <c r="S237" s="271"/>
      <c r="T237" s="271">
        <v>2</v>
      </c>
      <c r="U237" s="271"/>
      <c r="V237" s="271">
        <v>2</v>
      </c>
      <c r="W237" s="271"/>
      <c r="X237" s="271">
        <v>2</v>
      </c>
      <c r="Y237" s="271"/>
      <c r="Z237" s="271">
        <v>2</v>
      </c>
      <c r="AA237" s="412"/>
      <c r="AB237" s="272">
        <v>2</v>
      </c>
      <c r="AC237" s="436"/>
      <c r="AD237" s="273">
        <f t="shared" si="29"/>
        <v>24</v>
      </c>
      <c r="AE237" s="273">
        <f t="shared" si="30"/>
        <v>12</v>
      </c>
      <c r="AF237" s="109"/>
    </row>
    <row r="238" spans="1:32" s="56" customFormat="1" ht="12" customHeight="1">
      <c r="A238" s="693" t="s">
        <v>776</v>
      </c>
      <c r="B238" s="693"/>
      <c r="C238" s="693"/>
      <c r="D238" s="693"/>
      <c r="E238" s="694"/>
      <c r="F238" s="713"/>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714"/>
      <c r="AE238" s="714"/>
      <c r="AF238" s="714"/>
    </row>
    <row r="239" spans="1:32" s="56" customFormat="1" ht="45">
      <c r="A239" s="185" t="s">
        <v>560</v>
      </c>
      <c r="B239" s="185" t="s">
        <v>249</v>
      </c>
      <c r="C239" s="185" t="s">
        <v>282</v>
      </c>
      <c r="D239" s="175" t="s">
        <v>785</v>
      </c>
      <c r="E239" s="239">
        <v>0.18</v>
      </c>
      <c r="F239" s="285"/>
      <c r="G239" s="526"/>
      <c r="H239" s="286"/>
      <c r="I239" s="528"/>
      <c r="J239" s="286"/>
      <c r="K239" s="528"/>
      <c r="L239" s="286"/>
      <c r="M239" s="528"/>
      <c r="N239" s="286"/>
      <c r="O239" s="528"/>
      <c r="P239" s="286"/>
      <c r="Q239" s="528"/>
      <c r="R239" s="286"/>
      <c r="S239" s="286"/>
      <c r="T239" s="286"/>
      <c r="U239" s="286"/>
      <c r="V239" s="286"/>
      <c r="W239" s="286"/>
      <c r="X239" s="286"/>
      <c r="Y239" s="286"/>
      <c r="Z239" s="286"/>
      <c r="AA239" s="418"/>
      <c r="AB239" s="349">
        <v>0.18</v>
      </c>
      <c r="AC239" s="452"/>
      <c r="AD239" s="189">
        <f aca="true" t="shared" si="31" ref="AD239:AD248">+F239+H239+J239+L239+N239+P239+R239+T239+V239+X239+Z239+AB239</f>
        <v>0.18</v>
      </c>
      <c r="AE239" s="189">
        <f aca="true" t="shared" si="32" ref="AE239:AE248">+G239+I239+K239+M239+O239+Q239+S239+U239+W239+Y239+AA239+AC239</f>
        <v>0</v>
      </c>
      <c r="AF239" s="190" t="s">
        <v>927</v>
      </c>
    </row>
    <row r="240" spans="1:32" s="56" customFormat="1" ht="45">
      <c r="A240" s="185" t="s">
        <v>561</v>
      </c>
      <c r="B240" s="185" t="s">
        <v>249</v>
      </c>
      <c r="C240" s="185" t="s">
        <v>282</v>
      </c>
      <c r="D240" s="175" t="s">
        <v>785</v>
      </c>
      <c r="E240" s="328">
        <v>4.3</v>
      </c>
      <c r="F240" s="285"/>
      <c r="G240" s="526"/>
      <c r="H240" s="286"/>
      <c r="I240" s="528"/>
      <c r="J240" s="286"/>
      <c r="K240" s="528"/>
      <c r="L240" s="286"/>
      <c r="M240" s="528"/>
      <c r="N240" s="286"/>
      <c r="O240" s="531">
        <v>1.47</v>
      </c>
      <c r="P240" s="188"/>
      <c r="Q240" s="531">
        <v>0.65</v>
      </c>
      <c r="R240" s="286"/>
      <c r="S240" s="286"/>
      <c r="T240" s="286"/>
      <c r="U240" s="286"/>
      <c r="V240" s="286"/>
      <c r="W240" s="286"/>
      <c r="X240" s="286"/>
      <c r="Y240" s="286"/>
      <c r="Z240" s="286"/>
      <c r="AA240" s="418"/>
      <c r="AB240" s="349">
        <v>4.3</v>
      </c>
      <c r="AC240" s="452"/>
      <c r="AD240" s="348">
        <f t="shared" si="31"/>
        <v>4.3</v>
      </c>
      <c r="AE240" s="348">
        <f t="shared" si="32"/>
        <v>2.12</v>
      </c>
      <c r="AF240" s="190" t="s">
        <v>926</v>
      </c>
    </row>
    <row r="241" spans="1:32" s="56" customFormat="1" ht="45">
      <c r="A241" s="185" t="s">
        <v>562</v>
      </c>
      <c r="B241" s="185" t="s">
        <v>249</v>
      </c>
      <c r="C241" s="185" t="s">
        <v>282</v>
      </c>
      <c r="D241" s="175" t="s">
        <v>785</v>
      </c>
      <c r="E241" s="239">
        <v>0.26</v>
      </c>
      <c r="F241" s="285"/>
      <c r="G241" s="526"/>
      <c r="H241" s="286"/>
      <c r="I241" s="528"/>
      <c r="J241" s="286"/>
      <c r="K241" s="528"/>
      <c r="L241" s="286"/>
      <c r="M241" s="528"/>
      <c r="N241" s="286"/>
      <c r="O241" s="528"/>
      <c r="P241" s="286"/>
      <c r="Q241" s="528"/>
      <c r="R241" s="286"/>
      <c r="S241" s="286"/>
      <c r="T241" s="286"/>
      <c r="U241" s="286"/>
      <c r="V241" s="286"/>
      <c r="W241" s="286"/>
      <c r="X241" s="286"/>
      <c r="Y241" s="286"/>
      <c r="Z241" s="286"/>
      <c r="AA241" s="418"/>
      <c r="AB241" s="349">
        <v>0.26</v>
      </c>
      <c r="AC241" s="452"/>
      <c r="AD241" s="348">
        <f t="shared" si="31"/>
        <v>0.26</v>
      </c>
      <c r="AE241" s="348">
        <f t="shared" si="32"/>
        <v>0</v>
      </c>
      <c r="AF241" s="190" t="s">
        <v>928</v>
      </c>
    </row>
    <row r="242" spans="1:32" s="56" customFormat="1" ht="45">
      <c r="A242" s="185" t="s">
        <v>563</v>
      </c>
      <c r="B242" s="185" t="s">
        <v>249</v>
      </c>
      <c r="C242" s="185" t="s">
        <v>282</v>
      </c>
      <c r="D242" s="175" t="s">
        <v>789</v>
      </c>
      <c r="E242" s="284">
        <v>1</v>
      </c>
      <c r="F242" s="285"/>
      <c r="G242" s="526"/>
      <c r="H242" s="286"/>
      <c r="I242" s="528"/>
      <c r="J242" s="286"/>
      <c r="K242" s="528"/>
      <c r="L242" s="286"/>
      <c r="M242" s="528"/>
      <c r="N242" s="286"/>
      <c r="O242" s="528"/>
      <c r="P242" s="286"/>
      <c r="Q242" s="528"/>
      <c r="R242" s="286"/>
      <c r="S242" s="286"/>
      <c r="T242" s="286"/>
      <c r="U242" s="286"/>
      <c r="V242" s="286"/>
      <c r="W242" s="286"/>
      <c r="X242" s="286"/>
      <c r="Y242" s="286"/>
      <c r="Z242" s="286"/>
      <c r="AA242" s="418"/>
      <c r="AB242" s="287">
        <v>1</v>
      </c>
      <c r="AC242" s="443"/>
      <c r="AD242" s="288">
        <f t="shared" si="31"/>
        <v>1</v>
      </c>
      <c r="AE242" s="288">
        <f t="shared" si="32"/>
        <v>0</v>
      </c>
      <c r="AF242" s="190" t="s">
        <v>927</v>
      </c>
    </row>
    <row r="243" spans="1:32" s="56" customFormat="1" ht="112.5">
      <c r="A243" s="185" t="s">
        <v>564</v>
      </c>
      <c r="B243" s="185" t="s">
        <v>249</v>
      </c>
      <c r="C243" s="185" t="s">
        <v>282</v>
      </c>
      <c r="D243" s="175" t="s">
        <v>789</v>
      </c>
      <c r="E243" s="284">
        <v>1</v>
      </c>
      <c r="F243" s="285"/>
      <c r="G243" s="526"/>
      <c r="H243" s="286"/>
      <c r="I243" s="528"/>
      <c r="J243" s="286"/>
      <c r="K243" s="528"/>
      <c r="L243" s="286"/>
      <c r="M243" s="528"/>
      <c r="N243" s="286"/>
      <c r="O243" s="528"/>
      <c r="P243" s="286"/>
      <c r="Q243" s="528"/>
      <c r="R243" s="286"/>
      <c r="S243" s="286"/>
      <c r="T243" s="286"/>
      <c r="U243" s="286"/>
      <c r="V243" s="286"/>
      <c r="W243" s="286"/>
      <c r="X243" s="286"/>
      <c r="Y243" s="286"/>
      <c r="Z243" s="286"/>
      <c r="AA243" s="418"/>
      <c r="AB243" s="287">
        <v>1</v>
      </c>
      <c r="AC243" s="443"/>
      <c r="AD243" s="288">
        <f t="shared" si="31"/>
        <v>1</v>
      </c>
      <c r="AE243" s="288">
        <f t="shared" si="32"/>
        <v>0</v>
      </c>
      <c r="AF243" s="190" t="s">
        <v>929</v>
      </c>
    </row>
    <row r="244" spans="1:32" s="56" customFormat="1" ht="45">
      <c r="A244" s="185" t="s">
        <v>565</v>
      </c>
      <c r="B244" s="185" t="s">
        <v>249</v>
      </c>
      <c r="C244" s="185" t="s">
        <v>282</v>
      </c>
      <c r="D244" s="175" t="s">
        <v>789</v>
      </c>
      <c r="E244" s="284">
        <v>1</v>
      </c>
      <c r="F244" s="285"/>
      <c r="G244" s="526"/>
      <c r="H244" s="286"/>
      <c r="I244" s="528"/>
      <c r="J244" s="286"/>
      <c r="K244" s="528"/>
      <c r="L244" s="286"/>
      <c r="M244" s="528"/>
      <c r="N244" s="286"/>
      <c r="O244" s="528"/>
      <c r="P244" s="286"/>
      <c r="Q244" s="528"/>
      <c r="R244" s="286"/>
      <c r="S244" s="286"/>
      <c r="T244" s="286"/>
      <c r="U244" s="286"/>
      <c r="V244" s="286"/>
      <c r="W244" s="286"/>
      <c r="X244" s="286"/>
      <c r="Y244" s="286"/>
      <c r="Z244" s="286"/>
      <c r="AA244" s="418"/>
      <c r="AB244" s="287">
        <v>1</v>
      </c>
      <c r="AC244" s="443"/>
      <c r="AD244" s="288">
        <f t="shared" si="31"/>
        <v>1</v>
      </c>
      <c r="AE244" s="288">
        <f t="shared" si="32"/>
        <v>0</v>
      </c>
      <c r="AF244" s="190" t="s">
        <v>928</v>
      </c>
    </row>
    <row r="245" spans="1:32" s="56" customFormat="1" ht="45">
      <c r="A245" s="185" t="s">
        <v>566</v>
      </c>
      <c r="B245" s="185" t="s">
        <v>249</v>
      </c>
      <c r="C245" s="185" t="s">
        <v>282</v>
      </c>
      <c r="D245" s="175" t="s">
        <v>170</v>
      </c>
      <c r="E245" s="284">
        <v>1</v>
      </c>
      <c r="F245" s="285"/>
      <c r="G245" s="526"/>
      <c r="H245" s="286"/>
      <c r="I245" s="528"/>
      <c r="J245" s="286"/>
      <c r="K245" s="528"/>
      <c r="L245" s="286"/>
      <c r="M245" s="528"/>
      <c r="N245" s="286"/>
      <c r="O245" s="528"/>
      <c r="P245" s="286"/>
      <c r="Q245" s="528"/>
      <c r="R245" s="286"/>
      <c r="S245" s="286"/>
      <c r="T245" s="286"/>
      <c r="U245" s="286"/>
      <c r="V245" s="286"/>
      <c r="W245" s="286"/>
      <c r="X245" s="286"/>
      <c r="Y245" s="286"/>
      <c r="Z245" s="286"/>
      <c r="AA245" s="418"/>
      <c r="AB245" s="287">
        <v>1</v>
      </c>
      <c r="AC245" s="443"/>
      <c r="AD245" s="288">
        <f t="shared" si="31"/>
        <v>1</v>
      </c>
      <c r="AE245" s="288">
        <f t="shared" si="32"/>
        <v>0</v>
      </c>
      <c r="AF245" s="190" t="s">
        <v>930</v>
      </c>
    </row>
    <row r="246" spans="1:32" s="56" customFormat="1" ht="45">
      <c r="A246" s="185" t="s">
        <v>567</v>
      </c>
      <c r="B246" s="185" t="s">
        <v>249</v>
      </c>
      <c r="C246" s="185" t="s">
        <v>282</v>
      </c>
      <c r="D246" s="175" t="s">
        <v>170</v>
      </c>
      <c r="E246" s="284">
        <v>2</v>
      </c>
      <c r="F246" s="285"/>
      <c r="G246" s="526"/>
      <c r="H246" s="286"/>
      <c r="I246" s="528"/>
      <c r="J246" s="286"/>
      <c r="K246" s="528"/>
      <c r="L246" s="286"/>
      <c r="M246" s="528"/>
      <c r="N246" s="286"/>
      <c r="O246" s="528"/>
      <c r="P246" s="286"/>
      <c r="Q246" s="528"/>
      <c r="R246" s="286"/>
      <c r="S246" s="286"/>
      <c r="T246" s="286"/>
      <c r="U246" s="286"/>
      <c r="V246" s="286"/>
      <c r="W246" s="286"/>
      <c r="X246" s="286"/>
      <c r="Y246" s="286"/>
      <c r="Z246" s="286"/>
      <c r="AA246" s="418"/>
      <c r="AB246" s="287">
        <v>2</v>
      </c>
      <c r="AC246" s="443"/>
      <c r="AD246" s="288">
        <f t="shared" si="31"/>
        <v>2</v>
      </c>
      <c r="AE246" s="288">
        <f t="shared" si="32"/>
        <v>0</v>
      </c>
      <c r="AF246" s="190" t="s">
        <v>928</v>
      </c>
    </row>
    <row r="247" spans="1:32" s="56" customFormat="1" ht="45">
      <c r="A247" s="82" t="s">
        <v>497</v>
      </c>
      <c r="B247" s="82" t="s">
        <v>249</v>
      </c>
      <c r="C247" s="82" t="s">
        <v>213</v>
      </c>
      <c r="D247" s="83" t="s">
        <v>98</v>
      </c>
      <c r="E247" s="328">
        <v>68.4</v>
      </c>
      <c r="F247" s="350">
        <v>68.4</v>
      </c>
      <c r="G247" s="527">
        <v>68.4</v>
      </c>
      <c r="H247" s="351">
        <v>68.4</v>
      </c>
      <c r="I247" s="529">
        <v>68.4</v>
      </c>
      <c r="J247" s="351">
        <v>68.4</v>
      </c>
      <c r="K247" s="529">
        <v>68.4</v>
      </c>
      <c r="L247" s="351">
        <v>68.4</v>
      </c>
      <c r="M247" s="529">
        <v>68.4</v>
      </c>
      <c r="N247" s="351">
        <v>68.4</v>
      </c>
      <c r="O247" s="529">
        <v>68.4</v>
      </c>
      <c r="P247" s="351">
        <v>68.4</v>
      </c>
      <c r="Q247" s="529">
        <v>68.4</v>
      </c>
      <c r="R247" s="351">
        <v>68.4</v>
      </c>
      <c r="S247" s="351"/>
      <c r="T247" s="351">
        <v>68.4</v>
      </c>
      <c r="U247" s="351"/>
      <c r="V247" s="351">
        <v>68.4</v>
      </c>
      <c r="W247" s="351"/>
      <c r="X247" s="351">
        <v>68.4</v>
      </c>
      <c r="Y247" s="351"/>
      <c r="Z247" s="351">
        <v>68.4</v>
      </c>
      <c r="AA247" s="425"/>
      <c r="AB247" s="349">
        <v>68.4</v>
      </c>
      <c r="AC247" s="452"/>
      <c r="AD247" s="348">
        <v>68.4</v>
      </c>
      <c r="AE247" s="348">
        <v>68.4</v>
      </c>
      <c r="AF247" s="190"/>
    </row>
    <row r="248" spans="1:32" s="56" customFormat="1" ht="45">
      <c r="A248" s="185" t="s">
        <v>524</v>
      </c>
      <c r="B248" s="185" t="s">
        <v>249</v>
      </c>
      <c r="C248" s="185" t="s">
        <v>283</v>
      </c>
      <c r="D248" s="175" t="s">
        <v>66</v>
      </c>
      <c r="E248" s="284">
        <v>24</v>
      </c>
      <c r="F248" s="285">
        <v>2</v>
      </c>
      <c r="G248" s="526">
        <v>2</v>
      </c>
      <c r="H248" s="286">
        <v>2</v>
      </c>
      <c r="I248" s="528">
        <v>2</v>
      </c>
      <c r="J248" s="286">
        <v>2</v>
      </c>
      <c r="K248" s="528">
        <v>2</v>
      </c>
      <c r="L248" s="286">
        <v>2</v>
      </c>
      <c r="M248" s="528">
        <v>2</v>
      </c>
      <c r="N248" s="286">
        <v>2</v>
      </c>
      <c r="O248" s="528">
        <v>2</v>
      </c>
      <c r="P248" s="286">
        <v>2</v>
      </c>
      <c r="Q248" s="528">
        <v>2</v>
      </c>
      <c r="R248" s="286">
        <v>2</v>
      </c>
      <c r="S248" s="286"/>
      <c r="T248" s="286">
        <v>2</v>
      </c>
      <c r="U248" s="286"/>
      <c r="V248" s="286">
        <v>2</v>
      </c>
      <c r="W248" s="286"/>
      <c r="X248" s="286">
        <v>2</v>
      </c>
      <c r="Y248" s="286"/>
      <c r="Z248" s="286">
        <v>2</v>
      </c>
      <c r="AA248" s="418"/>
      <c r="AB248" s="287">
        <v>2</v>
      </c>
      <c r="AC248" s="443"/>
      <c r="AD248" s="288">
        <f t="shared" si="31"/>
        <v>24</v>
      </c>
      <c r="AE248" s="288">
        <f t="shared" si="32"/>
        <v>12</v>
      </c>
      <c r="AF248" s="190"/>
    </row>
    <row r="249" spans="1:32" s="56" customFormat="1" ht="12" thickBot="1">
      <c r="A249" s="208"/>
      <c r="B249" s="208"/>
      <c r="C249" s="208"/>
      <c r="D249" s="177"/>
      <c r="E249" s="274"/>
      <c r="F249" s="275"/>
      <c r="G249" s="403"/>
      <c r="H249" s="276"/>
      <c r="I249" s="276"/>
      <c r="J249" s="276"/>
      <c r="K249" s="276"/>
      <c r="L249" s="276"/>
      <c r="M249" s="276"/>
      <c r="N249" s="276"/>
      <c r="O249" s="276"/>
      <c r="P249" s="276"/>
      <c r="Q249" s="276"/>
      <c r="R249" s="276"/>
      <c r="S249" s="276"/>
      <c r="T249" s="276"/>
      <c r="U249" s="276"/>
      <c r="V249" s="276"/>
      <c r="W249" s="276"/>
      <c r="X249" s="276"/>
      <c r="Y249" s="276"/>
      <c r="Z249" s="276"/>
      <c r="AA249" s="426"/>
      <c r="AB249" s="274"/>
      <c r="AC249" s="448"/>
      <c r="AD249" s="288"/>
      <c r="AE249" s="470"/>
      <c r="AF249" s="209"/>
    </row>
    <row r="250" spans="1:32" s="56" customFormat="1" ht="15.75" customHeight="1">
      <c r="A250" s="686" t="s">
        <v>777</v>
      </c>
      <c r="B250" s="686"/>
      <c r="C250" s="686"/>
      <c r="D250" s="686"/>
      <c r="E250" s="687"/>
      <c r="F250" s="713"/>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row>
    <row r="251" spans="1:32" s="56" customFormat="1" ht="67.5">
      <c r="A251" s="185" t="s">
        <v>568</v>
      </c>
      <c r="B251" s="185" t="s">
        <v>292</v>
      </c>
      <c r="C251" s="185" t="s">
        <v>213</v>
      </c>
      <c r="D251" s="175" t="s">
        <v>293</v>
      </c>
      <c r="E251" s="284">
        <v>1</v>
      </c>
      <c r="F251" s="285">
        <v>1</v>
      </c>
      <c r="G251" s="526"/>
      <c r="H251" s="286"/>
      <c r="I251" s="528"/>
      <c r="J251" s="286"/>
      <c r="K251" s="528">
        <v>1</v>
      </c>
      <c r="L251" s="286"/>
      <c r="M251" s="528"/>
      <c r="N251" s="286"/>
      <c r="O251" s="528"/>
      <c r="P251" s="286"/>
      <c r="Q251" s="528"/>
      <c r="R251" s="286"/>
      <c r="S251" s="286"/>
      <c r="T251" s="286"/>
      <c r="U251" s="286"/>
      <c r="V251" s="286"/>
      <c r="W251" s="286"/>
      <c r="X251" s="286"/>
      <c r="Y251" s="286"/>
      <c r="Z251" s="286"/>
      <c r="AA251" s="418"/>
      <c r="AB251" s="287"/>
      <c r="AC251" s="443"/>
      <c r="AD251" s="288">
        <f aca="true" t="shared" si="33" ref="AD251:AD256">+F251+H251+J251+L251+N251+P251+R251+T251+V251+X251+Z251+AB251</f>
        <v>1</v>
      </c>
      <c r="AE251" s="288">
        <f aca="true" t="shared" si="34" ref="AE251:AE256">+G251+I251+K251+M251+O251+Q251+S251+U251+W251+Y251+AA251+AC251</f>
        <v>1</v>
      </c>
      <c r="AF251" s="190" t="s">
        <v>931</v>
      </c>
    </row>
    <row r="252" spans="1:32" s="56" customFormat="1" ht="45">
      <c r="A252" s="185" t="s">
        <v>569</v>
      </c>
      <c r="B252" s="185" t="s">
        <v>292</v>
      </c>
      <c r="C252" s="185" t="s">
        <v>213</v>
      </c>
      <c r="D252" s="175" t="s">
        <v>294</v>
      </c>
      <c r="E252" s="284">
        <v>3</v>
      </c>
      <c r="F252" s="285"/>
      <c r="G252" s="526"/>
      <c r="H252" s="286"/>
      <c r="I252" s="528"/>
      <c r="J252" s="286"/>
      <c r="K252" s="528"/>
      <c r="L252" s="286">
        <v>3</v>
      </c>
      <c r="M252" s="528"/>
      <c r="N252" s="286"/>
      <c r="O252" s="528"/>
      <c r="P252" s="286"/>
      <c r="Q252" s="528"/>
      <c r="R252" s="286"/>
      <c r="S252" s="286"/>
      <c r="T252" s="286"/>
      <c r="U252" s="286"/>
      <c r="V252" s="286"/>
      <c r="W252" s="286"/>
      <c r="X252" s="286"/>
      <c r="Y252" s="286"/>
      <c r="Z252" s="286"/>
      <c r="AA252" s="418"/>
      <c r="AB252" s="287"/>
      <c r="AC252" s="443"/>
      <c r="AD252" s="288">
        <f t="shared" si="33"/>
        <v>3</v>
      </c>
      <c r="AE252" s="288">
        <f t="shared" si="34"/>
        <v>0</v>
      </c>
      <c r="AF252" s="190"/>
    </row>
    <row r="253" spans="1:32" s="56" customFormat="1" ht="45">
      <c r="A253" s="185" t="s">
        <v>570</v>
      </c>
      <c r="B253" s="185" t="s">
        <v>292</v>
      </c>
      <c r="C253" s="185" t="s">
        <v>213</v>
      </c>
      <c r="D253" s="175" t="s">
        <v>295</v>
      </c>
      <c r="E253" s="284">
        <v>1</v>
      </c>
      <c r="F253" s="285"/>
      <c r="G253" s="526"/>
      <c r="H253" s="286"/>
      <c r="I253" s="528"/>
      <c r="J253" s="286"/>
      <c r="K253" s="528"/>
      <c r="L253" s="286">
        <v>1</v>
      </c>
      <c r="M253" s="528"/>
      <c r="N253" s="286"/>
      <c r="O253" s="528">
        <v>1</v>
      </c>
      <c r="P253" s="286"/>
      <c r="Q253" s="528"/>
      <c r="R253" s="286"/>
      <c r="S253" s="286"/>
      <c r="T253" s="286"/>
      <c r="U253" s="286"/>
      <c r="V253" s="286"/>
      <c r="W253" s="286"/>
      <c r="X253" s="286"/>
      <c r="Y253" s="286"/>
      <c r="Z253" s="286"/>
      <c r="AA253" s="418"/>
      <c r="AB253" s="287"/>
      <c r="AC253" s="443"/>
      <c r="AD253" s="288">
        <f t="shared" si="33"/>
        <v>1</v>
      </c>
      <c r="AE253" s="288">
        <f t="shared" si="34"/>
        <v>1</v>
      </c>
      <c r="AF253" s="190" t="s">
        <v>932</v>
      </c>
    </row>
    <row r="254" spans="1:32" s="56" customFormat="1" ht="45">
      <c r="A254" s="185" t="s">
        <v>571</v>
      </c>
      <c r="B254" s="185" t="s">
        <v>292</v>
      </c>
      <c r="C254" s="185" t="s">
        <v>213</v>
      </c>
      <c r="D254" s="175" t="s">
        <v>296</v>
      </c>
      <c r="E254" s="284">
        <v>1</v>
      </c>
      <c r="F254" s="285"/>
      <c r="G254" s="526"/>
      <c r="H254" s="286"/>
      <c r="I254" s="528"/>
      <c r="J254" s="286"/>
      <c r="K254" s="528"/>
      <c r="L254" s="286">
        <v>1</v>
      </c>
      <c r="M254" s="528"/>
      <c r="N254" s="286"/>
      <c r="O254" s="528">
        <v>1</v>
      </c>
      <c r="P254" s="286"/>
      <c r="Q254" s="528"/>
      <c r="R254" s="286"/>
      <c r="S254" s="286"/>
      <c r="T254" s="286"/>
      <c r="U254" s="286"/>
      <c r="V254" s="286"/>
      <c r="W254" s="286"/>
      <c r="X254" s="286"/>
      <c r="Y254" s="286"/>
      <c r="Z254" s="286"/>
      <c r="AA254" s="418"/>
      <c r="AB254" s="287"/>
      <c r="AC254" s="443"/>
      <c r="AD254" s="288">
        <f t="shared" si="33"/>
        <v>1</v>
      </c>
      <c r="AE254" s="288">
        <f t="shared" si="34"/>
        <v>1</v>
      </c>
      <c r="AF254" s="190" t="s">
        <v>933</v>
      </c>
    </row>
    <row r="255" spans="1:32" s="56" customFormat="1" ht="45">
      <c r="A255" s="82" t="s">
        <v>502</v>
      </c>
      <c r="B255" s="82" t="s">
        <v>249</v>
      </c>
      <c r="C255" s="82" t="s">
        <v>213</v>
      </c>
      <c r="D255" s="83" t="s">
        <v>98</v>
      </c>
      <c r="E255" s="328">
        <v>138.9</v>
      </c>
      <c r="F255" s="350">
        <v>138.9</v>
      </c>
      <c r="G255" s="527">
        <v>138.9</v>
      </c>
      <c r="H255" s="351">
        <v>138.9</v>
      </c>
      <c r="I255" s="529">
        <v>138.9</v>
      </c>
      <c r="J255" s="351">
        <v>138.9</v>
      </c>
      <c r="K255" s="529">
        <v>138.9</v>
      </c>
      <c r="L255" s="286">
        <v>138.9</v>
      </c>
      <c r="M255" s="529">
        <v>138.9</v>
      </c>
      <c r="N255" s="286">
        <v>138.9</v>
      </c>
      <c r="O255" s="528"/>
      <c r="P255" s="286">
        <v>138.9</v>
      </c>
      <c r="Q255" s="528"/>
      <c r="R255" s="286">
        <v>138.9</v>
      </c>
      <c r="S255" s="286"/>
      <c r="T255" s="286">
        <v>138.9</v>
      </c>
      <c r="U255" s="286"/>
      <c r="V255" s="286">
        <v>138.9</v>
      </c>
      <c r="W255" s="286"/>
      <c r="X255" s="286">
        <v>138.9</v>
      </c>
      <c r="Y255" s="286"/>
      <c r="Z255" s="286">
        <v>138.9</v>
      </c>
      <c r="AA255" s="418"/>
      <c r="AB255" s="287">
        <v>138.9</v>
      </c>
      <c r="AC255" s="443"/>
      <c r="AD255" s="288">
        <v>139</v>
      </c>
      <c r="AE255" s="288">
        <v>139</v>
      </c>
      <c r="AF255" s="190"/>
    </row>
    <row r="256" spans="1:32" s="56" customFormat="1" ht="45.75" thickBot="1">
      <c r="A256" s="185" t="s">
        <v>524</v>
      </c>
      <c r="B256" s="185" t="s">
        <v>249</v>
      </c>
      <c r="C256" s="185" t="s">
        <v>283</v>
      </c>
      <c r="D256" s="175" t="s">
        <v>66</v>
      </c>
      <c r="E256" s="284">
        <v>24</v>
      </c>
      <c r="F256" s="285">
        <v>2</v>
      </c>
      <c r="G256" s="526">
        <v>2</v>
      </c>
      <c r="H256" s="286">
        <v>2</v>
      </c>
      <c r="I256" s="528">
        <v>2</v>
      </c>
      <c r="J256" s="286">
        <v>2</v>
      </c>
      <c r="K256" s="528">
        <v>2</v>
      </c>
      <c r="L256" s="286">
        <v>2</v>
      </c>
      <c r="M256" s="528">
        <v>2</v>
      </c>
      <c r="N256" s="286">
        <v>2</v>
      </c>
      <c r="O256" s="528"/>
      <c r="P256" s="286">
        <v>2</v>
      </c>
      <c r="Q256" s="528"/>
      <c r="R256" s="286">
        <v>2</v>
      </c>
      <c r="S256" s="286"/>
      <c r="T256" s="286">
        <v>2</v>
      </c>
      <c r="U256" s="286"/>
      <c r="V256" s="286">
        <v>2</v>
      </c>
      <c r="W256" s="286"/>
      <c r="X256" s="286">
        <v>2</v>
      </c>
      <c r="Y256" s="286"/>
      <c r="Z256" s="286">
        <v>2</v>
      </c>
      <c r="AA256" s="418"/>
      <c r="AB256" s="287">
        <v>2</v>
      </c>
      <c r="AC256" s="443"/>
      <c r="AD256" s="288">
        <f t="shared" si="33"/>
        <v>24</v>
      </c>
      <c r="AE256" s="288">
        <f t="shared" si="34"/>
        <v>8</v>
      </c>
      <c r="AF256" s="190"/>
    </row>
    <row r="257" spans="1:32" s="56" customFormat="1" ht="15.75" customHeight="1">
      <c r="A257" s="686" t="s">
        <v>778</v>
      </c>
      <c r="B257" s="686"/>
      <c r="C257" s="686"/>
      <c r="D257" s="686"/>
      <c r="E257" s="687"/>
      <c r="F257" s="713"/>
      <c r="G257" s="714"/>
      <c r="H257" s="714"/>
      <c r="I257" s="714"/>
      <c r="J257" s="714"/>
      <c r="K257" s="714"/>
      <c r="L257" s="714"/>
      <c r="M257" s="714"/>
      <c r="N257" s="714"/>
      <c r="O257" s="714"/>
      <c r="P257" s="714"/>
      <c r="Q257" s="714"/>
      <c r="R257" s="714"/>
      <c r="S257" s="714"/>
      <c r="T257" s="714"/>
      <c r="U257" s="714"/>
      <c r="V257" s="714"/>
      <c r="W257" s="714"/>
      <c r="X257" s="714"/>
      <c r="Y257" s="714"/>
      <c r="Z257" s="714"/>
      <c r="AA257" s="714"/>
      <c r="AB257" s="714"/>
      <c r="AC257" s="714"/>
      <c r="AD257" s="714"/>
      <c r="AE257" s="714"/>
      <c r="AF257" s="714"/>
    </row>
    <row r="258" spans="1:32" s="56" customFormat="1" ht="45">
      <c r="A258" s="185" t="s">
        <v>572</v>
      </c>
      <c r="B258" s="185" t="s">
        <v>249</v>
      </c>
      <c r="C258" s="185" t="s">
        <v>282</v>
      </c>
      <c r="D258" s="175" t="s">
        <v>784</v>
      </c>
      <c r="E258" s="328">
        <v>15</v>
      </c>
      <c r="F258" s="187"/>
      <c r="G258" s="530"/>
      <c r="H258" s="188"/>
      <c r="I258" s="531"/>
      <c r="J258" s="188"/>
      <c r="K258" s="531"/>
      <c r="L258" s="188"/>
      <c r="M258" s="531"/>
      <c r="N258" s="188"/>
      <c r="O258" s="531">
        <v>0.77</v>
      </c>
      <c r="P258" s="188"/>
      <c r="Q258" s="531">
        <v>2.62</v>
      </c>
      <c r="R258" s="188"/>
      <c r="S258" s="188"/>
      <c r="T258" s="188"/>
      <c r="U258" s="188"/>
      <c r="V258" s="188"/>
      <c r="W258" s="188"/>
      <c r="X258" s="188"/>
      <c r="Y258" s="188"/>
      <c r="Z258" s="188"/>
      <c r="AA258" s="419"/>
      <c r="AB258" s="349">
        <v>15</v>
      </c>
      <c r="AC258" s="452"/>
      <c r="AD258" s="348">
        <f aca="true" t="shared" si="35" ref="AD258:AD265">+F258+H258+J258+L258+N258+P258+R258+T258+V258+X258+Z258+AB258</f>
        <v>15</v>
      </c>
      <c r="AE258" s="189">
        <f aca="true" t="shared" si="36" ref="AE258:AE265">+G258+I258+K258+M258+O258+Q258+S258+U258+W258+Y258+AA258+AC258</f>
        <v>3.39</v>
      </c>
      <c r="AF258" s="190" t="s">
        <v>905</v>
      </c>
    </row>
    <row r="259" spans="1:32" s="56" customFormat="1" ht="45">
      <c r="A259" s="185" t="s">
        <v>573</v>
      </c>
      <c r="B259" s="185" t="s">
        <v>249</v>
      </c>
      <c r="C259" s="185" t="s">
        <v>282</v>
      </c>
      <c r="D259" s="175" t="s">
        <v>784</v>
      </c>
      <c r="E259" s="284">
        <v>8</v>
      </c>
      <c r="F259" s="187"/>
      <c r="G259" s="530"/>
      <c r="H259" s="188"/>
      <c r="I259" s="531"/>
      <c r="J259" s="188"/>
      <c r="K259" s="531"/>
      <c r="L259" s="188"/>
      <c r="M259" s="531"/>
      <c r="N259" s="188"/>
      <c r="O259" s="531"/>
      <c r="P259" s="188"/>
      <c r="Q259" s="531"/>
      <c r="R259" s="188"/>
      <c r="S259" s="188"/>
      <c r="T259" s="188"/>
      <c r="U259" s="188"/>
      <c r="V259" s="188"/>
      <c r="W259" s="188"/>
      <c r="X259" s="188"/>
      <c r="Y259" s="188"/>
      <c r="Z259" s="188"/>
      <c r="AA259" s="419"/>
      <c r="AB259" s="287">
        <v>8</v>
      </c>
      <c r="AC259" s="443"/>
      <c r="AD259" s="288">
        <f t="shared" si="35"/>
        <v>8</v>
      </c>
      <c r="AE259" s="288">
        <f t="shared" si="36"/>
        <v>0</v>
      </c>
      <c r="AF259" s="190"/>
    </row>
    <row r="260" spans="1:32" s="56" customFormat="1" ht="45">
      <c r="A260" s="185" t="s">
        <v>574</v>
      </c>
      <c r="B260" s="185" t="s">
        <v>249</v>
      </c>
      <c r="C260" s="185" t="s">
        <v>282</v>
      </c>
      <c r="D260" s="175" t="s">
        <v>784</v>
      </c>
      <c r="E260" s="284">
        <v>12</v>
      </c>
      <c r="F260" s="187"/>
      <c r="G260" s="530"/>
      <c r="H260" s="188"/>
      <c r="I260" s="531"/>
      <c r="J260" s="188"/>
      <c r="K260" s="531"/>
      <c r="L260" s="188"/>
      <c r="M260" s="531">
        <v>1</v>
      </c>
      <c r="N260" s="188"/>
      <c r="O260" s="531"/>
      <c r="P260" s="188"/>
      <c r="Q260" s="531"/>
      <c r="R260" s="188"/>
      <c r="S260" s="188"/>
      <c r="T260" s="188"/>
      <c r="U260" s="188"/>
      <c r="V260" s="188"/>
      <c r="W260" s="188"/>
      <c r="X260" s="188"/>
      <c r="Y260" s="188"/>
      <c r="Z260" s="188"/>
      <c r="AA260" s="419"/>
      <c r="AB260" s="287">
        <v>12</v>
      </c>
      <c r="AC260" s="443"/>
      <c r="AD260" s="288">
        <f t="shared" si="35"/>
        <v>12</v>
      </c>
      <c r="AE260" s="288">
        <f t="shared" si="36"/>
        <v>1</v>
      </c>
      <c r="AF260" s="190" t="s">
        <v>905</v>
      </c>
    </row>
    <row r="261" spans="1:32" s="56" customFormat="1" ht="45">
      <c r="A261" s="185" t="s">
        <v>575</v>
      </c>
      <c r="B261" s="185" t="s">
        <v>249</v>
      </c>
      <c r="C261" s="185" t="s">
        <v>282</v>
      </c>
      <c r="D261" s="175" t="s">
        <v>784</v>
      </c>
      <c r="E261" s="284">
        <v>3</v>
      </c>
      <c r="F261" s="285"/>
      <c r="G261" s="526"/>
      <c r="H261" s="286"/>
      <c r="I261" s="531">
        <v>1.57</v>
      </c>
      <c r="J261" s="188"/>
      <c r="K261" s="531">
        <v>1.43</v>
      </c>
      <c r="L261" s="286"/>
      <c r="M261" s="528"/>
      <c r="N261" s="286"/>
      <c r="O261" s="528"/>
      <c r="P261" s="286"/>
      <c r="Q261" s="528"/>
      <c r="R261" s="286">
        <v>3</v>
      </c>
      <c r="S261" s="286"/>
      <c r="T261" s="286"/>
      <c r="U261" s="286"/>
      <c r="V261" s="286"/>
      <c r="W261" s="286"/>
      <c r="X261" s="286"/>
      <c r="Y261" s="286"/>
      <c r="Z261" s="286"/>
      <c r="AA261" s="418"/>
      <c r="AB261" s="287"/>
      <c r="AC261" s="443"/>
      <c r="AD261" s="288">
        <f t="shared" si="35"/>
        <v>3</v>
      </c>
      <c r="AE261" s="288">
        <f t="shared" si="36"/>
        <v>3</v>
      </c>
      <c r="AF261" s="190"/>
    </row>
    <row r="262" spans="1:32" s="56" customFormat="1" ht="45">
      <c r="A262" s="185" t="s">
        <v>576</v>
      </c>
      <c r="B262" s="185" t="s">
        <v>249</v>
      </c>
      <c r="C262" s="185" t="s">
        <v>282</v>
      </c>
      <c r="D262" s="175" t="s">
        <v>392</v>
      </c>
      <c r="E262" s="328">
        <v>2.6</v>
      </c>
      <c r="F262" s="350"/>
      <c r="G262" s="527"/>
      <c r="H262" s="351">
        <v>2.6</v>
      </c>
      <c r="I262" s="529"/>
      <c r="J262" s="286"/>
      <c r="K262" s="529">
        <v>2.6</v>
      </c>
      <c r="L262" s="286"/>
      <c r="M262" s="528"/>
      <c r="N262" s="286"/>
      <c r="O262" s="528"/>
      <c r="P262" s="286"/>
      <c r="Q262" s="528"/>
      <c r="R262" s="286"/>
      <c r="S262" s="286"/>
      <c r="T262" s="286"/>
      <c r="U262" s="286"/>
      <c r="V262" s="286"/>
      <c r="W262" s="286"/>
      <c r="X262" s="286"/>
      <c r="Y262" s="286"/>
      <c r="Z262" s="286"/>
      <c r="AA262" s="418"/>
      <c r="AB262" s="287"/>
      <c r="AC262" s="443"/>
      <c r="AD262" s="348">
        <f t="shared" si="35"/>
        <v>2.6</v>
      </c>
      <c r="AE262" s="348">
        <f t="shared" si="36"/>
        <v>2.6</v>
      </c>
      <c r="AF262" s="190"/>
    </row>
    <row r="263" spans="1:32" s="56" customFormat="1" ht="45">
      <c r="A263" s="185" t="s">
        <v>577</v>
      </c>
      <c r="B263" s="185" t="s">
        <v>249</v>
      </c>
      <c r="C263" s="185" t="s">
        <v>282</v>
      </c>
      <c r="D263" s="175" t="s">
        <v>788</v>
      </c>
      <c r="E263" s="284">
        <v>1</v>
      </c>
      <c r="F263" s="285"/>
      <c r="G263" s="526"/>
      <c r="H263" s="286"/>
      <c r="I263" s="528"/>
      <c r="J263" s="286"/>
      <c r="K263" s="528"/>
      <c r="L263" s="286"/>
      <c r="M263" s="528"/>
      <c r="N263" s="286"/>
      <c r="O263" s="528"/>
      <c r="P263" s="286"/>
      <c r="Q263" s="528"/>
      <c r="R263" s="286">
        <v>1</v>
      </c>
      <c r="S263" s="286"/>
      <c r="T263" s="286"/>
      <c r="U263" s="286"/>
      <c r="V263" s="286"/>
      <c r="W263" s="286"/>
      <c r="X263" s="286"/>
      <c r="Y263" s="286"/>
      <c r="Z263" s="286"/>
      <c r="AA263" s="418"/>
      <c r="AB263" s="287"/>
      <c r="AC263" s="443"/>
      <c r="AD263" s="288">
        <f t="shared" si="35"/>
        <v>1</v>
      </c>
      <c r="AE263" s="288">
        <f t="shared" si="36"/>
        <v>0</v>
      </c>
      <c r="AF263" s="329"/>
    </row>
    <row r="264" spans="1:32" s="56" customFormat="1" ht="45">
      <c r="A264" s="82" t="s">
        <v>497</v>
      </c>
      <c r="B264" s="82" t="s">
        <v>249</v>
      </c>
      <c r="C264" s="82" t="s">
        <v>213</v>
      </c>
      <c r="D264" s="83" t="s">
        <v>98</v>
      </c>
      <c r="E264" s="239">
        <v>177.13</v>
      </c>
      <c r="F264" s="187">
        <v>177.13</v>
      </c>
      <c r="G264" s="530">
        <v>177.13</v>
      </c>
      <c r="H264" s="188">
        <v>177.13</v>
      </c>
      <c r="I264" s="531">
        <v>177.13</v>
      </c>
      <c r="J264" s="188">
        <v>177.13</v>
      </c>
      <c r="K264" s="531">
        <v>177.13</v>
      </c>
      <c r="L264" s="188">
        <v>177.13</v>
      </c>
      <c r="M264" s="531">
        <v>177.13</v>
      </c>
      <c r="N264" s="188">
        <v>177.13</v>
      </c>
      <c r="O264" s="531">
        <v>177.13</v>
      </c>
      <c r="P264" s="188">
        <v>177.13</v>
      </c>
      <c r="Q264" s="531">
        <v>177.13</v>
      </c>
      <c r="R264" s="188">
        <v>177.13</v>
      </c>
      <c r="S264" s="188"/>
      <c r="T264" s="188">
        <v>177.13</v>
      </c>
      <c r="U264" s="188"/>
      <c r="V264" s="188">
        <v>177.13</v>
      </c>
      <c r="W264" s="188"/>
      <c r="X264" s="188">
        <v>177.13</v>
      </c>
      <c r="Y264" s="188"/>
      <c r="Z264" s="188">
        <v>177.13</v>
      </c>
      <c r="AA264" s="419"/>
      <c r="AB264" s="186">
        <v>177.13</v>
      </c>
      <c r="AC264" s="444"/>
      <c r="AD264" s="189">
        <v>177.13</v>
      </c>
      <c r="AE264" s="189">
        <v>177.13</v>
      </c>
      <c r="AF264" s="329"/>
    </row>
    <row r="265" spans="1:32" s="56" customFormat="1" ht="45.75" thickBot="1">
      <c r="A265" s="185" t="s">
        <v>524</v>
      </c>
      <c r="B265" s="185" t="s">
        <v>249</v>
      </c>
      <c r="C265" s="185" t="s">
        <v>283</v>
      </c>
      <c r="D265" s="175" t="s">
        <v>66</v>
      </c>
      <c r="E265" s="284">
        <v>24</v>
      </c>
      <c r="F265" s="285">
        <v>2</v>
      </c>
      <c r="G265" s="526">
        <v>2</v>
      </c>
      <c r="H265" s="286">
        <v>2</v>
      </c>
      <c r="I265" s="528">
        <v>2</v>
      </c>
      <c r="J265" s="286">
        <v>2</v>
      </c>
      <c r="K265" s="528">
        <v>2</v>
      </c>
      <c r="L265" s="286">
        <v>2</v>
      </c>
      <c r="M265" s="528">
        <v>2</v>
      </c>
      <c r="N265" s="286">
        <v>2</v>
      </c>
      <c r="O265" s="528">
        <v>2</v>
      </c>
      <c r="P265" s="286">
        <v>2</v>
      </c>
      <c r="Q265" s="528">
        <v>2</v>
      </c>
      <c r="R265" s="286">
        <v>2</v>
      </c>
      <c r="S265" s="286"/>
      <c r="T265" s="286">
        <v>2</v>
      </c>
      <c r="U265" s="286"/>
      <c r="V265" s="286">
        <v>2</v>
      </c>
      <c r="W265" s="286"/>
      <c r="X265" s="286">
        <v>2</v>
      </c>
      <c r="Y265" s="286"/>
      <c r="Z265" s="286">
        <v>2</v>
      </c>
      <c r="AA265" s="418"/>
      <c r="AB265" s="287">
        <v>2</v>
      </c>
      <c r="AC265" s="443"/>
      <c r="AD265" s="288">
        <f t="shared" si="35"/>
        <v>24</v>
      </c>
      <c r="AE265" s="288">
        <f t="shared" si="36"/>
        <v>12</v>
      </c>
      <c r="AF265" s="329"/>
    </row>
    <row r="266" spans="1:32" s="56" customFormat="1" ht="11.25" customHeight="1">
      <c r="A266" s="686" t="s">
        <v>779</v>
      </c>
      <c r="B266" s="686"/>
      <c r="C266" s="686"/>
      <c r="D266" s="686"/>
      <c r="E266" s="687"/>
      <c r="F266" s="713"/>
      <c r="G266" s="714"/>
      <c r="H266" s="714"/>
      <c r="I266" s="714"/>
      <c r="J266" s="714"/>
      <c r="K266" s="714"/>
      <c r="L266" s="714"/>
      <c r="M266" s="714"/>
      <c r="N266" s="714"/>
      <c r="O266" s="714"/>
      <c r="P266" s="714"/>
      <c r="Q266" s="714"/>
      <c r="R266" s="714"/>
      <c r="S266" s="714"/>
      <c r="T266" s="714"/>
      <c r="U266" s="714"/>
      <c r="V266" s="714"/>
      <c r="W266" s="714"/>
      <c r="X266" s="714"/>
      <c r="Y266" s="714"/>
      <c r="Z266" s="714"/>
      <c r="AA266" s="714"/>
      <c r="AB266" s="714"/>
      <c r="AC266" s="714"/>
      <c r="AD266" s="714"/>
      <c r="AE266" s="714"/>
      <c r="AF266" s="714"/>
    </row>
    <row r="267" spans="1:32" s="221" customFormat="1" ht="45">
      <c r="A267" s="211" t="s">
        <v>578</v>
      </c>
      <c r="B267" s="211" t="s">
        <v>249</v>
      </c>
      <c r="C267" s="211" t="s">
        <v>282</v>
      </c>
      <c r="D267" s="175" t="s">
        <v>784</v>
      </c>
      <c r="E267" s="213">
        <v>1.8</v>
      </c>
      <c r="F267" s="214"/>
      <c r="G267" s="401"/>
      <c r="H267" s="215">
        <v>0.163</v>
      </c>
      <c r="I267" s="242"/>
      <c r="J267" s="215">
        <v>0.163</v>
      </c>
      <c r="K267" s="242">
        <v>0.16</v>
      </c>
      <c r="L267" s="215">
        <v>0.163</v>
      </c>
      <c r="M267" s="242"/>
      <c r="N267" s="215">
        <v>0.163</v>
      </c>
      <c r="O267" s="242">
        <v>0.13</v>
      </c>
      <c r="P267" s="215">
        <v>0.163</v>
      </c>
      <c r="Q267" s="242"/>
      <c r="R267" s="215">
        <v>0.163</v>
      </c>
      <c r="S267" s="215"/>
      <c r="T267" s="215">
        <v>0.163</v>
      </c>
      <c r="U267" s="215"/>
      <c r="V267" s="215">
        <v>0.163</v>
      </c>
      <c r="W267" s="215"/>
      <c r="X267" s="215">
        <v>0.163</v>
      </c>
      <c r="Y267" s="215"/>
      <c r="Z267" s="215">
        <v>0.163</v>
      </c>
      <c r="AA267" s="417"/>
      <c r="AB267" s="213">
        <v>0.17</v>
      </c>
      <c r="AC267" s="442"/>
      <c r="AD267" s="216">
        <f aca="true" t="shared" si="37" ref="AD267:AD278">+F267+H267+J267+L267+N267+P267+R267+T267+V267+X267+Z267+AB267</f>
        <v>1.8</v>
      </c>
      <c r="AE267" s="216">
        <f aca="true" t="shared" si="38" ref="AE267:AE278">+G267+I267+K267+M267+O267+Q267+S267+U267+W267+Y267+AA267+AC267</f>
        <v>0.29000000000000004</v>
      </c>
      <c r="AF267" s="217"/>
    </row>
    <row r="268" spans="1:32" s="221" customFormat="1" ht="45">
      <c r="A268" s="211" t="s">
        <v>579</v>
      </c>
      <c r="B268" s="211" t="s">
        <v>249</v>
      </c>
      <c r="C268" s="211" t="s">
        <v>282</v>
      </c>
      <c r="D268" s="175" t="s">
        <v>784</v>
      </c>
      <c r="E268" s="213">
        <v>6.6</v>
      </c>
      <c r="F268" s="214"/>
      <c r="G268" s="401">
        <v>0.3</v>
      </c>
      <c r="H268" s="215"/>
      <c r="I268" s="242">
        <v>0.22</v>
      </c>
      <c r="J268" s="215">
        <v>0.6599999999999999</v>
      </c>
      <c r="K268" s="242">
        <v>3.66</v>
      </c>
      <c r="L268" s="215">
        <v>0.6599999999999999</v>
      </c>
      <c r="M268" s="242">
        <v>0.5</v>
      </c>
      <c r="N268" s="215">
        <v>0.6599999999999999</v>
      </c>
      <c r="O268" s="242">
        <v>3.3</v>
      </c>
      <c r="P268" s="215">
        <v>0.6599999999999999</v>
      </c>
      <c r="Q268" s="242">
        <v>1.25</v>
      </c>
      <c r="R268" s="215">
        <v>0.6599999999999999</v>
      </c>
      <c r="S268" s="215"/>
      <c r="T268" s="215">
        <v>0.6599999999999999</v>
      </c>
      <c r="U268" s="215"/>
      <c r="V268" s="215">
        <v>0.6599999999999999</v>
      </c>
      <c r="W268" s="215"/>
      <c r="X268" s="215">
        <v>0.6599999999999999</v>
      </c>
      <c r="Y268" s="215"/>
      <c r="Z268" s="215">
        <v>0.6599999999999999</v>
      </c>
      <c r="AA268" s="417"/>
      <c r="AB268" s="213">
        <v>0.6599999999999999</v>
      </c>
      <c r="AC268" s="442"/>
      <c r="AD268" s="216">
        <f t="shared" si="37"/>
        <v>6.6000000000000005</v>
      </c>
      <c r="AE268" s="216">
        <f t="shared" si="38"/>
        <v>9.23</v>
      </c>
      <c r="AF268" s="217" t="s">
        <v>901</v>
      </c>
    </row>
    <row r="269" spans="1:32" s="221" customFormat="1" ht="45">
      <c r="A269" s="211" t="s">
        <v>580</v>
      </c>
      <c r="B269" s="211" t="s">
        <v>249</v>
      </c>
      <c r="C269" s="211" t="s">
        <v>282</v>
      </c>
      <c r="D269" s="175" t="s">
        <v>784</v>
      </c>
      <c r="E269" s="213">
        <v>0.6</v>
      </c>
      <c r="F269" s="214">
        <v>0.2</v>
      </c>
      <c r="G269" s="401"/>
      <c r="H269" s="215">
        <v>0.2</v>
      </c>
      <c r="I269" s="242">
        <v>0.3</v>
      </c>
      <c r="J269" s="215">
        <v>0.2</v>
      </c>
      <c r="K269" s="242">
        <v>0.3</v>
      </c>
      <c r="L269" s="215"/>
      <c r="M269" s="242"/>
      <c r="N269" s="215"/>
      <c r="O269" s="242"/>
      <c r="P269" s="215"/>
      <c r="Q269" s="242"/>
      <c r="R269" s="215"/>
      <c r="S269" s="215"/>
      <c r="T269" s="215"/>
      <c r="U269" s="215"/>
      <c r="V269" s="215"/>
      <c r="W269" s="215"/>
      <c r="X269" s="215"/>
      <c r="Y269" s="215"/>
      <c r="Z269" s="215"/>
      <c r="AA269" s="417"/>
      <c r="AB269" s="213"/>
      <c r="AC269" s="442"/>
      <c r="AD269" s="216">
        <f t="shared" si="37"/>
        <v>0.6000000000000001</v>
      </c>
      <c r="AE269" s="216">
        <f t="shared" si="38"/>
        <v>0.6</v>
      </c>
      <c r="AF269" s="217" t="s">
        <v>902</v>
      </c>
    </row>
    <row r="270" spans="1:32" s="221" customFormat="1" ht="45">
      <c r="A270" s="211" t="s">
        <v>581</v>
      </c>
      <c r="B270" s="211" t="s">
        <v>249</v>
      </c>
      <c r="C270" s="211" t="s">
        <v>282</v>
      </c>
      <c r="D270" s="175" t="s">
        <v>784</v>
      </c>
      <c r="E270" s="269">
        <v>16</v>
      </c>
      <c r="F270" s="214"/>
      <c r="G270" s="401"/>
      <c r="H270" s="215"/>
      <c r="I270" s="242">
        <v>0.54</v>
      </c>
      <c r="J270" s="215">
        <v>0.25</v>
      </c>
      <c r="K270" s="242"/>
      <c r="L270" s="215">
        <v>0.25</v>
      </c>
      <c r="M270" s="242"/>
      <c r="N270" s="215">
        <v>1.5</v>
      </c>
      <c r="O270" s="242"/>
      <c r="P270" s="215">
        <v>2</v>
      </c>
      <c r="Q270" s="242">
        <v>0.89</v>
      </c>
      <c r="R270" s="215">
        <v>2</v>
      </c>
      <c r="S270" s="215"/>
      <c r="T270" s="215">
        <v>2</v>
      </c>
      <c r="U270" s="215"/>
      <c r="V270" s="215">
        <v>2</v>
      </c>
      <c r="W270" s="215"/>
      <c r="X270" s="215">
        <v>2</v>
      </c>
      <c r="Y270" s="215"/>
      <c r="Z270" s="215">
        <v>2</v>
      </c>
      <c r="AA270" s="417"/>
      <c r="AB270" s="213">
        <v>2</v>
      </c>
      <c r="AC270" s="442"/>
      <c r="AD270" s="381">
        <f t="shared" si="37"/>
        <v>16</v>
      </c>
      <c r="AE270" s="381">
        <f t="shared" si="38"/>
        <v>1.4300000000000002</v>
      </c>
      <c r="AF270" s="217"/>
    </row>
    <row r="271" spans="1:32" s="221" customFormat="1" ht="45">
      <c r="A271" s="211" t="s">
        <v>582</v>
      </c>
      <c r="B271" s="211" t="s">
        <v>249</v>
      </c>
      <c r="C271" s="211" t="s">
        <v>282</v>
      </c>
      <c r="D271" s="212" t="s">
        <v>172</v>
      </c>
      <c r="E271" s="269">
        <v>58</v>
      </c>
      <c r="F271" s="281">
        <v>5</v>
      </c>
      <c r="G271" s="402">
        <v>12</v>
      </c>
      <c r="H271" s="282">
        <v>10</v>
      </c>
      <c r="I271" s="279">
        <v>12</v>
      </c>
      <c r="J271" s="282">
        <v>10</v>
      </c>
      <c r="K271" s="279">
        <v>7</v>
      </c>
      <c r="L271" s="282">
        <v>10</v>
      </c>
      <c r="M271" s="279">
        <v>7</v>
      </c>
      <c r="N271" s="282">
        <v>10</v>
      </c>
      <c r="O271" s="279">
        <v>6</v>
      </c>
      <c r="P271" s="282">
        <v>10</v>
      </c>
      <c r="Q271" s="279">
        <v>6</v>
      </c>
      <c r="R271" s="282">
        <v>3</v>
      </c>
      <c r="S271" s="282"/>
      <c r="T271" s="282"/>
      <c r="U271" s="282"/>
      <c r="V271" s="282"/>
      <c r="W271" s="282"/>
      <c r="X271" s="282"/>
      <c r="Y271" s="282"/>
      <c r="Z271" s="282"/>
      <c r="AA271" s="416"/>
      <c r="AB271" s="269"/>
      <c r="AC271" s="441"/>
      <c r="AD271" s="283">
        <f t="shared" si="37"/>
        <v>58</v>
      </c>
      <c r="AE271" s="283">
        <f t="shared" si="38"/>
        <v>50</v>
      </c>
      <c r="AF271" s="217"/>
    </row>
    <row r="272" spans="1:32" s="221" customFormat="1" ht="45">
      <c r="A272" s="211" t="s">
        <v>583</v>
      </c>
      <c r="B272" s="211" t="s">
        <v>249</v>
      </c>
      <c r="C272" s="211" t="s">
        <v>282</v>
      </c>
      <c r="D272" s="212" t="s">
        <v>788</v>
      </c>
      <c r="E272" s="269">
        <v>2</v>
      </c>
      <c r="F272" s="281"/>
      <c r="G272" s="402"/>
      <c r="H272" s="282"/>
      <c r="I272" s="279"/>
      <c r="J272" s="282"/>
      <c r="K272" s="279"/>
      <c r="L272" s="282">
        <v>1</v>
      </c>
      <c r="M272" s="279"/>
      <c r="N272" s="282"/>
      <c r="O272" s="279"/>
      <c r="P272" s="282"/>
      <c r="Q272" s="279"/>
      <c r="R272" s="282"/>
      <c r="S272" s="282"/>
      <c r="T272" s="282"/>
      <c r="U272" s="282"/>
      <c r="V272" s="282"/>
      <c r="W272" s="282"/>
      <c r="X272" s="282"/>
      <c r="Y272" s="282"/>
      <c r="Z272" s="282"/>
      <c r="AA272" s="416"/>
      <c r="AB272" s="269">
        <v>1</v>
      </c>
      <c r="AC272" s="441"/>
      <c r="AD272" s="283">
        <f t="shared" si="37"/>
        <v>2</v>
      </c>
      <c r="AE272" s="283">
        <f t="shared" si="38"/>
        <v>0</v>
      </c>
      <c r="AF272" s="217"/>
    </row>
    <row r="273" spans="1:32" s="221" customFormat="1" ht="101.25">
      <c r="A273" s="211" t="s">
        <v>584</v>
      </c>
      <c r="B273" s="211" t="s">
        <v>249</v>
      </c>
      <c r="C273" s="211" t="s">
        <v>282</v>
      </c>
      <c r="D273" s="212" t="s">
        <v>789</v>
      </c>
      <c r="E273" s="269">
        <v>3</v>
      </c>
      <c r="F273" s="281"/>
      <c r="G273" s="401">
        <v>0.33</v>
      </c>
      <c r="H273" s="282">
        <v>0.27</v>
      </c>
      <c r="I273" s="242">
        <v>0.38</v>
      </c>
      <c r="J273" s="282">
        <v>0.27</v>
      </c>
      <c r="K273" s="242">
        <v>0.9</v>
      </c>
      <c r="L273" s="282">
        <v>0.27</v>
      </c>
      <c r="M273" s="242">
        <v>1.1</v>
      </c>
      <c r="N273" s="282">
        <v>0.27</v>
      </c>
      <c r="O273" s="242">
        <v>1.4</v>
      </c>
      <c r="P273" s="282">
        <v>0.27</v>
      </c>
      <c r="Q273" s="242"/>
      <c r="R273" s="282">
        <v>0.27</v>
      </c>
      <c r="S273" s="282"/>
      <c r="T273" s="282">
        <v>0.27</v>
      </c>
      <c r="U273" s="282"/>
      <c r="V273" s="282">
        <v>0.27</v>
      </c>
      <c r="W273" s="282"/>
      <c r="X273" s="282">
        <v>0.27</v>
      </c>
      <c r="Y273" s="282"/>
      <c r="Z273" s="282">
        <v>0.27</v>
      </c>
      <c r="AA273" s="416"/>
      <c r="AB273" s="269">
        <v>0.3</v>
      </c>
      <c r="AC273" s="441"/>
      <c r="AD273" s="283">
        <f t="shared" si="37"/>
        <v>3</v>
      </c>
      <c r="AE273" s="283">
        <f t="shared" si="38"/>
        <v>4.109999999999999</v>
      </c>
      <c r="AF273" s="217" t="s">
        <v>903</v>
      </c>
    </row>
    <row r="274" spans="1:32" s="221" customFormat="1" ht="45">
      <c r="A274" s="211" t="s">
        <v>585</v>
      </c>
      <c r="B274" s="211" t="s">
        <v>249</v>
      </c>
      <c r="C274" s="211" t="s">
        <v>282</v>
      </c>
      <c r="D274" s="212" t="s">
        <v>788</v>
      </c>
      <c r="E274" s="269">
        <v>1</v>
      </c>
      <c r="F274" s="281"/>
      <c r="G274" s="402"/>
      <c r="H274" s="282"/>
      <c r="I274" s="279"/>
      <c r="J274" s="282"/>
      <c r="K274" s="279"/>
      <c r="L274" s="282">
        <v>1</v>
      </c>
      <c r="M274" s="279"/>
      <c r="N274" s="282"/>
      <c r="O274" s="279">
        <v>1</v>
      </c>
      <c r="P274" s="282"/>
      <c r="Q274" s="279"/>
      <c r="R274" s="282"/>
      <c r="S274" s="282"/>
      <c r="T274" s="282"/>
      <c r="U274" s="282"/>
      <c r="V274" s="282"/>
      <c r="W274" s="282"/>
      <c r="X274" s="282"/>
      <c r="Y274" s="282"/>
      <c r="Z274" s="282"/>
      <c r="AA274" s="416"/>
      <c r="AB274" s="269"/>
      <c r="AC274" s="441"/>
      <c r="AD274" s="283">
        <f t="shared" si="37"/>
        <v>1</v>
      </c>
      <c r="AE274" s="283">
        <f t="shared" si="38"/>
        <v>1</v>
      </c>
      <c r="AF274" s="217"/>
    </row>
    <row r="275" spans="1:32" s="221" customFormat="1" ht="45">
      <c r="A275" s="211" t="s">
        <v>586</v>
      </c>
      <c r="B275" s="211" t="s">
        <v>249</v>
      </c>
      <c r="C275" s="211" t="s">
        <v>282</v>
      </c>
      <c r="D275" s="212" t="s">
        <v>788</v>
      </c>
      <c r="E275" s="269">
        <v>1</v>
      </c>
      <c r="F275" s="214">
        <v>0.33</v>
      </c>
      <c r="G275" s="402"/>
      <c r="H275" s="215">
        <v>0.3333333333333333</v>
      </c>
      <c r="I275" s="279"/>
      <c r="J275" s="215">
        <v>0.33</v>
      </c>
      <c r="K275" s="279"/>
      <c r="L275" s="282"/>
      <c r="M275" s="279">
        <v>1</v>
      </c>
      <c r="N275" s="282"/>
      <c r="O275" s="279"/>
      <c r="P275" s="282"/>
      <c r="Q275" s="279"/>
      <c r="R275" s="282"/>
      <c r="S275" s="282"/>
      <c r="T275" s="282"/>
      <c r="U275" s="282"/>
      <c r="V275" s="282"/>
      <c r="W275" s="282"/>
      <c r="X275" s="282"/>
      <c r="Y275" s="282"/>
      <c r="Z275" s="282"/>
      <c r="AA275" s="416"/>
      <c r="AB275" s="269"/>
      <c r="AC275" s="441"/>
      <c r="AD275" s="283">
        <f t="shared" si="37"/>
        <v>0.9933333333333334</v>
      </c>
      <c r="AE275" s="283">
        <f t="shared" si="38"/>
        <v>1</v>
      </c>
      <c r="AF275" s="217" t="s">
        <v>904</v>
      </c>
    </row>
    <row r="276" spans="1:32" s="221" customFormat="1" ht="45">
      <c r="A276" s="211" t="s">
        <v>587</v>
      </c>
      <c r="B276" s="211" t="s">
        <v>249</v>
      </c>
      <c r="C276" s="211" t="s">
        <v>282</v>
      </c>
      <c r="D276" s="212" t="s">
        <v>172</v>
      </c>
      <c r="E276" s="269">
        <v>30</v>
      </c>
      <c r="F276" s="281">
        <v>3</v>
      </c>
      <c r="G276" s="402">
        <v>2</v>
      </c>
      <c r="H276" s="282">
        <v>4</v>
      </c>
      <c r="I276" s="279">
        <v>3</v>
      </c>
      <c r="J276" s="282">
        <v>5</v>
      </c>
      <c r="K276" s="279">
        <v>3</v>
      </c>
      <c r="L276" s="282">
        <v>5</v>
      </c>
      <c r="M276" s="279">
        <v>3</v>
      </c>
      <c r="N276" s="282">
        <v>5</v>
      </c>
      <c r="O276" s="279">
        <v>2</v>
      </c>
      <c r="P276" s="282">
        <v>5</v>
      </c>
      <c r="Q276" s="279">
        <v>2</v>
      </c>
      <c r="R276" s="282">
        <v>3</v>
      </c>
      <c r="S276" s="282"/>
      <c r="T276" s="282"/>
      <c r="U276" s="282"/>
      <c r="V276" s="282"/>
      <c r="W276" s="282"/>
      <c r="X276" s="282"/>
      <c r="Y276" s="282"/>
      <c r="Z276" s="282"/>
      <c r="AA276" s="416"/>
      <c r="AB276" s="269"/>
      <c r="AC276" s="441"/>
      <c r="AD276" s="283">
        <f t="shared" si="37"/>
        <v>30</v>
      </c>
      <c r="AE276" s="283">
        <f t="shared" si="38"/>
        <v>15</v>
      </c>
      <c r="AF276" s="217"/>
    </row>
    <row r="277" spans="1:32" s="221" customFormat="1" ht="45">
      <c r="A277" s="82" t="s">
        <v>497</v>
      </c>
      <c r="B277" s="82" t="s">
        <v>249</v>
      </c>
      <c r="C277" s="82" t="s">
        <v>213</v>
      </c>
      <c r="D277" s="83" t="s">
        <v>98</v>
      </c>
      <c r="E277" s="269">
        <v>257</v>
      </c>
      <c r="F277" s="281">
        <v>257</v>
      </c>
      <c r="G277" s="402">
        <v>257</v>
      </c>
      <c r="H277" s="282">
        <v>257</v>
      </c>
      <c r="I277" s="279">
        <v>257</v>
      </c>
      <c r="J277" s="282">
        <v>257</v>
      </c>
      <c r="K277" s="279">
        <v>257</v>
      </c>
      <c r="L277" s="282">
        <v>257</v>
      </c>
      <c r="M277" s="279">
        <v>257</v>
      </c>
      <c r="N277" s="282">
        <v>257</v>
      </c>
      <c r="O277" s="279">
        <v>257</v>
      </c>
      <c r="P277" s="282">
        <v>257</v>
      </c>
      <c r="Q277" s="279">
        <v>257</v>
      </c>
      <c r="R277" s="282">
        <v>257</v>
      </c>
      <c r="S277" s="282"/>
      <c r="T277" s="282">
        <v>257</v>
      </c>
      <c r="U277" s="282"/>
      <c r="V277" s="282">
        <v>257</v>
      </c>
      <c r="W277" s="282"/>
      <c r="X277" s="282">
        <v>257</v>
      </c>
      <c r="Y277" s="282"/>
      <c r="Z277" s="282">
        <v>257</v>
      </c>
      <c r="AA277" s="416"/>
      <c r="AB277" s="269">
        <v>257</v>
      </c>
      <c r="AC277" s="441"/>
      <c r="AD277" s="283">
        <v>257</v>
      </c>
      <c r="AE277" s="283">
        <v>257</v>
      </c>
      <c r="AF277" s="217"/>
    </row>
    <row r="278" spans="1:32" s="56" customFormat="1" ht="45">
      <c r="A278" s="71" t="s">
        <v>524</v>
      </c>
      <c r="B278" s="71" t="s">
        <v>249</v>
      </c>
      <c r="C278" s="71" t="s">
        <v>283</v>
      </c>
      <c r="D278" s="72" t="s">
        <v>195</v>
      </c>
      <c r="E278" s="269">
        <v>24</v>
      </c>
      <c r="F278" s="270">
        <v>2</v>
      </c>
      <c r="G278" s="402">
        <v>2</v>
      </c>
      <c r="H278" s="271">
        <v>2</v>
      </c>
      <c r="I278" s="279">
        <v>2</v>
      </c>
      <c r="J278" s="271">
        <v>2</v>
      </c>
      <c r="K278" s="279">
        <v>2</v>
      </c>
      <c r="L278" s="271">
        <v>2</v>
      </c>
      <c r="M278" s="279">
        <v>2</v>
      </c>
      <c r="N278" s="271">
        <v>2</v>
      </c>
      <c r="O278" s="279">
        <v>2</v>
      </c>
      <c r="P278" s="271">
        <v>2</v>
      </c>
      <c r="Q278" s="279">
        <v>2</v>
      </c>
      <c r="R278" s="271">
        <v>2</v>
      </c>
      <c r="S278" s="271"/>
      <c r="T278" s="271">
        <v>2</v>
      </c>
      <c r="U278" s="271"/>
      <c r="V278" s="271">
        <v>2</v>
      </c>
      <c r="W278" s="271"/>
      <c r="X278" s="271">
        <v>2</v>
      </c>
      <c r="Y278" s="271"/>
      <c r="Z278" s="271">
        <v>2</v>
      </c>
      <c r="AA278" s="412"/>
      <c r="AB278" s="272">
        <v>2</v>
      </c>
      <c r="AC278" s="436"/>
      <c r="AD278" s="283">
        <f t="shared" si="37"/>
        <v>24</v>
      </c>
      <c r="AE278" s="283">
        <f t="shared" si="38"/>
        <v>12</v>
      </c>
      <c r="AF278" s="74"/>
    </row>
    <row r="279" spans="1:32" s="56" customFormat="1" ht="11.25">
      <c r="A279" s="71"/>
      <c r="B279" s="71"/>
      <c r="C279" s="71"/>
      <c r="D279" s="72"/>
      <c r="E279" s="272"/>
      <c r="F279" s="270"/>
      <c r="G279" s="399"/>
      <c r="H279" s="271"/>
      <c r="I279" s="271"/>
      <c r="J279" s="271"/>
      <c r="K279" s="271"/>
      <c r="L279" s="271"/>
      <c r="M279" s="271"/>
      <c r="N279" s="271"/>
      <c r="O279" s="271"/>
      <c r="P279" s="271"/>
      <c r="Q279" s="271"/>
      <c r="R279" s="271"/>
      <c r="S279" s="271"/>
      <c r="T279" s="271"/>
      <c r="U279" s="271"/>
      <c r="V279" s="271"/>
      <c r="W279" s="271"/>
      <c r="X279" s="271"/>
      <c r="Y279" s="271"/>
      <c r="Z279" s="271"/>
      <c r="AA279" s="412"/>
      <c r="AB279" s="272"/>
      <c r="AC279" s="443"/>
      <c r="AD279" s="288">
        <f>SUM(F279:AB279)</f>
        <v>0</v>
      </c>
      <c r="AE279" s="288"/>
      <c r="AF279" s="74"/>
    </row>
    <row r="280" spans="1:32" s="56" customFormat="1" ht="15.75" customHeight="1">
      <c r="A280" s="693" t="s">
        <v>780</v>
      </c>
      <c r="B280" s="693"/>
      <c r="C280" s="693"/>
      <c r="D280" s="693"/>
      <c r="E280" s="694"/>
      <c r="F280" s="691"/>
      <c r="G280" s="692"/>
      <c r="H280" s="692"/>
      <c r="I280" s="692"/>
      <c r="J280" s="692"/>
      <c r="K280" s="692"/>
      <c r="L280" s="692"/>
      <c r="M280" s="692"/>
      <c r="N280" s="692"/>
      <c r="O280" s="692"/>
      <c r="P280" s="692"/>
      <c r="Q280" s="692"/>
      <c r="R280" s="692"/>
      <c r="S280" s="692"/>
      <c r="T280" s="692"/>
      <c r="U280" s="692"/>
      <c r="V280" s="692"/>
      <c r="W280" s="692"/>
      <c r="X280" s="692"/>
      <c r="Y280" s="692"/>
      <c r="Z280" s="692"/>
      <c r="AA280" s="692"/>
      <c r="AB280" s="692"/>
      <c r="AC280" s="692"/>
      <c r="AD280" s="692"/>
      <c r="AE280" s="692"/>
      <c r="AF280" s="692"/>
    </row>
    <row r="281" spans="1:32" s="221" customFormat="1" ht="168.75">
      <c r="A281" s="211" t="s">
        <v>588</v>
      </c>
      <c r="B281" s="211" t="s">
        <v>249</v>
      </c>
      <c r="C281" s="211" t="s">
        <v>281</v>
      </c>
      <c r="D281" s="212" t="s">
        <v>173</v>
      </c>
      <c r="E281" s="269">
        <v>1</v>
      </c>
      <c r="F281" s="214"/>
      <c r="G281" s="401"/>
      <c r="H281" s="215"/>
      <c r="I281" s="242"/>
      <c r="J281" s="215"/>
      <c r="K281" s="242"/>
      <c r="L281" s="215"/>
      <c r="M281" s="242"/>
      <c r="N281" s="215"/>
      <c r="O281" s="242"/>
      <c r="P281" s="215"/>
      <c r="Q281" s="242"/>
      <c r="R281" s="282">
        <v>1</v>
      </c>
      <c r="S281" s="282"/>
      <c r="T281" s="215"/>
      <c r="U281" s="215"/>
      <c r="V281" s="215"/>
      <c r="W281" s="215"/>
      <c r="X281" s="215"/>
      <c r="Y281" s="215"/>
      <c r="Z281" s="215"/>
      <c r="AA281" s="417"/>
      <c r="AB281" s="213"/>
      <c r="AC281" s="442"/>
      <c r="AD281" s="381">
        <f aca="true" t="shared" si="39" ref="AD281:AE283">+F281+H281+J281+L281+N281+P281+R281+T281+V281+X281+Z281+AB281</f>
        <v>1</v>
      </c>
      <c r="AE281" s="381">
        <f t="shared" si="39"/>
        <v>0</v>
      </c>
      <c r="AF281" s="217" t="s">
        <v>899</v>
      </c>
    </row>
    <row r="282" spans="1:32" s="221" customFormat="1" ht="56.25">
      <c r="A282" s="211" t="s">
        <v>589</v>
      </c>
      <c r="B282" s="211" t="s">
        <v>249</v>
      </c>
      <c r="C282" s="211" t="s">
        <v>282</v>
      </c>
      <c r="D282" s="212" t="s">
        <v>284</v>
      </c>
      <c r="E282" s="269">
        <v>1</v>
      </c>
      <c r="F282" s="281"/>
      <c r="G282" s="402"/>
      <c r="H282" s="282"/>
      <c r="I282" s="279"/>
      <c r="J282" s="282"/>
      <c r="K282" s="279"/>
      <c r="L282" s="282"/>
      <c r="M282" s="279"/>
      <c r="N282" s="282"/>
      <c r="O282" s="279"/>
      <c r="P282" s="282"/>
      <c r="Q282" s="279"/>
      <c r="R282" s="282"/>
      <c r="S282" s="282"/>
      <c r="T282" s="282"/>
      <c r="U282" s="282"/>
      <c r="V282" s="282"/>
      <c r="W282" s="282"/>
      <c r="X282" s="282"/>
      <c r="Y282" s="282"/>
      <c r="Z282" s="282">
        <v>1</v>
      </c>
      <c r="AA282" s="416"/>
      <c r="AB282" s="269"/>
      <c r="AC282" s="441"/>
      <c r="AD282" s="283">
        <f t="shared" si="39"/>
        <v>1</v>
      </c>
      <c r="AE282" s="283">
        <f t="shared" si="39"/>
        <v>0</v>
      </c>
      <c r="AF282" s="217" t="s">
        <v>900</v>
      </c>
    </row>
    <row r="283" spans="1:32" s="221" customFormat="1" ht="45">
      <c r="A283" s="211" t="s">
        <v>524</v>
      </c>
      <c r="B283" s="211" t="s">
        <v>249</v>
      </c>
      <c r="C283" s="211" t="s">
        <v>283</v>
      </c>
      <c r="D283" s="212" t="s">
        <v>195</v>
      </c>
      <c r="E283" s="269">
        <v>36</v>
      </c>
      <c r="F283" s="281">
        <v>3</v>
      </c>
      <c r="G283" s="402">
        <v>2</v>
      </c>
      <c r="H283" s="282">
        <v>3</v>
      </c>
      <c r="I283" s="279">
        <v>4</v>
      </c>
      <c r="J283" s="282">
        <v>3</v>
      </c>
      <c r="K283" s="279">
        <v>4</v>
      </c>
      <c r="L283" s="282">
        <v>3</v>
      </c>
      <c r="M283" s="279">
        <v>4</v>
      </c>
      <c r="N283" s="282">
        <v>3</v>
      </c>
      <c r="O283" s="279">
        <v>3</v>
      </c>
      <c r="P283" s="282">
        <v>3</v>
      </c>
      <c r="Q283" s="279">
        <v>2</v>
      </c>
      <c r="R283" s="282">
        <v>3</v>
      </c>
      <c r="S283" s="282"/>
      <c r="T283" s="282">
        <v>3</v>
      </c>
      <c r="U283" s="282"/>
      <c r="V283" s="282">
        <v>3</v>
      </c>
      <c r="W283" s="282"/>
      <c r="X283" s="282">
        <v>3</v>
      </c>
      <c r="Y283" s="282"/>
      <c r="Z283" s="282">
        <v>3</v>
      </c>
      <c r="AA283" s="416"/>
      <c r="AB283" s="269">
        <v>3</v>
      </c>
      <c r="AC283" s="441"/>
      <c r="AD283" s="283">
        <f t="shared" si="39"/>
        <v>36</v>
      </c>
      <c r="AE283" s="283">
        <f t="shared" si="39"/>
        <v>19</v>
      </c>
      <c r="AF283" s="217" t="s">
        <v>898</v>
      </c>
    </row>
    <row r="284" spans="1:32" s="56" customFormat="1" ht="15.75" customHeight="1">
      <c r="A284" s="693" t="s">
        <v>781</v>
      </c>
      <c r="B284" s="693"/>
      <c r="C284" s="693"/>
      <c r="D284" s="693"/>
      <c r="E284" s="694"/>
      <c r="F284" s="691"/>
      <c r="G284" s="692"/>
      <c r="H284" s="692"/>
      <c r="I284" s="692"/>
      <c r="J284" s="692"/>
      <c r="K284" s="692"/>
      <c r="L284" s="692"/>
      <c r="M284" s="692"/>
      <c r="N284" s="692"/>
      <c r="O284" s="692"/>
      <c r="P284" s="692"/>
      <c r="Q284" s="692"/>
      <c r="R284" s="692"/>
      <c r="S284" s="692"/>
      <c r="T284" s="692"/>
      <c r="U284" s="692"/>
      <c r="V284" s="692"/>
      <c r="W284" s="692"/>
      <c r="X284" s="692"/>
      <c r="Y284" s="692"/>
      <c r="Z284" s="692"/>
      <c r="AA284" s="692"/>
      <c r="AB284" s="692"/>
      <c r="AC284" s="692"/>
      <c r="AD284" s="692"/>
      <c r="AE284" s="692"/>
      <c r="AF284" s="692"/>
    </row>
    <row r="285" spans="1:32" s="221" customFormat="1" ht="45">
      <c r="A285" s="211" t="s">
        <v>590</v>
      </c>
      <c r="B285" s="211" t="s">
        <v>249</v>
      </c>
      <c r="C285" s="211" t="s">
        <v>282</v>
      </c>
      <c r="D285" s="212" t="s">
        <v>784</v>
      </c>
      <c r="E285" s="213">
        <f>28.8026590005376-7.66</f>
        <v>21.1426590005376</v>
      </c>
      <c r="F285" s="214"/>
      <c r="G285" s="401"/>
      <c r="H285" s="215"/>
      <c r="I285" s="242"/>
      <c r="J285" s="215"/>
      <c r="K285" s="242"/>
      <c r="L285" s="215">
        <v>0.5370072210440036</v>
      </c>
      <c r="M285" s="242"/>
      <c r="N285" s="215">
        <v>0.93632757566884</v>
      </c>
      <c r="O285" s="242"/>
      <c r="P285" s="215">
        <v>1.89466510969445</v>
      </c>
      <c r="Q285" s="242"/>
      <c r="R285" s="215">
        <v>2.54601834825558</v>
      </c>
      <c r="S285" s="215"/>
      <c r="T285" s="215">
        <v>2.86365647185426</v>
      </c>
      <c r="U285" s="215"/>
      <c r="V285" s="215">
        <v>2.29431900070079</v>
      </c>
      <c r="W285" s="215"/>
      <c r="X285" s="215">
        <v>3.5373861079998603</v>
      </c>
      <c r="Y285" s="215"/>
      <c r="Z285" s="215">
        <f>3.63049725228546-0.66</f>
        <v>2.97049725228546</v>
      </c>
      <c r="AA285" s="417"/>
      <c r="AB285" s="213">
        <v>3.562781913034359</v>
      </c>
      <c r="AC285" s="442"/>
      <c r="AD285" s="216">
        <f aca="true" t="shared" si="40" ref="AD285:AD293">+F285+H285+J285+L285+N285+P285+R285+T285+V285+X285+Z285+AB285</f>
        <v>21.142659000537602</v>
      </c>
      <c r="AE285" s="216">
        <f aca="true" t="shared" si="41" ref="AE285:AE293">+G285+I285+K285+M285+O285+Q285+S285+U285+W285+Y285+AA285+AC285</f>
        <v>0</v>
      </c>
      <c r="AF285" s="373" t="s">
        <v>935</v>
      </c>
    </row>
    <row r="286" spans="1:32" s="221" customFormat="1" ht="45">
      <c r="A286" s="211" t="s">
        <v>591</v>
      </c>
      <c r="B286" s="211" t="s">
        <v>249</v>
      </c>
      <c r="C286" s="211" t="s">
        <v>282</v>
      </c>
      <c r="D286" s="212" t="s">
        <v>784</v>
      </c>
      <c r="E286" s="213">
        <f>37.6746901920731-3.9-5.97</f>
        <v>27.804690192073103</v>
      </c>
      <c r="F286" s="214"/>
      <c r="G286" s="401">
        <v>1.64</v>
      </c>
      <c r="H286" s="215">
        <v>1.5007159147831315</v>
      </c>
      <c r="I286" s="242">
        <v>1.69</v>
      </c>
      <c r="J286" s="215">
        <v>3.566326243425734</v>
      </c>
      <c r="K286" s="242">
        <v>1.45</v>
      </c>
      <c r="L286" s="215">
        <f>5.68144972203863-3.9</f>
        <v>1.7814497220386305</v>
      </c>
      <c r="M286" s="242">
        <v>2.07</v>
      </c>
      <c r="N286" s="215">
        <f>6.4561460298518-5.97</f>
        <v>0.4861460298517999</v>
      </c>
      <c r="O286" s="242">
        <v>0.82</v>
      </c>
      <c r="P286" s="215">
        <v>2.769178680214879</v>
      </c>
      <c r="Q286" s="242">
        <v>2.81</v>
      </c>
      <c r="R286" s="215">
        <v>2.437244209847774</v>
      </c>
      <c r="S286" s="215"/>
      <c r="T286" s="215">
        <v>2.907524388129768</v>
      </c>
      <c r="U286" s="215"/>
      <c r="V286" s="215">
        <v>2.8263304651002956</v>
      </c>
      <c r="W286" s="215"/>
      <c r="X286" s="215">
        <v>3.713084542192419</v>
      </c>
      <c r="Y286" s="215"/>
      <c r="Z286" s="215">
        <v>2.9845765842388605</v>
      </c>
      <c r="AA286" s="417"/>
      <c r="AB286" s="213">
        <v>2.8321134122498277</v>
      </c>
      <c r="AC286" s="442"/>
      <c r="AD286" s="216">
        <f t="shared" si="40"/>
        <v>27.80469019207312</v>
      </c>
      <c r="AE286" s="216">
        <f t="shared" si="41"/>
        <v>10.48</v>
      </c>
      <c r="AF286" s="372" t="s">
        <v>935</v>
      </c>
    </row>
    <row r="287" spans="1:32" s="221" customFormat="1" ht="45">
      <c r="A287" s="211" t="s">
        <v>592</v>
      </c>
      <c r="B287" s="211" t="s">
        <v>249</v>
      </c>
      <c r="C287" s="211" t="s">
        <v>282</v>
      </c>
      <c r="D287" s="212" t="s">
        <v>784</v>
      </c>
      <c r="E287" s="213">
        <f>17.7276039108432+4.27</f>
        <v>21.9976039108432</v>
      </c>
      <c r="F287" s="214">
        <v>1.190449716623885</v>
      </c>
      <c r="G287" s="401">
        <v>0</v>
      </c>
      <c r="H287" s="215">
        <v>1.00541337331944</v>
      </c>
      <c r="I287" s="242">
        <v>0</v>
      </c>
      <c r="J287" s="215">
        <v>0.797035034437187</v>
      </c>
      <c r="K287" s="242">
        <v>3.36</v>
      </c>
      <c r="L287" s="215">
        <v>0.797035034437187</v>
      </c>
      <c r="M287" s="242">
        <v>3.03</v>
      </c>
      <c r="N287" s="215">
        <v>0.797035034437187</v>
      </c>
      <c r="O287" s="242">
        <v>0.42</v>
      </c>
      <c r="P287" s="215">
        <v>0.797035034437187</v>
      </c>
      <c r="Q287" s="242">
        <v>3.26</v>
      </c>
      <c r="R287" s="215">
        <v>0.3453964088748825</v>
      </c>
      <c r="S287" s="215"/>
      <c r="T287" s="215">
        <v>0.8671064884696931</v>
      </c>
      <c r="U287" s="215"/>
      <c r="V287" s="215">
        <v>1.5608151306151372</v>
      </c>
      <c r="W287" s="215"/>
      <c r="X287" s="215">
        <v>3.242647152260655</v>
      </c>
      <c r="Y287" s="215"/>
      <c r="Z287" s="215">
        <v>3.002452537677587</v>
      </c>
      <c r="AA287" s="417"/>
      <c r="AB287" s="213">
        <f>3.32518296525321+4.27</f>
        <v>7.59518296525321</v>
      </c>
      <c r="AC287" s="442"/>
      <c r="AD287" s="216">
        <f t="shared" si="40"/>
        <v>21.99760391084324</v>
      </c>
      <c r="AE287" s="216">
        <f t="shared" si="41"/>
        <v>10.07</v>
      </c>
      <c r="AF287" s="373" t="s">
        <v>935</v>
      </c>
    </row>
    <row r="288" spans="1:32" s="221" customFormat="1" ht="45">
      <c r="A288" s="211" t="s">
        <v>593</v>
      </c>
      <c r="B288" s="211" t="s">
        <v>249</v>
      </c>
      <c r="C288" s="211" t="s">
        <v>282</v>
      </c>
      <c r="D288" s="212" t="s">
        <v>784</v>
      </c>
      <c r="E288" s="213">
        <f>45.3716733616716-10.62</f>
        <v>34.7516733616716</v>
      </c>
      <c r="F288" s="214">
        <v>1.622609405300972</v>
      </c>
      <c r="G288" s="401">
        <v>0.08</v>
      </c>
      <c r="H288" s="215">
        <v>3.8333949989925467</v>
      </c>
      <c r="I288" s="242">
        <v>0</v>
      </c>
      <c r="J288" s="215">
        <v>3.07723808762684</v>
      </c>
      <c r="K288" s="242">
        <v>0.93</v>
      </c>
      <c r="L288" s="215">
        <v>3.54546838462122</v>
      </c>
      <c r="M288" s="242">
        <v>9.37</v>
      </c>
      <c r="N288" s="215">
        <v>3.16828451010108</v>
      </c>
      <c r="O288" s="242">
        <v>10.62</v>
      </c>
      <c r="P288" s="215">
        <v>1.0290338151066927</v>
      </c>
      <c r="Q288" s="242">
        <v>5.51</v>
      </c>
      <c r="R288" s="215">
        <v>0.5628244665341353</v>
      </c>
      <c r="S288" s="215"/>
      <c r="T288" s="215">
        <v>2.4516944016605358</v>
      </c>
      <c r="U288" s="215"/>
      <c r="V288" s="215">
        <v>3.34409254354141</v>
      </c>
      <c r="W288" s="215"/>
      <c r="X288" s="215">
        <v>3.8158414557592626</v>
      </c>
      <c r="Y288" s="215"/>
      <c r="Z288" s="215">
        <v>4.056282268060448</v>
      </c>
      <c r="AA288" s="417"/>
      <c r="AB288" s="213">
        <f>5.86490902436649-1.62</f>
        <v>4.24490902436649</v>
      </c>
      <c r="AC288" s="442"/>
      <c r="AD288" s="216">
        <f t="shared" si="40"/>
        <v>34.751673361671635</v>
      </c>
      <c r="AE288" s="216">
        <f t="shared" si="41"/>
        <v>26.509999999999998</v>
      </c>
      <c r="AF288" s="372" t="s">
        <v>935</v>
      </c>
    </row>
    <row r="289" spans="1:32" s="221" customFormat="1" ht="45">
      <c r="A289" s="211" t="s">
        <v>594</v>
      </c>
      <c r="B289" s="211" t="s">
        <v>249</v>
      </c>
      <c r="C289" s="211" t="s">
        <v>282</v>
      </c>
      <c r="D289" s="212" t="s">
        <v>784</v>
      </c>
      <c r="E289" s="213">
        <f>16.1966507354543+5.51</f>
        <v>21.706650735454296</v>
      </c>
      <c r="F289" s="214"/>
      <c r="G289" s="401">
        <v>33</v>
      </c>
      <c r="H289" s="215"/>
      <c r="I289" s="242">
        <v>5.63</v>
      </c>
      <c r="J289" s="215">
        <f>2.34032411651522</f>
        <v>2.34032411651522</v>
      </c>
      <c r="K289" s="242">
        <v>5.02</v>
      </c>
      <c r="L289" s="215">
        <v>1.7687948484903484</v>
      </c>
      <c r="M289" s="242">
        <v>3.5</v>
      </c>
      <c r="N289" s="215">
        <v>1.03433609567284</v>
      </c>
      <c r="O289" s="242">
        <v>0.01</v>
      </c>
      <c r="P289" s="215">
        <v>1.6637890798210018</v>
      </c>
      <c r="Q289" s="242">
        <v>2.05</v>
      </c>
      <c r="R289" s="215">
        <v>1.618529005805696</v>
      </c>
      <c r="S289" s="215"/>
      <c r="T289" s="215">
        <v>1.3121509855720854</v>
      </c>
      <c r="U289" s="215"/>
      <c r="V289" s="215">
        <f>0.69+3.96</f>
        <v>4.65</v>
      </c>
      <c r="W289" s="215"/>
      <c r="X289" s="215">
        <v>0.6317570212397774</v>
      </c>
      <c r="Y289" s="215"/>
      <c r="Z289" s="215">
        <v>0.584964441723361</v>
      </c>
      <c r="AA289" s="417"/>
      <c r="AB289" s="213">
        <f>0.593200881424801+5.51</f>
        <v>6.103200881424801</v>
      </c>
      <c r="AC289" s="442"/>
      <c r="AD289" s="216">
        <f t="shared" si="40"/>
        <v>21.707846476265132</v>
      </c>
      <c r="AE289" s="216">
        <f t="shared" si="41"/>
        <v>49.21</v>
      </c>
      <c r="AF289" s="372" t="s">
        <v>935</v>
      </c>
    </row>
    <row r="290" spans="1:32" s="221" customFormat="1" ht="45">
      <c r="A290" s="211" t="s">
        <v>595</v>
      </c>
      <c r="B290" s="211" t="s">
        <v>249</v>
      </c>
      <c r="C290" s="211" t="s">
        <v>282</v>
      </c>
      <c r="D290" s="212" t="s">
        <v>785</v>
      </c>
      <c r="E290" s="213">
        <v>7.24</v>
      </c>
      <c r="F290" s="214"/>
      <c r="G290" s="401"/>
      <c r="H290" s="215">
        <v>3.2232162406425817</v>
      </c>
      <c r="I290" s="242"/>
      <c r="J290" s="215">
        <v>3.2232162406425817</v>
      </c>
      <c r="K290" s="242"/>
      <c r="L290" s="215"/>
      <c r="M290" s="242"/>
      <c r="N290" s="215"/>
      <c r="O290" s="242"/>
      <c r="P290" s="215"/>
      <c r="Q290" s="242"/>
      <c r="R290" s="215"/>
      <c r="S290" s="215"/>
      <c r="T290" s="215"/>
      <c r="U290" s="215"/>
      <c r="V290" s="215"/>
      <c r="W290" s="215"/>
      <c r="X290" s="215"/>
      <c r="Y290" s="215"/>
      <c r="Z290" s="215">
        <v>0.08433029358228053</v>
      </c>
      <c r="AA290" s="417"/>
      <c r="AB290" s="213">
        <v>0.711575323949754</v>
      </c>
      <c r="AC290" s="442"/>
      <c r="AD290" s="216">
        <f t="shared" si="40"/>
        <v>7.242338098817198</v>
      </c>
      <c r="AE290" s="216">
        <f t="shared" si="41"/>
        <v>0</v>
      </c>
      <c r="AF290" s="217" t="s">
        <v>936</v>
      </c>
    </row>
    <row r="291" spans="1:32" s="221" customFormat="1" ht="45">
      <c r="A291" s="211" t="s">
        <v>853</v>
      </c>
      <c r="B291" s="211" t="s">
        <v>249</v>
      </c>
      <c r="C291" s="211" t="s">
        <v>282</v>
      </c>
      <c r="D291" s="212" t="s">
        <v>785</v>
      </c>
      <c r="E291" s="213">
        <v>7.43</v>
      </c>
      <c r="F291" s="214">
        <v>0.8821429811321515</v>
      </c>
      <c r="G291" s="401">
        <v>0.21</v>
      </c>
      <c r="H291" s="215">
        <v>2.599126125061728</v>
      </c>
      <c r="I291" s="242"/>
      <c r="J291" s="215">
        <v>3.1995295048310908</v>
      </c>
      <c r="K291" s="242"/>
      <c r="L291" s="215"/>
      <c r="M291" s="242">
        <v>1.86</v>
      </c>
      <c r="N291" s="215">
        <v>0.20649137222678718</v>
      </c>
      <c r="O291" s="242">
        <v>0.41</v>
      </c>
      <c r="P291" s="215">
        <v>0.4549712407559572</v>
      </c>
      <c r="Q291" s="242">
        <v>0.43</v>
      </c>
      <c r="R291" s="215">
        <v>0.038537387017255544</v>
      </c>
      <c r="S291" s="215"/>
      <c r="T291" s="215"/>
      <c r="U291" s="215"/>
      <c r="V291" s="215"/>
      <c r="W291" s="215"/>
      <c r="X291" s="215"/>
      <c r="Y291" s="215"/>
      <c r="Z291" s="215"/>
      <c r="AA291" s="417"/>
      <c r="AB291" s="213">
        <v>0.04498457207816813</v>
      </c>
      <c r="AC291" s="442"/>
      <c r="AD291" s="216">
        <f t="shared" si="40"/>
        <v>7.425783183103138</v>
      </c>
      <c r="AE291" s="216">
        <f t="shared" si="41"/>
        <v>2.9100000000000006</v>
      </c>
      <c r="AF291" s="217" t="s">
        <v>936</v>
      </c>
    </row>
    <row r="292" spans="1:32" s="221" customFormat="1" ht="45">
      <c r="A292" s="82" t="s">
        <v>497</v>
      </c>
      <c r="B292" s="82" t="s">
        <v>249</v>
      </c>
      <c r="C292" s="82" t="s">
        <v>213</v>
      </c>
      <c r="D292" s="83" t="s">
        <v>98</v>
      </c>
      <c r="E292" s="269">
        <v>465</v>
      </c>
      <c r="F292" s="281">
        <v>465</v>
      </c>
      <c r="G292" s="402">
        <v>465</v>
      </c>
      <c r="H292" s="282">
        <v>465</v>
      </c>
      <c r="I292" s="279">
        <v>465</v>
      </c>
      <c r="J292" s="282">
        <v>465</v>
      </c>
      <c r="K292" s="279">
        <v>465</v>
      </c>
      <c r="L292" s="282">
        <v>465</v>
      </c>
      <c r="M292" s="279">
        <v>465</v>
      </c>
      <c r="N292" s="282">
        <v>465</v>
      </c>
      <c r="O292" s="279">
        <v>465</v>
      </c>
      <c r="P292" s="282">
        <v>465</v>
      </c>
      <c r="Q292" s="279">
        <v>465</v>
      </c>
      <c r="R292" s="282">
        <v>465</v>
      </c>
      <c r="S292" s="282"/>
      <c r="T292" s="282">
        <v>465</v>
      </c>
      <c r="U292" s="282"/>
      <c r="V292" s="282">
        <v>465</v>
      </c>
      <c r="W292" s="282"/>
      <c r="X292" s="282">
        <v>465</v>
      </c>
      <c r="Y292" s="282"/>
      <c r="Z292" s="282">
        <v>465</v>
      </c>
      <c r="AA292" s="416"/>
      <c r="AB292" s="269">
        <v>465</v>
      </c>
      <c r="AC292" s="441"/>
      <c r="AD292" s="283">
        <v>465</v>
      </c>
      <c r="AE292" s="283">
        <v>465</v>
      </c>
      <c r="AF292" s="217"/>
    </row>
    <row r="293" spans="1:32" s="221" customFormat="1" ht="45">
      <c r="A293" s="211" t="s">
        <v>524</v>
      </c>
      <c r="B293" s="211" t="s">
        <v>249</v>
      </c>
      <c r="C293" s="211" t="s">
        <v>283</v>
      </c>
      <c r="D293" s="212" t="s">
        <v>477</v>
      </c>
      <c r="E293" s="269">
        <v>24</v>
      </c>
      <c r="F293" s="281">
        <v>2</v>
      </c>
      <c r="G293" s="402">
        <v>2</v>
      </c>
      <c r="H293" s="282">
        <v>2</v>
      </c>
      <c r="I293" s="279">
        <v>2</v>
      </c>
      <c r="J293" s="282">
        <v>2</v>
      </c>
      <c r="K293" s="279">
        <v>2</v>
      </c>
      <c r="L293" s="282">
        <v>2</v>
      </c>
      <c r="M293" s="279">
        <v>2</v>
      </c>
      <c r="N293" s="282">
        <v>2</v>
      </c>
      <c r="O293" s="279">
        <v>2</v>
      </c>
      <c r="P293" s="282">
        <v>2</v>
      </c>
      <c r="Q293" s="279">
        <v>2</v>
      </c>
      <c r="R293" s="282">
        <v>2</v>
      </c>
      <c r="S293" s="282"/>
      <c r="T293" s="282">
        <v>2</v>
      </c>
      <c r="U293" s="282"/>
      <c r="V293" s="282">
        <v>2</v>
      </c>
      <c r="W293" s="282"/>
      <c r="X293" s="282">
        <v>2</v>
      </c>
      <c r="Y293" s="282"/>
      <c r="Z293" s="282">
        <v>2</v>
      </c>
      <c r="AA293" s="416"/>
      <c r="AB293" s="269">
        <v>2</v>
      </c>
      <c r="AC293" s="441"/>
      <c r="AD293" s="283">
        <f t="shared" si="40"/>
        <v>24</v>
      </c>
      <c r="AE293" s="283">
        <f t="shared" si="41"/>
        <v>12</v>
      </c>
      <c r="AF293" s="217"/>
    </row>
    <row r="294" spans="1:32" s="221" customFormat="1" ht="11.25">
      <c r="A294" s="211"/>
      <c r="B294" s="211"/>
      <c r="C294" s="211"/>
      <c r="D294" s="212"/>
      <c r="E294" s="213"/>
      <c r="F294" s="214"/>
      <c r="G294" s="400"/>
      <c r="H294" s="215"/>
      <c r="I294" s="215"/>
      <c r="J294" s="215"/>
      <c r="K294" s="215"/>
      <c r="L294" s="215"/>
      <c r="M294" s="215"/>
      <c r="N294" s="215"/>
      <c r="O294" s="215"/>
      <c r="P294" s="215"/>
      <c r="Q294" s="215"/>
      <c r="R294" s="215"/>
      <c r="S294" s="215"/>
      <c r="T294" s="215"/>
      <c r="U294" s="215"/>
      <c r="V294" s="215"/>
      <c r="W294" s="215"/>
      <c r="X294" s="215"/>
      <c r="Y294" s="215"/>
      <c r="Z294" s="215"/>
      <c r="AA294" s="417"/>
      <c r="AB294" s="213"/>
      <c r="AC294" s="442"/>
      <c r="AD294" s="216"/>
      <c r="AE294" s="216"/>
      <c r="AF294" s="217"/>
    </row>
    <row r="295" spans="1:32" s="221" customFormat="1" ht="11.25">
      <c r="A295" s="293"/>
      <c r="B295" s="293"/>
      <c r="C295" s="293"/>
      <c r="D295" s="294"/>
      <c r="E295" s="295"/>
      <c r="F295" s="295"/>
      <c r="G295" s="295"/>
      <c r="H295" s="295"/>
      <c r="I295" s="295"/>
      <c r="J295" s="295"/>
      <c r="K295" s="295"/>
      <c r="L295" s="295"/>
      <c r="M295" s="295"/>
      <c r="N295" s="295"/>
      <c r="O295" s="295"/>
      <c r="P295" s="295"/>
      <c r="Q295" s="295"/>
      <c r="R295" s="295"/>
      <c r="S295" s="295"/>
      <c r="T295" s="295"/>
      <c r="U295" s="295"/>
      <c r="V295" s="295"/>
      <c r="W295" s="295"/>
      <c r="X295" s="295"/>
      <c r="Y295" s="295"/>
      <c r="Z295" s="295"/>
      <c r="AA295" s="295"/>
      <c r="AB295" s="295"/>
      <c r="AC295" s="295"/>
      <c r="AD295" s="296"/>
      <c r="AE295" s="296"/>
      <c r="AF295" s="297"/>
    </row>
    <row r="296" spans="1:32" s="221" customFormat="1" ht="11.25">
      <c r="A296" s="293"/>
      <c r="B296" s="293"/>
      <c r="C296" s="293"/>
      <c r="D296" s="294"/>
      <c r="E296" s="295"/>
      <c r="F296" s="295"/>
      <c r="G296" s="295"/>
      <c r="H296" s="295"/>
      <c r="I296" s="295"/>
      <c r="J296" s="295"/>
      <c r="K296" s="295"/>
      <c r="L296" s="295"/>
      <c r="M296" s="295"/>
      <c r="N296" s="295"/>
      <c r="O296" s="295"/>
      <c r="P296" s="295"/>
      <c r="Q296" s="295"/>
      <c r="R296" s="295"/>
      <c r="S296" s="295"/>
      <c r="T296" s="295"/>
      <c r="U296" s="295"/>
      <c r="V296" s="295"/>
      <c r="W296" s="295"/>
      <c r="X296" s="295"/>
      <c r="Y296" s="295"/>
      <c r="Z296" s="295"/>
      <c r="AA296" s="295"/>
      <c r="AB296" s="295"/>
      <c r="AC296" s="295"/>
      <c r="AD296" s="296"/>
      <c r="AE296" s="296"/>
      <c r="AF296" s="297"/>
    </row>
    <row r="297" spans="1:32" s="56" customFormat="1" ht="11.25">
      <c r="A297" s="259"/>
      <c r="B297" s="259"/>
      <c r="C297" s="259"/>
      <c r="D297" s="63"/>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1"/>
      <c r="AE297" s="261"/>
      <c r="AF297" s="262"/>
    </row>
    <row r="298" spans="1:32" s="24" customFormat="1" ht="16.5" customHeight="1" thickBot="1">
      <c r="A298" s="688" t="s">
        <v>457</v>
      </c>
      <c r="B298" s="688"/>
      <c r="C298" s="688"/>
      <c r="D298" s="688"/>
      <c r="E298" s="688"/>
      <c r="F298" s="688"/>
      <c r="G298" s="688"/>
      <c r="H298" s="688"/>
      <c r="I298" s="688"/>
      <c r="J298" s="688"/>
      <c r="K298" s="688"/>
      <c r="L298" s="688"/>
      <c r="M298" s="688"/>
      <c r="N298" s="688"/>
      <c r="O298" s="688"/>
      <c r="P298" s="688"/>
      <c r="Q298" s="688"/>
      <c r="R298" s="688"/>
      <c r="S298" s="688"/>
      <c r="T298" s="688"/>
      <c r="U298" s="688"/>
      <c r="V298" s="688"/>
      <c r="W298" s="688"/>
      <c r="X298" s="688"/>
      <c r="Y298" s="688"/>
      <c r="Z298" s="688"/>
      <c r="AA298" s="688"/>
      <c r="AB298" s="688"/>
      <c r="AC298" s="688"/>
      <c r="AD298" s="688"/>
      <c r="AE298" s="688"/>
      <c r="AF298" s="688"/>
    </row>
    <row r="299" spans="1:32" ht="56.25">
      <c r="A299" s="110" t="s">
        <v>393</v>
      </c>
      <c r="B299" s="110" t="s">
        <v>405</v>
      </c>
      <c r="C299" s="110" t="s">
        <v>395</v>
      </c>
      <c r="D299" s="80" t="s">
        <v>396</v>
      </c>
      <c r="E299" s="111">
        <v>60</v>
      </c>
      <c r="F299" s="77">
        <v>5</v>
      </c>
      <c r="G299" s="532">
        <v>4</v>
      </c>
      <c r="H299" s="70">
        <v>5</v>
      </c>
      <c r="I299" s="534">
        <v>4</v>
      </c>
      <c r="J299" s="70">
        <v>5</v>
      </c>
      <c r="K299" s="534">
        <v>5</v>
      </c>
      <c r="L299" s="70">
        <v>5</v>
      </c>
      <c r="M299" s="534">
        <v>5</v>
      </c>
      <c r="N299" s="70">
        <v>5</v>
      </c>
      <c r="O299" s="534"/>
      <c r="P299" s="70">
        <v>5</v>
      </c>
      <c r="Q299" s="534"/>
      <c r="R299" s="70">
        <v>5</v>
      </c>
      <c r="S299" s="70"/>
      <c r="T299" s="70">
        <v>5</v>
      </c>
      <c r="U299" s="70"/>
      <c r="V299" s="70">
        <v>5</v>
      </c>
      <c r="W299" s="70"/>
      <c r="X299" s="70">
        <v>5</v>
      </c>
      <c r="Y299" s="70"/>
      <c r="Z299" s="70">
        <v>5</v>
      </c>
      <c r="AA299" s="99"/>
      <c r="AB299" s="99">
        <v>5</v>
      </c>
      <c r="AC299" s="453"/>
      <c r="AD299" s="81">
        <f aca="true" t="shared" si="42" ref="AD299:AD312">+F299+H299+J299+L299+N299+P299+R299+T299+V299+X299+Z299+AB299</f>
        <v>60</v>
      </c>
      <c r="AE299" s="81">
        <f aca="true" t="shared" si="43" ref="AE299:AE312">+G299+I299+K299+M299+O299+Q299+S299+U299+W299+Y299+AA299+AC299</f>
        <v>18</v>
      </c>
      <c r="AF299" s="100"/>
    </row>
    <row r="300" spans="1:32" ht="56.25">
      <c r="A300" s="343" t="s">
        <v>394</v>
      </c>
      <c r="B300" s="343" t="s">
        <v>405</v>
      </c>
      <c r="C300" s="343" t="s">
        <v>395</v>
      </c>
      <c r="D300" s="344" t="s">
        <v>396</v>
      </c>
      <c r="E300" s="345">
        <v>60</v>
      </c>
      <c r="F300" s="308">
        <v>5</v>
      </c>
      <c r="G300" s="533">
        <v>4</v>
      </c>
      <c r="H300" s="192">
        <v>5</v>
      </c>
      <c r="I300" s="535">
        <v>4</v>
      </c>
      <c r="J300" s="192">
        <v>5</v>
      </c>
      <c r="K300" s="535">
        <v>4</v>
      </c>
      <c r="L300" s="192">
        <v>5</v>
      </c>
      <c r="M300" s="535">
        <v>4</v>
      </c>
      <c r="N300" s="192">
        <v>5</v>
      </c>
      <c r="O300" s="535"/>
      <c r="P300" s="192">
        <v>5</v>
      </c>
      <c r="Q300" s="535"/>
      <c r="R300" s="192">
        <v>5</v>
      </c>
      <c r="S300" s="192"/>
      <c r="T300" s="192">
        <v>5</v>
      </c>
      <c r="U300" s="192"/>
      <c r="V300" s="192">
        <v>5</v>
      </c>
      <c r="W300" s="192"/>
      <c r="X300" s="192">
        <v>5</v>
      </c>
      <c r="Y300" s="192"/>
      <c r="Z300" s="192">
        <v>5</v>
      </c>
      <c r="AA300" s="316"/>
      <c r="AB300" s="316">
        <v>5</v>
      </c>
      <c r="AC300" s="454"/>
      <c r="AD300" s="317">
        <f t="shared" si="42"/>
        <v>60</v>
      </c>
      <c r="AE300" s="317">
        <f t="shared" si="43"/>
        <v>16</v>
      </c>
      <c r="AF300" s="311"/>
    </row>
    <row r="301" spans="1:32" ht="45">
      <c r="A301" s="343" t="s">
        <v>596</v>
      </c>
      <c r="B301" s="343" t="s">
        <v>405</v>
      </c>
      <c r="C301" s="343" t="s">
        <v>406</v>
      </c>
      <c r="D301" s="344" t="s">
        <v>397</v>
      </c>
      <c r="E301" s="345" t="s">
        <v>398</v>
      </c>
      <c r="F301" s="308"/>
      <c r="G301" s="533"/>
      <c r="H301" s="192"/>
      <c r="I301" s="535"/>
      <c r="J301" s="192"/>
      <c r="K301" s="535"/>
      <c r="L301" s="192"/>
      <c r="M301" s="535"/>
      <c r="N301" s="192"/>
      <c r="O301" s="535"/>
      <c r="P301" s="192"/>
      <c r="Q301" s="535">
        <v>1</v>
      </c>
      <c r="R301" s="192">
        <v>1</v>
      </c>
      <c r="S301" s="192"/>
      <c r="T301" s="192"/>
      <c r="U301" s="192"/>
      <c r="V301" s="192"/>
      <c r="W301" s="192"/>
      <c r="X301" s="192"/>
      <c r="Y301" s="192"/>
      <c r="Z301" s="192"/>
      <c r="AA301" s="316"/>
      <c r="AB301" s="316"/>
      <c r="AC301" s="454"/>
      <c r="AD301" s="317">
        <f t="shared" si="42"/>
        <v>1</v>
      </c>
      <c r="AE301" s="317">
        <f t="shared" si="43"/>
        <v>1</v>
      </c>
      <c r="AF301" s="311"/>
    </row>
    <row r="302" spans="1:32" ht="45">
      <c r="A302" s="343" t="s">
        <v>597</v>
      </c>
      <c r="B302" s="343" t="s">
        <v>405</v>
      </c>
      <c r="C302" s="343" t="s">
        <v>406</v>
      </c>
      <c r="D302" s="344" t="s">
        <v>397</v>
      </c>
      <c r="E302" s="345">
        <v>2</v>
      </c>
      <c r="F302" s="308"/>
      <c r="G302" s="533"/>
      <c r="H302" s="192"/>
      <c r="I302" s="535"/>
      <c r="J302" s="192"/>
      <c r="K302" s="535"/>
      <c r="L302" s="192">
        <v>1</v>
      </c>
      <c r="M302" s="535"/>
      <c r="N302" s="192"/>
      <c r="O302" s="535"/>
      <c r="P302" s="192"/>
      <c r="Q302" s="535"/>
      <c r="R302" s="192">
        <v>1</v>
      </c>
      <c r="S302" s="192"/>
      <c r="T302" s="192"/>
      <c r="U302" s="192"/>
      <c r="V302" s="192"/>
      <c r="W302" s="192"/>
      <c r="X302" s="192"/>
      <c r="Y302" s="192"/>
      <c r="Z302" s="192"/>
      <c r="AA302" s="316"/>
      <c r="AB302" s="316"/>
      <c r="AC302" s="454"/>
      <c r="AD302" s="317">
        <f t="shared" si="42"/>
        <v>2</v>
      </c>
      <c r="AE302" s="317">
        <f t="shared" si="43"/>
        <v>0</v>
      </c>
      <c r="AF302" s="311"/>
    </row>
    <row r="303" spans="1:32" ht="45">
      <c r="A303" s="343" t="s">
        <v>598</v>
      </c>
      <c r="B303" s="343" t="s">
        <v>405</v>
      </c>
      <c r="C303" s="343" t="s">
        <v>406</v>
      </c>
      <c r="D303" s="344" t="s">
        <v>397</v>
      </c>
      <c r="E303" s="345" t="s">
        <v>399</v>
      </c>
      <c r="F303" s="308"/>
      <c r="G303" s="533"/>
      <c r="H303" s="192"/>
      <c r="I303" s="535"/>
      <c r="J303" s="192"/>
      <c r="K303" s="535"/>
      <c r="L303" s="192">
        <v>1</v>
      </c>
      <c r="M303" s="535"/>
      <c r="N303" s="192"/>
      <c r="O303" s="535"/>
      <c r="P303" s="192"/>
      <c r="Q303" s="535"/>
      <c r="R303" s="192">
        <v>1</v>
      </c>
      <c r="S303" s="192"/>
      <c r="T303" s="192"/>
      <c r="U303" s="192"/>
      <c r="V303" s="192"/>
      <c r="W303" s="192"/>
      <c r="X303" s="192"/>
      <c r="Y303" s="192"/>
      <c r="Z303" s="192"/>
      <c r="AA303" s="316"/>
      <c r="AB303" s="316"/>
      <c r="AC303" s="454"/>
      <c r="AD303" s="317">
        <f t="shared" si="42"/>
        <v>2</v>
      </c>
      <c r="AE303" s="317">
        <f t="shared" si="43"/>
        <v>0</v>
      </c>
      <c r="AF303" s="311"/>
    </row>
    <row r="304" spans="1:32" ht="45">
      <c r="A304" s="343" t="s">
        <v>599</v>
      </c>
      <c r="B304" s="343" t="s">
        <v>405</v>
      </c>
      <c r="C304" s="343" t="s">
        <v>406</v>
      </c>
      <c r="D304" s="344" t="s">
        <v>397</v>
      </c>
      <c r="E304" s="345" t="s">
        <v>398</v>
      </c>
      <c r="F304" s="308"/>
      <c r="G304" s="533"/>
      <c r="H304" s="192"/>
      <c r="I304" s="535"/>
      <c r="J304" s="192">
        <v>1</v>
      </c>
      <c r="K304" s="535"/>
      <c r="L304" s="192"/>
      <c r="M304" s="535"/>
      <c r="N304" s="192"/>
      <c r="O304" s="535"/>
      <c r="P304" s="192"/>
      <c r="Q304" s="535"/>
      <c r="R304" s="192"/>
      <c r="S304" s="192"/>
      <c r="T304" s="192"/>
      <c r="U304" s="192"/>
      <c r="V304" s="192"/>
      <c r="W304" s="192"/>
      <c r="X304" s="192"/>
      <c r="Y304" s="192"/>
      <c r="Z304" s="192"/>
      <c r="AA304" s="316"/>
      <c r="AB304" s="316"/>
      <c r="AC304" s="454"/>
      <c r="AD304" s="317">
        <f t="shared" si="42"/>
        <v>1</v>
      </c>
      <c r="AE304" s="317">
        <f t="shared" si="43"/>
        <v>0</v>
      </c>
      <c r="AF304" s="311"/>
    </row>
    <row r="305" spans="1:32" ht="45">
      <c r="A305" s="343" t="s">
        <v>600</v>
      </c>
      <c r="B305" s="343" t="s">
        <v>405</v>
      </c>
      <c r="C305" s="343" t="s">
        <v>406</v>
      </c>
      <c r="D305" s="344" t="s">
        <v>397</v>
      </c>
      <c r="E305" s="345" t="s">
        <v>399</v>
      </c>
      <c r="F305" s="308"/>
      <c r="G305" s="533"/>
      <c r="H305" s="192"/>
      <c r="I305" s="535">
        <v>1</v>
      </c>
      <c r="J305" s="192"/>
      <c r="K305" s="535"/>
      <c r="L305" s="192">
        <v>1</v>
      </c>
      <c r="M305" s="535">
        <v>1</v>
      </c>
      <c r="N305" s="192"/>
      <c r="O305" s="535">
        <v>1</v>
      </c>
      <c r="P305" s="192"/>
      <c r="Q305" s="535">
        <v>1</v>
      </c>
      <c r="R305" s="192">
        <v>1</v>
      </c>
      <c r="S305" s="192"/>
      <c r="T305" s="192"/>
      <c r="U305" s="192"/>
      <c r="V305" s="192"/>
      <c r="W305" s="192"/>
      <c r="X305" s="192"/>
      <c r="Y305" s="192"/>
      <c r="Z305" s="192"/>
      <c r="AA305" s="316"/>
      <c r="AB305" s="316"/>
      <c r="AC305" s="454"/>
      <c r="AD305" s="317">
        <f t="shared" si="42"/>
        <v>2</v>
      </c>
      <c r="AE305" s="317">
        <f t="shared" si="43"/>
        <v>4</v>
      </c>
      <c r="AF305" s="311"/>
    </row>
    <row r="306" spans="1:32" ht="67.5">
      <c r="A306" s="343" t="s">
        <v>601</v>
      </c>
      <c r="B306" s="343" t="s">
        <v>405</v>
      </c>
      <c r="C306" s="343" t="s">
        <v>406</v>
      </c>
      <c r="D306" s="344" t="s">
        <v>400</v>
      </c>
      <c r="E306" s="345" t="s">
        <v>401</v>
      </c>
      <c r="F306" s="308">
        <v>2</v>
      </c>
      <c r="G306" s="533"/>
      <c r="H306" s="192"/>
      <c r="I306" s="535"/>
      <c r="J306" s="192"/>
      <c r="K306" s="535">
        <v>2</v>
      </c>
      <c r="L306" s="192">
        <v>2</v>
      </c>
      <c r="M306" s="535">
        <v>2</v>
      </c>
      <c r="N306" s="192">
        <v>2</v>
      </c>
      <c r="O306" s="535">
        <v>2</v>
      </c>
      <c r="P306" s="192">
        <v>1</v>
      </c>
      <c r="Q306" s="535"/>
      <c r="R306" s="192"/>
      <c r="S306" s="192"/>
      <c r="T306" s="192"/>
      <c r="U306" s="192"/>
      <c r="V306" s="192"/>
      <c r="W306" s="192"/>
      <c r="X306" s="192"/>
      <c r="Y306" s="192"/>
      <c r="Z306" s="192"/>
      <c r="AA306" s="316"/>
      <c r="AB306" s="316"/>
      <c r="AC306" s="454"/>
      <c r="AD306" s="317">
        <f t="shared" si="42"/>
        <v>7</v>
      </c>
      <c r="AE306" s="317">
        <f t="shared" si="43"/>
        <v>6</v>
      </c>
      <c r="AF306" s="595"/>
    </row>
    <row r="307" spans="1:32" ht="67.5">
      <c r="A307" s="343" t="s">
        <v>602</v>
      </c>
      <c r="B307" s="343" t="s">
        <v>405</v>
      </c>
      <c r="C307" s="343" t="s">
        <v>406</v>
      </c>
      <c r="D307" s="344" t="s">
        <v>402</v>
      </c>
      <c r="E307" s="345" t="s">
        <v>403</v>
      </c>
      <c r="F307" s="308"/>
      <c r="G307" s="533"/>
      <c r="H307" s="192"/>
      <c r="I307" s="535"/>
      <c r="J307" s="192"/>
      <c r="K307" s="535"/>
      <c r="L307" s="192"/>
      <c r="M307" s="535">
        <v>3</v>
      </c>
      <c r="N307" s="192"/>
      <c r="O307" s="535">
        <v>3</v>
      </c>
      <c r="P307" s="192">
        <v>3</v>
      </c>
      <c r="Q307" s="535">
        <v>2</v>
      </c>
      <c r="R307" s="192">
        <v>4</v>
      </c>
      <c r="S307" s="192"/>
      <c r="T307" s="192">
        <v>1</v>
      </c>
      <c r="U307" s="192"/>
      <c r="V307" s="192"/>
      <c r="W307" s="192"/>
      <c r="X307" s="192">
        <v>2</v>
      </c>
      <c r="Y307" s="192"/>
      <c r="Z307" s="192"/>
      <c r="AA307" s="316"/>
      <c r="AB307" s="316"/>
      <c r="AC307" s="454"/>
      <c r="AD307" s="317">
        <f t="shared" si="42"/>
        <v>10</v>
      </c>
      <c r="AE307" s="317">
        <f t="shared" si="43"/>
        <v>8</v>
      </c>
      <c r="AF307" s="311"/>
    </row>
    <row r="308" spans="1:32" ht="56.25">
      <c r="A308" s="343" t="s">
        <v>603</v>
      </c>
      <c r="B308" s="343" t="s">
        <v>405</v>
      </c>
      <c r="C308" s="343" t="s">
        <v>407</v>
      </c>
      <c r="D308" s="344" t="s">
        <v>402</v>
      </c>
      <c r="E308" s="345">
        <v>6</v>
      </c>
      <c r="F308" s="308"/>
      <c r="G308" s="533">
        <v>1</v>
      </c>
      <c r="H308" s="192">
        <v>1</v>
      </c>
      <c r="I308" s="535"/>
      <c r="J308" s="192"/>
      <c r="K308" s="535"/>
      <c r="L308" s="192">
        <v>2</v>
      </c>
      <c r="M308" s="535">
        <v>1</v>
      </c>
      <c r="N308" s="192"/>
      <c r="O308" s="535">
        <v>2</v>
      </c>
      <c r="P308" s="192">
        <v>1</v>
      </c>
      <c r="Q308" s="535"/>
      <c r="R308" s="192">
        <v>1</v>
      </c>
      <c r="S308" s="192"/>
      <c r="T308" s="192">
        <v>1</v>
      </c>
      <c r="U308" s="192"/>
      <c r="V308" s="192"/>
      <c r="W308" s="192"/>
      <c r="X308" s="192"/>
      <c r="Y308" s="192"/>
      <c r="Z308" s="192"/>
      <c r="AA308" s="316"/>
      <c r="AB308" s="316"/>
      <c r="AC308" s="454"/>
      <c r="AD308" s="317">
        <f t="shared" si="42"/>
        <v>6</v>
      </c>
      <c r="AE308" s="317">
        <f t="shared" si="43"/>
        <v>4</v>
      </c>
      <c r="AF308" s="595"/>
    </row>
    <row r="309" spans="1:32" ht="45">
      <c r="A309" s="343" t="s">
        <v>604</v>
      </c>
      <c r="B309" s="343" t="s">
        <v>405</v>
      </c>
      <c r="C309" s="343" t="s">
        <v>408</v>
      </c>
      <c r="D309" s="344" t="s">
        <v>402</v>
      </c>
      <c r="E309" s="345">
        <v>3</v>
      </c>
      <c r="F309" s="308"/>
      <c r="G309" s="533"/>
      <c r="H309" s="192"/>
      <c r="I309" s="535"/>
      <c r="J309" s="192"/>
      <c r="K309" s="535"/>
      <c r="L309" s="192"/>
      <c r="M309" s="535"/>
      <c r="N309" s="192">
        <v>1</v>
      </c>
      <c r="O309" s="535"/>
      <c r="P309" s="192"/>
      <c r="Q309" s="535"/>
      <c r="R309" s="192"/>
      <c r="S309" s="192"/>
      <c r="T309" s="192"/>
      <c r="U309" s="192"/>
      <c r="V309" s="192">
        <v>1</v>
      </c>
      <c r="W309" s="192"/>
      <c r="X309" s="192"/>
      <c r="Y309" s="192"/>
      <c r="Z309" s="192">
        <v>1</v>
      </c>
      <c r="AA309" s="316"/>
      <c r="AB309" s="316"/>
      <c r="AC309" s="454"/>
      <c r="AD309" s="317">
        <f t="shared" si="42"/>
        <v>3</v>
      </c>
      <c r="AE309" s="317">
        <f t="shared" si="43"/>
        <v>0</v>
      </c>
      <c r="AF309" s="311"/>
    </row>
    <row r="310" spans="1:32" ht="67.5">
      <c r="A310" s="343" t="s">
        <v>605</v>
      </c>
      <c r="B310" s="343" t="s">
        <v>405</v>
      </c>
      <c r="C310" s="343" t="s">
        <v>409</v>
      </c>
      <c r="D310" s="344" t="s">
        <v>402</v>
      </c>
      <c r="E310" s="345">
        <v>12</v>
      </c>
      <c r="F310" s="308">
        <v>1</v>
      </c>
      <c r="G310" s="533">
        <v>1</v>
      </c>
      <c r="H310" s="192"/>
      <c r="I310" s="535">
        <v>1</v>
      </c>
      <c r="J310" s="192">
        <v>1</v>
      </c>
      <c r="K310" s="535"/>
      <c r="L310" s="192">
        <v>1</v>
      </c>
      <c r="M310" s="535">
        <v>1</v>
      </c>
      <c r="N310" s="192">
        <v>2</v>
      </c>
      <c r="O310" s="535">
        <v>2</v>
      </c>
      <c r="P310" s="192"/>
      <c r="Q310" s="535"/>
      <c r="R310" s="192">
        <v>2</v>
      </c>
      <c r="S310" s="192"/>
      <c r="T310" s="192">
        <v>1</v>
      </c>
      <c r="U310" s="192"/>
      <c r="V310" s="192">
        <v>2</v>
      </c>
      <c r="W310" s="192"/>
      <c r="X310" s="192">
        <v>1</v>
      </c>
      <c r="Y310" s="192"/>
      <c r="Z310" s="192">
        <v>1</v>
      </c>
      <c r="AA310" s="316"/>
      <c r="AB310" s="316"/>
      <c r="AC310" s="454"/>
      <c r="AD310" s="317">
        <f t="shared" si="42"/>
        <v>12</v>
      </c>
      <c r="AE310" s="317">
        <f t="shared" si="43"/>
        <v>5</v>
      </c>
      <c r="AF310" s="595"/>
    </row>
    <row r="311" spans="1:32" ht="45">
      <c r="A311" s="343" t="s">
        <v>606</v>
      </c>
      <c r="B311" s="343" t="s">
        <v>373</v>
      </c>
      <c r="C311" s="343" t="s">
        <v>410</v>
      </c>
      <c r="D311" s="344" t="s">
        <v>396</v>
      </c>
      <c r="E311" s="345">
        <v>24</v>
      </c>
      <c r="F311" s="308">
        <v>2</v>
      </c>
      <c r="G311" s="533">
        <v>2</v>
      </c>
      <c r="H311" s="192">
        <v>2</v>
      </c>
      <c r="I311" s="535">
        <v>2</v>
      </c>
      <c r="J311" s="192">
        <v>2</v>
      </c>
      <c r="K311" s="535">
        <v>2</v>
      </c>
      <c r="L311" s="192">
        <v>2</v>
      </c>
      <c r="M311" s="535"/>
      <c r="N311" s="192">
        <v>2</v>
      </c>
      <c r="O311" s="535"/>
      <c r="P311" s="192">
        <v>2</v>
      </c>
      <c r="Q311" s="535"/>
      <c r="R311" s="192">
        <v>2</v>
      </c>
      <c r="S311" s="192"/>
      <c r="T311" s="192">
        <v>2</v>
      </c>
      <c r="U311" s="192"/>
      <c r="V311" s="192">
        <v>2</v>
      </c>
      <c r="W311" s="192"/>
      <c r="X311" s="192">
        <v>2</v>
      </c>
      <c r="Y311" s="192"/>
      <c r="Z311" s="192">
        <v>2</v>
      </c>
      <c r="AA311" s="316"/>
      <c r="AB311" s="316">
        <v>2</v>
      </c>
      <c r="AC311" s="454"/>
      <c r="AD311" s="317">
        <f t="shared" si="42"/>
        <v>24</v>
      </c>
      <c r="AE311" s="317">
        <f t="shared" si="43"/>
        <v>6</v>
      </c>
      <c r="AF311" s="595"/>
    </row>
    <row r="312" spans="1:32" ht="56.25">
      <c r="A312" s="343" t="s">
        <v>607</v>
      </c>
      <c r="B312" s="343" t="s">
        <v>373</v>
      </c>
      <c r="C312" s="343" t="s">
        <v>410</v>
      </c>
      <c r="D312" s="344" t="s">
        <v>404</v>
      </c>
      <c r="E312" s="345">
        <v>12</v>
      </c>
      <c r="F312" s="308">
        <v>4</v>
      </c>
      <c r="G312" s="533">
        <v>12</v>
      </c>
      <c r="H312" s="192">
        <v>4</v>
      </c>
      <c r="I312" s="535"/>
      <c r="J312" s="192">
        <v>4</v>
      </c>
      <c r="K312" s="535">
        <v>8</v>
      </c>
      <c r="L312" s="192"/>
      <c r="M312" s="535">
        <v>2</v>
      </c>
      <c r="N312" s="192"/>
      <c r="O312" s="535">
        <v>3</v>
      </c>
      <c r="P312" s="192"/>
      <c r="Q312" s="535">
        <v>3</v>
      </c>
      <c r="R312" s="192"/>
      <c r="S312" s="192"/>
      <c r="T312" s="192"/>
      <c r="U312" s="192"/>
      <c r="V312" s="192"/>
      <c r="W312" s="192"/>
      <c r="X312" s="192"/>
      <c r="Y312" s="192"/>
      <c r="Z312" s="192"/>
      <c r="AA312" s="316"/>
      <c r="AB312" s="316"/>
      <c r="AC312" s="454"/>
      <c r="AD312" s="317">
        <f t="shared" si="42"/>
        <v>12</v>
      </c>
      <c r="AE312" s="317">
        <f t="shared" si="43"/>
        <v>28</v>
      </c>
      <c r="AF312" s="595"/>
    </row>
    <row r="313" spans="1:32" ht="11.25">
      <c r="A313" s="256"/>
      <c r="B313" s="256"/>
      <c r="C313" s="256"/>
      <c r="D313" s="257"/>
      <c r="E313" s="258"/>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257"/>
      <c r="AE313" s="257"/>
      <c r="AF313" s="298"/>
    </row>
    <row r="314" spans="1:32" ht="15.75" customHeight="1" thickBot="1">
      <c r="A314" s="688" t="s">
        <v>127</v>
      </c>
      <c r="B314" s="688"/>
      <c r="C314" s="688"/>
      <c r="D314" s="688"/>
      <c r="E314" s="688"/>
      <c r="F314" s="688"/>
      <c r="G314" s="688"/>
      <c r="H314" s="688"/>
      <c r="I314" s="688"/>
      <c r="J314" s="688"/>
      <c r="K314" s="688"/>
      <c r="L314" s="688"/>
      <c r="M314" s="688"/>
      <c r="N314" s="688"/>
      <c r="O314" s="688"/>
      <c r="P314" s="688"/>
      <c r="Q314" s="688"/>
      <c r="R314" s="688"/>
      <c r="S314" s="688"/>
      <c r="T314" s="688"/>
      <c r="U314" s="688"/>
      <c r="V314" s="688"/>
      <c r="W314" s="688"/>
      <c r="X314" s="688"/>
      <c r="Y314" s="688"/>
      <c r="Z314" s="688"/>
      <c r="AA314" s="688"/>
      <c r="AB314" s="688"/>
      <c r="AC314" s="688"/>
      <c r="AD314" s="688"/>
      <c r="AE314" s="688"/>
      <c r="AF314" s="688"/>
    </row>
    <row r="315" spans="1:32" ht="15" customHeight="1">
      <c r="A315" s="704" t="s">
        <v>194</v>
      </c>
      <c r="B315" s="705"/>
      <c r="C315" s="78"/>
      <c r="D315" s="114"/>
      <c r="E315" s="99"/>
      <c r="F315" s="77"/>
      <c r="G315" s="404"/>
      <c r="H315" s="70"/>
      <c r="I315" s="70"/>
      <c r="J315" s="70"/>
      <c r="K315" s="70"/>
      <c r="L315" s="70"/>
      <c r="M315" s="70"/>
      <c r="N315" s="70"/>
      <c r="O315" s="70"/>
      <c r="P315" s="70"/>
      <c r="Q315" s="70"/>
      <c r="R315" s="70"/>
      <c r="S315" s="70"/>
      <c r="T315" s="70"/>
      <c r="U315" s="70"/>
      <c r="V315" s="70"/>
      <c r="W315" s="70"/>
      <c r="X315" s="70"/>
      <c r="Y315" s="70"/>
      <c r="Z315" s="70"/>
      <c r="AA315" s="99"/>
      <c r="AB315" s="99"/>
      <c r="AC315" s="454"/>
      <c r="AD315" s="88"/>
      <c r="AE315" s="317"/>
      <c r="AF315" s="100"/>
    </row>
    <row r="316" spans="1:32" ht="45">
      <c r="A316" s="82" t="s">
        <v>703</v>
      </c>
      <c r="B316" s="82" t="s">
        <v>212</v>
      </c>
      <c r="C316" s="82" t="s">
        <v>281</v>
      </c>
      <c r="D316" s="115" t="s">
        <v>704</v>
      </c>
      <c r="E316" s="138">
        <v>1</v>
      </c>
      <c r="F316" s="178">
        <v>1</v>
      </c>
      <c r="G316" s="490"/>
      <c r="H316" s="143">
        <v>1</v>
      </c>
      <c r="I316" s="492"/>
      <c r="J316" s="143">
        <v>1</v>
      </c>
      <c r="K316" s="492"/>
      <c r="L316" s="143">
        <v>1</v>
      </c>
      <c r="M316" s="593"/>
      <c r="N316" s="143">
        <v>1</v>
      </c>
      <c r="O316" s="593"/>
      <c r="P316" s="143">
        <v>1</v>
      </c>
      <c r="Q316" s="593"/>
      <c r="R316" s="143">
        <v>1</v>
      </c>
      <c r="S316" s="143"/>
      <c r="T316" s="143">
        <v>1</v>
      </c>
      <c r="U316" s="143"/>
      <c r="V316" s="143">
        <v>1</v>
      </c>
      <c r="W316" s="143"/>
      <c r="X316" s="143">
        <v>1</v>
      </c>
      <c r="Y316" s="143"/>
      <c r="Z316" s="143">
        <v>1</v>
      </c>
      <c r="AA316" s="138"/>
      <c r="AB316" s="138">
        <v>1</v>
      </c>
      <c r="AC316" s="455"/>
      <c r="AD316" s="327">
        <v>1</v>
      </c>
      <c r="AE316" s="327">
        <f>+G316+I316+K316+M316+O316+Q316+S316+U316+W316+Y316+AA316+AC316</f>
        <v>0</v>
      </c>
      <c r="AF316" s="103"/>
    </row>
    <row r="317" spans="1:32" ht="45">
      <c r="A317" s="179" t="s">
        <v>705</v>
      </c>
      <c r="B317" s="179" t="s">
        <v>212</v>
      </c>
      <c r="C317" s="179" t="s">
        <v>281</v>
      </c>
      <c r="D317" s="180" t="s">
        <v>706</v>
      </c>
      <c r="E317" s="335">
        <v>1</v>
      </c>
      <c r="F317" s="333">
        <v>1</v>
      </c>
      <c r="G317" s="604">
        <v>2</v>
      </c>
      <c r="H317" s="334">
        <v>1</v>
      </c>
      <c r="I317" s="605">
        <v>2</v>
      </c>
      <c r="J317" s="334">
        <v>1</v>
      </c>
      <c r="K317" s="492">
        <v>3</v>
      </c>
      <c r="L317" s="334">
        <v>1</v>
      </c>
      <c r="M317" s="597">
        <v>0.3</v>
      </c>
      <c r="N317" s="334">
        <v>1</v>
      </c>
      <c r="O317" s="597">
        <v>0.3</v>
      </c>
      <c r="P317" s="334">
        <v>1</v>
      </c>
      <c r="Q317" s="597">
        <v>0.4</v>
      </c>
      <c r="R317" s="334">
        <v>1</v>
      </c>
      <c r="S317" s="334"/>
      <c r="T317" s="334">
        <v>1</v>
      </c>
      <c r="U317" s="334"/>
      <c r="V317" s="334">
        <v>1</v>
      </c>
      <c r="W317" s="334"/>
      <c r="X317" s="334">
        <v>1</v>
      </c>
      <c r="Y317" s="334"/>
      <c r="Z317" s="334">
        <v>1</v>
      </c>
      <c r="AA317" s="335"/>
      <c r="AB317" s="335">
        <v>1</v>
      </c>
      <c r="AC317" s="456"/>
      <c r="AD317" s="327">
        <v>1</v>
      </c>
      <c r="AE317" s="471">
        <f aca="true" t="shared" si="44" ref="AE317:AE323">(G317+I317+K317+M317+O317+Q317+S317+U317+W317+Y317+AA317+AC317)/12</f>
        <v>0.6666666666666666</v>
      </c>
      <c r="AF317" s="181"/>
    </row>
    <row r="318" spans="1:32" ht="45">
      <c r="A318" s="179" t="s">
        <v>707</v>
      </c>
      <c r="B318" s="179" t="s">
        <v>212</v>
      </c>
      <c r="C318" s="179" t="s">
        <v>281</v>
      </c>
      <c r="D318" s="180" t="s">
        <v>706</v>
      </c>
      <c r="E318" s="335">
        <v>1</v>
      </c>
      <c r="F318" s="333">
        <v>1</v>
      </c>
      <c r="G318" s="648">
        <v>0.3</v>
      </c>
      <c r="H318" s="334">
        <v>1</v>
      </c>
      <c r="I318" s="654">
        <v>0.3</v>
      </c>
      <c r="J318" s="334">
        <v>1</v>
      </c>
      <c r="K318" s="593">
        <v>0.27</v>
      </c>
      <c r="L318" s="334">
        <v>1</v>
      </c>
      <c r="M318" s="597">
        <v>0.25</v>
      </c>
      <c r="N318" s="334">
        <v>1</v>
      </c>
      <c r="O318" s="597">
        <v>0.3</v>
      </c>
      <c r="P318" s="334">
        <v>1</v>
      </c>
      <c r="Q318" s="643">
        <v>0.373</v>
      </c>
      <c r="R318" s="334">
        <v>1</v>
      </c>
      <c r="S318" s="334"/>
      <c r="T318" s="334">
        <v>1</v>
      </c>
      <c r="U318" s="334"/>
      <c r="V318" s="334">
        <v>1</v>
      </c>
      <c r="W318" s="334"/>
      <c r="X318" s="334">
        <v>1</v>
      </c>
      <c r="Y318" s="334"/>
      <c r="Z318" s="334">
        <v>1</v>
      </c>
      <c r="AA318" s="335"/>
      <c r="AB318" s="335">
        <v>1</v>
      </c>
      <c r="AC318" s="456"/>
      <c r="AD318" s="327">
        <v>1</v>
      </c>
      <c r="AE318" s="471">
        <f t="shared" si="44"/>
        <v>0.14941666666666667</v>
      </c>
      <c r="AF318" s="181"/>
    </row>
    <row r="319" spans="1:32" ht="45">
      <c r="A319" s="179" t="s">
        <v>708</v>
      </c>
      <c r="B319" s="179" t="s">
        <v>212</v>
      </c>
      <c r="C319" s="179" t="s">
        <v>281</v>
      </c>
      <c r="D319" s="180" t="s">
        <v>709</v>
      </c>
      <c r="E319" s="335">
        <v>1</v>
      </c>
      <c r="F319" s="333">
        <v>1</v>
      </c>
      <c r="G319" s="648">
        <v>0.03</v>
      </c>
      <c r="H319" s="334">
        <v>1</v>
      </c>
      <c r="I319" s="654">
        <v>0.03</v>
      </c>
      <c r="J319" s="334">
        <v>1</v>
      </c>
      <c r="K319" s="593">
        <v>0.03</v>
      </c>
      <c r="L319" s="334">
        <v>1</v>
      </c>
      <c r="M319" s="597">
        <v>0.3</v>
      </c>
      <c r="N319" s="334">
        <v>1</v>
      </c>
      <c r="O319" s="597">
        <v>0.25</v>
      </c>
      <c r="P319" s="334">
        <v>1</v>
      </c>
      <c r="Q319" s="643">
        <v>0.3744</v>
      </c>
      <c r="R319" s="334">
        <v>1</v>
      </c>
      <c r="S319" s="334"/>
      <c r="T319" s="334">
        <v>1</v>
      </c>
      <c r="U319" s="334"/>
      <c r="V319" s="334">
        <v>1</v>
      </c>
      <c r="W319" s="334"/>
      <c r="X319" s="334">
        <v>1</v>
      </c>
      <c r="Y319" s="334"/>
      <c r="Z319" s="334">
        <v>1</v>
      </c>
      <c r="AA319" s="335"/>
      <c r="AB319" s="335">
        <v>1</v>
      </c>
      <c r="AC319" s="456"/>
      <c r="AD319" s="327">
        <v>1</v>
      </c>
      <c r="AE319" s="471">
        <f t="shared" si="44"/>
        <v>0.08453333333333334</v>
      </c>
      <c r="AF319" s="181"/>
    </row>
    <row r="320" spans="1:32" ht="45">
      <c r="A320" s="179" t="s">
        <v>710</v>
      </c>
      <c r="B320" s="179" t="s">
        <v>212</v>
      </c>
      <c r="C320" s="179" t="s">
        <v>281</v>
      </c>
      <c r="D320" s="180" t="s">
        <v>711</v>
      </c>
      <c r="E320" s="335">
        <v>1</v>
      </c>
      <c r="F320" s="333">
        <v>1</v>
      </c>
      <c r="G320" s="648">
        <v>0.04</v>
      </c>
      <c r="H320" s="334">
        <v>1</v>
      </c>
      <c r="I320" s="654">
        <v>0.04</v>
      </c>
      <c r="J320" s="334">
        <v>1</v>
      </c>
      <c r="K320" s="593">
        <v>0.04</v>
      </c>
      <c r="L320" s="334">
        <v>1</v>
      </c>
      <c r="M320" s="597">
        <v>0.27</v>
      </c>
      <c r="N320" s="334">
        <v>1</v>
      </c>
      <c r="O320" s="597">
        <v>0.32</v>
      </c>
      <c r="P320" s="334">
        <v>1</v>
      </c>
      <c r="Q320" s="643">
        <v>0.3979</v>
      </c>
      <c r="R320" s="334">
        <v>1</v>
      </c>
      <c r="S320" s="334"/>
      <c r="T320" s="334">
        <v>1</v>
      </c>
      <c r="U320" s="334"/>
      <c r="V320" s="334">
        <v>1</v>
      </c>
      <c r="W320" s="334"/>
      <c r="X320" s="334">
        <v>1</v>
      </c>
      <c r="Y320" s="334"/>
      <c r="Z320" s="334">
        <v>1</v>
      </c>
      <c r="AA320" s="335"/>
      <c r="AB320" s="335">
        <v>1</v>
      </c>
      <c r="AC320" s="456"/>
      <c r="AD320" s="327">
        <v>1</v>
      </c>
      <c r="AE320" s="471">
        <f t="shared" si="44"/>
        <v>0.09232499999999999</v>
      </c>
      <c r="AF320" s="181"/>
    </row>
    <row r="321" spans="1:32" ht="45">
      <c r="A321" s="179" t="s">
        <v>712</v>
      </c>
      <c r="B321" s="179" t="s">
        <v>212</v>
      </c>
      <c r="C321" s="179" t="s">
        <v>281</v>
      </c>
      <c r="D321" s="180" t="s">
        <v>713</v>
      </c>
      <c r="E321" s="335">
        <v>1</v>
      </c>
      <c r="F321" s="333">
        <v>1</v>
      </c>
      <c r="G321" s="648">
        <v>0.02</v>
      </c>
      <c r="H321" s="334">
        <v>1</v>
      </c>
      <c r="I321" s="654">
        <v>0.02</v>
      </c>
      <c r="J321" s="334">
        <v>1</v>
      </c>
      <c r="K321" s="593">
        <v>0.03</v>
      </c>
      <c r="L321" s="334">
        <v>1</v>
      </c>
      <c r="M321" s="597">
        <v>0.23</v>
      </c>
      <c r="N321" s="334">
        <v>1</v>
      </c>
      <c r="O321" s="597">
        <v>0.33</v>
      </c>
      <c r="P321" s="334">
        <v>1</v>
      </c>
      <c r="Q321" s="597">
        <v>0.39</v>
      </c>
      <c r="R321" s="334">
        <v>1</v>
      </c>
      <c r="S321" s="334"/>
      <c r="T321" s="334">
        <v>1</v>
      </c>
      <c r="U321" s="334"/>
      <c r="V321" s="334">
        <v>1</v>
      </c>
      <c r="W321" s="334"/>
      <c r="X321" s="334">
        <v>1</v>
      </c>
      <c r="Y321" s="334"/>
      <c r="Z321" s="334">
        <v>1</v>
      </c>
      <c r="AA321" s="335"/>
      <c r="AB321" s="335">
        <v>1</v>
      </c>
      <c r="AC321" s="456"/>
      <c r="AD321" s="327">
        <v>1</v>
      </c>
      <c r="AE321" s="471">
        <f t="shared" si="44"/>
        <v>0.085</v>
      </c>
      <c r="AF321" s="181"/>
    </row>
    <row r="322" spans="1:32" ht="45">
      <c r="A322" s="179" t="s">
        <v>714</v>
      </c>
      <c r="B322" s="179" t="s">
        <v>212</v>
      </c>
      <c r="C322" s="179" t="s">
        <v>281</v>
      </c>
      <c r="D322" s="180" t="s">
        <v>715</v>
      </c>
      <c r="E322" s="335">
        <v>1</v>
      </c>
      <c r="F322" s="333">
        <v>1</v>
      </c>
      <c r="G322" s="648">
        <v>0.6</v>
      </c>
      <c r="H322" s="334">
        <v>1</v>
      </c>
      <c r="I322" s="654">
        <v>0.6</v>
      </c>
      <c r="J322" s="334">
        <v>1</v>
      </c>
      <c r="K322" s="593">
        <v>0.65</v>
      </c>
      <c r="L322" s="334">
        <v>1</v>
      </c>
      <c r="M322" s="597">
        <v>0.22</v>
      </c>
      <c r="N322" s="334">
        <v>1</v>
      </c>
      <c r="O322" s="597">
        <v>0.38</v>
      </c>
      <c r="P322" s="334">
        <v>1</v>
      </c>
      <c r="Q322" s="597">
        <v>0.4</v>
      </c>
      <c r="R322" s="334">
        <v>1</v>
      </c>
      <c r="S322" s="334"/>
      <c r="T322" s="334">
        <v>1</v>
      </c>
      <c r="U322" s="334"/>
      <c r="V322" s="334">
        <v>1</v>
      </c>
      <c r="W322" s="334"/>
      <c r="X322" s="334">
        <v>1</v>
      </c>
      <c r="Y322" s="334"/>
      <c r="Z322" s="334">
        <v>1</v>
      </c>
      <c r="AA322" s="335"/>
      <c r="AB322" s="335">
        <v>1</v>
      </c>
      <c r="AC322" s="456"/>
      <c r="AD322" s="327">
        <v>1</v>
      </c>
      <c r="AE322" s="471">
        <f t="shared" si="44"/>
        <v>0.23750000000000002</v>
      </c>
      <c r="AF322" s="181"/>
    </row>
    <row r="323" spans="1:32" ht="45.75" thickBot="1">
      <c r="A323" s="179" t="s">
        <v>716</v>
      </c>
      <c r="B323" s="179" t="s">
        <v>212</v>
      </c>
      <c r="C323" s="179" t="s">
        <v>281</v>
      </c>
      <c r="D323" s="180" t="s">
        <v>717</v>
      </c>
      <c r="E323" s="335">
        <v>1</v>
      </c>
      <c r="F323" s="333">
        <v>1</v>
      </c>
      <c r="G323" s="648">
        <v>0.04</v>
      </c>
      <c r="H323" s="334">
        <v>1</v>
      </c>
      <c r="I323" s="654">
        <v>0.04</v>
      </c>
      <c r="J323" s="334">
        <v>1</v>
      </c>
      <c r="K323" s="593">
        <v>0.04</v>
      </c>
      <c r="L323" s="334">
        <v>1</v>
      </c>
      <c r="M323" s="597">
        <v>0.1</v>
      </c>
      <c r="N323" s="334">
        <v>1</v>
      </c>
      <c r="O323" s="597">
        <v>0.1</v>
      </c>
      <c r="P323" s="334">
        <v>1</v>
      </c>
      <c r="Q323" s="597">
        <v>0.1</v>
      </c>
      <c r="R323" s="334">
        <v>1</v>
      </c>
      <c r="S323" s="334"/>
      <c r="T323" s="334">
        <v>1</v>
      </c>
      <c r="U323" s="334"/>
      <c r="V323" s="334">
        <v>1</v>
      </c>
      <c r="W323" s="334"/>
      <c r="X323" s="334">
        <v>1</v>
      </c>
      <c r="Y323" s="334"/>
      <c r="Z323" s="334">
        <v>1</v>
      </c>
      <c r="AA323" s="335"/>
      <c r="AB323" s="335">
        <v>1</v>
      </c>
      <c r="AC323" s="456"/>
      <c r="AD323" s="327">
        <v>1</v>
      </c>
      <c r="AE323" s="471">
        <f t="shared" si="44"/>
        <v>0.035</v>
      </c>
      <c r="AF323" s="181"/>
    </row>
    <row r="324" spans="1:32" ht="11.25">
      <c r="A324" s="704" t="s">
        <v>196</v>
      </c>
      <c r="B324" s="705"/>
      <c r="C324" s="82"/>
      <c r="D324" s="115"/>
      <c r="E324" s="102"/>
      <c r="F324" s="75"/>
      <c r="G324" s="396"/>
      <c r="H324" s="72"/>
      <c r="I324" s="72"/>
      <c r="J324" s="72"/>
      <c r="K324" s="72"/>
      <c r="L324" s="72"/>
      <c r="M324" s="72"/>
      <c r="N324" s="72"/>
      <c r="O324" s="72"/>
      <c r="P324" s="72"/>
      <c r="Q324" s="72"/>
      <c r="R324" s="72"/>
      <c r="S324" s="72"/>
      <c r="T324" s="72"/>
      <c r="U324" s="72"/>
      <c r="V324" s="72"/>
      <c r="W324" s="72"/>
      <c r="X324" s="72"/>
      <c r="Y324" s="72"/>
      <c r="Z324" s="72"/>
      <c r="AA324" s="102"/>
      <c r="AB324" s="102"/>
      <c r="AC324" s="428"/>
      <c r="AD324" s="88"/>
      <c r="AE324" s="88"/>
      <c r="AF324" s="103"/>
    </row>
    <row r="325" spans="1:32" ht="45">
      <c r="A325" s="179" t="s">
        <v>345</v>
      </c>
      <c r="B325" s="179" t="s">
        <v>212</v>
      </c>
      <c r="C325" s="179" t="s">
        <v>281</v>
      </c>
      <c r="D325" s="180" t="s">
        <v>353</v>
      </c>
      <c r="E325" s="252">
        <v>15</v>
      </c>
      <c r="F325" s="253"/>
      <c r="G325" s="598"/>
      <c r="H325" s="254"/>
      <c r="I325" s="599"/>
      <c r="J325" s="254"/>
      <c r="K325" s="599"/>
      <c r="L325" s="254"/>
      <c r="M325" s="599"/>
      <c r="N325" s="254"/>
      <c r="O325" s="599"/>
      <c r="P325" s="254"/>
      <c r="Q325" s="599"/>
      <c r="R325" s="254"/>
      <c r="S325" s="254"/>
      <c r="T325" s="254"/>
      <c r="U325" s="254"/>
      <c r="V325" s="254"/>
      <c r="W325" s="254"/>
      <c r="X325" s="254"/>
      <c r="Y325" s="254"/>
      <c r="Z325" s="254"/>
      <c r="AA325" s="252"/>
      <c r="AB325" s="252">
        <v>15</v>
      </c>
      <c r="AC325" s="457"/>
      <c r="AD325" s="88">
        <f aca="true" t="shared" si="45" ref="AD325:AD332">+F325+H325+J325+L325+N325+P325+R325+T325+V325+X325+Z325+AB325</f>
        <v>15</v>
      </c>
      <c r="AE325" s="472">
        <f aca="true" t="shared" si="46" ref="AE325:AE332">+G325+I325+K325+M325+O325+Q325+S325+U325+W325+Y325+AA325+AC325</f>
        <v>0</v>
      </c>
      <c r="AF325" s="181" t="s">
        <v>965</v>
      </c>
    </row>
    <row r="326" spans="1:32" ht="101.25">
      <c r="A326" s="179" t="s">
        <v>346</v>
      </c>
      <c r="B326" s="179" t="s">
        <v>212</v>
      </c>
      <c r="C326" s="179" t="s">
        <v>283</v>
      </c>
      <c r="D326" s="180" t="s">
        <v>354</v>
      </c>
      <c r="E326" s="252">
        <v>12</v>
      </c>
      <c r="F326" s="253"/>
      <c r="G326" s="598"/>
      <c r="H326" s="254"/>
      <c r="I326" s="599"/>
      <c r="J326" s="254"/>
      <c r="K326" s="599">
        <v>10</v>
      </c>
      <c r="L326" s="254">
        <v>3</v>
      </c>
      <c r="M326" s="599"/>
      <c r="N326" s="254"/>
      <c r="O326" s="599"/>
      <c r="P326" s="254"/>
      <c r="Q326" s="599">
        <v>8</v>
      </c>
      <c r="R326" s="254">
        <v>3</v>
      </c>
      <c r="S326" s="254"/>
      <c r="T326" s="254"/>
      <c r="U326" s="254"/>
      <c r="V326" s="254"/>
      <c r="W326" s="254"/>
      <c r="X326" s="254">
        <v>3</v>
      </c>
      <c r="Y326" s="254"/>
      <c r="Z326" s="254"/>
      <c r="AA326" s="252"/>
      <c r="AB326" s="252">
        <v>3</v>
      </c>
      <c r="AC326" s="457"/>
      <c r="AD326" s="88">
        <f t="shared" si="45"/>
        <v>12</v>
      </c>
      <c r="AE326" s="472">
        <f t="shared" si="46"/>
        <v>18</v>
      </c>
      <c r="AF326" s="181" t="s">
        <v>966</v>
      </c>
    </row>
    <row r="327" spans="1:32" ht="45">
      <c r="A327" s="179" t="s">
        <v>347</v>
      </c>
      <c r="B327" s="179" t="s">
        <v>212</v>
      </c>
      <c r="C327" s="179" t="s">
        <v>283</v>
      </c>
      <c r="D327" s="180" t="s">
        <v>355</v>
      </c>
      <c r="E327" s="252">
        <v>20</v>
      </c>
      <c r="F327" s="253"/>
      <c r="G327" s="598"/>
      <c r="H327" s="254"/>
      <c r="I327" s="599"/>
      <c r="J327" s="254"/>
      <c r="K327" s="599">
        <v>26</v>
      </c>
      <c r="L327" s="254"/>
      <c r="M327" s="599"/>
      <c r="N327" s="254"/>
      <c r="O327" s="599"/>
      <c r="P327" s="254"/>
      <c r="Q327" s="599">
        <v>2</v>
      </c>
      <c r="R327" s="254"/>
      <c r="S327" s="254"/>
      <c r="T327" s="254"/>
      <c r="U327" s="254"/>
      <c r="V327" s="254"/>
      <c r="W327" s="254"/>
      <c r="X327" s="254"/>
      <c r="Y327" s="254"/>
      <c r="Z327" s="254"/>
      <c r="AA327" s="252"/>
      <c r="AB327" s="252">
        <v>20</v>
      </c>
      <c r="AC327" s="457"/>
      <c r="AD327" s="88">
        <f t="shared" si="45"/>
        <v>20</v>
      </c>
      <c r="AE327" s="472">
        <f t="shared" si="46"/>
        <v>28</v>
      </c>
      <c r="AF327" s="181"/>
    </row>
    <row r="328" spans="1:32" ht="45">
      <c r="A328" s="179" t="s">
        <v>348</v>
      </c>
      <c r="B328" s="179" t="s">
        <v>212</v>
      </c>
      <c r="C328" s="179" t="s">
        <v>283</v>
      </c>
      <c r="D328" s="180" t="s">
        <v>356</v>
      </c>
      <c r="E328" s="252">
        <v>800</v>
      </c>
      <c r="F328" s="253"/>
      <c r="G328" s="598"/>
      <c r="H328" s="254"/>
      <c r="I328" s="599"/>
      <c r="J328" s="254"/>
      <c r="K328" s="599">
        <v>880</v>
      </c>
      <c r="L328" s="254"/>
      <c r="M328" s="599"/>
      <c r="N328" s="254"/>
      <c r="O328" s="599"/>
      <c r="P328" s="254"/>
      <c r="Q328" s="599">
        <v>880</v>
      </c>
      <c r="R328" s="254"/>
      <c r="S328" s="254"/>
      <c r="T328" s="254"/>
      <c r="U328" s="254"/>
      <c r="V328" s="254"/>
      <c r="W328" s="254"/>
      <c r="X328" s="254"/>
      <c r="Y328" s="254"/>
      <c r="Z328" s="254"/>
      <c r="AA328" s="252"/>
      <c r="AB328" s="252">
        <v>800</v>
      </c>
      <c r="AC328" s="457"/>
      <c r="AD328" s="88">
        <f t="shared" si="45"/>
        <v>800</v>
      </c>
      <c r="AE328" s="472">
        <f t="shared" si="46"/>
        <v>1760</v>
      </c>
      <c r="AF328" s="181"/>
    </row>
    <row r="329" spans="1:32" ht="205.5" customHeight="1">
      <c r="A329" s="179" t="s">
        <v>349</v>
      </c>
      <c r="B329" s="179" t="s">
        <v>212</v>
      </c>
      <c r="C329" s="179" t="s">
        <v>283</v>
      </c>
      <c r="D329" s="180" t="s">
        <v>357</v>
      </c>
      <c r="E329" s="252">
        <v>24</v>
      </c>
      <c r="F329" s="253">
        <v>2</v>
      </c>
      <c r="G329" s="598">
        <v>4</v>
      </c>
      <c r="H329" s="254">
        <v>2</v>
      </c>
      <c r="I329" s="599">
        <v>4</v>
      </c>
      <c r="J329" s="254">
        <v>2</v>
      </c>
      <c r="K329" s="599">
        <v>7</v>
      </c>
      <c r="L329" s="254">
        <v>2</v>
      </c>
      <c r="M329" s="599">
        <v>4</v>
      </c>
      <c r="N329" s="254">
        <v>2</v>
      </c>
      <c r="O329" s="599">
        <v>2</v>
      </c>
      <c r="P329" s="254">
        <v>2</v>
      </c>
      <c r="Q329" s="599">
        <v>1</v>
      </c>
      <c r="R329" s="254">
        <v>2</v>
      </c>
      <c r="S329" s="254"/>
      <c r="T329" s="254">
        <v>2</v>
      </c>
      <c r="U329" s="254"/>
      <c r="V329" s="254">
        <v>2</v>
      </c>
      <c r="W329" s="254"/>
      <c r="X329" s="254">
        <v>2</v>
      </c>
      <c r="Y329" s="254"/>
      <c r="Z329" s="254">
        <v>2</v>
      </c>
      <c r="AA329" s="252"/>
      <c r="AB329" s="252">
        <v>2</v>
      </c>
      <c r="AC329" s="457"/>
      <c r="AD329" s="88">
        <f t="shared" si="45"/>
        <v>24</v>
      </c>
      <c r="AE329" s="472">
        <f t="shared" si="46"/>
        <v>22</v>
      </c>
      <c r="AF329" s="644" t="s">
        <v>964</v>
      </c>
    </row>
    <row r="330" spans="1:32" ht="45">
      <c r="A330" s="179" t="s">
        <v>350</v>
      </c>
      <c r="B330" s="179" t="s">
        <v>212</v>
      </c>
      <c r="C330" s="179" t="s">
        <v>283</v>
      </c>
      <c r="D330" s="180" t="s">
        <v>358</v>
      </c>
      <c r="E330" s="252">
        <v>200</v>
      </c>
      <c r="F330" s="253"/>
      <c r="G330" s="598"/>
      <c r="H330" s="254"/>
      <c r="I330" s="599"/>
      <c r="J330" s="254"/>
      <c r="K330" s="599"/>
      <c r="L330" s="254"/>
      <c r="M330" s="599"/>
      <c r="N330" s="254"/>
      <c r="O330" s="599"/>
      <c r="P330" s="254"/>
      <c r="Q330" s="599"/>
      <c r="R330" s="254"/>
      <c r="S330" s="254"/>
      <c r="T330" s="254"/>
      <c r="U330" s="254"/>
      <c r="V330" s="254"/>
      <c r="W330" s="254"/>
      <c r="X330" s="254"/>
      <c r="Y330" s="254"/>
      <c r="Z330" s="254"/>
      <c r="AA330" s="252"/>
      <c r="AB330" s="252">
        <v>200</v>
      </c>
      <c r="AC330" s="457"/>
      <c r="AD330" s="88">
        <f t="shared" si="45"/>
        <v>200</v>
      </c>
      <c r="AE330" s="472">
        <f t="shared" si="46"/>
        <v>0</v>
      </c>
      <c r="AF330" s="181"/>
    </row>
    <row r="331" spans="1:32" ht="67.5">
      <c r="A331" s="179" t="s">
        <v>351</v>
      </c>
      <c r="B331" s="179" t="s">
        <v>212</v>
      </c>
      <c r="C331" s="179" t="s">
        <v>283</v>
      </c>
      <c r="D331" s="180" t="s">
        <v>359</v>
      </c>
      <c r="E331" s="252">
        <v>4</v>
      </c>
      <c r="F331" s="253"/>
      <c r="G331" s="598"/>
      <c r="H331" s="254"/>
      <c r="I331" s="599"/>
      <c r="J331" s="254">
        <v>1</v>
      </c>
      <c r="K331" s="599">
        <v>1</v>
      </c>
      <c r="L331" s="254"/>
      <c r="M331" s="599"/>
      <c r="N331" s="254"/>
      <c r="O331" s="599"/>
      <c r="P331" s="254">
        <v>1</v>
      </c>
      <c r="Q331" s="599">
        <v>1</v>
      </c>
      <c r="R331" s="254"/>
      <c r="S331" s="254"/>
      <c r="T331" s="254"/>
      <c r="U331" s="254"/>
      <c r="V331" s="254">
        <v>1</v>
      </c>
      <c r="W331" s="254"/>
      <c r="X331" s="254"/>
      <c r="Y331" s="254"/>
      <c r="Z331" s="254"/>
      <c r="AA331" s="252"/>
      <c r="AB331" s="252">
        <v>1</v>
      </c>
      <c r="AC331" s="457"/>
      <c r="AD331" s="88">
        <f t="shared" si="45"/>
        <v>4</v>
      </c>
      <c r="AE331" s="472">
        <f t="shared" si="46"/>
        <v>2</v>
      </c>
      <c r="AF331" s="644" t="s">
        <v>967</v>
      </c>
    </row>
    <row r="332" spans="1:32" ht="45">
      <c r="A332" s="179" t="s">
        <v>352</v>
      </c>
      <c r="B332" s="179" t="s">
        <v>212</v>
      </c>
      <c r="C332" s="179" t="s">
        <v>283</v>
      </c>
      <c r="D332" s="180" t="s">
        <v>360</v>
      </c>
      <c r="E332" s="252">
        <v>20</v>
      </c>
      <c r="F332" s="253"/>
      <c r="G332" s="598"/>
      <c r="H332" s="254"/>
      <c r="I332" s="599"/>
      <c r="J332" s="254"/>
      <c r="K332" s="599">
        <v>29</v>
      </c>
      <c r="L332" s="254"/>
      <c r="M332" s="599"/>
      <c r="N332" s="254"/>
      <c r="O332" s="599"/>
      <c r="P332" s="254"/>
      <c r="Q332" s="599">
        <v>29</v>
      </c>
      <c r="R332" s="254"/>
      <c r="S332" s="254"/>
      <c r="T332" s="254"/>
      <c r="U332" s="254"/>
      <c r="V332" s="254"/>
      <c r="W332" s="254"/>
      <c r="X332" s="254"/>
      <c r="Y332" s="254"/>
      <c r="Z332" s="254"/>
      <c r="AA332" s="252"/>
      <c r="AB332" s="252">
        <v>20</v>
      </c>
      <c r="AC332" s="457"/>
      <c r="AD332" s="88">
        <f t="shared" si="45"/>
        <v>20</v>
      </c>
      <c r="AE332" s="472">
        <f t="shared" si="46"/>
        <v>58</v>
      </c>
      <c r="AF332" s="644" t="s">
        <v>968</v>
      </c>
    </row>
    <row r="333" spans="1:32" ht="12" thickBot="1">
      <c r="A333" s="179"/>
      <c r="B333" s="179"/>
      <c r="C333" s="179"/>
      <c r="D333" s="180"/>
      <c r="E333" s="176"/>
      <c r="F333" s="174"/>
      <c r="G333" s="405"/>
      <c r="H333" s="175"/>
      <c r="I333" s="175"/>
      <c r="J333" s="175"/>
      <c r="K333" s="175"/>
      <c r="L333" s="175"/>
      <c r="M333" s="175"/>
      <c r="N333" s="175"/>
      <c r="O333" s="175"/>
      <c r="P333" s="175"/>
      <c r="Q333" s="175"/>
      <c r="R333" s="175"/>
      <c r="S333" s="175"/>
      <c r="T333" s="175"/>
      <c r="U333" s="175"/>
      <c r="V333" s="175"/>
      <c r="W333" s="175"/>
      <c r="X333" s="175"/>
      <c r="Y333" s="175"/>
      <c r="Z333" s="175"/>
      <c r="AA333" s="176"/>
      <c r="AB333" s="176"/>
      <c r="AC333" s="298"/>
      <c r="AD333" s="88"/>
      <c r="AE333" s="472"/>
      <c r="AF333" s="181"/>
    </row>
    <row r="334" spans="1:32" ht="11.25">
      <c r="A334" s="704" t="s">
        <v>198</v>
      </c>
      <c r="B334" s="705"/>
      <c r="C334" s="179"/>
      <c r="D334" s="180"/>
      <c r="E334" s="176"/>
      <c r="F334" s="174"/>
      <c r="G334" s="405"/>
      <c r="H334" s="175"/>
      <c r="I334" s="175"/>
      <c r="J334" s="175"/>
      <c r="K334" s="175"/>
      <c r="L334" s="175"/>
      <c r="M334" s="175"/>
      <c r="N334" s="175"/>
      <c r="O334" s="175"/>
      <c r="P334" s="175"/>
      <c r="Q334" s="175"/>
      <c r="R334" s="175"/>
      <c r="S334" s="175"/>
      <c r="T334" s="175"/>
      <c r="U334" s="175"/>
      <c r="V334" s="175"/>
      <c r="W334" s="175"/>
      <c r="X334" s="175"/>
      <c r="Y334" s="175"/>
      <c r="Z334" s="175"/>
      <c r="AA334" s="176"/>
      <c r="AB334" s="176"/>
      <c r="AC334" s="298"/>
      <c r="AD334" s="88"/>
      <c r="AE334" s="472"/>
      <c r="AF334" s="181"/>
    </row>
    <row r="335" spans="1:32" ht="33.75">
      <c r="A335" s="179" t="s">
        <v>307</v>
      </c>
      <c r="B335" s="179" t="s">
        <v>309</v>
      </c>
      <c r="C335" s="179" t="s">
        <v>308</v>
      </c>
      <c r="D335" s="180" t="s">
        <v>310</v>
      </c>
      <c r="E335" s="176">
        <v>1</v>
      </c>
      <c r="F335" s="174"/>
      <c r="G335" s="600"/>
      <c r="H335" s="175"/>
      <c r="I335" s="601"/>
      <c r="J335" s="175"/>
      <c r="K335" s="601"/>
      <c r="L335" s="175"/>
      <c r="M335" s="601">
        <v>1</v>
      </c>
      <c r="N335" s="175"/>
      <c r="O335" s="601"/>
      <c r="P335" s="175">
        <v>1</v>
      </c>
      <c r="Q335" s="601"/>
      <c r="R335" s="175"/>
      <c r="S335" s="175"/>
      <c r="T335" s="175"/>
      <c r="U335" s="175"/>
      <c r="V335" s="175"/>
      <c r="W335" s="175"/>
      <c r="X335" s="175"/>
      <c r="Y335" s="175"/>
      <c r="Z335" s="175"/>
      <c r="AA335" s="176"/>
      <c r="AB335" s="176"/>
      <c r="AC335" s="298"/>
      <c r="AD335" s="88">
        <f aca="true" t="shared" si="47" ref="AD335:AE338">+F335+H335+J335+L335+N335+P335+R335+T335+V335+X335+Z335+AB335</f>
        <v>1</v>
      </c>
      <c r="AE335" s="472">
        <f t="shared" si="47"/>
        <v>1</v>
      </c>
      <c r="AF335" s="181"/>
    </row>
    <row r="336" spans="1:32" ht="78.75">
      <c r="A336" s="179" t="s">
        <v>608</v>
      </c>
      <c r="B336" s="179" t="s">
        <v>311</v>
      </c>
      <c r="C336" s="179" t="s">
        <v>213</v>
      </c>
      <c r="D336" s="180" t="s">
        <v>312</v>
      </c>
      <c r="E336" s="176">
        <v>168</v>
      </c>
      <c r="F336" s="174">
        <v>14</v>
      </c>
      <c r="G336" s="600">
        <v>13</v>
      </c>
      <c r="H336" s="175">
        <v>14</v>
      </c>
      <c r="I336" s="601">
        <v>13</v>
      </c>
      <c r="J336" s="175">
        <v>14</v>
      </c>
      <c r="K336" s="601">
        <v>14</v>
      </c>
      <c r="L336" s="175">
        <v>14</v>
      </c>
      <c r="M336" s="601">
        <v>15</v>
      </c>
      <c r="N336" s="175">
        <v>14</v>
      </c>
      <c r="O336" s="601">
        <v>15</v>
      </c>
      <c r="P336" s="175">
        <v>14</v>
      </c>
      <c r="Q336" s="601">
        <v>15</v>
      </c>
      <c r="R336" s="175">
        <v>14</v>
      </c>
      <c r="S336" s="175"/>
      <c r="T336" s="175">
        <v>14</v>
      </c>
      <c r="U336" s="175"/>
      <c r="V336" s="175">
        <v>14</v>
      </c>
      <c r="W336" s="175"/>
      <c r="X336" s="175">
        <v>14</v>
      </c>
      <c r="Y336" s="175"/>
      <c r="Z336" s="175">
        <v>14</v>
      </c>
      <c r="AA336" s="176"/>
      <c r="AB336" s="176">
        <v>14</v>
      </c>
      <c r="AC336" s="298"/>
      <c r="AD336" s="88">
        <f t="shared" si="47"/>
        <v>168</v>
      </c>
      <c r="AE336" s="472">
        <f t="shared" si="47"/>
        <v>85</v>
      </c>
      <c r="AF336" s="644" t="s">
        <v>969</v>
      </c>
    </row>
    <row r="337" spans="1:32" ht="56.25">
      <c r="A337" s="179" t="s">
        <v>609</v>
      </c>
      <c r="B337" s="179" t="s">
        <v>311</v>
      </c>
      <c r="C337" s="179" t="s">
        <v>213</v>
      </c>
      <c r="D337" s="180" t="s">
        <v>313</v>
      </c>
      <c r="E337" s="176">
        <v>24</v>
      </c>
      <c r="F337" s="174">
        <v>2</v>
      </c>
      <c r="G337" s="600">
        <v>2</v>
      </c>
      <c r="H337" s="175">
        <v>2</v>
      </c>
      <c r="I337" s="601">
        <v>2</v>
      </c>
      <c r="J337" s="175">
        <v>2</v>
      </c>
      <c r="K337" s="601">
        <v>2</v>
      </c>
      <c r="L337" s="175">
        <v>2</v>
      </c>
      <c r="M337" s="601">
        <v>2</v>
      </c>
      <c r="N337" s="175">
        <v>2</v>
      </c>
      <c r="O337" s="601">
        <v>2</v>
      </c>
      <c r="P337" s="175">
        <v>2</v>
      </c>
      <c r="Q337" s="601">
        <v>2</v>
      </c>
      <c r="R337" s="175">
        <v>2</v>
      </c>
      <c r="S337" s="175"/>
      <c r="T337" s="175">
        <v>2</v>
      </c>
      <c r="U337" s="175"/>
      <c r="V337" s="175">
        <v>2</v>
      </c>
      <c r="W337" s="175"/>
      <c r="X337" s="175">
        <v>2</v>
      </c>
      <c r="Y337" s="175"/>
      <c r="Z337" s="175">
        <v>2</v>
      </c>
      <c r="AA337" s="176"/>
      <c r="AB337" s="176">
        <v>2</v>
      </c>
      <c r="AC337" s="298"/>
      <c r="AD337" s="88">
        <f t="shared" si="47"/>
        <v>24</v>
      </c>
      <c r="AE337" s="472">
        <f t="shared" si="47"/>
        <v>12</v>
      </c>
      <c r="AF337" s="181"/>
    </row>
    <row r="338" spans="1:32" ht="45">
      <c r="A338" s="179" t="s">
        <v>610</v>
      </c>
      <c r="B338" s="179" t="s">
        <v>311</v>
      </c>
      <c r="C338" s="179" t="s">
        <v>213</v>
      </c>
      <c r="D338" s="180" t="s">
        <v>314</v>
      </c>
      <c r="E338" s="176">
        <v>84</v>
      </c>
      <c r="F338" s="174">
        <v>7</v>
      </c>
      <c r="G338" s="600">
        <v>7</v>
      </c>
      <c r="H338" s="175">
        <v>7</v>
      </c>
      <c r="I338" s="601">
        <v>7</v>
      </c>
      <c r="J338" s="175">
        <v>7</v>
      </c>
      <c r="K338" s="601">
        <v>7</v>
      </c>
      <c r="L338" s="175">
        <v>7</v>
      </c>
      <c r="M338" s="601">
        <v>8</v>
      </c>
      <c r="N338" s="175">
        <v>7</v>
      </c>
      <c r="O338" s="601">
        <v>8</v>
      </c>
      <c r="P338" s="175">
        <v>7</v>
      </c>
      <c r="Q338" s="601">
        <v>8</v>
      </c>
      <c r="R338" s="175">
        <v>7</v>
      </c>
      <c r="S338" s="175"/>
      <c r="T338" s="175">
        <v>7</v>
      </c>
      <c r="U338" s="175"/>
      <c r="V338" s="175">
        <v>7</v>
      </c>
      <c r="W338" s="175"/>
      <c r="X338" s="175">
        <v>7</v>
      </c>
      <c r="Y338" s="175"/>
      <c r="Z338" s="175">
        <v>7</v>
      </c>
      <c r="AA338" s="176"/>
      <c r="AB338" s="176">
        <v>7</v>
      </c>
      <c r="AC338" s="298"/>
      <c r="AD338" s="88">
        <f t="shared" si="47"/>
        <v>84</v>
      </c>
      <c r="AE338" s="472">
        <f t="shared" si="47"/>
        <v>45</v>
      </c>
      <c r="AF338" s="181"/>
    </row>
    <row r="339" spans="1:32" ht="67.5" customHeight="1">
      <c r="A339" s="179" t="s">
        <v>611</v>
      </c>
      <c r="B339" s="179" t="s">
        <v>311</v>
      </c>
      <c r="C339" s="179" t="s">
        <v>213</v>
      </c>
      <c r="D339" s="180" t="s">
        <v>315</v>
      </c>
      <c r="E339" s="335">
        <v>1</v>
      </c>
      <c r="F339" s="333">
        <v>1</v>
      </c>
      <c r="G339" s="596">
        <v>1</v>
      </c>
      <c r="H339" s="334">
        <v>1</v>
      </c>
      <c r="I339" s="597">
        <v>0.99</v>
      </c>
      <c r="J339" s="334">
        <v>1</v>
      </c>
      <c r="K339" s="597">
        <v>1</v>
      </c>
      <c r="L339" s="334">
        <v>1</v>
      </c>
      <c r="M339" s="597">
        <v>1</v>
      </c>
      <c r="N339" s="334">
        <v>1</v>
      </c>
      <c r="O339" s="597">
        <v>0.99</v>
      </c>
      <c r="P339" s="334">
        <v>1</v>
      </c>
      <c r="Q339" s="597">
        <v>0.99</v>
      </c>
      <c r="R339" s="334">
        <v>1</v>
      </c>
      <c r="S339" s="334"/>
      <c r="T339" s="334">
        <v>1</v>
      </c>
      <c r="U339" s="334"/>
      <c r="V339" s="334">
        <v>1</v>
      </c>
      <c r="W339" s="334"/>
      <c r="X339" s="334">
        <v>1</v>
      </c>
      <c r="Y339" s="334"/>
      <c r="Z339" s="334">
        <v>1</v>
      </c>
      <c r="AA339" s="335"/>
      <c r="AB339" s="335">
        <v>1</v>
      </c>
      <c r="AC339" s="456"/>
      <c r="AD339" s="327">
        <v>1</v>
      </c>
      <c r="AE339" s="645">
        <f>(G339+I339+K339+M339+O339+Q339+S339+U339+W339+Y339+AA339+AC339)/12</f>
        <v>0.49750000000000005</v>
      </c>
      <c r="AF339" s="181" t="s">
        <v>970</v>
      </c>
    </row>
    <row r="340" spans="1:32" ht="56.25">
      <c r="A340" s="179" t="s">
        <v>612</v>
      </c>
      <c r="B340" s="179" t="s">
        <v>311</v>
      </c>
      <c r="C340" s="179" t="s">
        <v>213</v>
      </c>
      <c r="D340" s="180" t="s">
        <v>316</v>
      </c>
      <c r="E340" s="335">
        <v>1</v>
      </c>
      <c r="F340" s="333">
        <v>1</v>
      </c>
      <c r="G340" s="596">
        <v>1</v>
      </c>
      <c r="H340" s="334">
        <v>1</v>
      </c>
      <c r="I340" s="597">
        <v>1</v>
      </c>
      <c r="J340" s="334">
        <v>1</v>
      </c>
      <c r="K340" s="597">
        <v>1</v>
      </c>
      <c r="L340" s="334">
        <v>1</v>
      </c>
      <c r="M340" s="597">
        <v>1</v>
      </c>
      <c r="N340" s="334">
        <v>1</v>
      </c>
      <c r="O340" s="597">
        <v>1</v>
      </c>
      <c r="P340" s="334">
        <v>1</v>
      </c>
      <c r="Q340" s="597">
        <v>1</v>
      </c>
      <c r="R340" s="334">
        <v>1</v>
      </c>
      <c r="S340" s="334"/>
      <c r="T340" s="334">
        <v>1</v>
      </c>
      <c r="U340" s="334"/>
      <c r="V340" s="334">
        <v>1</v>
      </c>
      <c r="W340" s="334"/>
      <c r="X340" s="334">
        <v>1</v>
      </c>
      <c r="Y340" s="334"/>
      <c r="Z340" s="334">
        <v>1</v>
      </c>
      <c r="AA340" s="335"/>
      <c r="AB340" s="335">
        <v>1</v>
      </c>
      <c r="AC340" s="456"/>
      <c r="AD340" s="327">
        <v>1</v>
      </c>
      <c r="AE340" s="645">
        <f>(G340+I340+K340+M340+O340+Q340+S340+U340+W340+Y340+AA340+AC340)/12</f>
        <v>0.5</v>
      </c>
      <c r="AF340" s="181"/>
    </row>
    <row r="341" spans="1:32" ht="45">
      <c r="A341" s="179" t="s">
        <v>613</v>
      </c>
      <c r="B341" s="179" t="s">
        <v>311</v>
      </c>
      <c r="C341" s="179" t="s">
        <v>213</v>
      </c>
      <c r="D341" s="180" t="s">
        <v>317</v>
      </c>
      <c r="E341" s="250">
        <v>1</v>
      </c>
      <c r="F341" s="333">
        <v>1</v>
      </c>
      <c r="G341" s="596">
        <v>1</v>
      </c>
      <c r="H341" s="334">
        <v>1</v>
      </c>
      <c r="I341" s="597">
        <v>1</v>
      </c>
      <c r="J341" s="334">
        <v>1</v>
      </c>
      <c r="K341" s="597">
        <v>1</v>
      </c>
      <c r="L341" s="334">
        <v>1</v>
      </c>
      <c r="M341" s="597">
        <v>1</v>
      </c>
      <c r="N341" s="334">
        <v>1</v>
      </c>
      <c r="O341" s="597">
        <v>1</v>
      </c>
      <c r="P341" s="334">
        <v>1</v>
      </c>
      <c r="Q341" s="597">
        <v>1</v>
      </c>
      <c r="R341" s="334">
        <v>1</v>
      </c>
      <c r="S341" s="334"/>
      <c r="T341" s="334">
        <v>1</v>
      </c>
      <c r="U341" s="334"/>
      <c r="V341" s="334">
        <v>1</v>
      </c>
      <c r="W341" s="334"/>
      <c r="X341" s="334">
        <v>1</v>
      </c>
      <c r="Y341" s="334"/>
      <c r="Z341" s="334">
        <v>1</v>
      </c>
      <c r="AA341" s="335"/>
      <c r="AB341" s="335">
        <v>1</v>
      </c>
      <c r="AC341" s="456"/>
      <c r="AD341" s="327">
        <v>1</v>
      </c>
      <c r="AE341" s="645">
        <f>(G341+I341+K341+M341+O341+Q341+S341+U341+W341+Y341+AA341+AC341)/12</f>
        <v>0.5</v>
      </c>
      <c r="AF341" s="181"/>
    </row>
    <row r="342" spans="1:32" ht="45.75" thickBot="1">
      <c r="A342" s="179" t="s">
        <v>614</v>
      </c>
      <c r="B342" s="179" t="s">
        <v>311</v>
      </c>
      <c r="C342" s="179" t="s">
        <v>213</v>
      </c>
      <c r="D342" s="180" t="s">
        <v>317</v>
      </c>
      <c r="E342" s="250">
        <v>1</v>
      </c>
      <c r="F342" s="333">
        <v>1</v>
      </c>
      <c r="G342" s="596">
        <v>1</v>
      </c>
      <c r="H342" s="334">
        <v>1</v>
      </c>
      <c r="I342" s="597">
        <v>1</v>
      </c>
      <c r="J342" s="334">
        <v>1</v>
      </c>
      <c r="K342" s="597">
        <v>1</v>
      </c>
      <c r="L342" s="334">
        <v>1</v>
      </c>
      <c r="M342" s="597">
        <v>1</v>
      </c>
      <c r="N342" s="334">
        <v>1</v>
      </c>
      <c r="O342" s="597">
        <v>1</v>
      </c>
      <c r="P342" s="334">
        <v>1</v>
      </c>
      <c r="Q342" s="597">
        <v>1</v>
      </c>
      <c r="R342" s="334">
        <v>1</v>
      </c>
      <c r="S342" s="334"/>
      <c r="T342" s="334">
        <v>1</v>
      </c>
      <c r="U342" s="334"/>
      <c r="V342" s="334">
        <v>1</v>
      </c>
      <c r="W342" s="334"/>
      <c r="X342" s="334">
        <v>1</v>
      </c>
      <c r="Y342" s="334"/>
      <c r="Z342" s="334">
        <v>1</v>
      </c>
      <c r="AA342" s="335"/>
      <c r="AB342" s="335">
        <v>1</v>
      </c>
      <c r="AC342" s="456"/>
      <c r="AD342" s="327">
        <v>1</v>
      </c>
      <c r="AE342" s="645">
        <f>(G342+I342+K342+M342+O342+Q342+S342+U342+W342+Y342+AA342+AC342)/12</f>
        <v>0.5</v>
      </c>
      <c r="AF342" s="181"/>
    </row>
    <row r="343" spans="1:32" ht="11.25">
      <c r="A343" s="704" t="s">
        <v>197</v>
      </c>
      <c r="B343" s="705"/>
      <c r="C343" s="179"/>
      <c r="D343" s="180"/>
      <c r="E343" s="176"/>
      <c r="F343" s="174"/>
      <c r="G343" s="405"/>
      <c r="H343" s="175"/>
      <c r="I343" s="175"/>
      <c r="J343" s="175"/>
      <c r="K343" s="175"/>
      <c r="L343" s="175"/>
      <c r="M343" s="175"/>
      <c r="N343" s="175"/>
      <c r="O343" s="175"/>
      <c r="P343" s="175"/>
      <c r="Q343" s="175"/>
      <c r="R343" s="175"/>
      <c r="S343" s="175"/>
      <c r="T343" s="175"/>
      <c r="U343" s="175"/>
      <c r="V343" s="175"/>
      <c r="W343" s="175"/>
      <c r="X343" s="175"/>
      <c r="Y343" s="175"/>
      <c r="Z343" s="175"/>
      <c r="AA343" s="176"/>
      <c r="AB343" s="176"/>
      <c r="AC343" s="298"/>
      <c r="AD343" s="88"/>
      <c r="AE343" s="472"/>
      <c r="AF343" s="181"/>
    </row>
    <row r="344" spans="1:32" ht="78.75">
      <c r="A344" s="179" t="s">
        <v>297</v>
      </c>
      <c r="B344" s="179" t="s">
        <v>405</v>
      </c>
      <c r="C344" s="179" t="s">
        <v>739</v>
      </c>
      <c r="D344" s="180" t="s">
        <v>93</v>
      </c>
      <c r="E344" s="250">
        <v>1</v>
      </c>
      <c r="F344" s="330">
        <v>0.0833333333333333</v>
      </c>
      <c r="G344" s="602">
        <v>0.0833</v>
      </c>
      <c r="H344" s="331">
        <v>0.0833333333333333</v>
      </c>
      <c r="I344" s="603">
        <v>0.0833</v>
      </c>
      <c r="J344" s="331">
        <v>0.0833333333333333</v>
      </c>
      <c r="K344" s="603">
        <v>0.0833</v>
      </c>
      <c r="L344" s="331">
        <v>0.0833333333333333</v>
      </c>
      <c r="M344" s="603">
        <v>0.0833</v>
      </c>
      <c r="N344" s="331">
        <v>0.0833333333333333</v>
      </c>
      <c r="O344" s="603">
        <v>0.0833</v>
      </c>
      <c r="P344" s="331">
        <v>0.0833333333333333</v>
      </c>
      <c r="Q344" s="603">
        <v>0.0833</v>
      </c>
      <c r="R344" s="331">
        <v>0.0833333333333333</v>
      </c>
      <c r="S344" s="331"/>
      <c r="T344" s="331">
        <v>0.0833333333333333</v>
      </c>
      <c r="U344" s="331"/>
      <c r="V344" s="331">
        <v>0.0833333333333333</v>
      </c>
      <c r="W344" s="331"/>
      <c r="X344" s="331">
        <v>0.0833333333333333</v>
      </c>
      <c r="Y344" s="331"/>
      <c r="Z344" s="331">
        <v>0.0833333333333333</v>
      </c>
      <c r="AA344" s="332"/>
      <c r="AB344" s="332">
        <v>0.0833333333333333</v>
      </c>
      <c r="AC344" s="458"/>
      <c r="AD344" s="327">
        <v>1</v>
      </c>
      <c r="AE344" s="645">
        <f>(G344+I344+K344+M344+O344+Q344+S344+U344+W344+Y344+AA344+AC344)</f>
        <v>0.49979999999999997</v>
      </c>
      <c r="AF344" s="181"/>
    </row>
    <row r="345" spans="1:32" ht="67.5">
      <c r="A345" s="179" t="s">
        <v>298</v>
      </c>
      <c r="B345" s="179" t="s">
        <v>736</v>
      </c>
      <c r="C345" s="179" t="s">
        <v>697</v>
      </c>
      <c r="D345" s="180" t="s">
        <v>93</v>
      </c>
      <c r="E345" s="250">
        <v>1</v>
      </c>
      <c r="F345" s="330">
        <v>0.0833333333333333</v>
      </c>
      <c r="G345" s="602">
        <v>0.0833</v>
      </c>
      <c r="H345" s="331">
        <v>0.0833333333333333</v>
      </c>
      <c r="I345" s="603">
        <v>0.0833</v>
      </c>
      <c r="J345" s="331">
        <v>0.0833333333333333</v>
      </c>
      <c r="K345" s="603">
        <v>0.0833</v>
      </c>
      <c r="L345" s="331">
        <v>0.0833333333333333</v>
      </c>
      <c r="M345" s="603">
        <v>0.0833</v>
      </c>
      <c r="N345" s="331">
        <v>0.0833333333333333</v>
      </c>
      <c r="O345" s="603">
        <v>0.0833</v>
      </c>
      <c r="P345" s="331">
        <v>0.0833333333333333</v>
      </c>
      <c r="Q345" s="603">
        <v>0.0833</v>
      </c>
      <c r="R345" s="331">
        <v>0.0833333333333333</v>
      </c>
      <c r="S345" s="331"/>
      <c r="T345" s="331">
        <v>0.0833333333333333</v>
      </c>
      <c r="U345" s="331"/>
      <c r="V345" s="331">
        <v>0.0833333333333333</v>
      </c>
      <c r="W345" s="331"/>
      <c r="X345" s="331">
        <v>0.0833333333333333</v>
      </c>
      <c r="Y345" s="331"/>
      <c r="Z345" s="331">
        <v>0.0833333333333333</v>
      </c>
      <c r="AA345" s="332"/>
      <c r="AB345" s="332">
        <v>0.0833333333333333</v>
      </c>
      <c r="AC345" s="458"/>
      <c r="AD345" s="327">
        <v>1</v>
      </c>
      <c r="AE345" s="645">
        <f>(G345+I345+K345+M345+O345+Q345+S345+U345+W345+Y345+AA345+AC345)</f>
        <v>0.49979999999999997</v>
      </c>
      <c r="AF345" s="644" t="s">
        <v>971</v>
      </c>
    </row>
    <row r="346" spans="1:32" ht="57" thickBot="1">
      <c r="A346" s="179" t="s">
        <v>299</v>
      </c>
      <c r="B346" s="179" t="s">
        <v>737</v>
      </c>
      <c r="C346" s="179" t="s">
        <v>738</v>
      </c>
      <c r="D346" s="180" t="s">
        <v>93</v>
      </c>
      <c r="E346" s="250">
        <v>1</v>
      </c>
      <c r="F346" s="330">
        <v>0.0833333333333333</v>
      </c>
      <c r="G346" s="602">
        <v>0.0833</v>
      </c>
      <c r="H346" s="331">
        <v>0.0833333333333333</v>
      </c>
      <c r="I346" s="603">
        <v>0.0833</v>
      </c>
      <c r="J346" s="331">
        <v>0.0833333333333333</v>
      </c>
      <c r="K346" s="603">
        <v>0.0833</v>
      </c>
      <c r="L346" s="331">
        <v>0.0833333333333333</v>
      </c>
      <c r="M346" s="603">
        <v>0.0833</v>
      </c>
      <c r="N346" s="331">
        <v>0.0833333333333333</v>
      </c>
      <c r="O346" s="603">
        <v>0.0833</v>
      </c>
      <c r="P346" s="331">
        <v>0.0833333333333333</v>
      </c>
      <c r="Q346" s="603">
        <v>0.0833</v>
      </c>
      <c r="R346" s="331">
        <v>0.0833333333333333</v>
      </c>
      <c r="S346" s="331"/>
      <c r="T346" s="331">
        <v>0.0833333333333333</v>
      </c>
      <c r="U346" s="331"/>
      <c r="V346" s="331">
        <v>0.0833333333333333</v>
      </c>
      <c r="W346" s="331"/>
      <c r="X346" s="331">
        <v>0.0833333333333333</v>
      </c>
      <c r="Y346" s="331"/>
      <c r="Z346" s="331">
        <v>0.0833333333333333</v>
      </c>
      <c r="AA346" s="332"/>
      <c r="AB346" s="332">
        <v>0.0833333333333333</v>
      </c>
      <c r="AC346" s="458"/>
      <c r="AD346" s="327">
        <v>1</v>
      </c>
      <c r="AE346" s="645">
        <f>(G346+I346+K346+M346+O346+Q346+S346+U346+W346+Y346+AA346+AC346)</f>
        <v>0.49979999999999997</v>
      </c>
      <c r="AF346" s="181"/>
    </row>
    <row r="347" spans="1:32" ht="11.25">
      <c r="A347" s="704" t="s">
        <v>199</v>
      </c>
      <c r="B347" s="705"/>
      <c r="C347" s="179"/>
      <c r="D347" s="180"/>
      <c r="E347" s="176"/>
      <c r="F347" s="174"/>
      <c r="G347" s="405"/>
      <c r="H347" s="175"/>
      <c r="I347" s="175"/>
      <c r="J347" s="175"/>
      <c r="K347" s="175"/>
      <c r="L347" s="175"/>
      <c r="M347" s="175"/>
      <c r="N347" s="175"/>
      <c r="O347" s="175"/>
      <c r="P347" s="175"/>
      <c r="Q347" s="175"/>
      <c r="R347" s="175"/>
      <c r="S347" s="175"/>
      <c r="T347" s="175"/>
      <c r="U347" s="175"/>
      <c r="V347" s="175"/>
      <c r="W347" s="175"/>
      <c r="X347" s="175"/>
      <c r="Y347" s="175"/>
      <c r="Z347" s="175"/>
      <c r="AA347" s="176"/>
      <c r="AB347" s="176"/>
      <c r="AC347" s="298"/>
      <c r="AD347" s="88"/>
      <c r="AE347" s="472"/>
      <c r="AF347" s="181"/>
    </row>
    <row r="348" spans="1:32" ht="78.75">
      <c r="A348" s="179" t="s">
        <v>300</v>
      </c>
      <c r="B348" s="179" t="s">
        <v>405</v>
      </c>
      <c r="C348" s="179" t="s">
        <v>740</v>
      </c>
      <c r="D348" s="180" t="s">
        <v>301</v>
      </c>
      <c r="E348" s="252">
        <v>10</v>
      </c>
      <c r="F348" s="253"/>
      <c r="G348" s="598"/>
      <c r="H348" s="254"/>
      <c r="I348" s="599">
        <v>1</v>
      </c>
      <c r="J348" s="254"/>
      <c r="K348" s="599"/>
      <c r="L348" s="254"/>
      <c r="M348" s="599"/>
      <c r="N348" s="254">
        <v>2</v>
      </c>
      <c r="O348" s="599">
        <v>2</v>
      </c>
      <c r="P348" s="254">
        <v>5</v>
      </c>
      <c r="Q348" s="599">
        <v>7</v>
      </c>
      <c r="R348" s="254">
        <v>2</v>
      </c>
      <c r="S348" s="254"/>
      <c r="T348" s="254"/>
      <c r="U348" s="254"/>
      <c r="V348" s="254"/>
      <c r="W348" s="254"/>
      <c r="X348" s="254">
        <v>1</v>
      </c>
      <c r="Y348" s="254"/>
      <c r="Z348" s="254"/>
      <c r="AA348" s="252"/>
      <c r="AB348" s="252"/>
      <c r="AC348" s="457"/>
      <c r="AD348" s="88">
        <f aca="true" t="shared" si="48" ref="AD348:AE351">+F348+H348+J348+L348+N348+P348+R348+T348+V348+X348+Z348+AB348</f>
        <v>10</v>
      </c>
      <c r="AE348" s="472">
        <f t="shared" si="48"/>
        <v>10</v>
      </c>
      <c r="AF348" s="181"/>
    </row>
    <row r="349" spans="1:32" ht="112.5">
      <c r="A349" s="179" t="s">
        <v>302</v>
      </c>
      <c r="B349" s="179" t="s">
        <v>736</v>
      </c>
      <c r="C349" s="179" t="s">
        <v>697</v>
      </c>
      <c r="D349" s="180" t="s">
        <v>303</v>
      </c>
      <c r="E349" s="252">
        <v>3</v>
      </c>
      <c r="F349" s="253"/>
      <c r="G349" s="598"/>
      <c r="H349" s="254"/>
      <c r="I349" s="599"/>
      <c r="J349" s="254">
        <v>1</v>
      </c>
      <c r="K349" s="599"/>
      <c r="L349" s="254"/>
      <c r="M349" s="599"/>
      <c r="N349" s="254"/>
      <c r="O349" s="599"/>
      <c r="P349" s="254"/>
      <c r="Q349" s="599"/>
      <c r="R349" s="254">
        <v>1</v>
      </c>
      <c r="S349" s="254"/>
      <c r="T349" s="254"/>
      <c r="U349" s="254"/>
      <c r="V349" s="254"/>
      <c r="W349" s="254"/>
      <c r="X349" s="254"/>
      <c r="Y349" s="254"/>
      <c r="Z349" s="254"/>
      <c r="AA349" s="252"/>
      <c r="AB349" s="252">
        <v>1</v>
      </c>
      <c r="AC349" s="457"/>
      <c r="AD349" s="88">
        <f t="shared" si="48"/>
        <v>3</v>
      </c>
      <c r="AE349" s="472">
        <f t="shared" si="48"/>
        <v>0</v>
      </c>
      <c r="AF349" s="644" t="s">
        <v>974</v>
      </c>
    </row>
    <row r="350" spans="1:32" ht="56.25">
      <c r="A350" s="179" t="s">
        <v>305</v>
      </c>
      <c r="B350" s="179" t="s">
        <v>737</v>
      </c>
      <c r="C350" s="179" t="s">
        <v>741</v>
      </c>
      <c r="D350" s="180" t="s">
        <v>304</v>
      </c>
      <c r="E350" s="252">
        <v>24</v>
      </c>
      <c r="F350" s="253">
        <v>1</v>
      </c>
      <c r="G350" s="598">
        <v>8</v>
      </c>
      <c r="H350" s="254">
        <v>2</v>
      </c>
      <c r="I350" s="599">
        <v>12</v>
      </c>
      <c r="J350" s="254">
        <v>2</v>
      </c>
      <c r="K350" s="599">
        <v>14</v>
      </c>
      <c r="L350" s="254">
        <v>2</v>
      </c>
      <c r="M350" s="599">
        <v>13</v>
      </c>
      <c r="N350" s="254">
        <v>2</v>
      </c>
      <c r="O350" s="599">
        <v>14</v>
      </c>
      <c r="P350" s="254">
        <v>2</v>
      </c>
      <c r="Q350" s="599">
        <v>8</v>
      </c>
      <c r="R350" s="254">
        <v>2</v>
      </c>
      <c r="S350" s="254"/>
      <c r="T350" s="254">
        <v>2</v>
      </c>
      <c r="U350" s="254"/>
      <c r="V350" s="254">
        <v>2</v>
      </c>
      <c r="W350" s="254"/>
      <c r="X350" s="254">
        <v>2</v>
      </c>
      <c r="Y350" s="254"/>
      <c r="Z350" s="254">
        <v>2</v>
      </c>
      <c r="AA350" s="252"/>
      <c r="AB350" s="252">
        <v>3</v>
      </c>
      <c r="AC350" s="457"/>
      <c r="AD350" s="88">
        <f t="shared" si="48"/>
        <v>24</v>
      </c>
      <c r="AE350" s="472">
        <f t="shared" si="48"/>
        <v>69</v>
      </c>
      <c r="AF350" s="644" t="s">
        <v>972</v>
      </c>
    </row>
    <row r="351" spans="1:32" ht="57" thickBot="1">
      <c r="A351" s="179" t="s">
        <v>306</v>
      </c>
      <c r="B351" s="179" t="s">
        <v>737</v>
      </c>
      <c r="C351" s="179" t="s">
        <v>741</v>
      </c>
      <c r="D351" s="180" t="s">
        <v>303</v>
      </c>
      <c r="E351" s="252">
        <v>3</v>
      </c>
      <c r="F351" s="253"/>
      <c r="G351" s="598"/>
      <c r="H351" s="254"/>
      <c r="I351" s="599"/>
      <c r="J351" s="254">
        <v>1</v>
      </c>
      <c r="K351" s="599">
        <v>1</v>
      </c>
      <c r="L351" s="254"/>
      <c r="M351" s="599"/>
      <c r="N351" s="254"/>
      <c r="O351" s="599"/>
      <c r="P351" s="254"/>
      <c r="Q351" s="599">
        <v>1</v>
      </c>
      <c r="R351" s="254">
        <v>1</v>
      </c>
      <c r="S351" s="254"/>
      <c r="T351" s="254"/>
      <c r="U351" s="254"/>
      <c r="V351" s="254"/>
      <c r="W351" s="254"/>
      <c r="X351" s="254"/>
      <c r="Y351" s="254"/>
      <c r="Z351" s="254"/>
      <c r="AA351" s="252"/>
      <c r="AB351" s="252">
        <v>1</v>
      </c>
      <c r="AC351" s="457"/>
      <c r="AD351" s="88">
        <f t="shared" si="48"/>
        <v>3</v>
      </c>
      <c r="AE351" s="472">
        <f t="shared" si="48"/>
        <v>2</v>
      </c>
      <c r="AF351" s="181" t="s">
        <v>973</v>
      </c>
    </row>
    <row r="352" spans="1:32" ht="11.25">
      <c r="A352" s="704" t="s">
        <v>200</v>
      </c>
      <c r="B352" s="705"/>
      <c r="C352" s="179"/>
      <c r="D352" s="180"/>
      <c r="E352" s="176"/>
      <c r="F352" s="174"/>
      <c r="G352" s="405"/>
      <c r="H352" s="175"/>
      <c r="I352" s="175"/>
      <c r="J352" s="175"/>
      <c r="K352" s="175"/>
      <c r="L352" s="175"/>
      <c r="M352" s="175"/>
      <c r="N352" s="175"/>
      <c r="O352" s="175"/>
      <c r="P352" s="175"/>
      <c r="Q352" s="175"/>
      <c r="R352" s="175"/>
      <c r="S352" s="175"/>
      <c r="T352" s="175"/>
      <c r="U352" s="175"/>
      <c r="V352" s="175"/>
      <c r="W352" s="175"/>
      <c r="X352" s="175"/>
      <c r="Y352" s="175"/>
      <c r="Z352" s="175"/>
      <c r="AA352" s="176"/>
      <c r="AB352" s="176"/>
      <c r="AC352" s="298"/>
      <c r="AD352" s="88"/>
      <c r="AE352" s="472"/>
      <c r="AF352" s="181"/>
    </row>
    <row r="353" spans="1:32" ht="56.25">
      <c r="A353" s="179" t="s">
        <v>615</v>
      </c>
      <c r="B353" s="179" t="s">
        <v>742</v>
      </c>
      <c r="C353" s="179" t="s">
        <v>319</v>
      </c>
      <c r="D353" s="180" t="s">
        <v>320</v>
      </c>
      <c r="E353" s="335">
        <v>0.8</v>
      </c>
      <c r="F353" s="333">
        <v>0.8</v>
      </c>
      <c r="G353" s="596"/>
      <c r="H353" s="334">
        <v>0.8</v>
      </c>
      <c r="I353" s="597"/>
      <c r="J353" s="334">
        <v>0.8</v>
      </c>
      <c r="K353" s="597">
        <v>0.92</v>
      </c>
      <c r="L353" s="334">
        <v>0.8</v>
      </c>
      <c r="M353" s="643">
        <v>0.882</v>
      </c>
      <c r="N353" s="334">
        <v>0.8</v>
      </c>
      <c r="O353" s="643">
        <v>0.8</v>
      </c>
      <c r="P353" s="334">
        <v>0.8</v>
      </c>
      <c r="Q353" s="597">
        <v>0.895</v>
      </c>
      <c r="R353" s="334">
        <v>0.8</v>
      </c>
      <c r="S353" s="334"/>
      <c r="T353" s="334">
        <v>0.8</v>
      </c>
      <c r="U353" s="334"/>
      <c r="V353" s="334">
        <v>0.8</v>
      </c>
      <c r="W353" s="334"/>
      <c r="X353" s="334">
        <v>0.8</v>
      </c>
      <c r="Y353" s="334"/>
      <c r="Z353" s="334">
        <v>0.8</v>
      </c>
      <c r="AA353" s="335"/>
      <c r="AB353" s="335">
        <v>0.8</v>
      </c>
      <c r="AC353" s="456"/>
      <c r="AD353" s="327">
        <v>0.8</v>
      </c>
      <c r="AE353" s="645">
        <f aca="true" t="shared" si="49" ref="AE353:AE358">(G353+I353+K353+M353+O353+Q353+S353+U353+W353+Y353+AA353+AC353)/12</f>
        <v>0.2914166666666667</v>
      </c>
      <c r="AF353" s="181"/>
    </row>
    <row r="354" spans="1:32" ht="101.25">
      <c r="A354" s="179" t="s">
        <v>616</v>
      </c>
      <c r="B354" s="179" t="s">
        <v>743</v>
      </c>
      <c r="C354" s="179" t="s">
        <v>751</v>
      </c>
      <c r="D354" s="180" t="s">
        <v>322</v>
      </c>
      <c r="E354" s="335">
        <v>0.9</v>
      </c>
      <c r="F354" s="333">
        <v>0.9</v>
      </c>
      <c r="G354" s="646"/>
      <c r="H354" s="334">
        <v>0.9</v>
      </c>
      <c r="I354" s="646"/>
      <c r="J354" s="334">
        <v>0.9</v>
      </c>
      <c r="K354" s="646">
        <v>0.928</v>
      </c>
      <c r="L354" s="334">
        <v>0.9</v>
      </c>
      <c r="M354" s="597">
        <v>1</v>
      </c>
      <c r="N354" s="334">
        <v>0.9</v>
      </c>
      <c r="O354" s="597">
        <v>1</v>
      </c>
      <c r="P354" s="334">
        <v>0.9</v>
      </c>
      <c r="Q354" s="597">
        <v>1</v>
      </c>
      <c r="R354" s="334">
        <v>0.9</v>
      </c>
      <c r="S354" s="334"/>
      <c r="T354" s="334">
        <v>0.9</v>
      </c>
      <c r="U354" s="334"/>
      <c r="V354" s="334">
        <v>0.9</v>
      </c>
      <c r="W354" s="334"/>
      <c r="X354" s="334">
        <v>0.9</v>
      </c>
      <c r="Y354" s="334"/>
      <c r="Z354" s="334">
        <v>0.9</v>
      </c>
      <c r="AA354" s="335"/>
      <c r="AB354" s="335">
        <v>0.9</v>
      </c>
      <c r="AC354" s="456"/>
      <c r="AD354" s="327">
        <v>0.9</v>
      </c>
      <c r="AE354" s="645">
        <f t="shared" si="49"/>
        <v>0.3273333333333333</v>
      </c>
      <c r="AF354" s="181"/>
    </row>
    <row r="355" spans="1:32" ht="101.25">
      <c r="A355" s="179" t="s">
        <v>617</v>
      </c>
      <c r="B355" s="179" t="s">
        <v>743</v>
      </c>
      <c r="C355" s="179" t="s">
        <v>752</v>
      </c>
      <c r="D355" s="180" t="s">
        <v>323</v>
      </c>
      <c r="E355" s="335">
        <v>0.8</v>
      </c>
      <c r="F355" s="647">
        <v>0.8</v>
      </c>
      <c r="G355" s="648"/>
      <c r="H355" s="649">
        <v>0.8</v>
      </c>
      <c r="I355" s="648"/>
      <c r="J355" s="649">
        <v>0.8</v>
      </c>
      <c r="K355" s="648">
        <v>1</v>
      </c>
      <c r="L355" s="649">
        <v>0.8</v>
      </c>
      <c r="M355" s="648">
        <v>1</v>
      </c>
      <c r="N355" s="649">
        <v>0.8</v>
      </c>
      <c r="O355" s="648">
        <v>1</v>
      </c>
      <c r="P355" s="649">
        <v>0.8</v>
      </c>
      <c r="Q355" s="648">
        <v>1</v>
      </c>
      <c r="R355" s="334">
        <v>0.8</v>
      </c>
      <c r="S355" s="334"/>
      <c r="T355" s="334">
        <v>0.8</v>
      </c>
      <c r="U355" s="334"/>
      <c r="V355" s="334">
        <v>0.8</v>
      </c>
      <c r="W355" s="334"/>
      <c r="X355" s="334">
        <v>0.8</v>
      </c>
      <c r="Y355" s="334"/>
      <c r="Z355" s="334">
        <v>0.8</v>
      </c>
      <c r="AA355" s="335"/>
      <c r="AB355" s="335">
        <v>0.8</v>
      </c>
      <c r="AC355" s="456"/>
      <c r="AD355" s="327">
        <v>0.8</v>
      </c>
      <c r="AE355" s="645">
        <f t="shared" si="49"/>
        <v>0.3333333333333333</v>
      </c>
      <c r="AF355" s="181"/>
    </row>
    <row r="356" spans="1:32" ht="78.75">
      <c r="A356" s="179" t="s">
        <v>975</v>
      </c>
      <c r="B356" s="179" t="s">
        <v>321</v>
      </c>
      <c r="C356" s="179" t="s">
        <v>751</v>
      </c>
      <c r="D356" s="180" t="s">
        <v>324</v>
      </c>
      <c r="E356" s="335">
        <v>1</v>
      </c>
      <c r="F356" s="333">
        <v>1</v>
      </c>
      <c r="G356" s="648"/>
      <c r="H356" s="334">
        <v>1</v>
      </c>
      <c r="I356" s="648"/>
      <c r="J356" s="334">
        <v>1</v>
      </c>
      <c r="K356" s="648">
        <v>1</v>
      </c>
      <c r="L356" s="334">
        <v>1</v>
      </c>
      <c r="M356" s="648">
        <v>1</v>
      </c>
      <c r="N356" s="334">
        <v>1</v>
      </c>
      <c r="O356" s="648">
        <v>1</v>
      </c>
      <c r="P356" s="334">
        <v>1</v>
      </c>
      <c r="Q356" s="648">
        <v>1</v>
      </c>
      <c r="R356" s="334">
        <v>1</v>
      </c>
      <c r="S356" s="334"/>
      <c r="T356" s="334">
        <v>1</v>
      </c>
      <c r="U356" s="334"/>
      <c r="V356" s="334">
        <v>1</v>
      </c>
      <c r="W356" s="334"/>
      <c r="X356" s="334">
        <v>1</v>
      </c>
      <c r="Y356" s="334"/>
      <c r="Z356" s="334">
        <v>1</v>
      </c>
      <c r="AA356" s="335"/>
      <c r="AB356" s="335">
        <v>1</v>
      </c>
      <c r="AC356" s="456"/>
      <c r="AD356" s="327">
        <v>1</v>
      </c>
      <c r="AE356" s="645">
        <f t="shared" si="49"/>
        <v>0.3333333333333333</v>
      </c>
      <c r="AF356" s="181"/>
    </row>
    <row r="357" spans="1:32" ht="67.5">
      <c r="A357" s="179" t="s">
        <v>618</v>
      </c>
      <c r="B357" s="179" t="s">
        <v>372</v>
      </c>
      <c r="C357" s="179" t="s">
        <v>325</v>
      </c>
      <c r="D357" s="180" t="s">
        <v>326</v>
      </c>
      <c r="E357" s="335">
        <v>0.9</v>
      </c>
      <c r="F357" s="333">
        <v>0.9</v>
      </c>
      <c r="G357" s="646"/>
      <c r="H357" s="334">
        <v>0.9</v>
      </c>
      <c r="I357" s="646"/>
      <c r="J357" s="334">
        <v>0.9</v>
      </c>
      <c r="K357" s="646">
        <v>0.908</v>
      </c>
      <c r="L357" s="334">
        <v>0.9</v>
      </c>
      <c r="M357" s="648">
        <v>0.96</v>
      </c>
      <c r="N357" s="334">
        <v>0.9</v>
      </c>
      <c r="O357" s="648">
        <v>1</v>
      </c>
      <c r="P357" s="334">
        <v>0.9</v>
      </c>
      <c r="Q357" s="646">
        <v>0.911</v>
      </c>
      <c r="R357" s="334">
        <v>0.9</v>
      </c>
      <c r="S357" s="334"/>
      <c r="T357" s="334">
        <v>0.9</v>
      </c>
      <c r="U357" s="334"/>
      <c r="V357" s="334">
        <v>0.9</v>
      </c>
      <c r="W357" s="334"/>
      <c r="X357" s="334">
        <v>0.9</v>
      </c>
      <c r="Y357" s="334"/>
      <c r="Z357" s="334">
        <v>0.9</v>
      </c>
      <c r="AA357" s="335"/>
      <c r="AB357" s="335">
        <v>0.9</v>
      </c>
      <c r="AC357" s="456"/>
      <c r="AD357" s="327">
        <v>0.9</v>
      </c>
      <c r="AE357" s="645">
        <f t="shared" si="49"/>
        <v>0.3149166666666667</v>
      </c>
      <c r="AF357" s="181"/>
    </row>
    <row r="358" spans="1:32" ht="93.75" customHeight="1">
      <c r="A358" s="179" t="s">
        <v>619</v>
      </c>
      <c r="B358" s="179" t="s">
        <v>321</v>
      </c>
      <c r="C358" s="179" t="s">
        <v>327</v>
      </c>
      <c r="D358" s="180" t="s">
        <v>328</v>
      </c>
      <c r="E358" s="335">
        <v>1</v>
      </c>
      <c r="F358" s="333">
        <v>1</v>
      </c>
      <c r="G358" s="648"/>
      <c r="H358" s="649">
        <v>1</v>
      </c>
      <c r="I358" s="648"/>
      <c r="J358" s="649">
        <v>1</v>
      </c>
      <c r="K358" s="648">
        <v>1</v>
      </c>
      <c r="L358" s="649">
        <v>1</v>
      </c>
      <c r="M358" s="648">
        <v>1</v>
      </c>
      <c r="N358" s="649">
        <v>1</v>
      </c>
      <c r="O358" s="648">
        <v>1</v>
      </c>
      <c r="P358" s="649">
        <v>1</v>
      </c>
      <c r="Q358" s="648">
        <v>1</v>
      </c>
      <c r="R358" s="334">
        <v>1</v>
      </c>
      <c r="S358" s="334"/>
      <c r="T358" s="334">
        <v>1</v>
      </c>
      <c r="U358" s="334"/>
      <c r="V358" s="334">
        <v>1</v>
      </c>
      <c r="W358" s="334"/>
      <c r="X358" s="334">
        <v>1</v>
      </c>
      <c r="Y358" s="334"/>
      <c r="Z358" s="334">
        <v>1</v>
      </c>
      <c r="AA358" s="335"/>
      <c r="AB358" s="335">
        <v>1</v>
      </c>
      <c r="AC358" s="456"/>
      <c r="AD358" s="327">
        <v>1</v>
      </c>
      <c r="AE358" s="471">
        <f t="shared" si="49"/>
        <v>0.3333333333333333</v>
      </c>
      <c r="AF358" s="181"/>
    </row>
    <row r="359" spans="1:32" ht="56.25">
      <c r="A359" s="179" t="s">
        <v>620</v>
      </c>
      <c r="B359" s="179" t="s">
        <v>373</v>
      </c>
      <c r="C359" s="179" t="s">
        <v>329</v>
      </c>
      <c r="D359" s="180" t="s">
        <v>273</v>
      </c>
      <c r="E359" s="335">
        <v>1</v>
      </c>
      <c r="F359" s="333">
        <v>1</v>
      </c>
      <c r="G359" s="648"/>
      <c r="H359" s="334">
        <v>1</v>
      </c>
      <c r="I359" s="648"/>
      <c r="J359" s="334">
        <v>1</v>
      </c>
      <c r="K359" s="648">
        <v>1</v>
      </c>
      <c r="L359" s="334">
        <v>1</v>
      </c>
      <c r="M359" s="648">
        <v>1</v>
      </c>
      <c r="N359" s="334">
        <v>1</v>
      </c>
      <c r="O359" s="648">
        <v>1</v>
      </c>
      <c r="P359" s="334">
        <v>1</v>
      </c>
      <c r="Q359" s="648">
        <v>1</v>
      </c>
      <c r="R359" s="334">
        <v>1</v>
      </c>
      <c r="S359" s="334"/>
      <c r="T359" s="334">
        <v>1</v>
      </c>
      <c r="U359" s="334"/>
      <c r="V359" s="334">
        <v>1</v>
      </c>
      <c r="W359" s="334"/>
      <c r="X359" s="334">
        <v>1</v>
      </c>
      <c r="Y359" s="334"/>
      <c r="Z359" s="334">
        <v>1</v>
      </c>
      <c r="AA359" s="335"/>
      <c r="AB359" s="335">
        <v>1</v>
      </c>
      <c r="AC359" s="456"/>
      <c r="AD359" s="327">
        <v>1</v>
      </c>
      <c r="AE359" s="471">
        <f aca="true" t="shared" si="50" ref="AE359:AE367">(G359+I359+K359+M359+O359+Q359+S359+U359+W359+Y359+AA359+AC359)/12</f>
        <v>0.3333333333333333</v>
      </c>
      <c r="AF359" s="181"/>
    </row>
    <row r="360" spans="1:32" ht="45">
      <c r="A360" s="179" t="s">
        <v>621</v>
      </c>
      <c r="B360" s="179" t="s">
        <v>249</v>
      </c>
      <c r="C360" s="179" t="s">
        <v>319</v>
      </c>
      <c r="D360" s="180" t="s">
        <v>330</v>
      </c>
      <c r="E360" s="335">
        <v>1</v>
      </c>
      <c r="F360" s="333">
        <v>1</v>
      </c>
      <c r="G360" s="648"/>
      <c r="H360" s="334">
        <v>1</v>
      </c>
      <c r="I360" s="648"/>
      <c r="J360" s="334">
        <v>1</v>
      </c>
      <c r="K360" s="648">
        <v>1</v>
      </c>
      <c r="L360" s="334">
        <v>1</v>
      </c>
      <c r="M360" s="648"/>
      <c r="N360" s="334">
        <v>1</v>
      </c>
      <c r="O360" s="648">
        <v>1</v>
      </c>
      <c r="P360" s="334">
        <v>1</v>
      </c>
      <c r="Q360" s="648">
        <v>1</v>
      </c>
      <c r="R360" s="334">
        <v>1</v>
      </c>
      <c r="S360" s="334"/>
      <c r="T360" s="334">
        <v>1</v>
      </c>
      <c r="U360" s="334"/>
      <c r="V360" s="334">
        <v>1</v>
      </c>
      <c r="W360" s="334"/>
      <c r="X360" s="334">
        <v>1</v>
      </c>
      <c r="Y360" s="334"/>
      <c r="Z360" s="334">
        <v>1</v>
      </c>
      <c r="AA360" s="335"/>
      <c r="AB360" s="335">
        <v>1</v>
      </c>
      <c r="AC360" s="456"/>
      <c r="AD360" s="327">
        <v>1</v>
      </c>
      <c r="AE360" s="471">
        <f t="shared" si="50"/>
        <v>0.25</v>
      </c>
      <c r="AF360" s="181"/>
    </row>
    <row r="361" spans="1:32" ht="45">
      <c r="A361" s="179" t="s">
        <v>622</v>
      </c>
      <c r="B361" s="179" t="s">
        <v>318</v>
      </c>
      <c r="C361" s="179" t="s">
        <v>319</v>
      </c>
      <c r="D361" s="180" t="s">
        <v>331</v>
      </c>
      <c r="E361" s="335">
        <v>1</v>
      </c>
      <c r="F361" s="333">
        <v>1</v>
      </c>
      <c r="G361" s="604"/>
      <c r="H361" s="334">
        <v>1</v>
      </c>
      <c r="I361" s="597"/>
      <c r="J361" s="334">
        <v>1</v>
      </c>
      <c r="K361" s="605"/>
      <c r="L361" s="334">
        <v>1</v>
      </c>
      <c r="M361" s="597"/>
      <c r="N361" s="334">
        <v>1</v>
      </c>
      <c r="O361" s="597"/>
      <c r="P361" s="334">
        <v>1</v>
      </c>
      <c r="Q361" s="597"/>
      <c r="R361" s="334">
        <v>1</v>
      </c>
      <c r="S361" s="334"/>
      <c r="T361" s="334">
        <v>1</v>
      </c>
      <c r="U361" s="334"/>
      <c r="V361" s="334">
        <v>1</v>
      </c>
      <c r="W361" s="334"/>
      <c r="X361" s="334">
        <v>1</v>
      </c>
      <c r="Y361" s="334"/>
      <c r="Z361" s="334">
        <v>1</v>
      </c>
      <c r="AA361" s="335"/>
      <c r="AB361" s="335">
        <v>1</v>
      </c>
      <c r="AC361" s="456"/>
      <c r="AD361" s="327">
        <v>1</v>
      </c>
      <c r="AE361" s="471">
        <f t="shared" si="50"/>
        <v>0</v>
      </c>
      <c r="AF361" s="644" t="s">
        <v>976</v>
      </c>
    </row>
    <row r="362" spans="1:32" ht="45">
      <c r="A362" s="179" t="s">
        <v>623</v>
      </c>
      <c r="B362" s="179" t="s">
        <v>372</v>
      </c>
      <c r="C362" s="179" t="s">
        <v>332</v>
      </c>
      <c r="D362" s="180" t="s">
        <v>333</v>
      </c>
      <c r="E362" s="176">
        <v>3</v>
      </c>
      <c r="F362" s="174"/>
      <c r="G362" s="600"/>
      <c r="H362" s="175"/>
      <c r="I362" s="601"/>
      <c r="J362" s="175"/>
      <c r="K362" s="601"/>
      <c r="L362" s="175">
        <v>1</v>
      </c>
      <c r="M362" s="601">
        <v>1</v>
      </c>
      <c r="N362" s="175"/>
      <c r="O362" s="601"/>
      <c r="P362" s="175"/>
      <c r="Q362" s="601"/>
      <c r="R362" s="175"/>
      <c r="S362" s="175"/>
      <c r="T362" s="175">
        <v>1</v>
      </c>
      <c r="U362" s="175"/>
      <c r="V362" s="175"/>
      <c r="W362" s="175"/>
      <c r="X362" s="175"/>
      <c r="Y362" s="175"/>
      <c r="Z362" s="175"/>
      <c r="AA362" s="176"/>
      <c r="AB362" s="176">
        <v>1</v>
      </c>
      <c r="AC362" s="298"/>
      <c r="AD362" s="88">
        <f>+F362+H362+J362+L362+N362+P362+R362+T362+V362+X362+Z362+AB362</f>
        <v>3</v>
      </c>
      <c r="AE362" s="472">
        <f>+G362+I362+K362+M362+O362+Q362+S362+U362+W362+Y362+AA362+AC362</f>
        <v>1</v>
      </c>
      <c r="AF362" s="181"/>
    </row>
    <row r="363" spans="1:32" ht="141.75" customHeight="1">
      <c r="A363" s="179" t="s">
        <v>334</v>
      </c>
      <c r="B363" s="179" t="s">
        <v>744</v>
      </c>
      <c r="C363" s="179" t="s">
        <v>335</v>
      </c>
      <c r="D363" s="180" t="s">
        <v>336</v>
      </c>
      <c r="E363" s="335">
        <v>0.9</v>
      </c>
      <c r="F363" s="333">
        <v>0.9</v>
      </c>
      <c r="G363" s="596"/>
      <c r="H363" s="334">
        <v>0.9</v>
      </c>
      <c r="I363" s="597"/>
      <c r="J363" s="334">
        <v>0.9</v>
      </c>
      <c r="K363" s="597"/>
      <c r="L363" s="334">
        <v>0.9</v>
      </c>
      <c r="M363" s="597">
        <v>1</v>
      </c>
      <c r="N363" s="334">
        <v>0.9</v>
      </c>
      <c r="O363" s="597">
        <v>1</v>
      </c>
      <c r="P363" s="334">
        <v>0.9</v>
      </c>
      <c r="Q363" s="597">
        <v>1</v>
      </c>
      <c r="R363" s="334">
        <v>0.9</v>
      </c>
      <c r="S363" s="334"/>
      <c r="T363" s="334">
        <v>0.9</v>
      </c>
      <c r="U363" s="334"/>
      <c r="V363" s="334">
        <v>0.9</v>
      </c>
      <c r="W363" s="334"/>
      <c r="X363" s="334">
        <v>0.9</v>
      </c>
      <c r="Y363" s="334"/>
      <c r="Z363" s="334">
        <v>0.9</v>
      </c>
      <c r="AA363" s="335"/>
      <c r="AB363" s="335">
        <v>0.9</v>
      </c>
      <c r="AC363" s="456"/>
      <c r="AD363" s="327">
        <v>0.9</v>
      </c>
      <c r="AE363" s="471">
        <f t="shared" si="50"/>
        <v>0.25</v>
      </c>
      <c r="AF363" s="181"/>
    </row>
    <row r="364" spans="1:32" ht="111.75" customHeight="1">
      <c r="A364" s="179" t="s">
        <v>624</v>
      </c>
      <c r="B364" s="179" t="s">
        <v>321</v>
      </c>
      <c r="C364" s="179" t="s">
        <v>753</v>
      </c>
      <c r="D364" s="180" t="s">
        <v>320</v>
      </c>
      <c r="E364" s="335">
        <v>0.8</v>
      </c>
      <c r="F364" s="333">
        <v>0.8</v>
      </c>
      <c r="G364" s="596">
        <v>0</v>
      </c>
      <c r="H364" s="334">
        <v>0.8</v>
      </c>
      <c r="I364" s="597"/>
      <c r="J364" s="334">
        <v>0.8</v>
      </c>
      <c r="K364" s="597"/>
      <c r="L364" s="334">
        <v>0.8</v>
      </c>
      <c r="M364" s="597"/>
      <c r="N364" s="334">
        <v>0.8</v>
      </c>
      <c r="O364" s="597"/>
      <c r="P364" s="334">
        <v>0.8</v>
      </c>
      <c r="Q364" s="597">
        <v>0</v>
      </c>
      <c r="R364" s="334">
        <v>0.8</v>
      </c>
      <c r="S364" s="334"/>
      <c r="T364" s="334">
        <v>0.8</v>
      </c>
      <c r="U364" s="334"/>
      <c r="V364" s="334">
        <v>0.8</v>
      </c>
      <c r="W364" s="334"/>
      <c r="X364" s="334">
        <v>0.8</v>
      </c>
      <c r="Y364" s="334"/>
      <c r="Z364" s="334">
        <v>0.8</v>
      </c>
      <c r="AA364" s="335"/>
      <c r="AB364" s="335">
        <v>0.8</v>
      </c>
      <c r="AC364" s="456"/>
      <c r="AD364" s="327">
        <v>0.8</v>
      </c>
      <c r="AE364" s="471">
        <f t="shared" si="50"/>
        <v>0</v>
      </c>
      <c r="AF364" s="181"/>
    </row>
    <row r="365" spans="1:32" ht="169.5" customHeight="1">
      <c r="A365" s="179" t="s">
        <v>625</v>
      </c>
      <c r="B365" s="179" t="s">
        <v>745</v>
      </c>
      <c r="C365" s="179" t="s">
        <v>754</v>
      </c>
      <c r="D365" s="180" t="s">
        <v>273</v>
      </c>
      <c r="E365" s="335">
        <v>0.8</v>
      </c>
      <c r="F365" s="333">
        <v>0.8</v>
      </c>
      <c r="G365" s="596"/>
      <c r="H365" s="334">
        <v>0.8</v>
      </c>
      <c r="I365" s="597"/>
      <c r="J365" s="334">
        <v>0.8</v>
      </c>
      <c r="K365" s="597"/>
      <c r="L365" s="334">
        <v>0.8</v>
      </c>
      <c r="M365" s="597"/>
      <c r="N365" s="334">
        <v>0.8</v>
      </c>
      <c r="O365" s="597"/>
      <c r="P365" s="334">
        <v>0.8</v>
      </c>
      <c r="Q365" s="597"/>
      <c r="R365" s="334">
        <v>0.8</v>
      </c>
      <c r="S365" s="334"/>
      <c r="T365" s="334">
        <v>0.8</v>
      </c>
      <c r="U365" s="334"/>
      <c r="V365" s="334">
        <v>0.8</v>
      </c>
      <c r="W365" s="334"/>
      <c r="X365" s="334">
        <v>0.8</v>
      </c>
      <c r="Y365" s="334"/>
      <c r="Z365" s="334">
        <v>0.8</v>
      </c>
      <c r="AA365" s="335"/>
      <c r="AB365" s="335">
        <v>0.8</v>
      </c>
      <c r="AC365" s="456"/>
      <c r="AD365" s="327">
        <v>0.8</v>
      </c>
      <c r="AE365" s="471">
        <f t="shared" si="50"/>
        <v>0</v>
      </c>
      <c r="AF365" s="644" t="s">
        <v>977</v>
      </c>
    </row>
    <row r="366" spans="1:32" ht="78.75">
      <c r="A366" s="179" t="s">
        <v>626</v>
      </c>
      <c r="B366" s="179" t="s">
        <v>746</v>
      </c>
      <c r="C366" s="179" t="s">
        <v>337</v>
      </c>
      <c r="D366" s="180" t="s">
        <v>323</v>
      </c>
      <c r="E366" s="335">
        <v>0.8</v>
      </c>
      <c r="F366" s="333">
        <v>0.8</v>
      </c>
      <c r="G366" s="596"/>
      <c r="H366" s="334">
        <v>0.8</v>
      </c>
      <c r="I366" s="597"/>
      <c r="J366" s="334">
        <v>0.8</v>
      </c>
      <c r="K366" s="597"/>
      <c r="L366" s="334">
        <v>0.8</v>
      </c>
      <c r="M366" s="597"/>
      <c r="N366" s="334">
        <v>0.8</v>
      </c>
      <c r="O366" s="597"/>
      <c r="P366" s="334">
        <v>0.8</v>
      </c>
      <c r="Q366" s="597"/>
      <c r="R366" s="334">
        <v>0.8</v>
      </c>
      <c r="S366" s="334"/>
      <c r="T366" s="334">
        <v>0.8</v>
      </c>
      <c r="U366" s="334"/>
      <c r="V366" s="334">
        <v>0.8</v>
      </c>
      <c r="W366" s="334"/>
      <c r="X366" s="334">
        <v>0.8</v>
      </c>
      <c r="Y366" s="334"/>
      <c r="Z366" s="334">
        <v>0.8</v>
      </c>
      <c r="AA366" s="335"/>
      <c r="AB366" s="335">
        <v>0.8</v>
      </c>
      <c r="AC366" s="456"/>
      <c r="AD366" s="327">
        <v>0.8</v>
      </c>
      <c r="AE366" s="471">
        <f t="shared" si="50"/>
        <v>0</v>
      </c>
      <c r="AF366" s="644" t="s">
        <v>978</v>
      </c>
    </row>
    <row r="367" spans="1:32" ht="112.5">
      <c r="A367" s="179" t="s">
        <v>627</v>
      </c>
      <c r="B367" s="179" t="s">
        <v>747</v>
      </c>
      <c r="C367" s="179" t="s">
        <v>338</v>
      </c>
      <c r="D367" s="180" t="s">
        <v>339</v>
      </c>
      <c r="E367" s="335">
        <v>0.8</v>
      </c>
      <c r="F367" s="333">
        <v>0.8</v>
      </c>
      <c r="G367" s="596"/>
      <c r="H367" s="334">
        <v>0.8</v>
      </c>
      <c r="I367" s="597"/>
      <c r="J367" s="334">
        <v>0.8</v>
      </c>
      <c r="K367" s="597">
        <v>1</v>
      </c>
      <c r="L367" s="334">
        <v>0.8</v>
      </c>
      <c r="M367" s="597"/>
      <c r="N367" s="334">
        <v>0.8</v>
      </c>
      <c r="O367" s="597"/>
      <c r="P367" s="334">
        <v>0.8</v>
      </c>
      <c r="Q367" s="597"/>
      <c r="R367" s="334">
        <v>0.8</v>
      </c>
      <c r="S367" s="334"/>
      <c r="T367" s="334">
        <v>0.8</v>
      </c>
      <c r="U367" s="334"/>
      <c r="V367" s="334">
        <v>0.8</v>
      </c>
      <c r="W367" s="334"/>
      <c r="X367" s="334">
        <v>0.8</v>
      </c>
      <c r="Y367" s="334"/>
      <c r="Z367" s="334">
        <v>0.8</v>
      </c>
      <c r="AA367" s="335"/>
      <c r="AB367" s="335">
        <v>0.8</v>
      </c>
      <c r="AC367" s="456"/>
      <c r="AD367" s="327">
        <v>0.8</v>
      </c>
      <c r="AE367" s="471">
        <f t="shared" si="50"/>
        <v>0.08333333333333333</v>
      </c>
      <c r="AF367" s="181"/>
    </row>
    <row r="368" spans="1:32" ht="132.75" customHeight="1">
      <c r="A368" s="179" t="s">
        <v>628</v>
      </c>
      <c r="B368" s="179" t="s">
        <v>744</v>
      </c>
      <c r="C368" s="179" t="s">
        <v>755</v>
      </c>
      <c r="D368" s="180" t="s">
        <v>340</v>
      </c>
      <c r="E368" s="335">
        <v>0.9</v>
      </c>
      <c r="F368" s="333">
        <v>0.9</v>
      </c>
      <c r="G368" s="596"/>
      <c r="H368" s="334">
        <v>0.9</v>
      </c>
      <c r="I368" s="597"/>
      <c r="J368" s="334">
        <v>0.9</v>
      </c>
      <c r="K368" s="597">
        <v>1</v>
      </c>
      <c r="L368" s="334">
        <v>0.9</v>
      </c>
      <c r="M368" s="597"/>
      <c r="N368" s="334">
        <v>0.9</v>
      </c>
      <c r="O368" s="597">
        <v>1</v>
      </c>
      <c r="P368" s="334">
        <v>0.9</v>
      </c>
      <c r="Q368" s="597"/>
      <c r="R368" s="334">
        <v>0.9</v>
      </c>
      <c r="S368" s="334"/>
      <c r="T368" s="334">
        <v>0.9</v>
      </c>
      <c r="U368" s="334"/>
      <c r="V368" s="334">
        <v>0.9</v>
      </c>
      <c r="W368" s="334"/>
      <c r="X368" s="334">
        <v>0.9</v>
      </c>
      <c r="Y368" s="334"/>
      <c r="Z368" s="334">
        <v>0.9</v>
      </c>
      <c r="AA368" s="335"/>
      <c r="AB368" s="335">
        <v>0.9</v>
      </c>
      <c r="AC368" s="456"/>
      <c r="AD368" s="327">
        <v>0.9</v>
      </c>
      <c r="AE368" s="471"/>
      <c r="AF368" s="181"/>
    </row>
    <row r="369" spans="1:32" ht="197.25" customHeight="1">
      <c r="A369" s="179" t="s">
        <v>629</v>
      </c>
      <c r="B369" s="179" t="s">
        <v>745</v>
      </c>
      <c r="C369" s="179" t="s">
        <v>756</v>
      </c>
      <c r="D369" s="180" t="s">
        <v>341</v>
      </c>
      <c r="E369" s="176">
        <v>70</v>
      </c>
      <c r="F369" s="174"/>
      <c r="G369" s="600">
        <v>80</v>
      </c>
      <c r="H369" s="175">
        <v>7</v>
      </c>
      <c r="I369" s="601"/>
      <c r="J369" s="175">
        <v>7</v>
      </c>
      <c r="K369" s="601"/>
      <c r="L369" s="175">
        <v>7</v>
      </c>
      <c r="M369" s="601">
        <v>26</v>
      </c>
      <c r="N369" s="175">
        <v>7</v>
      </c>
      <c r="O369" s="601">
        <v>25</v>
      </c>
      <c r="P369" s="175">
        <v>7</v>
      </c>
      <c r="Q369" s="601">
        <v>24</v>
      </c>
      <c r="R369" s="175">
        <v>7</v>
      </c>
      <c r="S369" s="175"/>
      <c r="T369" s="175">
        <v>7</v>
      </c>
      <c r="U369" s="175"/>
      <c r="V369" s="175">
        <v>7</v>
      </c>
      <c r="W369" s="175"/>
      <c r="X369" s="175">
        <v>7</v>
      </c>
      <c r="Y369" s="175"/>
      <c r="Z369" s="175">
        <v>7</v>
      </c>
      <c r="AA369" s="176"/>
      <c r="AB369" s="176"/>
      <c r="AC369" s="298"/>
      <c r="AD369" s="88">
        <f>+F369+H369+J369+L369+N369+P369+R369+T369+V369+X369+Z369+AB369</f>
        <v>70</v>
      </c>
      <c r="AE369" s="472">
        <f>+G369+I369+K369+M369+O369+Q369+S369+U369+W369+Y369+AA369+AC369</f>
        <v>155</v>
      </c>
      <c r="AF369" s="181"/>
    </row>
    <row r="370" spans="1:32" ht="149.25" customHeight="1">
      <c r="A370" s="179" t="s">
        <v>630</v>
      </c>
      <c r="B370" s="179" t="s">
        <v>748</v>
      </c>
      <c r="C370" s="179" t="s">
        <v>757</v>
      </c>
      <c r="D370" s="180" t="s">
        <v>342</v>
      </c>
      <c r="E370" s="176">
        <v>5</v>
      </c>
      <c r="F370" s="174"/>
      <c r="G370" s="600">
        <v>1</v>
      </c>
      <c r="H370" s="175">
        <v>1</v>
      </c>
      <c r="I370" s="601"/>
      <c r="J370" s="175"/>
      <c r="K370" s="601"/>
      <c r="L370" s="175">
        <v>1</v>
      </c>
      <c r="M370" s="601"/>
      <c r="N370" s="175"/>
      <c r="O370" s="601"/>
      <c r="P370" s="175">
        <v>1</v>
      </c>
      <c r="Q370" s="601">
        <v>1</v>
      </c>
      <c r="R370" s="175"/>
      <c r="S370" s="175"/>
      <c r="T370" s="175">
        <v>1</v>
      </c>
      <c r="U370" s="175"/>
      <c r="V370" s="175"/>
      <c r="W370" s="175"/>
      <c r="X370" s="175">
        <v>1</v>
      </c>
      <c r="Y370" s="175"/>
      <c r="Z370" s="175"/>
      <c r="AA370" s="176"/>
      <c r="AB370" s="176"/>
      <c r="AC370" s="298"/>
      <c r="AD370" s="88">
        <f>+F370+H370+J370+L370+N370+P370+R370+T370+V370+X370+Z370+AB370</f>
        <v>5</v>
      </c>
      <c r="AE370" s="472">
        <f>+G370+I370+K370+M370+O370+Q370+S370+U370+W370+Y370+AA370+AC370</f>
        <v>2</v>
      </c>
      <c r="AF370" s="181"/>
    </row>
    <row r="371" spans="1:32" ht="90" customHeight="1">
      <c r="A371" s="179" t="s">
        <v>631</v>
      </c>
      <c r="B371" s="179" t="s">
        <v>749</v>
      </c>
      <c r="C371" s="179" t="s">
        <v>343</v>
      </c>
      <c r="D371" s="180" t="s">
        <v>331</v>
      </c>
      <c r="E371" s="335">
        <v>0.8</v>
      </c>
      <c r="F371" s="333">
        <v>0.8</v>
      </c>
      <c r="G371" s="596"/>
      <c r="H371" s="334">
        <v>0.8</v>
      </c>
      <c r="I371" s="597"/>
      <c r="J371" s="334">
        <v>0.8</v>
      </c>
      <c r="K371" s="597"/>
      <c r="L371" s="334">
        <v>0.8</v>
      </c>
      <c r="M371" s="597"/>
      <c r="N371" s="334">
        <v>0.8</v>
      </c>
      <c r="O371" s="597"/>
      <c r="P371" s="334">
        <v>0.8</v>
      </c>
      <c r="Q371" s="597"/>
      <c r="R371" s="334">
        <v>0.8</v>
      </c>
      <c r="S371" s="334"/>
      <c r="T371" s="334">
        <v>0.8</v>
      </c>
      <c r="U371" s="334"/>
      <c r="V371" s="334">
        <v>0.8</v>
      </c>
      <c r="W371" s="334"/>
      <c r="X371" s="334">
        <v>0.8</v>
      </c>
      <c r="Y371" s="334"/>
      <c r="Z371" s="334">
        <v>0.8</v>
      </c>
      <c r="AA371" s="335"/>
      <c r="AB371" s="335">
        <v>0.8</v>
      </c>
      <c r="AC371" s="456"/>
      <c r="AD371" s="327">
        <v>0.8</v>
      </c>
      <c r="AE371" s="471">
        <f>(G371+I371+K371+M371+O371+Q371+S371+U371+W371+Y371+AA371+AC371)/12</f>
        <v>0</v>
      </c>
      <c r="AF371" s="644" t="s">
        <v>976</v>
      </c>
    </row>
    <row r="372" spans="1:32" ht="195.75" customHeight="1">
      <c r="A372" s="179" t="s">
        <v>632</v>
      </c>
      <c r="B372" s="179" t="s">
        <v>750</v>
      </c>
      <c r="C372" s="179" t="s">
        <v>758</v>
      </c>
      <c r="D372" s="180" t="s">
        <v>273</v>
      </c>
      <c r="E372" s="335">
        <v>0.8</v>
      </c>
      <c r="F372" s="333">
        <v>0.8</v>
      </c>
      <c r="G372" s="646"/>
      <c r="H372" s="334">
        <v>0.8</v>
      </c>
      <c r="I372" s="597"/>
      <c r="J372" s="334">
        <v>0.8</v>
      </c>
      <c r="K372" s="597">
        <v>0.615</v>
      </c>
      <c r="L372" s="334">
        <v>0.8</v>
      </c>
      <c r="M372" s="597">
        <v>3</v>
      </c>
      <c r="N372" s="334">
        <v>0.8</v>
      </c>
      <c r="O372" s="597">
        <v>1</v>
      </c>
      <c r="P372" s="334">
        <v>0.8</v>
      </c>
      <c r="Q372" s="597">
        <v>1</v>
      </c>
      <c r="R372" s="334">
        <v>0.8</v>
      </c>
      <c r="S372" s="334"/>
      <c r="T372" s="334">
        <v>0.8</v>
      </c>
      <c r="U372" s="334"/>
      <c r="V372" s="334">
        <v>0.8</v>
      </c>
      <c r="W372" s="334"/>
      <c r="X372" s="334">
        <v>0.8</v>
      </c>
      <c r="Y372" s="334"/>
      <c r="Z372" s="334">
        <v>0.8</v>
      </c>
      <c r="AA372" s="335"/>
      <c r="AB372" s="335">
        <v>0.8</v>
      </c>
      <c r="AC372" s="456"/>
      <c r="AD372" s="327">
        <v>0.8</v>
      </c>
      <c r="AE372" s="471">
        <f>(G372+I372+K372+M372+O372+Q372+S372+U372+W372+Y372+AA372+AC372)/12</f>
        <v>0.4679166666666667</v>
      </c>
      <c r="AF372" s="181"/>
    </row>
    <row r="373" spans="1:32" ht="33.75">
      <c r="A373" s="650" t="s">
        <v>633</v>
      </c>
      <c r="B373" s="650" t="s">
        <v>373</v>
      </c>
      <c r="C373" s="650" t="s">
        <v>344</v>
      </c>
      <c r="D373" s="651" t="s">
        <v>450</v>
      </c>
      <c r="E373" s="652">
        <v>2</v>
      </c>
      <c r="F373" s="174"/>
      <c r="G373" s="600">
        <v>4</v>
      </c>
      <c r="H373" s="175"/>
      <c r="I373" s="601"/>
      <c r="J373" s="175"/>
      <c r="K373" s="601"/>
      <c r="L373" s="175">
        <v>1</v>
      </c>
      <c r="M373" s="601"/>
      <c r="N373" s="175"/>
      <c r="O373" s="601"/>
      <c r="P373" s="175"/>
      <c r="Q373" s="601"/>
      <c r="R373" s="175"/>
      <c r="S373" s="175"/>
      <c r="T373" s="175"/>
      <c r="U373" s="175"/>
      <c r="V373" s="175"/>
      <c r="W373" s="175"/>
      <c r="X373" s="175">
        <v>1</v>
      </c>
      <c r="Y373" s="175"/>
      <c r="Z373" s="175"/>
      <c r="AA373" s="176"/>
      <c r="AB373" s="176"/>
      <c r="AC373" s="298"/>
      <c r="AD373" s="88">
        <f>+F373+H373+J373+L373+N373+P373+R373+T373+V373+X373+Z373+AB373</f>
        <v>2</v>
      </c>
      <c r="AE373" s="472">
        <f>+G373+I373+K373+M373+O373+Q373+S373+U373+W373+Y373+AA373+AC373</f>
        <v>4</v>
      </c>
      <c r="AF373" s="181"/>
    </row>
    <row r="374" spans="1:32" ht="45">
      <c r="A374" s="179" t="s">
        <v>634</v>
      </c>
      <c r="B374" s="179" t="s">
        <v>372</v>
      </c>
      <c r="C374" s="179" t="s">
        <v>332</v>
      </c>
      <c r="D374" s="180" t="s">
        <v>333</v>
      </c>
      <c r="E374" s="176">
        <v>3</v>
      </c>
      <c r="F374" s="174"/>
      <c r="G374" s="600"/>
      <c r="H374" s="175"/>
      <c r="I374" s="601"/>
      <c r="J374" s="175"/>
      <c r="K374" s="601"/>
      <c r="L374" s="175">
        <v>1</v>
      </c>
      <c r="M374" s="601">
        <v>1</v>
      </c>
      <c r="N374" s="175"/>
      <c r="O374" s="601"/>
      <c r="P374" s="175"/>
      <c r="Q374" s="601"/>
      <c r="R374" s="175"/>
      <c r="S374" s="175"/>
      <c r="T374" s="175">
        <v>1</v>
      </c>
      <c r="U374" s="175"/>
      <c r="V374" s="175"/>
      <c r="W374" s="175"/>
      <c r="X374" s="175"/>
      <c r="Y374" s="175"/>
      <c r="Z374" s="175"/>
      <c r="AA374" s="176"/>
      <c r="AB374" s="176">
        <v>1</v>
      </c>
      <c r="AC374" s="298"/>
      <c r="AD374" s="88">
        <f>+F374+H374+J374+L374+N374+P374+R374+T374+V374+X374+Z374+AB374</f>
        <v>3</v>
      </c>
      <c r="AE374" s="472">
        <f>+G374+I374+K374+M374+O374+Q374+S374+U374+W374+Y374+AA374+AC374</f>
        <v>1</v>
      </c>
      <c r="AF374" s="181"/>
    </row>
    <row r="375" spans="1:32" ht="12" thickBot="1">
      <c r="A375" s="94"/>
      <c r="B375" s="94"/>
      <c r="C375" s="94"/>
      <c r="D375" s="116"/>
      <c r="E375" s="104"/>
      <c r="F375" s="105"/>
      <c r="G375" s="406"/>
      <c r="H375" s="76"/>
      <c r="I375" s="76"/>
      <c r="J375" s="76"/>
      <c r="K375" s="76"/>
      <c r="L375" s="76"/>
      <c r="M375" s="76"/>
      <c r="N375" s="76"/>
      <c r="O375" s="76"/>
      <c r="P375" s="76"/>
      <c r="Q375" s="76"/>
      <c r="R375" s="76"/>
      <c r="S375" s="76"/>
      <c r="T375" s="76"/>
      <c r="U375" s="76"/>
      <c r="V375" s="76"/>
      <c r="W375" s="76"/>
      <c r="X375" s="76"/>
      <c r="Y375" s="76"/>
      <c r="Z375" s="76"/>
      <c r="AA375" s="104"/>
      <c r="AB375" s="104"/>
      <c r="AC375" s="459"/>
      <c r="AD375" s="98"/>
      <c r="AE375" s="98"/>
      <c r="AF375" s="251"/>
    </row>
    <row r="376" spans="1:32" ht="15.75">
      <c r="A376" s="144"/>
      <c r="B376" s="144"/>
      <c r="C376" s="144"/>
      <c r="D376" s="63"/>
      <c r="E376" s="63"/>
      <c r="F376" s="68"/>
      <c r="G376" s="68"/>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row>
    <row r="377" spans="1:32" s="24" customFormat="1" ht="15.75" thickBot="1">
      <c r="A377" s="720" t="s">
        <v>167</v>
      </c>
      <c r="B377" s="720"/>
      <c r="C377" s="720"/>
      <c r="D377" s="720"/>
      <c r="E377" s="720"/>
      <c r="F377" s="720"/>
      <c r="G377" s="720"/>
      <c r="H377" s="720"/>
      <c r="I377" s="720"/>
      <c r="J377" s="720"/>
      <c r="K377" s="720"/>
      <c r="L377" s="720"/>
      <c r="M377" s="720"/>
      <c r="N377" s="720"/>
      <c r="O377" s="720"/>
      <c r="P377" s="720"/>
      <c r="Q377" s="720"/>
      <c r="R377" s="720"/>
      <c r="S377" s="720"/>
      <c r="T377" s="720"/>
      <c r="U377" s="720"/>
      <c r="V377" s="720"/>
      <c r="W377" s="720"/>
      <c r="X377" s="720"/>
      <c r="Y377" s="720"/>
      <c r="Z377" s="720"/>
      <c r="AA377" s="720"/>
      <c r="AB377" s="720"/>
      <c r="AC377" s="720"/>
      <c r="AD377" s="720"/>
      <c r="AE377" s="720"/>
      <c r="AF377" s="720"/>
    </row>
    <row r="378" spans="1:32" ht="45">
      <c r="A378" s="69" t="s">
        <v>635</v>
      </c>
      <c r="B378" s="69" t="s">
        <v>212</v>
      </c>
      <c r="C378" s="69" t="s">
        <v>216</v>
      </c>
      <c r="D378" s="69" t="s">
        <v>211</v>
      </c>
      <c r="E378" s="117">
        <v>1</v>
      </c>
      <c r="F378" s="119"/>
      <c r="G378" s="536"/>
      <c r="H378" s="117"/>
      <c r="I378" s="538"/>
      <c r="J378" s="117"/>
      <c r="K378" s="538"/>
      <c r="L378" s="117"/>
      <c r="M378" s="538"/>
      <c r="N378" s="117"/>
      <c r="O378" s="538"/>
      <c r="P378" s="117"/>
      <c r="Q378" s="538">
        <v>1</v>
      </c>
      <c r="R378" s="117">
        <v>1</v>
      </c>
      <c r="S378" s="117"/>
      <c r="T378" s="117"/>
      <c r="U378" s="117"/>
      <c r="V378" s="117"/>
      <c r="W378" s="117"/>
      <c r="X378" s="117"/>
      <c r="Y378" s="117"/>
      <c r="Z378" s="117"/>
      <c r="AA378" s="118"/>
      <c r="AB378" s="117"/>
      <c r="AC378" s="460"/>
      <c r="AD378" s="81">
        <f aca="true" t="shared" si="51" ref="AD378:AD387">+F378+H378+J378+L378+N378+P378+R378+T378+V378+X378+Z378+AB378</f>
        <v>1</v>
      </c>
      <c r="AE378" s="81">
        <f aca="true" t="shared" si="52" ref="AE378:AE387">+G378+I378+K378+M378+O378+Q378+S378+U378+W378+Y378+AA378+AC378</f>
        <v>1</v>
      </c>
      <c r="AF378" s="120"/>
    </row>
    <row r="379" spans="1:32" ht="45">
      <c r="A379" s="71" t="s">
        <v>809</v>
      </c>
      <c r="B379" s="71" t="s">
        <v>217</v>
      </c>
      <c r="C379" s="71" t="s">
        <v>218</v>
      </c>
      <c r="D379" s="71" t="s">
        <v>377</v>
      </c>
      <c r="E379" s="121">
        <v>1</v>
      </c>
      <c r="F379" s="123"/>
      <c r="G379" s="537"/>
      <c r="H379" s="121"/>
      <c r="I379" s="539"/>
      <c r="J379" s="121"/>
      <c r="K379" s="539"/>
      <c r="L379" s="121"/>
      <c r="M379" s="539"/>
      <c r="N379" s="121"/>
      <c r="O379" s="539"/>
      <c r="P379" s="121"/>
      <c r="Q379" s="539"/>
      <c r="R379" s="121"/>
      <c r="S379" s="121"/>
      <c r="T379" s="121"/>
      <c r="U379" s="121"/>
      <c r="V379" s="121"/>
      <c r="W379" s="121"/>
      <c r="X379" s="121"/>
      <c r="Y379" s="121"/>
      <c r="Z379" s="121">
        <v>1</v>
      </c>
      <c r="AA379" s="122"/>
      <c r="AB379" s="121"/>
      <c r="AC379" s="461"/>
      <c r="AD379" s="88">
        <f t="shared" si="51"/>
        <v>1</v>
      </c>
      <c r="AE379" s="88">
        <f t="shared" si="52"/>
        <v>0</v>
      </c>
      <c r="AF379" s="124"/>
    </row>
    <row r="380" spans="1:32" ht="45">
      <c r="A380" s="71" t="s">
        <v>451</v>
      </c>
      <c r="B380" s="71" t="s">
        <v>212</v>
      </c>
      <c r="C380" s="71" t="s">
        <v>213</v>
      </c>
      <c r="D380" s="71" t="s">
        <v>67</v>
      </c>
      <c r="E380" s="121">
        <v>33</v>
      </c>
      <c r="F380" s="123"/>
      <c r="G380" s="537"/>
      <c r="H380" s="121">
        <v>3</v>
      </c>
      <c r="I380" s="539">
        <v>1</v>
      </c>
      <c r="J380" s="121">
        <v>3</v>
      </c>
      <c r="K380" s="539">
        <v>4</v>
      </c>
      <c r="L380" s="121">
        <v>3</v>
      </c>
      <c r="M380" s="539">
        <v>2</v>
      </c>
      <c r="N380" s="121">
        <v>4</v>
      </c>
      <c r="O380" s="539">
        <v>5</v>
      </c>
      <c r="P380" s="121">
        <v>4</v>
      </c>
      <c r="Q380" s="539">
        <v>5</v>
      </c>
      <c r="R380" s="121">
        <v>4</v>
      </c>
      <c r="S380" s="121"/>
      <c r="T380" s="121">
        <v>3</v>
      </c>
      <c r="U380" s="121"/>
      <c r="V380" s="121">
        <v>3</v>
      </c>
      <c r="W380" s="121"/>
      <c r="X380" s="121">
        <v>3</v>
      </c>
      <c r="Y380" s="121"/>
      <c r="Z380" s="121">
        <v>3</v>
      </c>
      <c r="AA380" s="122"/>
      <c r="AB380" s="121"/>
      <c r="AC380" s="461"/>
      <c r="AD380" s="88">
        <f t="shared" si="51"/>
        <v>33</v>
      </c>
      <c r="AE380" s="88">
        <f t="shared" si="52"/>
        <v>17</v>
      </c>
      <c r="AF380" s="124"/>
    </row>
    <row r="381" spans="1:32" ht="83.25" customHeight="1">
      <c r="A381" s="71" t="s">
        <v>960</v>
      </c>
      <c r="B381" s="71" t="s">
        <v>212</v>
      </c>
      <c r="C381" s="71" t="s">
        <v>214</v>
      </c>
      <c r="D381" s="71" t="s">
        <v>215</v>
      </c>
      <c r="E381" s="121">
        <v>3</v>
      </c>
      <c r="F381" s="123">
        <v>1</v>
      </c>
      <c r="G381" s="537"/>
      <c r="H381" s="121"/>
      <c r="I381" s="539"/>
      <c r="J381" s="121"/>
      <c r="K381" s="539"/>
      <c r="L381" s="121"/>
      <c r="M381" s="539"/>
      <c r="N381" s="121">
        <v>2</v>
      </c>
      <c r="O381" s="539"/>
      <c r="P381" s="121"/>
      <c r="Q381" s="539"/>
      <c r="R381" s="121"/>
      <c r="S381" s="121"/>
      <c r="T381" s="121"/>
      <c r="U381" s="121"/>
      <c r="V381" s="121"/>
      <c r="W381" s="121"/>
      <c r="X381" s="121"/>
      <c r="Y381" s="121"/>
      <c r="Z381" s="121"/>
      <c r="AA381" s="122"/>
      <c r="AB381" s="121"/>
      <c r="AC381" s="461"/>
      <c r="AD381" s="88">
        <f t="shared" si="51"/>
        <v>3</v>
      </c>
      <c r="AE381" s="88">
        <f t="shared" si="52"/>
        <v>0</v>
      </c>
      <c r="AF381" s="124"/>
    </row>
    <row r="382" spans="1:32" ht="45">
      <c r="A382" s="71" t="s">
        <v>961</v>
      </c>
      <c r="B382" s="71" t="s">
        <v>212</v>
      </c>
      <c r="C382" s="71" t="s">
        <v>216</v>
      </c>
      <c r="D382" s="71" t="s">
        <v>962</v>
      </c>
      <c r="E382" s="121">
        <v>1</v>
      </c>
      <c r="F382" s="123">
        <v>1</v>
      </c>
      <c r="G382" s="537"/>
      <c r="H382" s="121"/>
      <c r="I382" s="539"/>
      <c r="J382" s="121"/>
      <c r="K382" s="539"/>
      <c r="L382" s="121"/>
      <c r="M382" s="539"/>
      <c r="N382" s="121"/>
      <c r="O382" s="539">
        <v>1</v>
      </c>
      <c r="P382" s="121"/>
      <c r="Q382" s="539"/>
      <c r="R382" s="121"/>
      <c r="S382" s="121"/>
      <c r="T382" s="121"/>
      <c r="U382" s="121"/>
      <c r="V382" s="121"/>
      <c r="W382" s="121"/>
      <c r="X382" s="121"/>
      <c r="Y382" s="121"/>
      <c r="Z382" s="121"/>
      <c r="AA382" s="122"/>
      <c r="AB382" s="121"/>
      <c r="AC382" s="461"/>
      <c r="AD382" s="88">
        <f t="shared" si="51"/>
        <v>1</v>
      </c>
      <c r="AE382" s="88">
        <f t="shared" si="52"/>
        <v>1</v>
      </c>
      <c r="AF382" s="124"/>
    </row>
    <row r="383" spans="1:32" ht="33.75">
      <c r="A383" s="71" t="s">
        <v>452</v>
      </c>
      <c r="B383" s="71" t="s">
        <v>190</v>
      </c>
      <c r="C383" s="71" t="s">
        <v>695</v>
      </c>
      <c r="D383" s="71" t="s">
        <v>66</v>
      </c>
      <c r="E383" s="121">
        <v>1</v>
      </c>
      <c r="F383" s="123"/>
      <c r="G383" s="537"/>
      <c r="H383" s="121"/>
      <c r="I383" s="539"/>
      <c r="J383" s="121"/>
      <c r="K383" s="539"/>
      <c r="L383" s="121"/>
      <c r="M383" s="539"/>
      <c r="N383" s="121"/>
      <c r="O383" s="539"/>
      <c r="P383" s="121">
        <v>1</v>
      </c>
      <c r="Q383" s="539"/>
      <c r="R383" s="121"/>
      <c r="S383" s="121"/>
      <c r="T383" s="121"/>
      <c r="U383" s="121"/>
      <c r="V383" s="121"/>
      <c r="W383" s="121"/>
      <c r="X383" s="121"/>
      <c r="Y383" s="121"/>
      <c r="Z383" s="121"/>
      <c r="AA383" s="122"/>
      <c r="AB383" s="121"/>
      <c r="AC383" s="461"/>
      <c r="AD383" s="88">
        <f t="shared" si="51"/>
        <v>1</v>
      </c>
      <c r="AE383" s="88">
        <f t="shared" si="52"/>
        <v>0</v>
      </c>
      <c r="AF383" s="124"/>
    </row>
    <row r="384" spans="1:32" ht="22.5">
      <c r="A384" s="71" t="s">
        <v>718</v>
      </c>
      <c r="B384" s="71" t="s">
        <v>190</v>
      </c>
      <c r="C384" s="71" t="s">
        <v>219</v>
      </c>
      <c r="D384" s="71" t="s">
        <v>66</v>
      </c>
      <c r="E384" s="121">
        <v>2</v>
      </c>
      <c r="F384" s="123"/>
      <c r="G384" s="537">
        <v>1</v>
      </c>
      <c r="H384" s="121"/>
      <c r="I384" s="539"/>
      <c r="J384" s="121"/>
      <c r="K384" s="539"/>
      <c r="L384" s="121"/>
      <c r="M384" s="539"/>
      <c r="N384" s="121"/>
      <c r="O384" s="539"/>
      <c r="P384" s="121"/>
      <c r="Q384" s="539"/>
      <c r="R384" s="121">
        <v>1</v>
      </c>
      <c r="S384" s="121"/>
      <c r="T384" s="121"/>
      <c r="U384" s="121"/>
      <c r="V384" s="121"/>
      <c r="W384" s="121"/>
      <c r="X384" s="121"/>
      <c r="Y384" s="121"/>
      <c r="Z384" s="121"/>
      <c r="AA384" s="122"/>
      <c r="AB384" s="121">
        <v>1</v>
      </c>
      <c r="AC384" s="461"/>
      <c r="AD384" s="88">
        <f t="shared" si="51"/>
        <v>2</v>
      </c>
      <c r="AE384" s="88">
        <f t="shared" si="52"/>
        <v>1</v>
      </c>
      <c r="AF384" s="124"/>
    </row>
    <row r="385" spans="1:32" ht="45">
      <c r="A385" s="71" t="s">
        <v>963</v>
      </c>
      <c r="B385" s="71" t="s">
        <v>217</v>
      </c>
      <c r="C385" s="71" t="s">
        <v>220</v>
      </c>
      <c r="D385" s="71" t="s">
        <v>66</v>
      </c>
      <c r="E385" s="121">
        <v>65</v>
      </c>
      <c r="F385" s="123">
        <v>2</v>
      </c>
      <c r="G385" s="537">
        <v>2</v>
      </c>
      <c r="H385" s="121">
        <v>7</v>
      </c>
      <c r="I385" s="539">
        <v>8</v>
      </c>
      <c r="J385" s="121">
        <v>3</v>
      </c>
      <c r="K385" s="539">
        <v>3</v>
      </c>
      <c r="L385" s="121">
        <v>5</v>
      </c>
      <c r="M385" s="539">
        <v>2</v>
      </c>
      <c r="N385" s="121">
        <v>12</v>
      </c>
      <c r="O385" s="539">
        <v>8</v>
      </c>
      <c r="P385" s="121">
        <v>8</v>
      </c>
      <c r="Q385" s="539">
        <v>7</v>
      </c>
      <c r="R385" s="121">
        <v>2</v>
      </c>
      <c r="S385" s="121"/>
      <c r="T385" s="121">
        <v>4</v>
      </c>
      <c r="U385" s="121"/>
      <c r="V385" s="121">
        <v>9</v>
      </c>
      <c r="W385" s="121"/>
      <c r="X385" s="121">
        <v>3</v>
      </c>
      <c r="Y385" s="121"/>
      <c r="Z385" s="121">
        <v>4</v>
      </c>
      <c r="AA385" s="122"/>
      <c r="AB385" s="121">
        <v>6</v>
      </c>
      <c r="AC385" s="461"/>
      <c r="AD385" s="88">
        <f t="shared" si="51"/>
        <v>65</v>
      </c>
      <c r="AE385" s="88">
        <f t="shared" si="52"/>
        <v>30</v>
      </c>
      <c r="AF385" s="124"/>
    </row>
    <row r="386" spans="1:32" ht="45">
      <c r="A386" s="71" t="s">
        <v>453</v>
      </c>
      <c r="B386" s="71" t="s">
        <v>217</v>
      </c>
      <c r="C386" s="71" t="s">
        <v>221</v>
      </c>
      <c r="D386" s="71" t="s">
        <v>222</v>
      </c>
      <c r="E386" s="121">
        <v>33</v>
      </c>
      <c r="F386" s="123">
        <v>1</v>
      </c>
      <c r="G386" s="537">
        <v>1</v>
      </c>
      <c r="H386" s="121">
        <v>2</v>
      </c>
      <c r="I386" s="539">
        <v>4</v>
      </c>
      <c r="J386" s="121">
        <v>3</v>
      </c>
      <c r="K386" s="539">
        <v>5</v>
      </c>
      <c r="L386" s="121">
        <v>3</v>
      </c>
      <c r="M386" s="539">
        <v>1</v>
      </c>
      <c r="N386" s="121">
        <v>3</v>
      </c>
      <c r="O386" s="539">
        <v>4</v>
      </c>
      <c r="P386" s="121">
        <v>3</v>
      </c>
      <c r="Q386" s="539">
        <v>3</v>
      </c>
      <c r="R386" s="121">
        <v>3</v>
      </c>
      <c r="S386" s="121"/>
      <c r="T386" s="121">
        <v>3</v>
      </c>
      <c r="U386" s="121"/>
      <c r="V386" s="121">
        <v>3</v>
      </c>
      <c r="W386" s="121"/>
      <c r="X386" s="121">
        <v>3</v>
      </c>
      <c r="Y386" s="121"/>
      <c r="Z386" s="121">
        <v>3</v>
      </c>
      <c r="AA386" s="122"/>
      <c r="AB386" s="121">
        <v>3</v>
      </c>
      <c r="AC386" s="461"/>
      <c r="AD386" s="88">
        <f t="shared" si="51"/>
        <v>33</v>
      </c>
      <c r="AE386" s="88">
        <f t="shared" si="52"/>
        <v>18</v>
      </c>
      <c r="AF386" s="124"/>
    </row>
    <row r="387" spans="1:32" ht="45">
      <c r="A387" s="71" t="s">
        <v>454</v>
      </c>
      <c r="B387" s="71" t="s">
        <v>217</v>
      </c>
      <c r="C387" s="71" t="s">
        <v>221</v>
      </c>
      <c r="D387" s="71" t="s">
        <v>192</v>
      </c>
      <c r="E387" s="121">
        <v>2</v>
      </c>
      <c r="F387" s="123"/>
      <c r="G387" s="537"/>
      <c r="H387" s="121"/>
      <c r="I387" s="539"/>
      <c r="J387" s="121"/>
      <c r="K387" s="539">
        <v>1</v>
      </c>
      <c r="L387" s="121">
        <v>1</v>
      </c>
      <c r="M387" s="539">
        <v>1</v>
      </c>
      <c r="N387" s="121"/>
      <c r="O387" s="539"/>
      <c r="P387" s="121"/>
      <c r="Q387" s="539"/>
      <c r="R387" s="121"/>
      <c r="S387" s="121"/>
      <c r="T387" s="121"/>
      <c r="U387" s="121"/>
      <c r="V387" s="121"/>
      <c r="W387" s="121"/>
      <c r="X387" s="121">
        <v>1</v>
      </c>
      <c r="Y387" s="121"/>
      <c r="Z387" s="121"/>
      <c r="AA387" s="122"/>
      <c r="AB387" s="121"/>
      <c r="AC387" s="461"/>
      <c r="AD387" s="88">
        <f t="shared" si="51"/>
        <v>2</v>
      </c>
      <c r="AE387" s="88">
        <f t="shared" si="52"/>
        <v>2</v>
      </c>
      <c r="AF387" s="124"/>
    </row>
    <row r="388" spans="1:32" s="24" customFormat="1" ht="24" customHeight="1">
      <c r="A388" s="715" t="s">
        <v>168</v>
      </c>
      <c r="B388" s="715"/>
      <c r="C388" s="715"/>
      <c r="D388" s="715"/>
      <c r="E388" s="715"/>
      <c r="F388" s="715"/>
      <c r="G388" s="715"/>
      <c r="H388" s="715"/>
      <c r="I388" s="715"/>
      <c r="J388" s="715"/>
      <c r="K388" s="715"/>
      <c r="L388" s="715"/>
      <c r="M388" s="715"/>
      <c r="N388" s="715"/>
      <c r="O388" s="715"/>
      <c r="P388" s="715"/>
      <c r="Q388" s="715"/>
      <c r="R388" s="715"/>
      <c r="S388" s="715"/>
      <c r="T388" s="715"/>
      <c r="U388" s="715"/>
      <c r="V388" s="715"/>
      <c r="W388" s="715"/>
      <c r="X388" s="715"/>
      <c r="Y388" s="715"/>
      <c r="Z388" s="715"/>
      <c r="AA388" s="715"/>
      <c r="AB388" s="715"/>
      <c r="AC388" s="715"/>
      <c r="AD388" s="715"/>
      <c r="AE388" s="715"/>
      <c r="AF388" s="715"/>
    </row>
    <row r="389" spans="1:32" ht="45">
      <c r="A389" s="82" t="s">
        <v>228</v>
      </c>
      <c r="B389" s="82" t="s">
        <v>736</v>
      </c>
      <c r="C389" s="82" t="s">
        <v>759</v>
      </c>
      <c r="D389" s="101" t="s">
        <v>183</v>
      </c>
      <c r="E389" s="102">
        <v>660</v>
      </c>
      <c r="F389" s="75"/>
      <c r="G389" s="489">
        <v>34</v>
      </c>
      <c r="H389" s="72">
        <v>60</v>
      </c>
      <c r="I389" s="491">
        <v>24</v>
      </c>
      <c r="J389" s="72">
        <v>60</v>
      </c>
      <c r="K389" s="491">
        <v>25</v>
      </c>
      <c r="L389" s="72">
        <v>60</v>
      </c>
      <c r="M389" s="491">
        <v>29</v>
      </c>
      <c r="N389" s="72">
        <v>60</v>
      </c>
      <c r="O389" s="491">
        <v>33</v>
      </c>
      <c r="P389" s="72">
        <v>60</v>
      </c>
      <c r="Q389" s="491"/>
      <c r="R389" s="72">
        <v>60</v>
      </c>
      <c r="S389" s="72"/>
      <c r="T389" s="72">
        <v>60</v>
      </c>
      <c r="U389" s="72"/>
      <c r="V389" s="72">
        <v>60</v>
      </c>
      <c r="W389" s="72"/>
      <c r="X389" s="72">
        <v>60</v>
      </c>
      <c r="Y389" s="72"/>
      <c r="Z389" s="72">
        <v>60</v>
      </c>
      <c r="AA389" s="102"/>
      <c r="AB389" s="102">
        <v>60</v>
      </c>
      <c r="AC389" s="428"/>
      <c r="AD389" s="88">
        <f aca="true" t="shared" si="53" ref="AD389:AD394">+F389+H389+J389+L389+N389+P389+R389+T389+V389+X389+Z389+AB389</f>
        <v>660</v>
      </c>
      <c r="AE389" s="88">
        <f aca="true" t="shared" si="54" ref="AE389:AE394">+G389+I389+K389+M389+O389+Q389+S389+U389+W389+Y389+AA389+AC389</f>
        <v>145</v>
      </c>
      <c r="AF389" s="103"/>
    </row>
    <row r="390" spans="1:32" ht="33.75">
      <c r="A390" s="82" t="s">
        <v>229</v>
      </c>
      <c r="B390" s="82" t="s">
        <v>736</v>
      </c>
      <c r="C390" s="82" t="s">
        <v>759</v>
      </c>
      <c r="D390" s="83" t="s">
        <v>361</v>
      </c>
      <c r="E390" s="102">
        <v>11</v>
      </c>
      <c r="F390" s="75"/>
      <c r="G390" s="489">
        <v>1</v>
      </c>
      <c r="H390" s="72">
        <v>1</v>
      </c>
      <c r="I390" s="491">
        <v>1</v>
      </c>
      <c r="J390" s="72">
        <v>1</v>
      </c>
      <c r="K390" s="491">
        <v>1</v>
      </c>
      <c r="L390" s="72">
        <v>1</v>
      </c>
      <c r="M390" s="491"/>
      <c r="N390" s="72">
        <v>1</v>
      </c>
      <c r="O390" s="491"/>
      <c r="P390" s="72">
        <v>1</v>
      </c>
      <c r="Q390" s="491"/>
      <c r="R390" s="72">
        <v>1</v>
      </c>
      <c r="S390" s="72"/>
      <c r="T390" s="72">
        <v>1</v>
      </c>
      <c r="U390" s="72"/>
      <c r="V390" s="72">
        <v>1</v>
      </c>
      <c r="W390" s="72"/>
      <c r="X390" s="72">
        <v>1</v>
      </c>
      <c r="Y390" s="72"/>
      <c r="Z390" s="72">
        <v>1</v>
      </c>
      <c r="AA390" s="102"/>
      <c r="AB390" s="102">
        <v>1</v>
      </c>
      <c r="AC390" s="428"/>
      <c r="AD390" s="88">
        <f t="shared" si="53"/>
        <v>11</v>
      </c>
      <c r="AE390" s="88">
        <f t="shared" si="54"/>
        <v>3</v>
      </c>
      <c r="AF390" s="103"/>
    </row>
    <row r="391" spans="1:32" ht="33.75">
      <c r="A391" s="82" t="s">
        <v>232</v>
      </c>
      <c r="B391" s="82" t="s">
        <v>736</v>
      </c>
      <c r="C391" s="82" t="s">
        <v>760</v>
      </c>
      <c r="D391" s="101" t="s">
        <v>183</v>
      </c>
      <c r="E391" s="102">
        <v>11</v>
      </c>
      <c r="F391" s="75"/>
      <c r="G391" s="489"/>
      <c r="H391" s="72">
        <v>1</v>
      </c>
      <c r="I391" s="491"/>
      <c r="J391" s="72">
        <v>1</v>
      </c>
      <c r="K391" s="491"/>
      <c r="L391" s="72">
        <v>1</v>
      </c>
      <c r="M391" s="491"/>
      <c r="N391" s="72">
        <v>1</v>
      </c>
      <c r="O391" s="491"/>
      <c r="P391" s="72">
        <v>1</v>
      </c>
      <c r="Q391" s="491"/>
      <c r="R391" s="72">
        <v>1</v>
      </c>
      <c r="S391" s="72"/>
      <c r="T391" s="72">
        <v>1</v>
      </c>
      <c r="U391" s="72"/>
      <c r="V391" s="72">
        <v>1</v>
      </c>
      <c r="W391" s="72"/>
      <c r="X391" s="72">
        <v>1</v>
      </c>
      <c r="Y391" s="72"/>
      <c r="Z391" s="72">
        <v>1</v>
      </c>
      <c r="AA391" s="102"/>
      <c r="AB391" s="102">
        <v>1</v>
      </c>
      <c r="AC391" s="428"/>
      <c r="AD391" s="88">
        <f t="shared" si="53"/>
        <v>11</v>
      </c>
      <c r="AE391" s="88">
        <f t="shared" si="54"/>
        <v>0</v>
      </c>
      <c r="AF391" s="103"/>
    </row>
    <row r="392" spans="1:32" ht="33.75">
      <c r="A392" s="82" t="s">
        <v>636</v>
      </c>
      <c r="B392" s="82" t="s">
        <v>736</v>
      </c>
      <c r="C392" s="82" t="s">
        <v>759</v>
      </c>
      <c r="D392" s="101" t="s">
        <v>362</v>
      </c>
      <c r="E392" s="102">
        <v>220</v>
      </c>
      <c r="F392" s="75"/>
      <c r="G392" s="489">
        <v>30</v>
      </c>
      <c r="H392" s="72">
        <v>20</v>
      </c>
      <c r="I392" s="491">
        <v>30</v>
      </c>
      <c r="J392" s="72">
        <v>20</v>
      </c>
      <c r="K392" s="491">
        <v>30</v>
      </c>
      <c r="L392" s="72">
        <v>20</v>
      </c>
      <c r="M392" s="491">
        <v>30</v>
      </c>
      <c r="N392" s="72">
        <v>20</v>
      </c>
      <c r="O392" s="491">
        <v>30</v>
      </c>
      <c r="P392" s="72">
        <v>20</v>
      </c>
      <c r="Q392" s="491"/>
      <c r="R392" s="72">
        <v>20</v>
      </c>
      <c r="S392" s="72"/>
      <c r="T392" s="72">
        <v>20</v>
      </c>
      <c r="U392" s="72"/>
      <c r="V392" s="72">
        <v>20</v>
      </c>
      <c r="W392" s="72"/>
      <c r="X392" s="72">
        <v>20</v>
      </c>
      <c r="Y392" s="72"/>
      <c r="Z392" s="72">
        <v>20</v>
      </c>
      <c r="AA392" s="102"/>
      <c r="AB392" s="102">
        <v>20</v>
      </c>
      <c r="AC392" s="428"/>
      <c r="AD392" s="88">
        <f t="shared" si="53"/>
        <v>220</v>
      </c>
      <c r="AE392" s="88">
        <f t="shared" si="54"/>
        <v>150</v>
      </c>
      <c r="AF392" s="103"/>
    </row>
    <row r="393" spans="1:32" ht="33.75">
      <c r="A393" s="82" t="s">
        <v>637</v>
      </c>
      <c r="B393" s="82" t="s">
        <v>736</v>
      </c>
      <c r="C393" s="82" t="s">
        <v>759</v>
      </c>
      <c r="D393" s="101" t="s">
        <v>363</v>
      </c>
      <c r="E393" s="102">
        <v>88</v>
      </c>
      <c r="F393" s="75"/>
      <c r="G393" s="489">
        <v>8</v>
      </c>
      <c r="H393" s="72">
        <v>8</v>
      </c>
      <c r="I393" s="491">
        <v>6</v>
      </c>
      <c r="J393" s="72">
        <v>8</v>
      </c>
      <c r="K393" s="491">
        <v>9</v>
      </c>
      <c r="L393" s="72">
        <v>8</v>
      </c>
      <c r="M393" s="491">
        <v>16</v>
      </c>
      <c r="N393" s="72">
        <v>8</v>
      </c>
      <c r="O393" s="491">
        <v>18</v>
      </c>
      <c r="P393" s="72">
        <v>8</v>
      </c>
      <c r="Q393" s="491"/>
      <c r="R393" s="72">
        <v>8</v>
      </c>
      <c r="S393" s="72"/>
      <c r="T393" s="72">
        <v>8</v>
      </c>
      <c r="U393" s="72"/>
      <c r="V393" s="72">
        <v>8</v>
      </c>
      <c r="W393" s="72"/>
      <c r="X393" s="72">
        <v>8</v>
      </c>
      <c r="Y393" s="72"/>
      <c r="Z393" s="72">
        <v>8</v>
      </c>
      <c r="AA393" s="102"/>
      <c r="AB393" s="102">
        <v>8</v>
      </c>
      <c r="AC393" s="428"/>
      <c r="AD393" s="88">
        <f t="shared" si="53"/>
        <v>88</v>
      </c>
      <c r="AE393" s="88">
        <f t="shared" si="54"/>
        <v>57</v>
      </c>
      <c r="AF393" s="103"/>
    </row>
    <row r="394" spans="1:32" ht="33.75">
      <c r="A394" s="82" t="s">
        <v>638</v>
      </c>
      <c r="B394" s="82" t="s">
        <v>736</v>
      </c>
      <c r="C394" s="82" t="s">
        <v>760</v>
      </c>
      <c r="D394" s="101" t="s">
        <v>363</v>
      </c>
      <c r="E394" s="102">
        <v>1</v>
      </c>
      <c r="F394" s="75"/>
      <c r="G394" s="489"/>
      <c r="H394" s="72"/>
      <c r="I394" s="491"/>
      <c r="J394" s="72"/>
      <c r="K394" s="491"/>
      <c r="L394" s="72"/>
      <c r="M394" s="491"/>
      <c r="N394" s="72"/>
      <c r="O394" s="491"/>
      <c r="P394" s="72"/>
      <c r="Q394" s="491"/>
      <c r="R394" s="72"/>
      <c r="S394" s="72"/>
      <c r="T394" s="72"/>
      <c r="U394" s="72"/>
      <c r="V394" s="72"/>
      <c r="W394" s="72"/>
      <c r="X394" s="72"/>
      <c r="Y394" s="72"/>
      <c r="Z394" s="72">
        <v>1</v>
      </c>
      <c r="AA394" s="102"/>
      <c r="AB394" s="102"/>
      <c r="AC394" s="428"/>
      <c r="AD394" s="88">
        <f t="shared" si="53"/>
        <v>1</v>
      </c>
      <c r="AE394" s="88">
        <f t="shared" si="54"/>
        <v>0</v>
      </c>
      <c r="AF394" s="103"/>
    </row>
    <row r="395" spans="1:32" ht="11.25">
      <c r="A395" s="82"/>
      <c r="B395" s="82"/>
      <c r="C395" s="82"/>
      <c r="D395" s="101"/>
      <c r="E395" s="102"/>
      <c r="F395" s="75"/>
      <c r="G395" s="396"/>
      <c r="H395" s="72"/>
      <c r="I395" s="72"/>
      <c r="J395" s="72"/>
      <c r="K395" s="72"/>
      <c r="L395" s="72"/>
      <c r="M395" s="72"/>
      <c r="N395" s="72"/>
      <c r="O395" s="72"/>
      <c r="P395" s="72"/>
      <c r="Q395" s="72"/>
      <c r="R395" s="72"/>
      <c r="S395" s="72"/>
      <c r="T395" s="72"/>
      <c r="U395" s="72"/>
      <c r="V395" s="72"/>
      <c r="W395" s="72"/>
      <c r="X395" s="72"/>
      <c r="Y395" s="72"/>
      <c r="Z395" s="72"/>
      <c r="AA395" s="102"/>
      <c r="AB395" s="102"/>
      <c r="AC395" s="428"/>
      <c r="AD395" s="88"/>
      <c r="AE395" s="88"/>
      <c r="AF395" s="103"/>
    </row>
    <row r="396" spans="1:32" ht="15.75">
      <c r="A396" s="144"/>
      <c r="B396" s="144"/>
      <c r="C396" s="144"/>
      <c r="D396" s="63"/>
      <c r="E396" s="63"/>
      <c r="F396" s="68"/>
      <c r="G396" s="68"/>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row>
    <row r="397" spans="1:32" s="24" customFormat="1" ht="16.5" customHeight="1" thickBot="1">
      <c r="A397" s="688" t="s">
        <v>128</v>
      </c>
      <c r="B397" s="688"/>
      <c r="C397" s="688"/>
      <c r="D397" s="688"/>
      <c r="E397" s="688"/>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8"/>
      <c r="AC397" s="688"/>
      <c r="AD397" s="688"/>
      <c r="AE397" s="688"/>
      <c r="AF397" s="688"/>
    </row>
    <row r="398" spans="1:32" ht="15.75" thickBot="1">
      <c r="A398" s="721" t="s">
        <v>113</v>
      </c>
      <c r="B398" s="721"/>
      <c r="C398" s="721"/>
      <c r="D398" s="721"/>
      <c r="E398" s="722"/>
      <c r="F398" s="677"/>
      <c r="G398" s="678"/>
      <c r="H398" s="679"/>
      <c r="I398" s="679"/>
      <c r="J398" s="679"/>
      <c r="K398" s="679"/>
      <c r="L398" s="679"/>
      <c r="M398" s="679"/>
      <c r="N398" s="679"/>
      <c r="O398" s="679"/>
      <c r="P398" s="679"/>
      <c r="Q398" s="679"/>
      <c r="R398" s="679"/>
      <c r="S398" s="679"/>
      <c r="T398" s="679"/>
      <c r="U398" s="679"/>
      <c r="V398" s="679"/>
      <c r="W398" s="679"/>
      <c r="X398" s="679"/>
      <c r="Y398" s="679"/>
      <c r="Z398" s="679"/>
      <c r="AA398" s="680"/>
      <c r="AB398" s="680"/>
      <c r="AC398" s="390"/>
      <c r="AD398" s="58"/>
      <c r="AE398" s="299"/>
      <c r="AF398" s="299"/>
    </row>
    <row r="399" spans="1:32" ht="48" customHeight="1">
      <c r="A399" s="82" t="s">
        <v>639</v>
      </c>
      <c r="B399" s="82" t="s">
        <v>190</v>
      </c>
      <c r="C399" s="82" t="s">
        <v>688</v>
      </c>
      <c r="D399" s="101" t="s">
        <v>377</v>
      </c>
      <c r="E399" s="102">
        <v>1</v>
      </c>
      <c r="F399" s="75"/>
      <c r="G399" s="489"/>
      <c r="H399" s="72"/>
      <c r="I399" s="491"/>
      <c r="J399" s="72">
        <v>1</v>
      </c>
      <c r="K399" s="491">
        <v>1</v>
      </c>
      <c r="L399" s="72"/>
      <c r="M399" s="491"/>
      <c r="N399" s="72"/>
      <c r="O399" s="491"/>
      <c r="P399" s="72"/>
      <c r="Q399" s="491"/>
      <c r="R399" s="72"/>
      <c r="S399" s="491"/>
      <c r="T399" s="72"/>
      <c r="U399" s="491"/>
      <c r="V399" s="72"/>
      <c r="W399" s="491"/>
      <c r="X399" s="72"/>
      <c r="Y399" s="491"/>
      <c r="Z399" s="72"/>
      <c r="AA399" s="540"/>
      <c r="AB399" s="102"/>
      <c r="AC399" s="541"/>
      <c r="AD399" s="88">
        <f aca="true" t="shared" si="55" ref="AD399:AD416">+F399+H399+J399+L399+N399+P399+R399+T399+V399+X399+Z399+AB399</f>
        <v>1</v>
      </c>
      <c r="AE399" s="88">
        <f aca="true" t="shared" si="56" ref="AE399:AE416">+G399+I399+K399+M399+O399+Q399+S399+U399+W399+Y399+AA399+AC399</f>
        <v>1</v>
      </c>
      <c r="AF399" s="543" t="s">
        <v>829</v>
      </c>
    </row>
    <row r="400" spans="1:32" ht="33.75">
      <c r="A400" s="82" t="s">
        <v>640</v>
      </c>
      <c r="B400" s="82" t="s">
        <v>190</v>
      </c>
      <c r="C400" s="82" t="s">
        <v>688</v>
      </c>
      <c r="D400" s="101" t="s">
        <v>416</v>
      </c>
      <c r="E400" s="102">
        <v>6</v>
      </c>
      <c r="F400" s="75"/>
      <c r="G400" s="489">
        <v>1</v>
      </c>
      <c r="H400" s="72">
        <v>1</v>
      </c>
      <c r="I400" s="491"/>
      <c r="J400" s="72"/>
      <c r="K400" s="491">
        <v>1</v>
      </c>
      <c r="L400" s="72">
        <v>2</v>
      </c>
      <c r="M400" s="491"/>
      <c r="N400" s="72"/>
      <c r="O400" s="491"/>
      <c r="P400" s="72"/>
      <c r="Q400" s="491">
        <v>1</v>
      </c>
      <c r="R400" s="72"/>
      <c r="S400" s="491"/>
      <c r="T400" s="72">
        <v>3</v>
      </c>
      <c r="U400" s="491"/>
      <c r="V400" s="72"/>
      <c r="W400" s="491"/>
      <c r="X400" s="72"/>
      <c r="Y400" s="491"/>
      <c r="Z400" s="72"/>
      <c r="AA400" s="540"/>
      <c r="AB400" s="102"/>
      <c r="AC400" s="542"/>
      <c r="AD400" s="88">
        <f t="shared" si="55"/>
        <v>6</v>
      </c>
      <c r="AE400" s="88">
        <f t="shared" si="56"/>
        <v>3</v>
      </c>
      <c r="AF400" s="543" t="s">
        <v>987</v>
      </c>
    </row>
    <row r="401" spans="1:32" ht="33.75">
      <c r="A401" s="82" t="s">
        <v>761</v>
      </c>
      <c r="B401" s="82" t="s">
        <v>190</v>
      </c>
      <c r="C401" s="82" t="s">
        <v>688</v>
      </c>
      <c r="D401" s="101" t="s">
        <v>416</v>
      </c>
      <c r="E401" s="102">
        <v>7</v>
      </c>
      <c r="F401" s="75"/>
      <c r="G401" s="489"/>
      <c r="H401" s="72">
        <v>1</v>
      </c>
      <c r="I401" s="491">
        <v>1</v>
      </c>
      <c r="J401" s="72">
        <v>3</v>
      </c>
      <c r="K401" s="491">
        <v>1</v>
      </c>
      <c r="L401" s="72"/>
      <c r="M401" s="491"/>
      <c r="N401" s="72"/>
      <c r="O401" s="491"/>
      <c r="P401" s="72"/>
      <c r="Q401" s="491"/>
      <c r="R401" s="72"/>
      <c r="S401" s="491"/>
      <c r="T401" s="72"/>
      <c r="U401" s="491"/>
      <c r="V401" s="72">
        <v>3</v>
      </c>
      <c r="W401" s="491"/>
      <c r="X401" s="72"/>
      <c r="Y401" s="491"/>
      <c r="Z401" s="72"/>
      <c r="AA401" s="540"/>
      <c r="AB401" s="102"/>
      <c r="AC401" s="542"/>
      <c r="AD401" s="88">
        <f t="shared" si="55"/>
        <v>7</v>
      </c>
      <c r="AE401" s="88">
        <f t="shared" si="56"/>
        <v>2</v>
      </c>
      <c r="AF401" s="543"/>
    </row>
    <row r="402" spans="1:32" ht="33.75">
      <c r="A402" s="82" t="s">
        <v>641</v>
      </c>
      <c r="B402" s="82" t="s">
        <v>190</v>
      </c>
      <c r="C402" s="82" t="s">
        <v>688</v>
      </c>
      <c r="D402" s="101" t="s">
        <v>377</v>
      </c>
      <c r="E402" s="102">
        <v>2</v>
      </c>
      <c r="F402" s="75"/>
      <c r="G402" s="489"/>
      <c r="H402" s="72">
        <v>1</v>
      </c>
      <c r="I402" s="491"/>
      <c r="J402" s="72"/>
      <c r="K402" s="491"/>
      <c r="L402" s="72">
        <v>1</v>
      </c>
      <c r="M402" s="491"/>
      <c r="N402" s="72"/>
      <c r="O402" s="491"/>
      <c r="P402" s="72"/>
      <c r="Q402" s="491"/>
      <c r="R402" s="72"/>
      <c r="S402" s="491"/>
      <c r="T402" s="72"/>
      <c r="U402" s="491"/>
      <c r="V402" s="72"/>
      <c r="W402" s="491"/>
      <c r="X402" s="72"/>
      <c r="Y402" s="491"/>
      <c r="Z402" s="72"/>
      <c r="AA402" s="540"/>
      <c r="AB402" s="102"/>
      <c r="AC402" s="542"/>
      <c r="AD402" s="88">
        <f t="shared" si="55"/>
        <v>2</v>
      </c>
      <c r="AE402" s="88">
        <f t="shared" si="56"/>
        <v>0</v>
      </c>
      <c r="AF402" s="543"/>
    </row>
    <row r="403" spans="1:32" ht="33.75">
      <c r="A403" s="82" t="s">
        <v>642</v>
      </c>
      <c r="B403" s="82" t="s">
        <v>190</v>
      </c>
      <c r="C403" s="82" t="s">
        <v>688</v>
      </c>
      <c r="D403" s="101" t="s">
        <v>377</v>
      </c>
      <c r="E403" s="102">
        <v>420</v>
      </c>
      <c r="F403" s="75">
        <v>35</v>
      </c>
      <c r="G403" s="489">
        <v>35</v>
      </c>
      <c r="H403" s="75">
        <v>35</v>
      </c>
      <c r="I403" s="491">
        <v>36</v>
      </c>
      <c r="J403" s="72">
        <v>35</v>
      </c>
      <c r="K403" s="491">
        <v>37</v>
      </c>
      <c r="L403" s="72">
        <v>35</v>
      </c>
      <c r="M403" s="491">
        <v>37</v>
      </c>
      <c r="N403" s="72">
        <v>35</v>
      </c>
      <c r="O403" s="491">
        <v>37</v>
      </c>
      <c r="P403" s="72">
        <v>35</v>
      </c>
      <c r="Q403" s="491">
        <v>37</v>
      </c>
      <c r="R403" s="72">
        <v>35</v>
      </c>
      <c r="S403" s="491"/>
      <c r="T403" s="72">
        <v>35</v>
      </c>
      <c r="U403" s="491"/>
      <c r="V403" s="72">
        <v>35</v>
      </c>
      <c r="W403" s="491"/>
      <c r="X403" s="72">
        <v>35</v>
      </c>
      <c r="Y403" s="491"/>
      <c r="Z403" s="72">
        <v>35</v>
      </c>
      <c r="AA403" s="540"/>
      <c r="AB403" s="102">
        <v>35</v>
      </c>
      <c r="AC403" s="542"/>
      <c r="AD403" s="88">
        <f t="shared" si="55"/>
        <v>420</v>
      </c>
      <c r="AE403" s="88">
        <f t="shared" si="56"/>
        <v>219</v>
      </c>
      <c r="AF403" s="543"/>
    </row>
    <row r="404" spans="1:32" ht="45">
      <c r="A404" s="82" t="s">
        <v>689</v>
      </c>
      <c r="B404" s="82" t="s">
        <v>190</v>
      </c>
      <c r="C404" s="82" t="s">
        <v>696</v>
      </c>
      <c r="D404" s="101" t="s">
        <v>66</v>
      </c>
      <c r="E404" s="102">
        <v>12</v>
      </c>
      <c r="F404" s="75">
        <v>1</v>
      </c>
      <c r="G404" s="489">
        <v>1</v>
      </c>
      <c r="H404" s="72">
        <v>1</v>
      </c>
      <c r="I404" s="491">
        <v>1</v>
      </c>
      <c r="J404" s="72">
        <v>1</v>
      </c>
      <c r="K404" s="491">
        <v>1</v>
      </c>
      <c r="L404" s="72">
        <v>1</v>
      </c>
      <c r="M404" s="491">
        <v>1</v>
      </c>
      <c r="N404" s="72">
        <v>1</v>
      </c>
      <c r="O404" s="491">
        <v>1</v>
      </c>
      <c r="P404" s="72">
        <v>1</v>
      </c>
      <c r="Q404" s="491">
        <v>1</v>
      </c>
      <c r="R404" s="72">
        <v>1</v>
      </c>
      <c r="S404" s="491"/>
      <c r="T404" s="72">
        <v>1</v>
      </c>
      <c r="U404" s="491"/>
      <c r="V404" s="72">
        <v>1</v>
      </c>
      <c r="W404" s="491"/>
      <c r="X404" s="72">
        <v>1</v>
      </c>
      <c r="Y404" s="491"/>
      <c r="Z404" s="72">
        <v>1</v>
      </c>
      <c r="AA404" s="540"/>
      <c r="AB404" s="102">
        <v>1</v>
      </c>
      <c r="AC404" s="542"/>
      <c r="AD404" s="88">
        <f t="shared" si="55"/>
        <v>12</v>
      </c>
      <c r="AE404" s="88">
        <f t="shared" si="56"/>
        <v>6</v>
      </c>
      <c r="AF404" s="543" t="s">
        <v>824</v>
      </c>
    </row>
    <row r="405" spans="1:32" ht="33.75">
      <c r="A405" s="82" t="s">
        <v>690</v>
      </c>
      <c r="B405" s="82" t="s">
        <v>190</v>
      </c>
      <c r="C405" s="82" t="s">
        <v>688</v>
      </c>
      <c r="D405" s="101" t="s">
        <v>691</v>
      </c>
      <c r="E405" s="102">
        <v>12</v>
      </c>
      <c r="F405" s="75">
        <v>1</v>
      </c>
      <c r="G405" s="489">
        <v>1</v>
      </c>
      <c r="H405" s="72">
        <v>1</v>
      </c>
      <c r="I405" s="491">
        <v>1</v>
      </c>
      <c r="J405" s="72">
        <v>1</v>
      </c>
      <c r="K405" s="491">
        <v>1</v>
      </c>
      <c r="L405" s="72">
        <v>1</v>
      </c>
      <c r="M405" s="491">
        <v>1</v>
      </c>
      <c r="N405" s="72">
        <v>1</v>
      </c>
      <c r="O405" s="491">
        <v>1</v>
      </c>
      <c r="P405" s="72">
        <v>1</v>
      </c>
      <c r="Q405" s="491">
        <v>1</v>
      </c>
      <c r="R405" s="72">
        <v>1</v>
      </c>
      <c r="S405" s="491"/>
      <c r="T405" s="72">
        <v>1</v>
      </c>
      <c r="U405" s="491"/>
      <c r="V405" s="72">
        <v>1</v>
      </c>
      <c r="W405" s="491"/>
      <c r="X405" s="72">
        <v>1</v>
      </c>
      <c r="Y405" s="491"/>
      <c r="Z405" s="72">
        <v>1</v>
      </c>
      <c r="AA405" s="540"/>
      <c r="AB405" s="102">
        <v>1</v>
      </c>
      <c r="AC405" s="542"/>
      <c r="AD405" s="88">
        <f t="shared" si="55"/>
        <v>12</v>
      </c>
      <c r="AE405" s="88">
        <f t="shared" si="56"/>
        <v>6</v>
      </c>
      <c r="AF405" s="543" t="s">
        <v>825</v>
      </c>
    </row>
    <row r="406" spans="1:32" ht="33.75">
      <c r="A406" s="82" t="s">
        <v>692</v>
      </c>
      <c r="B406" s="82" t="s">
        <v>190</v>
      </c>
      <c r="C406" s="82" t="s">
        <v>688</v>
      </c>
      <c r="D406" s="101" t="s">
        <v>145</v>
      </c>
      <c r="E406" s="102">
        <v>51</v>
      </c>
      <c r="F406" s="75">
        <v>17</v>
      </c>
      <c r="G406" s="489">
        <v>17</v>
      </c>
      <c r="H406" s="72"/>
      <c r="I406" s="491"/>
      <c r="J406" s="72"/>
      <c r="K406" s="491"/>
      <c r="L406" s="72"/>
      <c r="M406" s="491"/>
      <c r="N406" s="72"/>
      <c r="O406" s="491"/>
      <c r="P406" s="72">
        <v>17</v>
      </c>
      <c r="Q406" s="491"/>
      <c r="R406" s="72"/>
      <c r="S406" s="491"/>
      <c r="T406" s="72"/>
      <c r="U406" s="491"/>
      <c r="V406" s="72"/>
      <c r="W406" s="491"/>
      <c r="X406" s="72"/>
      <c r="Y406" s="491"/>
      <c r="Z406" s="72">
        <v>17</v>
      </c>
      <c r="AA406" s="540"/>
      <c r="AB406" s="102"/>
      <c r="AC406" s="542"/>
      <c r="AD406" s="88">
        <f t="shared" si="55"/>
        <v>51</v>
      </c>
      <c r="AE406" s="88">
        <f t="shared" si="56"/>
        <v>17</v>
      </c>
      <c r="AF406" s="543" t="s">
        <v>984</v>
      </c>
    </row>
    <row r="407" spans="1:32" ht="33.75">
      <c r="A407" s="82" t="s">
        <v>643</v>
      </c>
      <c r="B407" s="82" t="s">
        <v>190</v>
      </c>
      <c r="C407" s="82" t="s">
        <v>688</v>
      </c>
      <c r="D407" s="101" t="s">
        <v>145</v>
      </c>
      <c r="E407" s="102">
        <v>204</v>
      </c>
      <c r="F407" s="75">
        <v>17</v>
      </c>
      <c r="G407" s="489">
        <v>17</v>
      </c>
      <c r="H407" s="72">
        <v>17</v>
      </c>
      <c r="I407" s="491">
        <v>17</v>
      </c>
      <c r="J407" s="72">
        <v>17</v>
      </c>
      <c r="K407" s="491">
        <v>17</v>
      </c>
      <c r="L407" s="72">
        <v>17</v>
      </c>
      <c r="M407" s="491">
        <v>17</v>
      </c>
      <c r="N407" s="72">
        <v>17</v>
      </c>
      <c r="O407" s="491">
        <v>17</v>
      </c>
      <c r="P407" s="72">
        <v>17</v>
      </c>
      <c r="Q407" s="491">
        <v>17</v>
      </c>
      <c r="R407" s="72">
        <v>17</v>
      </c>
      <c r="S407" s="491"/>
      <c r="T407" s="72">
        <v>17</v>
      </c>
      <c r="U407" s="491"/>
      <c r="V407" s="72">
        <v>17</v>
      </c>
      <c r="W407" s="491"/>
      <c r="X407" s="72">
        <v>17</v>
      </c>
      <c r="Y407" s="491"/>
      <c r="Z407" s="72">
        <v>17</v>
      </c>
      <c r="AA407" s="540"/>
      <c r="AB407" s="102">
        <v>17</v>
      </c>
      <c r="AC407" s="542"/>
      <c r="AD407" s="88">
        <f t="shared" si="55"/>
        <v>204</v>
      </c>
      <c r="AE407" s="88">
        <f t="shared" si="56"/>
        <v>102</v>
      </c>
      <c r="AF407" s="543" t="s">
        <v>826</v>
      </c>
    </row>
    <row r="408" spans="1:32" ht="33.75">
      <c r="A408" s="82" t="s">
        <v>644</v>
      </c>
      <c r="B408" s="82" t="s">
        <v>190</v>
      </c>
      <c r="C408" s="82" t="s">
        <v>688</v>
      </c>
      <c r="D408" s="101" t="s">
        <v>66</v>
      </c>
      <c r="E408" s="102">
        <v>12</v>
      </c>
      <c r="F408" s="75">
        <v>1</v>
      </c>
      <c r="G408" s="489">
        <v>1</v>
      </c>
      <c r="H408" s="72">
        <v>1</v>
      </c>
      <c r="I408" s="491">
        <v>1</v>
      </c>
      <c r="J408" s="72">
        <v>1</v>
      </c>
      <c r="K408" s="491">
        <v>1</v>
      </c>
      <c r="L408" s="72">
        <v>1</v>
      </c>
      <c r="M408" s="491">
        <v>1</v>
      </c>
      <c r="N408" s="72">
        <v>1</v>
      </c>
      <c r="O408" s="491">
        <v>1</v>
      </c>
      <c r="P408" s="72">
        <v>1</v>
      </c>
      <c r="Q408" s="491">
        <v>1</v>
      </c>
      <c r="R408" s="72">
        <v>1</v>
      </c>
      <c r="S408" s="491"/>
      <c r="T408" s="72">
        <v>1</v>
      </c>
      <c r="U408" s="491"/>
      <c r="V408" s="72">
        <v>1</v>
      </c>
      <c r="W408" s="491"/>
      <c r="X408" s="72">
        <v>1</v>
      </c>
      <c r="Y408" s="491"/>
      <c r="Z408" s="72">
        <v>1</v>
      </c>
      <c r="AA408" s="540"/>
      <c r="AB408" s="102">
        <v>1</v>
      </c>
      <c r="AC408" s="542"/>
      <c r="AD408" s="88">
        <f t="shared" si="55"/>
        <v>12</v>
      </c>
      <c r="AE408" s="88">
        <f t="shared" si="56"/>
        <v>6</v>
      </c>
      <c r="AF408" s="543" t="s">
        <v>983</v>
      </c>
    </row>
    <row r="409" spans="1:32" ht="33.75">
      <c r="A409" s="82" t="s">
        <v>645</v>
      </c>
      <c r="B409" s="82" t="s">
        <v>190</v>
      </c>
      <c r="C409" s="82" t="s">
        <v>688</v>
      </c>
      <c r="D409" s="101" t="s">
        <v>417</v>
      </c>
      <c r="E409" s="102">
        <v>4</v>
      </c>
      <c r="F409" s="75"/>
      <c r="G409" s="489"/>
      <c r="H409" s="72"/>
      <c r="I409" s="491">
        <v>1</v>
      </c>
      <c r="J409" s="72"/>
      <c r="K409" s="491"/>
      <c r="L409" s="72">
        <v>1</v>
      </c>
      <c r="M409" s="491"/>
      <c r="N409" s="72"/>
      <c r="O409" s="491"/>
      <c r="P409" s="72"/>
      <c r="Q409" s="491"/>
      <c r="R409" s="72">
        <v>1</v>
      </c>
      <c r="S409" s="491"/>
      <c r="T409" s="72"/>
      <c r="U409" s="491"/>
      <c r="V409" s="72"/>
      <c r="W409" s="491"/>
      <c r="X409" s="72">
        <v>1</v>
      </c>
      <c r="Y409" s="491"/>
      <c r="Z409" s="72"/>
      <c r="AA409" s="540"/>
      <c r="AB409" s="102">
        <v>1</v>
      </c>
      <c r="AC409" s="542"/>
      <c r="AD409" s="88">
        <f t="shared" si="55"/>
        <v>4</v>
      </c>
      <c r="AE409" s="88">
        <f t="shared" si="56"/>
        <v>1</v>
      </c>
      <c r="AF409" s="543"/>
    </row>
    <row r="410" spans="1:32" ht="22.5">
      <c r="A410" s="82" t="s">
        <v>646</v>
      </c>
      <c r="B410" s="82" t="s">
        <v>190</v>
      </c>
      <c r="C410" s="82" t="s">
        <v>412</v>
      </c>
      <c r="D410" s="101" t="s">
        <v>363</v>
      </c>
      <c r="E410" s="102">
        <v>2</v>
      </c>
      <c r="F410" s="75"/>
      <c r="G410" s="489"/>
      <c r="H410" s="72">
        <v>1</v>
      </c>
      <c r="I410" s="491">
        <v>1</v>
      </c>
      <c r="J410" s="72"/>
      <c r="K410" s="491"/>
      <c r="L410" s="72"/>
      <c r="M410" s="491"/>
      <c r="N410" s="72"/>
      <c r="O410" s="491"/>
      <c r="P410" s="72"/>
      <c r="Q410" s="491"/>
      <c r="R410" s="72"/>
      <c r="S410" s="491"/>
      <c r="T410" s="72"/>
      <c r="U410" s="491"/>
      <c r="V410" s="72">
        <v>1</v>
      </c>
      <c r="W410" s="491"/>
      <c r="X410" s="72"/>
      <c r="Y410" s="491"/>
      <c r="Z410" s="72"/>
      <c r="AA410" s="540"/>
      <c r="AB410" s="102"/>
      <c r="AC410" s="542"/>
      <c r="AD410" s="88">
        <f t="shared" si="55"/>
        <v>2</v>
      </c>
      <c r="AE410" s="88">
        <f t="shared" si="56"/>
        <v>1</v>
      </c>
      <c r="AF410" s="543"/>
    </row>
    <row r="411" spans="1:32" ht="33.75">
      <c r="A411" s="82" t="s">
        <v>647</v>
      </c>
      <c r="B411" s="82" t="s">
        <v>190</v>
      </c>
      <c r="C411" s="82" t="s">
        <v>410</v>
      </c>
      <c r="D411" s="101" t="s">
        <v>66</v>
      </c>
      <c r="E411" s="102">
        <v>12</v>
      </c>
      <c r="F411" s="75">
        <v>1</v>
      </c>
      <c r="G411" s="489">
        <v>1</v>
      </c>
      <c r="H411" s="72">
        <v>1</v>
      </c>
      <c r="I411" s="491">
        <v>1</v>
      </c>
      <c r="J411" s="72">
        <v>1</v>
      </c>
      <c r="K411" s="491">
        <v>1</v>
      </c>
      <c r="L411" s="72">
        <v>1</v>
      </c>
      <c r="M411" s="491">
        <v>1</v>
      </c>
      <c r="N411" s="72">
        <v>1</v>
      </c>
      <c r="O411" s="491">
        <v>1</v>
      </c>
      <c r="P411" s="72">
        <v>1</v>
      </c>
      <c r="Q411" s="491">
        <v>1</v>
      </c>
      <c r="R411" s="72">
        <v>1</v>
      </c>
      <c r="S411" s="491"/>
      <c r="T411" s="72">
        <v>1</v>
      </c>
      <c r="U411" s="491"/>
      <c r="V411" s="72">
        <v>1</v>
      </c>
      <c r="W411" s="491"/>
      <c r="X411" s="72">
        <v>1</v>
      </c>
      <c r="Y411" s="491"/>
      <c r="Z411" s="72">
        <v>1</v>
      </c>
      <c r="AA411" s="540"/>
      <c r="AB411" s="102">
        <v>1</v>
      </c>
      <c r="AC411" s="542"/>
      <c r="AD411" s="88">
        <f t="shared" si="55"/>
        <v>12</v>
      </c>
      <c r="AE411" s="88">
        <f t="shared" si="56"/>
        <v>6</v>
      </c>
      <c r="AF411" s="543" t="s">
        <v>827</v>
      </c>
    </row>
    <row r="412" spans="1:32" ht="33.75">
      <c r="A412" s="82" t="s">
        <v>648</v>
      </c>
      <c r="B412" s="82" t="s">
        <v>190</v>
      </c>
      <c r="C412" s="82" t="s">
        <v>410</v>
      </c>
      <c r="D412" s="101" t="s">
        <v>66</v>
      </c>
      <c r="E412" s="102">
        <v>12</v>
      </c>
      <c r="F412" s="75">
        <v>1</v>
      </c>
      <c r="G412" s="489">
        <v>1</v>
      </c>
      <c r="H412" s="72">
        <v>1</v>
      </c>
      <c r="I412" s="491">
        <v>1</v>
      </c>
      <c r="J412" s="72">
        <v>1</v>
      </c>
      <c r="K412" s="491">
        <v>1</v>
      </c>
      <c r="L412" s="72">
        <v>1</v>
      </c>
      <c r="M412" s="491">
        <v>1</v>
      </c>
      <c r="N412" s="72">
        <v>1</v>
      </c>
      <c r="O412" s="491">
        <v>1</v>
      </c>
      <c r="P412" s="72">
        <v>1</v>
      </c>
      <c r="Q412" s="491">
        <v>1</v>
      </c>
      <c r="R412" s="72">
        <v>1</v>
      </c>
      <c r="S412" s="491"/>
      <c r="T412" s="72">
        <v>1</v>
      </c>
      <c r="U412" s="491"/>
      <c r="V412" s="72">
        <v>1</v>
      </c>
      <c r="W412" s="491"/>
      <c r="X412" s="72">
        <v>1</v>
      </c>
      <c r="Y412" s="491"/>
      <c r="Z412" s="72">
        <v>1</v>
      </c>
      <c r="AA412" s="540"/>
      <c r="AB412" s="102">
        <v>1</v>
      </c>
      <c r="AC412" s="542"/>
      <c r="AD412" s="88">
        <f t="shared" si="55"/>
        <v>12</v>
      </c>
      <c r="AE412" s="88">
        <f t="shared" si="56"/>
        <v>6</v>
      </c>
      <c r="AF412" s="543"/>
    </row>
    <row r="413" spans="1:32" ht="22.5">
      <c r="A413" s="82" t="s">
        <v>458</v>
      </c>
      <c r="B413" s="82" t="s">
        <v>190</v>
      </c>
      <c r="C413" s="82" t="s">
        <v>413</v>
      </c>
      <c r="D413" s="101" t="s">
        <v>377</v>
      </c>
      <c r="E413" s="102">
        <v>4</v>
      </c>
      <c r="F413" s="75"/>
      <c r="G413" s="489"/>
      <c r="H413" s="72"/>
      <c r="I413" s="491">
        <v>1</v>
      </c>
      <c r="J413" s="72"/>
      <c r="K413" s="491">
        <v>1</v>
      </c>
      <c r="L413" s="72"/>
      <c r="M413" s="491"/>
      <c r="N413" s="72"/>
      <c r="O413" s="491"/>
      <c r="P413" s="72"/>
      <c r="Q413" s="491"/>
      <c r="R413" s="72"/>
      <c r="S413" s="491"/>
      <c r="T413" s="72"/>
      <c r="U413" s="491"/>
      <c r="V413" s="72"/>
      <c r="W413" s="491"/>
      <c r="X413" s="72"/>
      <c r="Y413" s="491"/>
      <c r="Z413" s="72">
        <v>1</v>
      </c>
      <c r="AA413" s="540"/>
      <c r="AB413" s="102"/>
      <c r="AC413" s="542"/>
      <c r="AD413" s="88">
        <f t="shared" si="55"/>
        <v>1</v>
      </c>
      <c r="AE413" s="88">
        <f t="shared" si="56"/>
        <v>2</v>
      </c>
      <c r="AF413" s="543"/>
    </row>
    <row r="414" spans="1:32" ht="33.75">
      <c r="A414" s="82" t="s">
        <v>414</v>
      </c>
      <c r="B414" s="82" t="s">
        <v>190</v>
      </c>
      <c r="C414" s="82" t="s">
        <v>413</v>
      </c>
      <c r="D414" s="101" t="s">
        <v>377</v>
      </c>
      <c r="E414" s="102">
        <v>1</v>
      </c>
      <c r="F414" s="75"/>
      <c r="G414" s="489"/>
      <c r="H414" s="72"/>
      <c r="I414" s="491"/>
      <c r="J414" s="72"/>
      <c r="K414" s="491"/>
      <c r="L414" s="72"/>
      <c r="M414" s="491">
        <v>1</v>
      </c>
      <c r="N414" s="72"/>
      <c r="O414" s="491"/>
      <c r="P414" s="72"/>
      <c r="Q414" s="491"/>
      <c r="R414" s="72"/>
      <c r="S414" s="491"/>
      <c r="T414" s="72"/>
      <c r="U414" s="491"/>
      <c r="V414" s="72"/>
      <c r="W414" s="491"/>
      <c r="X414" s="72"/>
      <c r="Y414" s="491"/>
      <c r="Z414" s="72"/>
      <c r="AA414" s="540"/>
      <c r="AB414" s="102">
        <v>1</v>
      </c>
      <c r="AC414" s="542"/>
      <c r="AD414" s="88">
        <f t="shared" si="55"/>
        <v>1</v>
      </c>
      <c r="AE414" s="88">
        <f t="shared" si="56"/>
        <v>1</v>
      </c>
      <c r="AF414" s="543" t="s">
        <v>986</v>
      </c>
    </row>
    <row r="415" spans="1:32" ht="44.25" customHeight="1">
      <c r="A415" s="82" t="s">
        <v>415</v>
      </c>
      <c r="B415" s="82" t="s">
        <v>190</v>
      </c>
      <c r="C415" s="82" t="s">
        <v>413</v>
      </c>
      <c r="D415" s="101" t="s">
        <v>377</v>
      </c>
      <c r="E415" s="102">
        <v>1</v>
      </c>
      <c r="F415" s="75"/>
      <c r="G415" s="489"/>
      <c r="H415" s="72"/>
      <c r="I415" s="491"/>
      <c r="J415" s="72"/>
      <c r="K415" s="491"/>
      <c r="L415" s="72"/>
      <c r="M415" s="491"/>
      <c r="N415" s="72"/>
      <c r="O415" s="491"/>
      <c r="P415" s="72"/>
      <c r="Q415" s="491"/>
      <c r="R415" s="72">
        <v>1</v>
      </c>
      <c r="S415" s="491"/>
      <c r="T415" s="72"/>
      <c r="U415" s="491"/>
      <c r="V415" s="72"/>
      <c r="W415" s="491"/>
      <c r="X415" s="72"/>
      <c r="Y415" s="491"/>
      <c r="Z415" s="72"/>
      <c r="AA415" s="540"/>
      <c r="AB415" s="102"/>
      <c r="AC415" s="542"/>
      <c r="AD415" s="88">
        <f t="shared" si="55"/>
        <v>1</v>
      </c>
      <c r="AE415" s="88">
        <f t="shared" si="56"/>
        <v>0</v>
      </c>
      <c r="AF415" s="543" t="s">
        <v>828</v>
      </c>
    </row>
    <row r="416" spans="1:32" ht="67.5">
      <c r="A416" s="82" t="s">
        <v>649</v>
      </c>
      <c r="B416" s="82" t="s">
        <v>190</v>
      </c>
      <c r="C416" s="82" t="s">
        <v>413</v>
      </c>
      <c r="D416" s="101" t="s">
        <v>418</v>
      </c>
      <c r="E416" s="102">
        <v>3</v>
      </c>
      <c r="F416" s="75"/>
      <c r="G416" s="489"/>
      <c r="H416" s="72"/>
      <c r="I416" s="491">
        <v>1</v>
      </c>
      <c r="J416" s="72">
        <v>1</v>
      </c>
      <c r="K416" s="491">
        <v>1</v>
      </c>
      <c r="L416" s="72"/>
      <c r="M416" s="491">
        <v>4</v>
      </c>
      <c r="N416" s="72"/>
      <c r="O416" s="491">
        <v>4</v>
      </c>
      <c r="P416" s="72">
        <v>1</v>
      </c>
      <c r="Q416" s="491">
        <v>4</v>
      </c>
      <c r="R416" s="72"/>
      <c r="S416" s="491"/>
      <c r="T416" s="72"/>
      <c r="U416" s="491"/>
      <c r="V416" s="72"/>
      <c r="W416" s="491"/>
      <c r="X416" s="72"/>
      <c r="Y416" s="491"/>
      <c r="Z416" s="72"/>
      <c r="AA416" s="540"/>
      <c r="AB416" s="102">
        <v>1</v>
      </c>
      <c r="AC416" s="542"/>
      <c r="AD416" s="88">
        <f t="shared" si="55"/>
        <v>3</v>
      </c>
      <c r="AE416" s="88">
        <f t="shared" si="56"/>
        <v>14</v>
      </c>
      <c r="AF416" s="543" t="s">
        <v>985</v>
      </c>
    </row>
    <row r="417" spans="1:32" ht="12" thickBot="1">
      <c r="A417" s="82"/>
      <c r="B417" s="82"/>
      <c r="C417" s="82"/>
      <c r="D417" s="101"/>
      <c r="E417" s="102"/>
      <c r="F417" s="75"/>
      <c r="G417" s="396"/>
      <c r="H417" s="72"/>
      <c r="I417" s="72"/>
      <c r="J417" s="72"/>
      <c r="K417" s="72"/>
      <c r="L417" s="72"/>
      <c r="M417" s="72"/>
      <c r="N417" s="72"/>
      <c r="O417" s="72"/>
      <c r="P417" s="72"/>
      <c r="Q417" s="72"/>
      <c r="R417" s="72"/>
      <c r="S417" s="72"/>
      <c r="T417" s="72"/>
      <c r="U417" s="72"/>
      <c r="V417" s="72"/>
      <c r="W417" s="72"/>
      <c r="X417" s="72"/>
      <c r="Y417" s="72"/>
      <c r="Z417" s="72"/>
      <c r="AA417" s="102"/>
      <c r="AB417" s="102"/>
      <c r="AC417" s="428"/>
      <c r="AD417" s="88"/>
      <c r="AE417" s="88"/>
      <c r="AF417" s="103"/>
    </row>
    <row r="418" spans="1:32" ht="15.75" thickBot="1">
      <c r="A418" s="723" t="s">
        <v>186</v>
      </c>
      <c r="B418" s="723"/>
      <c r="C418" s="723"/>
      <c r="D418" s="723"/>
      <c r="E418" s="724"/>
      <c r="F418" s="677"/>
      <c r="G418" s="678"/>
      <c r="H418" s="679"/>
      <c r="I418" s="679"/>
      <c r="J418" s="679"/>
      <c r="K418" s="679"/>
      <c r="L418" s="679"/>
      <c r="M418" s="679"/>
      <c r="N418" s="679"/>
      <c r="O418" s="679"/>
      <c r="P418" s="679"/>
      <c r="Q418" s="679"/>
      <c r="R418" s="679"/>
      <c r="S418" s="679"/>
      <c r="T418" s="679"/>
      <c r="U418" s="679"/>
      <c r="V418" s="679"/>
      <c r="W418" s="679"/>
      <c r="X418" s="679"/>
      <c r="Y418" s="679"/>
      <c r="Z418" s="679"/>
      <c r="AA418" s="680"/>
      <c r="AB418" s="680"/>
      <c r="AC418" s="390"/>
      <c r="AD418" s="58"/>
      <c r="AE418" s="58"/>
      <c r="AF418" s="58"/>
    </row>
    <row r="419" spans="1:32" ht="45">
      <c r="A419" s="110" t="s">
        <v>429</v>
      </c>
      <c r="B419" s="110" t="s">
        <v>419</v>
      </c>
      <c r="C419" s="110" t="s">
        <v>420</v>
      </c>
      <c r="D419" s="80" t="s">
        <v>439</v>
      </c>
      <c r="E419" s="125">
        <v>1</v>
      </c>
      <c r="F419" s="77"/>
      <c r="G419" s="532"/>
      <c r="H419" s="80"/>
      <c r="I419" s="544"/>
      <c r="J419" s="80"/>
      <c r="K419" s="544"/>
      <c r="L419" s="80">
        <v>1</v>
      </c>
      <c r="M419" s="544"/>
      <c r="N419" s="80"/>
      <c r="O419" s="544"/>
      <c r="P419" s="80"/>
      <c r="Q419" s="544"/>
      <c r="R419" s="80"/>
      <c r="S419" s="544"/>
      <c r="T419" s="80"/>
      <c r="U419" s="544"/>
      <c r="V419" s="80"/>
      <c r="W419" s="544"/>
      <c r="X419" s="80"/>
      <c r="Y419" s="544"/>
      <c r="Z419" s="80"/>
      <c r="AA419" s="546"/>
      <c r="AB419" s="125"/>
      <c r="AC419" s="549"/>
      <c r="AD419" s="81">
        <f aca="true" t="shared" si="57" ref="AD419:AD434">+F419+H419+J419+L419+N419+P419+R419+T419+V419+X419+Z419+AB419</f>
        <v>1</v>
      </c>
      <c r="AE419" s="81">
        <f aca="true" t="shared" si="58" ref="AE419:AE434">+G419+I419+K419+M419+O419+Q419+S419+U419+W419+Y419+AA419+AC419</f>
        <v>0</v>
      </c>
      <c r="AF419" s="126"/>
    </row>
    <row r="420" spans="1:32" ht="45">
      <c r="A420" s="343" t="s">
        <v>430</v>
      </c>
      <c r="B420" s="343" t="s">
        <v>419</v>
      </c>
      <c r="C420" s="343" t="s">
        <v>420</v>
      </c>
      <c r="D420" s="344" t="s">
        <v>440</v>
      </c>
      <c r="E420" s="346">
        <v>1</v>
      </c>
      <c r="F420" s="308"/>
      <c r="G420" s="533"/>
      <c r="H420" s="344"/>
      <c r="I420" s="545"/>
      <c r="J420" s="344"/>
      <c r="K420" s="545"/>
      <c r="L420" s="344">
        <v>1</v>
      </c>
      <c r="M420" s="545"/>
      <c r="N420" s="344"/>
      <c r="O420" s="545"/>
      <c r="P420" s="344"/>
      <c r="Q420" s="545">
        <v>1</v>
      </c>
      <c r="R420" s="344"/>
      <c r="S420" s="545"/>
      <c r="T420" s="344"/>
      <c r="U420" s="545"/>
      <c r="V420" s="344"/>
      <c r="W420" s="545"/>
      <c r="X420" s="344"/>
      <c r="Y420" s="545"/>
      <c r="Z420" s="344"/>
      <c r="AA420" s="547"/>
      <c r="AB420" s="346"/>
      <c r="AC420" s="550"/>
      <c r="AD420" s="317">
        <f t="shared" si="57"/>
        <v>1</v>
      </c>
      <c r="AE420" s="317">
        <f t="shared" si="58"/>
        <v>1</v>
      </c>
      <c r="AF420" s="347"/>
    </row>
    <row r="421" spans="1:32" ht="45">
      <c r="A421" s="343" t="s">
        <v>431</v>
      </c>
      <c r="B421" s="343" t="s">
        <v>419</v>
      </c>
      <c r="C421" s="343" t="s">
        <v>420</v>
      </c>
      <c r="D421" s="344" t="s">
        <v>441</v>
      </c>
      <c r="E421" s="346">
        <v>1</v>
      </c>
      <c r="F421" s="308"/>
      <c r="G421" s="533"/>
      <c r="H421" s="344"/>
      <c r="I421" s="545"/>
      <c r="J421" s="344"/>
      <c r="K421" s="545"/>
      <c r="L421" s="344"/>
      <c r="M421" s="545"/>
      <c r="N421" s="344">
        <v>1</v>
      </c>
      <c r="O421" s="545">
        <v>1</v>
      </c>
      <c r="P421" s="344"/>
      <c r="Q421" s="545"/>
      <c r="R421" s="344"/>
      <c r="S421" s="545"/>
      <c r="T421" s="344"/>
      <c r="U421" s="545"/>
      <c r="V421" s="344"/>
      <c r="W421" s="545"/>
      <c r="X421" s="344"/>
      <c r="Y421" s="545"/>
      <c r="Z421" s="344"/>
      <c r="AA421" s="547"/>
      <c r="AB421" s="346"/>
      <c r="AC421" s="550"/>
      <c r="AD421" s="317">
        <f t="shared" si="57"/>
        <v>1</v>
      </c>
      <c r="AE421" s="317">
        <f t="shared" si="58"/>
        <v>1</v>
      </c>
      <c r="AF421" s="347"/>
    </row>
    <row r="422" spans="1:32" ht="45">
      <c r="A422" s="343" t="s">
        <v>432</v>
      </c>
      <c r="B422" s="343" t="s">
        <v>419</v>
      </c>
      <c r="C422" s="343" t="s">
        <v>420</v>
      </c>
      <c r="D422" s="344" t="s">
        <v>67</v>
      </c>
      <c r="E422" s="346">
        <v>3</v>
      </c>
      <c r="F422" s="308"/>
      <c r="G422" s="533"/>
      <c r="H422" s="344"/>
      <c r="I422" s="545"/>
      <c r="J422" s="344">
        <v>1</v>
      </c>
      <c r="K422" s="545"/>
      <c r="L422" s="344">
        <v>1</v>
      </c>
      <c r="M422" s="545"/>
      <c r="N422" s="344"/>
      <c r="O422" s="545"/>
      <c r="P422" s="344">
        <v>1</v>
      </c>
      <c r="Q422" s="545">
        <v>1</v>
      </c>
      <c r="R422" s="344"/>
      <c r="S422" s="545"/>
      <c r="T422" s="344"/>
      <c r="U422" s="545"/>
      <c r="V422" s="344"/>
      <c r="W422" s="545"/>
      <c r="X422" s="344"/>
      <c r="Y422" s="545"/>
      <c r="Z422" s="344"/>
      <c r="AA422" s="547"/>
      <c r="AB422" s="346"/>
      <c r="AC422" s="550"/>
      <c r="AD422" s="317">
        <f t="shared" si="57"/>
        <v>3</v>
      </c>
      <c r="AE422" s="317">
        <f t="shared" si="58"/>
        <v>1</v>
      </c>
      <c r="AF422" s="347"/>
    </row>
    <row r="423" spans="1:32" ht="45">
      <c r="A423" s="343" t="s">
        <v>433</v>
      </c>
      <c r="B423" s="343" t="s">
        <v>419</v>
      </c>
      <c r="C423" s="343" t="s">
        <v>421</v>
      </c>
      <c r="D423" s="344" t="s">
        <v>274</v>
      </c>
      <c r="E423" s="346">
        <v>1</v>
      </c>
      <c r="F423" s="308"/>
      <c r="G423" s="533"/>
      <c r="H423" s="344"/>
      <c r="I423" s="545"/>
      <c r="J423" s="344"/>
      <c r="K423" s="545"/>
      <c r="L423" s="344">
        <v>1</v>
      </c>
      <c r="M423" s="545"/>
      <c r="N423" s="344"/>
      <c r="O423" s="545"/>
      <c r="P423" s="344"/>
      <c r="Q423" s="545"/>
      <c r="R423" s="344"/>
      <c r="S423" s="545"/>
      <c r="T423" s="344"/>
      <c r="U423" s="545"/>
      <c r="V423" s="344"/>
      <c r="W423" s="545"/>
      <c r="X423" s="344"/>
      <c r="Y423" s="545"/>
      <c r="Z423" s="344"/>
      <c r="AA423" s="547"/>
      <c r="AB423" s="346"/>
      <c r="AC423" s="550"/>
      <c r="AD423" s="317">
        <f t="shared" si="57"/>
        <v>1</v>
      </c>
      <c r="AE423" s="317">
        <f t="shared" si="58"/>
        <v>0</v>
      </c>
      <c r="AF423" s="347"/>
    </row>
    <row r="424" spans="1:32" ht="45">
      <c r="A424" s="343" t="s">
        <v>650</v>
      </c>
      <c r="B424" s="343" t="s">
        <v>419</v>
      </c>
      <c r="C424" s="343" t="s">
        <v>421</v>
      </c>
      <c r="D424" s="344" t="s">
        <v>173</v>
      </c>
      <c r="E424" s="346">
        <v>6</v>
      </c>
      <c r="F424" s="308"/>
      <c r="G424" s="533"/>
      <c r="H424" s="344"/>
      <c r="I424" s="545"/>
      <c r="J424" s="344"/>
      <c r="K424" s="545"/>
      <c r="L424" s="344"/>
      <c r="M424" s="545"/>
      <c r="N424" s="344">
        <v>2</v>
      </c>
      <c r="O424" s="545"/>
      <c r="P424" s="344"/>
      <c r="Q424" s="545"/>
      <c r="R424" s="344">
        <v>2</v>
      </c>
      <c r="S424" s="545"/>
      <c r="T424" s="344"/>
      <c r="U424" s="545"/>
      <c r="V424" s="344">
        <v>2</v>
      </c>
      <c r="W424" s="545"/>
      <c r="X424" s="344"/>
      <c r="Y424" s="545"/>
      <c r="Z424" s="344"/>
      <c r="AA424" s="547"/>
      <c r="AB424" s="346"/>
      <c r="AC424" s="550"/>
      <c r="AD424" s="317">
        <f t="shared" si="57"/>
        <v>6</v>
      </c>
      <c r="AE424" s="317">
        <f t="shared" si="58"/>
        <v>0</v>
      </c>
      <c r="AF424" s="347"/>
    </row>
    <row r="425" spans="1:32" ht="45">
      <c r="A425" s="343" t="s">
        <v>651</v>
      </c>
      <c r="B425" s="343" t="s">
        <v>419</v>
      </c>
      <c r="C425" s="343" t="s">
        <v>421</v>
      </c>
      <c r="D425" s="344" t="s">
        <v>434</v>
      </c>
      <c r="E425" s="346">
        <v>6</v>
      </c>
      <c r="F425" s="308"/>
      <c r="G425" s="533"/>
      <c r="H425" s="344"/>
      <c r="I425" s="545"/>
      <c r="J425" s="344"/>
      <c r="K425" s="545"/>
      <c r="L425" s="344"/>
      <c r="M425" s="545"/>
      <c r="N425" s="344"/>
      <c r="O425" s="545"/>
      <c r="P425" s="344"/>
      <c r="Q425" s="545"/>
      <c r="R425" s="344"/>
      <c r="S425" s="545"/>
      <c r="T425" s="344"/>
      <c r="U425" s="545"/>
      <c r="V425" s="344"/>
      <c r="W425" s="545"/>
      <c r="X425" s="344"/>
      <c r="Y425" s="545"/>
      <c r="Z425" s="344"/>
      <c r="AA425" s="547"/>
      <c r="AB425" s="346"/>
      <c r="AC425" s="550"/>
      <c r="AD425" s="317">
        <f t="shared" si="57"/>
        <v>0</v>
      </c>
      <c r="AE425" s="317">
        <f t="shared" si="58"/>
        <v>0</v>
      </c>
      <c r="AF425" s="347"/>
    </row>
    <row r="426" spans="1:32" ht="45">
      <c r="A426" s="343" t="s">
        <v>423</v>
      </c>
      <c r="B426" s="343" t="s">
        <v>419</v>
      </c>
      <c r="C426" s="343" t="s">
        <v>421</v>
      </c>
      <c r="D426" s="344" t="s">
        <v>435</v>
      </c>
      <c r="E426" s="346">
        <v>5</v>
      </c>
      <c r="F426" s="308"/>
      <c r="G426" s="533"/>
      <c r="H426" s="344"/>
      <c r="I426" s="545"/>
      <c r="J426" s="344"/>
      <c r="K426" s="545"/>
      <c r="L426" s="344"/>
      <c r="M426" s="545"/>
      <c r="N426" s="344"/>
      <c r="O426" s="545"/>
      <c r="P426" s="344">
        <v>2</v>
      </c>
      <c r="Q426" s="545"/>
      <c r="R426" s="344"/>
      <c r="S426" s="545"/>
      <c r="T426" s="344">
        <v>2</v>
      </c>
      <c r="U426" s="545"/>
      <c r="V426" s="344"/>
      <c r="W426" s="545"/>
      <c r="X426" s="344">
        <v>1</v>
      </c>
      <c r="Y426" s="545"/>
      <c r="Z426" s="344"/>
      <c r="AA426" s="547"/>
      <c r="AB426" s="346"/>
      <c r="AC426" s="550"/>
      <c r="AD426" s="317">
        <f t="shared" si="57"/>
        <v>5</v>
      </c>
      <c r="AE426" s="317">
        <f t="shared" si="58"/>
        <v>0</v>
      </c>
      <c r="AF426" s="347"/>
    </row>
    <row r="427" spans="1:32" ht="45">
      <c r="A427" s="343" t="s">
        <v>424</v>
      </c>
      <c r="B427" s="343" t="s">
        <v>419</v>
      </c>
      <c r="C427" s="343" t="s">
        <v>420</v>
      </c>
      <c r="D427" s="344" t="s">
        <v>274</v>
      </c>
      <c r="E427" s="346">
        <v>4</v>
      </c>
      <c r="F427" s="308"/>
      <c r="G427" s="533"/>
      <c r="H427" s="344"/>
      <c r="I427" s="545"/>
      <c r="J427" s="344"/>
      <c r="K427" s="545"/>
      <c r="L427" s="344"/>
      <c r="M427" s="545"/>
      <c r="N427" s="344"/>
      <c r="O427" s="545"/>
      <c r="P427" s="344">
        <v>4</v>
      </c>
      <c r="Q427" s="545">
        <v>4</v>
      </c>
      <c r="R427" s="344"/>
      <c r="S427" s="545"/>
      <c r="T427" s="344"/>
      <c r="U427" s="545"/>
      <c r="V427" s="344"/>
      <c r="W427" s="545"/>
      <c r="X427" s="344"/>
      <c r="Y427" s="545"/>
      <c r="Z427" s="344"/>
      <c r="AA427" s="547"/>
      <c r="AB427" s="346"/>
      <c r="AC427" s="550"/>
      <c r="AD427" s="317">
        <f t="shared" si="57"/>
        <v>4</v>
      </c>
      <c r="AE427" s="317">
        <f t="shared" si="58"/>
        <v>4</v>
      </c>
      <c r="AF427" s="347"/>
    </row>
    <row r="428" spans="1:32" ht="45">
      <c r="A428" s="343" t="s">
        <v>425</v>
      </c>
      <c r="B428" s="343" t="s">
        <v>419</v>
      </c>
      <c r="C428" s="343" t="s">
        <v>422</v>
      </c>
      <c r="D428" s="344" t="s">
        <v>436</v>
      </c>
      <c r="E428" s="346">
        <v>1</v>
      </c>
      <c r="F428" s="308"/>
      <c r="G428" s="533"/>
      <c r="H428" s="344"/>
      <c r="I428" s="545">
        <v>1</v>
      </c>
      <c r="J428" s="344">
        <v>1</v>
      </c>
      <c r="K428" s="545"/>
      <c r="L428" s="344"/>
      <c r="M428" s="545"/>
      <c r="N428" s="344"/>
      <c r="O428" s="545"/>
      <c r="P428" s="344"/>
      <c r="Q428" s="545"/>
      <c r="R428" s="344"/>
      <c r="S428" s="545"/>
      <c r="T428" s="344"/>
      <c r="U428" s="545"/>
      <c r="V428" s="344"/>
      <c r="W428" s="545"/>
      <c r="X428" s="344"/>
      <c r="Y428" s="545"/>
      <c r="Z428" s="344"/>
      <c r="AA428" s="547"/>
      <c r="AB428" s="346"/>
      <c r="AC428" s="550"/>
      <c r="AD428" s="317">
        <f t="shared" si="57"/>
        <v>1</v>
      </c>
      <c r="AE428" s="317">
        <f t="shared" si="58"/>
        <v>1</v>
      </c>
      <c r="AF428" s="347" t="s">
        <v>830</v>
      </c>
    </row>
    <row r="429" spans="1:32" ht="33.75">
      <c r="A429" s="343" t="s">
        <v>652</v>
      </c>
      <c r="B429" s="343" t="s">
        <v>190</v>
      </c>
      <c r="C429" s="343" t="s">
        <v>697</v>
      </c>
      <c r="D429" s="344" t="s">
        <v>363</v>
      </c>
      <c r="E429" s="346">
        <v>20</v>
      </c>
      <c r="F429" s="308"/>
      <c r="G429" s="533">
        <v>5</v>
      </c>
      <c r="H429" s="344"/>
      <c r="I429" s="545">
        <v>5</v>
      </c>
      <c r="J429" s="344"/>
      <c r="K429" s="545"/>
      <c r="L429" s="344"/>
      <c r="M429" s="545">
        <v>1</v>
      </c>
      <c r="N429" s="344"/>
      <c r="O429" s="545"/>
      <c r="P429" s="344">
        <v>4</v>
      </c>
      <c r="Q429" s="545"/>
      <c r="R429" s="344">
        <v>4</v>
      </c>
      <c r="S429" s="545"/>
      <c r="T429" s="344">
        <v>4</v>
      </c>
      <c r="U429" s="545"/>
      <c r="V429" s="344">
        <v>4</v>
      </c>
      <c r="W429" s="545"/>
      <c r="X429" s="344">
        <v>4</v>
      </c>
      <c r="Y429" s="545"/>
      <c r="Z429" s="344"/>
      <c r="AA429" s="547"/>
      <c r="AB429" s="346"/>
      <c r="AC429" s="550"/>
      <c r="AD429" s="317">
        <f t="shared" si="57"/>
        <v>20</v>
      </c>
      <c r="AE429" s="317">
        <f t="shared" si="58"/>
        <v>11</v>
      </c>
      <c r="AF429" s="347"/>
    </row>
    <row r="430" spans="1:32" ht="45">
      <c r="A430" s="343" t="s">
        <v>426</v>
      </c>
      <c r="B430" s="343" t="s">
        <v>419</v>
      </c>
      <c r="C430" s="343" t="s">
        <v>420</v>
      </c>
      <c r="D430" s="344" t="s">
        <v>437</v>
      </c>
      <c r="E430" s="346">
        <v>2400</v>
      </c>
      <c r="F430" s="308"/>
      <c r="G430" s="533"/>
      <c r="H430" s="344"/>
      <c r="I430" s="545"/>
      <c r="J430" s="344"/>
      <c r="K430" s="545"/>
      <c r="L430" s="344"/>
      <c r="M430" s="545"/>
      <c r="N430" s="344"/>
      <c r="O430" s="545"/>
      <c r="P430" s="344">
        <v>2400</v>
      </c>
      <c r="Q430" s="545">
        <v>2400</v>
      </c>
      <c r="R430" s="344"/>
      <c r="S430" s="545"/>
      <c r="T430" s="344"/>
      <c r="U430" s="545"/>
      <c r="V430" s="344"/>
      <c r="W430" s="545"/>
      <c r="X430" s="344"/>
      <c r="Y430" s="545"/>
      <c r="Z430" s="344"/>
      <c r="AA430" s="547"/>
      <c r="AB430" s="346"/>
      <c r="AC430" s="550"/>
      <c r="AD430" s="317">
        <f t="shared" si="57"/>
        <v>2400</v>
      </c>
      <c r="AE430" s="317">
        <f t="shared" si="58"/>
        <v>2400</v>
      </c>
      <c r="AF430" s="347"/>
    </row>
    <row r="431" spans="1:32" ht="45">
      <c r="A431" s="343" t="s">
        <v>427</v>
      </c>
      <c r="B431" s="343" t="s">
        <v>419</v>
      </c>
      <c r="C431" s="343" t="s">
        <v>420</v>
      </c>
      <c r="D431" s="344" t="s">
        <v>979</v>
      </c>
      <c r="E431" s="346">
        <v>9</v>
      </c>
      <c r="F431" s="308"/>
      <c r="G431" s="533"/>
      <c r="H431" s="344"/>
      <c r="I431" s="545"/>
      <c r="J431" s="344">
        <v>1</v>
      </c>
      <c r="K431" s="545"/>
      <c r="L431" s="344"/>
      <c r="M431" s="545"/>
      <c r="N431" s="344"/>
      <c r="O431" s="545">
        <v>6</v>
      </c>
      <c r="P431" s="344"/>
      <c r="Q431" s="545"/>
      <c r="R431" s="344"/>
      <c r="S431" s="545"/>
      <c r="T431" s="344"/>
      <c r="U431" s="545"/>
      <c r="V431" s="344"/>
      <c r="W431" s="545"/>
      <c r="X431" s="344"/>
      <c r="Y431" s="545"/>
      <c r="Z431" s="344"/>
      <c r="AA431" s="547"/>
      <c r="AB431" s="346"/>
      <c r="AC431" s="550"/>
      <c r="AD431" s="317">
        <f t="shared" si="57"/>
        <v>1</v>
      </c>
      <c r="AE431" s="317">
        <f t="shared" si="58"/>
        <v>6</v>
      </c>
      <c r="AF431" s="347"/>
    </row>
    <row r="432" spans="1:32" ht="45">
      <c r="A432" s="112" t="s">
        <v>653</v>
      </c>
      <c r="B432" s="112" t="s">
        <v>419</v>
      </c>
      <c r="C432" s="112" t="s">
        <v>420</v>
      </c>
      <c r="D432" s="86" t="s">
        <v>438</v>
      </c>
      <c r="E432" s="129">
        <v>30</v>
      </c>
      <c r="F432" s="85"/>
      <c r="G432" s="496">
        <v>5</v>
      </c>
      <c r="H432" s="86"/>
      <c r="I432" s="497">
        <v>5</v>
      </c>
      <c r="J432" s="86">
        <v>3</v>
      </c>
      <c r="K432" s="497"/>
      <c r="L432" s="86">
        <v>3</v>
      </c>
      <c r="M432" s="497">
        <v>1</v>
      </c>
      <c r="N432" s="86">
        <v>3</v>
      </c>
      <c r="O432" s="497"/>
      <c r="P432" s="86">
        <v>3</v>
      </c>
      <c r="Q432" s="497"/>
      <c r="R432" s="86">
        <v>3</v>
      </c>
      <c r="S432" s="497"/>
      <c r="T432" s="86">
        <v>3</v>
      </c>
      <c r="U432" s="497"/>
      <c r="V432" s="86">
        <v>3</v>
      </c>
      <c r="W432" s="497"/>
      <c r="X432" s="86">
        <v>3</v>
      </c>
      <c r="Y432" s="497"/>
      <c r="Z432" s="86">
        <v>3</v>
      </c>
      <c r="AA432" s="548"/>
      <c r="AB432" s="129">
        <v>3</v>
      </c>
      <c r="AC432" s="551"/>
      <c r="AD432" s="88">
        <f t="shared" si="57"/>
        <v>30</v>
      </c>
      <c r="AE432" s="88">
        <f t="shared" si="58"/>
        <v>11</v>
      </c>
      <c r="AF432" s="130" t="s">
        <v>831</v>
      </c>
    </row>
    <row r="433" spans="1:32" ht="45">
      <c r="A433" s="112" t="s">
        <v>654</v>
      </c>
      <c r="B433" s="112" t="s">
        <v>419</v>
      </c>
      <c r="C433" s="112" t="s">
        <v>421</v>
      </c>
      <c r="D433" s="86" t="s">
        <v>363</v>
      </c>
      <c r="E433" s="129">
        <v>2</v>
      </c>
      <c r="F433" s="85"/>
      <c r="G433" s="496"/>
      <c r="H433" s="86"/>
      <c r="I433" s="497"/>
      <c r="J433" s="86"/>
      <c r="K433" s="497"/>
      <c r="L433" s="86">
        <v>1</v>
      </c>
      <c r="M433" s="497">
        <v>1</v>
      </c>
      <c r="N433" s="86"/>
      <c r="O433" s="497"/>
      <c r="P433" s="86"/>
      <c r="Q433" s="497"/>
      <c r="R433" s="86"/>
      <c r="S433" s="497"/>
      <c r="T433" s="86"/>
      <c r="U433" s="497"/>
      <c r="V433" s="86">
        <v>1</v>
      </c>
      <c r="W433" s="497"/>
      <c r="X433" s="86"/>
      <c r="Y433" s="497"/>
      <c r="Z433" s="86"/>
      <c r="AA433" s="548"/>
      <c r="AB433" s="129"/>
      <c r="AC433" s="551"/>
      <c r="AD433" s="88">
        <f t="shared" si="57"/>
        <v>2</v>
      </c>
      <c r="AE433" s="88">
        <f t="shared" si="58"/>
        <v>1</v>
      </c>
      <c r="AF433" s="130"/>
    </row>
    <row r="434" spans="1:32" ht="33.75">
      <c r="A434" s="112" t="s">
        <v>428</v>
      </c>
      <c r="B434" s="112" t="s">
        <v>190</v>
      </c>
      <c r="C434" s="112" t="s">
        <v>411</v>
      </c>
      <c r="D434" s="86" t="s">
        <v>66</v>
      </c>
      <c r="E434" s="129">
        <v>12</v>
      </c>
      <c r="F434" s="85">
        <v>1</v>
      </c>
      <c r="G434" s="496"/>
      <c r="H434" s="86">
        <v>1</v>
      </c>
      <c r="I434" s="497">
        <v>1</v>
      </c>
      <c r="J434" s="86">
        <v>1</v>
      </c>
      <c r="K434" s="497"/>
      <c r="L434" s="86">
        <v>1</v>
      </c>
      <c r="M434" s="497"/>
      <c r="N434" s="86">
        <v>1</v>
      </c>
      <c r="O434" s="497">
        <v>1</v>
      </c>
      <c r="P434" s="86">
        <v>1</v>
      </c>
      <c r="Q434" s="497"/>
      <c r="R434" s="86">
        <v>1</v>
      </c>
      <c r="S434" s="497"/>
      <c r="T434" s="86">
        <v>1</v>
      </c>
      <c r="U434" s="497"/>
      <c r="V434" s="86">
        <v>1</v>
      </c>
      <c r="W434" s="497"/>
      <c r="X434" s="86">
        <v>1</v>
      </c>
      <c r="Y434" s="497"/>
      <c r="Z434" s="86">
        <v>1</v>
      </c>
      <c r="AA434" s="548"/>
      <c r="AB434" s="129">
        <v>1</v>
      </c>
      <c r="AC434" s="551"/>
      <c r="AD434" s="88">
        <f t="shared" si="57"/>
        <v>12</v>
      </c>
      <c r="AE434" s="88">
        <f t="shared" si="58"/>
        <v>2</v>
      </c>
      <c r="AF434" s="130" t="s">
        <v>832</v>
      </c>
    </row>
    <row r="435" spans="1:32" ht="12" thickBot="1">
      <c r="A435" s="112"/>
      <c r="B435" s="112"/>
      <c r="C435" s="112"/>
      <c r="D435" s="86"/>
      <c r="E435" s="129"/>
      <c r="F435" s="85"/>
      <c r="G435" s="397"/>
      <c r="H435" s="86"/>
      <c r="I435" s="86"/>
      <c r="J435" s="86"/>
      <c r="K435" s="86"/>
      <c r="L435" s="86"/>
      <c r="M435" s="86"/>
      <c r="N435" s="86"/>
      <c r="O435" s="86"/>
      <c r="P435" s="86"/>
      <c r="Q435" s="86"/>
      <c r="R435" s="86"/>
      <c r="S435" s="86"/>
      <c r="T435" s="86"/>
      <c r="U435" s="86"/>
      <c r="V435" s="86"/>
      <c r="W435" s="86"/>
      <c r="X435" s="86"/>
      <c r="Y435" s="86"/>
      <c r="Z435" s="86"/>
      <c r="AA435" s="129"/>
      <c r="AB435" s="129"/>
      <c r="AC435" s="462"/>
      <c r="AD435" s="88"/>
      <c r="AE435" s="88"/>
      <c r="AF435" s="130"/>
    </row>
    <row r="436" spans="1:32" s="24" customFormat="1" ht="15.75" customHeight="1" thickBot="1">
      <c r="A436" s="702" t="s">
        <v>189</v>
      </c>
      <c r="B436" s="702"/>
      <c r="C436" s="702"/>
      <c r="D436" s="702"/>
      <c r="E436" s="703"/>
      <c r="F436" s="677"/>
      <c r="G436" s="678"/>
      <c r="H436" s="679"/>
      <c r="I436" s="679"/>
      <c r="J436" s="679"/>
      <c r="K436" s="679"/>
      <c r="L436" s="679"/>
      <c r="M436" s="679"/>
      <c r="N436" s="679"/>
      <c r="O436" s="679"/>
      <c r="P436" s="679"/>
      <c r="Q436" s="679"/>
      <c r="R436" s="679"/>
      <c r="S436" s="679"/>
      <c r="T436" s="679"/>
      <c r="U436" s="679"/>
      <c r="V436" s="679"/>
      <c r="W436" s="679"/>
      <c r="X436" s="679"/>
      <c r="Y436" s="679"/>
      <c r="Z436" s="679"/>
      <c r="AA436" s="680"/>
      <c r="AB436" s="680"/>
      <c r="AC436" s="390"/>
      <c r="AD436" s="58"/>
      <c r="AE436" s="58"/>
      <c r="AF436" s="58"/>
    </row>
    <row r="437" spans="1:32" ht="101.25">
      <c r="A437" s="112" t="s">
        <v>364</v>
      </c>
      <c r="B437" s="112" t="s">
        <v>854</v>
      </c>
      <c r="C437" s="112" t="s">
        <v>855</v>
      </c>
      <c r="D437" s="86" t="s">
        <v>856</v>
      </c>
      <c r="E437" s="129">
        <v>2</v>
      </c>
      <c r="F437" s="85"/>
      <c r="G437" s="496"/>
      <c r="H437" s="86">
        <v>1</v>
      </c>
      <c r="I437" s="497">
        <v>1</v>
      </c>
      <c r="J437" s="86">
        <v>1</v>
      </c>
      <c r="K437" s="497">
        <v>1</v>
      </c>
      <c r="L437" s="86"/>
      <c r="M437" s="497">
        <v>1</v>
      </c>
      <c r="N437" s="86"/>
      <c r="O437" s="497">
        <v>6</v>
      </c>
      <c r="P437" s="86"/>
      <c r="Q437" s="497">
        <v>5</v>
      </c>
      <c r="R437" s="86"/>
      <c r="S437" s="497"/>
      <c r="T437" s="86"/>
      <c r="U437" s="497"/>
      <c r="V437" s="86"/>
      <c r="W437" s="497"/>
      <c r="X437" s="86"/>
      <c r="Y437" s="497"/>
      <c r="Z437" s="86"/>
      <c r="AA437" s="548"/>
      <c r="AB437" s="129"/>
      <c r="AC437" s="549"/>
      <c r="AD437" s="88">
        <f aca="true" t="shared" si="59" ref="AD437:AD451">+F437+H437+J437+L437+N437+P437+R437+T437+V437+X437+Z437+AB437</f>
        <v>2</v>
      </c>
      <c r="AE437" s="88">
        <f aca="true" t="shared" si="60" ref="AE437:AE451">+G437+I437+K437+M437+O437+Q437+S437+U437+W437+Y437+AA437+AC437</f>
        <v>14</v>
      </c>
      <c r="AF437" s="130"/>
    </row>
    <row r="438" spans="1:32" ht="135">
      <c r="A438" s="112" t="s">
        <v>857</v>
      </c>
      <c r="B438" s="112" t="s">
        <v>858</v>
      </c>
      <c r="C438" s="112" t="s">
        <v>859</v>
      </c>
      <c r="D438" s="86" t="s">
        <v>860</v>
      </c>
      <c r="E438" s="129">
        <v>14</v>
      </c>
      <c r="F438" s="85">
        <v>14</v>
      </c>
      <c r="G438" s="496">
        <v>11</v>
      </c>
      <c r="H438" s="86"/>
      <c r="I438" s="497">
        <v>15</v>
      </c>
      <c r="J438" s="86"/>
      <c r="K438" s="497">
        <v>17</v>
      </c>
      <c r="L438" s="86"/>
      <c r="M438" s="497">
        <v>13</v>
      </c>
      <c r="N438" s="86"/>
      <c r="O438" s="497">
        <v>8</v>
      </c>
      <c r="P438" s="86"/>
      <c r="Q438" s="497">
        <v>17</v>
      </c>
      <c r="R438" s="86"/>
      <c r="S438" s="497"/>
      <c r="T438" s="86"/>
      <c r="U438" s="497"/>
      <c r="V438" s="86"/>
      <c r="W438" s="497"/>
      <c r="X438" s="86"/>
      <c r="Y438" s="497"/>
      <c r="Z438" s="86"/>
      <c r="AA438" s="548"/>
      <c r="AB438" s="129"/>
      <c r="AC438" s="551"/>
      <c r="AD438" s="88">
        <f t="shared" si="59"/>
        <v>14</v>
      </c>
      <c r="AE438" s="88">
        <f t="shared" si="60"/>
        <v>81</v>
      </c>
      <c r="AF438" s="130"/>
    </row>
    <row r="439" spans="1:32" ht="101.25">
      <c r="A439" s="112" t="s">
        <v>365</v>
      </c>
      <c r="B439" s="112" t="s">
        <v>854</v>
      </c>
      <c r="C439" s="112" t="s">
        <v>855</v>
      </c>
      <c r="D439" s="86" t="s">
        <v>367</v>
      </c>
      <c r="E439" s="129">
        <v>9</v>
      </c>
      <c r="F439" s="85"/>
      <c r="G439" s="496"/>
      <c r="H439" s="86"/>
      <c r="I439" s="497"/>
      <c r="J439" s="86">
        <v>2</v>
      </c>
      <c r="K439" s="497">
        <v>2</v>
      </c>
      <c r="L439" s="86"/>
      <c r="M439" s="497"/>
      <c r="N439" s="86">
        <v>2</v>
      </c>
      <c r="O439" s="497">
        <v>4</v>
      </c>
      <c r="P439" s="86">
        <v>2</v>
      </c>
      <c r="Q439" s="497"/>
      <c r="R439" s="86"/>
      <c r="S439" s="497"/>
      <c r="T439" s="86">
        <v>3</v>
      </c>
      <c r="U439" s="497"/>
      <c r="V439" s="86"/>
      <c r="W439" s="497"/>
      <c r="X439" s="86"/>
      <c r="Y439" s="497"/>
      <c r="Z439" s="86"/>
      <c r="AA439" s="548"/>
      <c r="AB439" s="129"/>
      <c r="AC439" s="551"/>
      <c r="AD439" s="88">
        <f t="shared" si="59"/>
        <v>9</v>
      </c>
      <c r="AE439" s="88">
        <f t="shared" si="60"/>
        <v>6</v>
      </c>
      <c r="AF439" s="130"/>
    </row>
    <row r="440" spans="1:32" ht="90">
      <c r="A440" s="112" t="s">
        <v>861</v>
      </c>
      <c r="B440" s="112" t="s">
        <v>862</v>
      </c>
      <c r="C440" s="112" t="s">
        <v>863</v>
      </c>
      <c r="D440" s="86" t="s">
        <v>864</v>
      </c>
      <c r="E440" s="129">
        <v>14</v>
      </c>
      <c r="F440" s="85">
        <v>2</v>
      </c>
      <c r="G440" s="496">
        <v>2</v>
      </c>
      <c r="H440" s="86"/>
      <c r="I440" s="497"/>
      <c r="J440" s="86"/>
      <c r="K440" s="497"/>
      <c r="L440" s="86"/>
      <c r="M440" s="497"/>
      <c r="N440" s="86">
        <v>2</v>
      </c>
      <c r="O440" s="497">
        <v>1</v>
      </c>
      <c r="P440" s="86"/>
      <c r="Q440" s="497">
        <v>2</v>
      </c>
      <c r="R440" s="86">
        <v>2</v>
      </c>
      <c r="S440" s="497"/>
      <c r="T440" s="86">
        <v>2</v>
      </c>
      <c r="U440" s="497"/>
      <c r="V440" s="86"/>
      <c r="W440" s="497"/>
      <c r="X440" s="86">
        <v>2</v>
      </c>
      <c r="Y440" s="497"/>
      <c r="Z440" s="86">
        <v>4</v>
      </c>
      <c r="AA440" s="548"/>
      <c r="AB440" s="129"/>
      <c r="AC440" s="551"/>
      <c r="AD440" s="88">
        <f t="shared" si="59"/>
        <v>14</v>
      </c>
      <c r="AE440" s="88">
        <f t="shared" si="60"/>
        <v>5</v>
      </c>
      <c r="AF440" s="130"/>
    </row>
    <row r="441" spans="1:32" ht="258.75">
      <c r="A441" s="112" t="s">
        <v>865</v>
      </c>
      <c r="B441" s="112" t="s">
        <v>854</v>
      </c>
      <c r="C441" s="112" t="s">
        <v>866</v>
      </c>
      <c r="D441" s="86" t="s">
        <v>368</v>
      </c>
      <c r="E441" s="129">
        <v>18</v>
      </c>
      <c r="F441" s="85">
        <v>6</v>
      </c>
      <c r="G441" s="496">
        <v>4</v>
      </c>
      <c r="H441" s="86"/>
      <c r="I441" s="497">
        <v>4</v>
      </c>
      <c r="J441" s="86"/>
      <c r="K441" s="497">
        <v>11</v>
      </c>
      <c r="L441" s="86"/>
      <c r="M441" s="497">
        <v>3</v>
      </c>
      <c r="N441" s="86"/>
      <c r="O441" s="497">
        <v>4</v>
      </c>
      <c r="P441" s="86"/>
      <c r="Q441" s="497">
        <v>4</v>
      </c>
      <c r="R441" s="86"/>
      <c r="S441" s="497"/>
      <c r="T441" s="86"/>
      <c r="U441" s="497"/>
      <c r="V441" s="86"/>
      <c r="W441" s="497"/>
      <c r="X441" s="86">
        <v>6</v>
      </c>
      <c r="Y441" s="497"/>
      <c r="Z441" s="86"/>
      <c r="AA441" s="548"/>
      <c r="AB441" s="129">
        <v>6</v>
      </c>
      <c r="AC441" s="551"/>
      <c r="AD441" s="88">
        <f t="shared" si="59"/>
        <v>18</v>
      </c>
      <c r="AE441" s="88">
        <f t="shared" si="60"/>
        <v>30</v>
      </c>
      <c r="AF441" s="130"/>
    </row>
    <row r="442" spans="1:32" ht="135">
      <c r="A442" s="112" t="s">
        <v>869</v>
      </c>
      <c r="B442" s="112" t="s">
        <v>867</v>
      </c>
      <c r="C442" s="112" t="s">
        <v>868</v>
      </c>
      <c r="D442" s="86" t="s">
        <v>368</v>
      </c>
      <c r="E442" s="129">
        <v>1</v>
      </c>
      <c r="F442" s="85"/>
      <c r="G442" s="496">
        <v>4</v>
      </c>
      <c r="H442" s="86">
        <v>1</v>
      </c>
      <c r="I442" s="497">
        <v>3</v>
      </c>
      <c r="J442" s="86"/>
      <c r="K442" s="497">
        <v>1</v>
      </c>
      <c r="L442" s="86"/>
      <c r="M442" s="497"/>
      <c r="N442" s="86"/>
      <c r="O442" s="497">
        <v>2</v>
      </c>
      <c r="P442" s="86"/>
      <c r="Q442" s="497">
        <v>4</v>
      </c>
      <c r="R442" s="86"/>
      <c r="S442" s="497"/>
      <c r="T442" s="86"/>
      <c r="U442" s="497"/>
      <c r="V442" s="86"/>
      <c r="W442" s="497"/>
      <c r="X442" s="86"/>
      <c r="Y442" s="497"/>
      <c r="Z442" s="86"/>
      <c r="AA442" s="548"/>
      <c r="AB442" s="129"/>
      <c r="AC442" s="551"/>
      <c r="AD442" s="88">
        <f t="shared" si="59"/>
        <v>1</v>
      </c>
      <c r="AE442" s="88">
        <f t="shared" si="60"/>
        <v>14</v>
      </c>
      <c r="AF442" s="130"/>
    </row>
    <row r="443" spans="1:32" ht="101.25">
      <c r="A443" s="112" t="s">
        <v>870</v>
      </c>
      <c r="B443" s="112" t="s">
        <v>871</v>
      </c>
      <c r="C443" s="112" t="s">
        <v>872</v>
      </c>
      <c r="D443" s="86" t="s">
        <v>873</v>
      </c>
      <c r="E443" s="129">
        <v>1</v>
      </c>
      <c r="F443" s="85"/>
      <c r="G443" s="496"/>
      <c r="H443" s="86"/>
      <c r="I443" s="497"/>
      <c r="J443" s="86"/>
      <c r="K443" s="497"/>
      <c r="L443" s="86"/>
      <c r="M443" s="497"/>
      <c r="N443" s="86"/>
      <c r="O443" s="497"/>
      <c r="P443" s="86">
        <v>1</v>
      </c>
      <c r="Q443" s="497"/>
      <c r="R443" s="86"/>
      <c r="S443" s="497"/>
      <c r="T443" s="86"/>
      <c r="U443" s="497"/>
      <c r="V443" s="86"/>
      <c r="W443" s="497"/>
      <c r="X443" s="86"/>
      <c r="Y443" s="497"/>
      <c r="Z443" s="86"/>
      <c r="AA443" s="548"/>
      <c r="AB443" s="129"/>
      <c r="AC443" s="551"/>
      <c r="AD443" s="88">
        <f t="shared" si="59"/>
        <v>1</v>
      </c>
      <c r="AE443" s="88">
        <f t="shared" si="60"/>
        <v>0</v>
      </c>
      <c r="AF443" s="130"/>
    </row>
    <row r="444" spans="1:32" ht="213.75">
      <c r="A444" s="112" t="s">
        <v>874</v>
      </c>
      <c r="B444" s="112" t="s">
        <v>875</v>
      </c>
      <c r="C444" s="112" t="s">
        <v>876</v>
      </c>
      <c r="D444" s="86" t="s">
        <v>369</v>
      </c>
      <c r="E444" s="129">
        <v>14</v>
      </c>
      <c r="F444" s="85">
        <v>2</v>
      </c>
      <c r="G444" s="496">
        <v>2</v>
      </c>
      <c r="H444" s="86">
        <v>2</v>
      </c>
      <c r="I444" s="497">
        <v>5</v>
      </c>
      <c r="J444" s="86"/>
      <c r="K444" s="497"/>
      <c r="L444" s="86"/>
      <c r="M444" s="497">
        <v>1</v>
      </c>
      <c r="N444" s="86">
        <v>2</v>
      </c>
      <c r="O444" s="497">
        <v>1</v>
      </c>
      <c r="P444" s="86">
        <v>7</v>
      </c>
      <c r="Q444" s="497">
        <v>4</v>
      </c>
      <c r="R444" s="86">
        <v>1</v>
      </c>
      <c r="S444" s="497"/>
      <c r="T444" s="86"/>
      <c r="U444" s="497"/>
      <c r="V444" s="86"/>
      <c r="W444" s="497"/>
      <c r="X444" s="86"/>
      <c r="Y444" s="497"/>
      <c r="Z444" s="86"/>
      <c r="AA444" s="548"/>
      <c r="AB444" s="129"/>
      <c r="AC444" s="551"/>
      <c r="AD444" s="88">
        <f t="shared" si="59"/>
        <v>14</v>
      </c>
      <c r="AE444" s="88">
        <f t="shared" si="60"/>
        <v>13</v>
      </c>
      <c r="AF444" s="130"/>
    </row>
    <row r="445" spans="1:32" ht="213.75">
      <c r="A445" s="112" t="s">
        <v>877</v>
      </c>
      <c r="B445" s="112" t="s">
        <v>878</v>
      </c>
      <c r="C445" s="112" t="s">
        <v>879</v>
      </c>
      <c r="D445" s="86" t="s">
        <v>880</v>
      </c>
      <c r="E445" s="129">
        <v>5</v>
      </c>
      <c r="F445" s="85">
        <v>3</v>
      </c>
      <c r="G445" s="496">
        <v>3</v>
      </c>
      <c r="H445" s="86"/>
      <c r="I445" s="497">
        <v>4</v>
      </c>
      <c r="J445" s="86">
        <v>2</v>
      </c>
      <c r="K445" s="497">
        <v>4</v>
      </c>
      <c r="L445" s="86"/>
      <c r="M445" s="497">
        <v>4</v>
      </c>
      <c r="N445" s="86"/>
      <c r="O445" s="497">
        <v>5</v>
      </c>
      <c r="P445" s="86"/>
      <c r="Q445" s="497">
        <v>4</v>
      </c>
      <c r="R445" s="86"/>
      <c r="S445" s="497"/>
      <c r="T445" s="86"/>
      <c r="U445" s="497"/>
      <c r="V445" s="86"/>
      <c r="W445" s="497"/>
      <c r="X445" s="86"/>
      <c r="Y445" s="497"/>
      <c r="Z445" s="86"/>
      <c r="AA445" s="548"/>
      <c r="AB445" s="129"/>
      <c r="AC445" s="551"/>
      <c r="AD445" s="88">
        <f t="shared" si="59"/>
        <v>5</v>
      </c>
      <c r="AE445" s="88">
        <f t="shared" si="60"/>
        <v>24</v>
      </c>
      <c r="AF445" s="130"/>
    </row>
    <row r="446" spans="1:32" ht="45">
      <c r="A446" s="112" t="s">
        <v>881</v>
      </c>
      <c r="B446" s="112" t="s">
        <v>882</v>
      </c>
      <c r="C446" s="112" t="s">
        <v>883</v>
      </c>
      <c r="D446" s="86" t="s">
        <v>66</v>
      </c>
      <c r="E446" s="129">
        <v>1</v>
      </c>
      <c r="F446" s="85"/>
      <c r="G446" s="496"/>
      <c r="H446" s="86"/>
      <c r="I446" s="497"/>
      <c r="J446" s="86"/>
      <c r="K446" s="497"/>
      <c r="L446" s="86"/>
      <c r="M446" s="497"/>
      <c r="N446" s="86"/>
      <c r="O446" s="497">
        <v>1</v>
      </c>
      <c r="P446" s="86"/>
      <c r="Q446" s="497">
        <v>1</v>
      </c>
      <c r="R446" s="86">
        <v>1</v>
      </c>
      <c r="S446" s="497"/>
      <c r="T446" s="86"/>
      <c r="U446" s="497"/>
      <c r="V446" s="86"/>
      <c r="W446" s="497"/>
      <c r="X446" s="86"/>
      <c r="Y446" s="497"/>
      <c r="Z446" s="86"/>
      <c r="AA446" s="548"/>
      <c r="AB446" s="129"/>
      <c r="AC446" s="551"/>
      <c r="AD446" s="88">
        <f t="shared" si="59"/>
        <v>1</v>
      </c>
      <c r="AE446" s="88">
        <f t="shared" si="60"/>
        <v>2</v>
      </c>
      <c r="AF446" s="130"/>
    </row>
    <row r="447" spans="1:32" ht="146.25">
      <c r="A447" s="112" t="s">
        <v>884</v>
      </c>
      <c r="B447" s="112" t="s">
        <v>871</v>
      </c>
      <c r="C447" s="112" t="s">
        <v>885</v>
      </c>
      <c r="D447" s="86" t="s">
        <v>66</v>
      </c>
      <c r="E447" s="129">
        <v>1</v>
      </c>
      <c r="F447" s="85"/>
      <c r="G447" s="496"/>
      <c r="H447" s="86"/>
      <c r="I447" s="497"/>
      <c r="J447" s="86"/>
      <c r="K447" s="497"/>
      <c r="L447" s="86"/>
      <c r="M447" s="497"/>
      <c r="N447" s="86"/>
      <c r="O447" s="497">
        <v>1</v>
      </c>
      <c r="P447" s="86"/>
      <c r="Q447" s="497">
        <v>1</v>
      </c>
      <c r="R447" s="86"/>
      <c r="S447" s="497"/>
      <c r="T447" s="86">
        <v>1</v>
      </c>
      <c r="U447" s="497"/>
      <c r="V447" s="86"/>
      <c r="W447" s="497"/>
      <c r="X447" s="86"/>
      <c r="Y447" s="497"/>
      <c r="Z447" s="86"/>
      <c r="AA447" s="548"/>
      <c r="AB447" s="129"/>
      <c r="AC447" s="551"/>
      <c r="AD447" s="88">
        <f t="shared" si="59"/>
        <v>1</v>
      </c>
      <c r="AE447" s="88">
        <f t="shared" si="60"/>
        <v>2</v>
      </c>
      <c r="AF447" s="130"/>
    </row>
    <row r="448" spans="1:32" ht="168.75">
      <c r="A448" s="112" t="s">
        <v>886</v>
      </c>
      <c r="B448" s="112" t="s">
        <v>887</v>
      </c>
      <c r="C448" s="112" t="s">
        <v>888</v>
      </c>
      <c r="D448" s="86" t="s">
        <v>66</v>
      </c>
      <c r="E448" s="129">
        <v>1</v>
      </c>
      <c r="F448" s="85"/>
      <c r="G448" s="496"/>
      <c r="H448" s="86"/>
      <c r="I448" s="497"/>
      <c r="J448" s="86"/>
      <c r="K448" s="497"/>
      <c r="L448" s="86"/>
      <c r="M448" s="497">
        <v>1</v>
      </c>
      <c r="N448" s="86"/>
      <c r="O448" s="497">
        <v>2</v>
      </c>
      <c r="P448" s="86"/>
      <c r="Q448" s="497">
        <v>3</v>
      </c>
      <c r="R448" s="86"/>
      <c r="S448" s="497"/>
      <c r="T448" s="86">
        <v>1</v>
      </c>
      <c r="U448" s="497"/>
      <c r="V448" s="86"/>
      <c r="W448" s="497"/>
      <c r="X448" s="86"/>
      <c r="Y448" s="497"/>
      <c r="Z448" s="86"/>
      <c r="AA448" s="548"/>
      <c r="AB448" s="129"/>
      <c r="AC448" s="551"/>
      <c r="AD448" s="88">
        <f t="shared" si="59"/>
        <v>1</v>
      </c>
      <c r="AE448" s="88">
        <f t="shared" si="60"/>
        <v>6</v>
      </c>
      <c r="AF448" s="130"/>
    </row>
    <row r="449" spans="1:32" ht="326.25">
      <c r="A449" s="112" t="s">
        <v>889</v>
      </c>
      <c r="B449" s="112" t="s">
        <v>890</v>
      </c>
      <c r="C449" s="112" t="s">
        <v>891</v>
      </c>
      <c r="D449" s="86" t="s">
        <v>366</v>
      </c>
      <c r="E449" s="129">
        <v>3</v>
      </c>
      <c r="F449" s="85"/>
      <c r="G449" s="496"/>
      <c r="H449" s="86"/>
      <c r="I449" s="497"/>
      <c r="J449" s="86">
        <v>1</v>
      </c>
      <c r="K449" s="497">
        <v>1</v>
      </c>
      <c r="L449" s="86"/>
      <c r="M449" s="497">
        <v>2</v>
      </c>
      <c r="N449" s="86"/>
      <c r="O449" s="497">
        <v>4</v>
      </c>
      <c r="P449" s="86">
        <v>1</v>
      </c>
      <c r="Q449" s="497">
        <v>1</v>
      </c>
      <c r="R449" s="86"/>
      <c r="S449" s="497"/>
      <c r="T449" s="86"/>
      <c r="U449" s="497"/>
      <c r="V449" s="86">
        <v>1</v>
      </c>
      <c r="W449" s="497"/>
      <c r="X449" s="86"/>
      <c r="Y449" s="497"/>
      <c r="Z449" s="86"/>
      <c r="AA449" s="548"/>
      <c r="AB449" s="129"/>
      <c r="AC449" s="551"/>
      <c r="AD449" s="88">
        <f t="shared" si="59"/>
        <v>3</v>
      </c>
      <c r="AE449" s="88">
        <f t="shared" si="60"/>
        <v>8</v>
      </c>
      <c r="AF449" s="130"/>
    </row>
    <row r="450" spans="1:32" ht="326.25">
      <c r="A450" s="112" t="s">
        <v>892</v>
      </c>
      <c r="B450" s="112" t="s">
        <v>890</v>
      </c>
      <c r="C450" s="112" t="s">
        <v>893</v>
      </c>
      <c r="D450" s="86" t="s">
        <v>371</v>
      </c>
      <c r="E450" s="129">
        <v>9</v>
      </c>
      <c r="F450" s="85"/>
      <c r="G450" s="496"/>
      <c r="H450" s="86"/>
      <c r="I450" s="497"/>
      <c r="J450" s="86"/>
      <c r="K450" s="497"/>
      <c r="L450" s="86">
        <v>3</v>
      </c>
      <c r="M450" s="497">
        <v>1</v>
      </c>
      <c r="N450" s="86"/>
      <c r="O450" s="497">
        <v>2</v>
      </c>
      <c r="P450" s="86"/>
      <c r="Q450" s="497">
        <v>3</v>
      </c>
      <c r="R450" s="86">
        <v>3</v>
      </c>
      <c r="S450" s="497"/>
      <c r="T450" s="86"/>
      <c r="U450" s="497"/>
      <c r="V450" s="86"/>
      <c r="W450" s="497"/>
      <c r="X450" s="86">
        <v>3</v>
      </c>
      <c r="Y450" s="497"/>
      <c r="Z450" s="86"/>
      <c r="AA450" s="548"/>
      <c r="AB450" s="129"/>
      <c r="AC450" s="561"/>
      <c r="AD450" s="88">
        <f>+F450+H450+J450+L450+N450+P450+R450+T450+V450+X450+Z450+AB450</f>
        <v>9</v>
      </c>
      <c r="AE450" s="88">
        <f>+G450+I450+K450+M450+O450+Q450+S450+U450+W450+Y450+AA450+AC450</f>
        <v>6</v>
      </c>
      <c r="AF450" s="130"/>
    </row>
    <row r="451" spans="1:32" ht="259.5" thickBot="1">
      <c r="A451" s="112" t="s">
        <v>894</v>
      </c>
      <c r="B451" s="112" t="s">
        <v>895</v>
      </c>
      <c r="C451" s="112" t="s">
        <v>896</v>
      </c>
      <c r="D451" s="86" t="s">
        <v>897</v>
      </c>
      <c r="E451" s="129">
        <v>1</v>
      </c>
      <c r="F451" s="85"/>
      <c r="G451" s="496"/>
      <c r="H451" s="86"/>
      <c r="I451" s="497"/>
      <c r="J451" s="86"/>
      <c r="K451" s="497"/>
      <c r="L451" s="86"/>
      <c r="M451" s="497"/>
      <c r="N451" s="86"/>
      <c r="O451" s="497"/>
      <c r="P451" s="86"/>
      <c r="Q451" s="497">
        <v>1</v>
      </c>
      <c r="R451" s="86"/>
      <c r="S451" s="497"/>
      <c r="T451" s="86"/>
      <c r="U451" s="497"/>
      <c r="V451" s="86">
        <v>1</v>
      </c>
      <c r="W451" s="497"/>
      <c r="X451" s="86"/>
      <c r="Y451" s="497"/>
      <c r="Z451" s="86"/>
      <c r="AA451" s="548"/>
      <c r="AB451" s="129"/>
      <c r="AC451" s="552"/>
      <c r="AD451" s="88">
        <f t="shared" si="59"/>
        <v>1</v>
      </c>
      <c r="AE451" s="88">
        <f t="shared" si="60"/>
        <v>1</v>
      </c>
      <c r="AF451" s="130"/>
    </row>
    <row r="452" spans="1:32" s="24" customFormat="1" ht="30.75" customHeight="1" thickBot="1">
      <c r="A452" s="702" t="s">
        <v>187</v>
      </c>
      <c r="B452" s="702"/>
      <c r="C452" s="702"/>
      <c r="D452" s="702"/>
      <c r="E452" s="703"/>
      <c r="F452" s="677"/>
      <c r="G452" s="678"/>
      <c r="H452" s="679"/>
      <c r="I452" s="679"/>
      <c r="J452" s="679"/>
      <c r="K452" s="679"/>
      <c r="L452" s="679"/>
      <c r="M452" s="679"/>
      <c r="N452" s="679"/>
      <c r="O452" s="679"/>
      <c r="P452" s="679"/>
      <c r="Q452" s="679"/>
      <c r="R452" s="679"/>
      <c r="S452" s="679"/>
      <c r="T452" s="679"/>
      <c r="U452" s="679"/>
      <c r="V452" s="679"/>
      <c r="W452" s="679"/>
      <c r="X452" s="679"/>
      <c r="Y452" s="679"/>
      <c r="Z452" s="679"/>
      <c r="AA452" s="680"/>
      <c r="AB452" s="680"/>
      <c r="AC452" s="390"/>
      <c r="AD452" s="58"/>
      <c r="AE452" s="58"/>
      <c r="AF452" s="58"/>
    </row>
    <row r="453" spans="1:32" ht="109.5" customHeight="1">
      <c r="A453" s="112" t="s">
        <v>478</v>
      </c>
      <c r="B453" s="112" t="s">
        <v>482</v>
      </c>
      <c r="C453" s="112" t="s">
        <v>483</v>
      </c>
      <c r="D453" s="86" t="s">
        <v>487</v>
      </c>
      <c r="E453" s="129">
        <v>6</v>
      </c>
      <c r="F453" s="85"/>
      <c r="G453" s="496">
        <v>1</v>
      </c>
      <c r="H453" s="86">
        <v>1</v>
      </c>
      <c r="I453" s="497">
        <v>1</v>
      </c>
      <c r="J453" s="86"/>
      <c r="K453" s="497">
        <v>1</v>
      </c>
      <c r="L453" s="86">
        <v>1</v>
      </c>
      <c r="M453" s="497">
        <v>2</v>
      </c>
      <c r="N453" s="86"/>
      <c r="O453" s="497">
        <v>1</v>
      </c>
      <c r="P453" s="86">
        <v>1</v>
      </c>
      <c r="Q453" s="497">
        <v>3</v>
      </c>
      <c r="R453" s="86"/>
      <c r="S453" s="497"/>
      <c r="T453" s="86">
        <v>1</v>
      </c>
      <c r="U453" s="497"/>
      <c r="V453" s="86"/>
      <c r="W453" s="497"/>
      <c r="X453" s="86">
        <v>1</v>
      </c>
      <c r="Y453" s="497"/>
      <c r="Z453" s="86"/>
      <c r="AA453" s="548"/>
      <c r="AB453" s="129">
        <v>1</v>
      </c>
      <c r="AC453" s="549"/>
      <c r="AD453" s="88">
        <f aca="true" t="shared" si="61" ref="AD453:AE456">+F453+H453+J453+L453+N453+P453+R453+T453+V453+X453+Z453+AB453</f>
        <v>6</v>
      </c>
      <c r="AE453" s="88">
        <f t="shared" si="61"/>
        <v>9</v>
      </c>
      <c r="AF453" s="130" t="s">
        <v>988</v>
      </c>
    </row>
    <row r="454" spans="1:32" ht="409.5">
      <c r="A454" s="112" t="s">
        <v>479</v>
      </c>
      <c r="B454" s="112" t="s">
        <v>484</v>
      </c>
      <c r="C454" s="112" t="s">
        <v>485</v>
      </c>
      <c r="D454" s="86" t="s">
        <v>488</v>
      </c>
      <c r="E454" s="129">
        <v>119</v>
      </c>
      <c r="F454" s="85"/>
      <c r="G454" s="496">
        <v>12</v>
      </c>
      <c r="H454" s="86"/>
      <c r="I454" s="497"/>
      <c r="J454" s="86"/>
      <c r="K454" s="497"/>
      <c r="L454" s="86"/>
      <c r="M454" s="497">
        <v>6</v>
      </c>
      <c r="N454" s="86"/>
      <c r="O454" s="497"/>
      <c r="P454" s="86">
        <v>119</v>
      </c>
      <c r="Q454" s="497"/>
      <c r="R454" s="86"/>
      <c r="S454" s="497"/>
      <c r="T454" s="86"/>
      <c r="U454" s="497"/>
      <c r="V454" s="86"/>
      <c r="W454" s="497"/>
      <c r="X454" s="86"/>
      <c r="Y454" s="497"/>
      <c r="Z454" s="86"/>
      <c r="AA454" s="548"/>
      <c r="AB454" s="129"/>
      <c r="AC454" s="551"/>
      <c r="AD454" s="88">
        <f t="shared" si="61"/>
        <v>119</v>
      </c>
      <c r="AE454" s="88">
        <f t="shared" si="61"/>
        <v>18</v>
      </c>
      <c r="AF454" s="130" t="s">
        <v>989</v>
      </c>
    </row>
    <row r="455" spans="1:32" ht="123.75">
      <c r="A455" s="112" t="s">
        <v>480</v>
      </c>
      <c r="B455" s="112" t="s">
        <v>249</v>
      </c>
      <c r="C455" s="112" t="s">
        <v>486</v>
      </c>
      <c r="D455" s="86" t="s">
        <v>489</v>
      </c>
      <c r="E455" s="129">
        <v>1</v>
      </c>
      <c r="F455" s="85"/>
      <c r="G455" s="496"/>
      <c r="H455" s="86"/>
      <c r="I455" s="497"/>
      <c r="J455" s="86">
        <v>1</v>
      </c>
      <c r="K455" s="497"/>
      <c r="L455" s="86"/>
      <c r="M455" s="497"/>
      <c r="N455" s="86"/>
      <c r="O455" s="497"/>
      <c r="P455" s="86"/>
      <c r="Q455" s="497"/>
      <c r="R455" s="86"/>
      <c r="S455" s="497"/>
      <c r="T455" s="86"/>
      <c r="U455" s="497"/>
      <c r="V455" s="86"/>
      <c r="W455" s="497"/>
      <c r="X455" s="86"/>
      <c r="Y455" s="497"/>
      <c r="Z455" s="86"/>
      <c r="AA455" s="548"/>
      <c r="AB455" s="129"/>
      <c r="AC455" s="551"/>
      <c r="AD455" s="88">
        <f t="shared" si="61"/>
        <v>1</v>
      </c>
      <c r="AE455" s="88">
        <f t="shared" si="61"/>
        <v>0</v>
      </c>
      <c r="AF455" s="130" t="s">
        <v>990</v>
      </c>
    </row>
    <row r="456" spans="1:32" ht="90.75" thickBot="1">
      <c r="A456" s="112" t="s">
        <v>481</v>
      </c>
      <c r="B456" s="112" t="s">
        <v>249</v>
      </c>
      <c r="C456" s="112" t="s">
        <v>486</v>
      </c>
      <c r="D456" s="86" t="s">
        <v>490</v>
      </c>
      <c r="E456" s="129">
        <v>1</v>
      </c>
      <c r="F456" s="85"/>
      <c r="G456" s="496"/>
      <c r="H456" s="86"/>
      <c r="I456" s="497"/>
      <c r="J456" s="86"/>
      <c r="K456" s="497"/>
      <c r="L456" s="86"/>
      <c r="M456" s="497"/>
      <c r="N456" s="86"/>
      <c r="O456" s="497"/>
      <c r="P456" s="86"/>
      <c r="Q456" s="497">
        <v>1</v>
      </c>
      <c r="R456" s="86"/>
      <c r="S456" s="497"/>
      <c r="T456" s="86"/>
      <c r="U456" s="497"/>
      <c r="V456" s="86">
        <v>1</v>
      </c>
      <c r="W456" s="497"/>
      <c r="X456" s="86"/>
      <c r="Y456" s="497"/>
      <c r="Z456" s="86"/>
      <c r="AA456" s="548"/>
      <c r="AB456" s="129"/>
      <c r="AC456" s="552"/>
      <c r="AD456" s="88">
        <f t="shared" si="61"/>
        <v>1</v>
      </c>
      <c r="AE456" s="88">
        <f t="shared" si="61"/>
        <v>1</v>
      </c>
      <c r="AF456" s="130" t="s">
        <v>991</v>
      </c>
    </row>
    <row r="457" spans="1:32" s="24" customFormat="1" ht="15.75" thickBot="1">
      <c r="A457" s="702" t="s">
        <v>188</v>
      </c>
      <c r="B457" s="702"/>
      <c r="C457" s="702"/>
      <c r="D457" s="702"/>
      <c r="E457" s="703"/>
      <c r="F457" s="677"/>
      <c r="G457" s="678"/>
      <c r="H457" s="679"/>
      <c r="I457" s="679"/>
      <c r="J457" s="679"/>
      <c r="K457" s="679"/>
      <c r="L457" s="679"/>
      <c r="M457" s="679"/>
      <c r="N457" s="679"/>
      <c r="O457" s="679"/>
      <c r="P457" s="679"/>
      <c r="Q457" s="679"/>
      <c r="R457" s="679"/>
      <c r="S457" s="679"/>
      <c r="T457" s="679"/>
      <c r="U457" s="679"/>
      <c r="V457" s="679"/>
      <c r="W457" s="679"/>
      <c r="X457" s="679"/>
      <c r="Y457" s="679"/>
      <c r="Z457" s="679"/>
      <c r="AA457" s="680"/>
      <c r="AB457" s="680"/>
      <c r="AC457" s="390"/>
      <c r="AD457" s="58"/>
      <c r="AE457" s="58"/>
      <c r="AF457" s="58"/>
    </row>
    <row r="458" spans="1:32" ht="45">
      <c r="A458" s="112" t="s">
        <v>655</v>
      </c>
      <c r="B458" s="112" t="s">
        <v>249</v>
      </c>
      <c r="C458" s="112" t="s">
        <v>762</v>
      </c>
      <c r="D458" s="86" t="s">
        <v>375</v>
      </c>
      <c r="E458" s="129">
        <v>12</v>
      </c>
      <c r="F458" s="85">
        <v>1</v>
      </c>
      <c r="G458" s="496">
        <v>1</v>
      </c>
      <c r="H458" s="86">
        <v>1</v>
      </c>
      <c r="I458" s="497">
        <v>2</v>
      </c>
      <c r="J458" s="86">
        <v>1</v>
      </c>
      <c r="K458" s="497">
        <v>2</v>
      </c>
      <c r="L458" s="86">
        <v>1</v>
      </c>
      <c r="M458" s="497">
        <v>1</v>
      </c>
      <c r="N458" s="86">
        <v>1</v>
      </c>
      <c r="O458" s="497">
        <v>1</v>
      </c>
      <c r="P458" s="86">
        <v>1</v>
      </c>
      <c r="Q458" s="497">
        <v>1</v>
      </c>
      <c r="R458" s="86">
        <v>1</v>
      </c>
      <c r="S458" s="497"/>
      <c r="T458" s="86">
        <v>1</v>
      </c>
      <c r="U458" s="497"/>
      <c r="V458" s="86">
        <v>1</v>
      </c>
      <c r="W458" s="497"/>
      <c r="X458" s="86">
        <v>1</v>
      </c>
      <c r="Y458" s="497"/>
      <c r="Z458" s="86">
        <v>1</v>
      </c>
      <c r="AA458" s="548"/>
      <c r="AB458" s="129">
        <v>1</v>
      </c>
      <c r="AC458" s="549"/>
      <c r="AD458" s="88">
        <f aca="true" t="shared" si="62" ref="AD458:AD463">+F458+H458+J458+L458+N458+P458+R458+T458+V458+X458+Z458+AB458</f>
        <v>12</v>
      </c>
      <c r="AE458" s="88">
        <f aca="true" t="shared" si="63" ref="AE458:AE463">+G458+I458+K458+M458+O458+Q458+S458+U458+W458+Y458+AA458+AC458</f>
        <v>8</v>
      </c>
      <c r="AF458" s="130"/>
    </row>
    <row r="459" spans="1:32" ht="45">
      <c r="A459" s="112" t="s">
        <v>656</v>
      </c>
      <c r="B459" s="112" t="s">
        <v>249</v>
      </c>
      <c r="C459" s="112" t="s">
        <v>762</v>
      </c>
      <c r="D459" s="86" t="s">
        <v>66</v>
      </c>
      <c r="E459" s="129">
        <v>36</v>
      </c>
      <c r="F459" s="85">
        <v>3</v>
      </c>
      <c r="G459" s="496">
        <v>1</v>
      </c>
      <c r="H459" s="86">
        <v>3</v>
      </c>
      <c r="I459" s="497">
        <v>1</v>
      </c>
      <c r="J459" s="86">
        <v>3</v>
      </c>
      <c r="K459" s="497">
        <v>1</v>
      </c>
      <c r="L459" s="86">
        <v>3</v>
      </c>
      <c r="M459" s="497">
        <v>3</v>
      </c>
      <c r="N459" s="86">
        <v>3</v>
      </c>
      <c r="O459" s="497">
        <v>3</v>
      </c>
      <c r="P459" s="86">
        <v>3</v>
      </c>
      <c r="Q459" s="497">
        <v>3</v>
      </c>
      <c r="R459" s="86">
        <v>3</v>
      </c>
      <c r="S459" s="497"/>
      <c r="T459" s="86">
        <v>3</v>
      </c>
      <c r="U459" s="497"/>
      <c r="V459" s="86">
        <v>3</v>
      </c>
      <c r="W459" s="497"/>
      <c r="X459" s="86">
        <v>3</v>
      </c>
      <c r="Y459" s="497"/>
      <c r="Z459" s="86">
        <v>3</v>
      </c>
      <c r="AA459" s="548"/>
      <c r="AB459" s="129">
        <v>3</v>
      </c>
      <c r="AC459" s="551"/>
      <c r="AD459" s="88">
        <f t="shared" si="62"/>
        <v>36</v>
      </c>
      <c r="AE459" s="88">
        <f t="shared" si="63"/>
        <v>12</v>
      </c>
      <c r="AF459" s="130"/>
    </row>
    <row r="460" spans="1:32" ht="45">
      <c r="A460" s="112" t="s">
        <v>657</v>
      </c>
      <c r="B460" s="112" t="s">
        <v>249</v>
      </c>
      <c r="C460" s="112" t="s">
        <v>762</v>
      </c>
      <c r="D460" s="86" t="s">
        <v>66</v>
      </c>
      <c r="E460" s="129">
        <v>36</v>
      </c>
      <c r="F460" s="85">
        <v>3</v>
      </c>
      <c r="G460" s="496"/>
      <c r="H460" s="86">
        <v>3</v>
      </c>
      <c r="I460" s="497">
        <v>1</v>
      </c>
      <c r="J460" s="86">
        <v>3</v>
      </c>
      <c r="K460" s="497">
        <v>1</v>
      </c>
      <c r="L460" s="86">
        <v>3</v>
      </c>
      <c r="M460" s="497">
        <v>3</v>
      </c>
      <c r="N460" s="86">
        <v>3</v>
      </c>
      <c r="O460" s="497">
        <v>3</v>
      </c>
      <c r="P460" s="86">
        <v>3</v>
      </c>
      <c r="Q460" s="497">
        <v>3</v>
      </c>
      <c r="R460" s="86">
        <v>3</v>
      </c>
      <c r="S460" s="497"/>
      <c r="T460" s="86">
        <v>3</v>
      </c>
      <c r="U460" s="497"/>
      <c r="V460" s="86">
        <v>3</v>
      </c>
      <c r="W460" s="497"/>
      <c r="X460" s="86">
        <v>3</v>
      </c>
      <c r="Y460" s="497"/>
      <c r="Z460" s="86">
        <v>3</v>
      </c>
      <c r="AA460" s="548"/>
      <c r="AB460" s="129">
        <v>3</v>
      </c>
      <c r="AC460" s="551"/>
      <c r="AD460" s="88">
        <f t="shared" si="62"/>
        <v>36</v>
      </c>
      <c r="AE460" s="88">
        <f t="shared" si="63"/>
        <v>11</v>
      </c>
      <c r="AF460" s="130"/>
    </row>
    <row r="461" spans="1:32" ht="45">
      <c r="A461" s="112" t="s">
        <v>658</v>
      </c>
      <c r="B461" s="112" t="s">
        <v>249</v>
      </c>
      <c r="C461" s="112" t="s">
        <v>762</v>
      </c>
      <c r="D461" s="86" t="s">
        <v>376</v>
      </c>
      <c r="E461" s="129">
        <v>1</v>
      </c>
      <c r="F461" s="85"/>
      <c r="G461" s="496"/>
      <c r="H461" s="86"/>
      <c r="I461" s="497"/>
      <c r="J461" s="86"/>
      <c r="K461" s="497"/>
      <c r="L461" s="86"/>
      <c r="M461" s="497"/>
      <c r="N461" s="86">
        <v>1</v>
      </c>
      <c r="O461" s="497"/>
      <c r="P461" s="86"/>
      <c r="Q461" s="497"/>
      <c r="R461" s="86"/>
      <c r="S461" s="497"/>
      <c r="T461" s="86"/>
      <c r="U461" s="497"/>
      <c r="V461" s="86"/>
      <c r="W461" s="497"/>
      <c r="X461" s="86"/>
      <c r="Y461" s="497"/>
      <c r="Z461" s="86"/>
      <c r="AA461" s="548"/>
      <c r="AB461" s="129"/>
      <c r="AC461" s="551"/>
      <c r="AD461" s="88">
        <f t="shared" si="62"/>
        <v>1</v>
      </c>
      <c r="AE461" s="88">
        <f t="shared" si="63"/>
        <v>0</v>
      </c>
      <c r="AF461" s="130"/>
    </row>
    <row r="462" spans="1:32" ht="45">
      <c r="A462" s="112" t="s">
        <v>659</v>
      </c>
      <c r="B462" s="112" t="s">
        <v>249</v>
      </c>
      <c r="C462" s="112" t="s">
        <v>762</v>
      </c>
      <c r="D462" s="86" t="s">
        <v>377</v>
      </c>
      <c r="E462" s="129">
        <v>1</v>
      </c>
      <c r="F462" s="85"/>
      <c r="G462" s="496"/>
      <c r="H462" s="86"/>
      <c r="I462" s="497"/>
      <c r="J462" s="86"/>
      <c r="K462" s="497"/>
      <c r="L462" s="86">
        <v>1</v>
      </c>
      <c r="M462" s="497"/>
      <c r="N462" s="86"/>
      <c r="O462" s="497"/>
      <c r="P462" s="86"/>
      <c r="Q462" s="497"/>
      <c r="R462" s="86"/>
      <c r="S462" s="497"/>
      <c r="T462" s="86"/>
      <c r="U462" s="497"/>
      <c r="V462" s="86"/>
      <c r="W462" s="497"/>
      <c r="X462" s="86"/>
      <c r="Y462" s="497"/>
      <c r="Z462" s="86"/>
      <c r="AA462" s="548"/>
      <c r="AB462" s="129"/>
      <c r="AC462" s="551"/>
      <c r="AD462" s="88">
        <f t="shared" si="62"/>
        <v>1</v>
      </c>
      <c r="AE462" s="88">
        <f t="shared" si="63"/>
        <v>0</v>
      </c>
      <c r="AF462" s="130"/>
    </row>
    <row r="463" spans="1:32" ht="45.75" thickBot="1">
      <c r="A463" s="112" t="s">
        <v>660</v>
      </c>
      <c r="B463" s="112" t="s">
        <v>249</v>
      </c>
      <c r="C463" s="112" t="s">
        <v>762</v>
      </c>
      <c r="D463" s="86" t="s">
        <v>378</v>
      </c>
      <c r="E463" s="129">
        <v>24</v>
      </c>
      <c r="F463" s="85">
        <v>2</v>
      </c>
      <c r="G463" s="496"/>
      <c r="H463" s="86">
        <v>2</v>
      </c>
      <c r="I463" s="497">
        <v>2</v>
      </c>
      <c r="J463" s="86">
        <v>2</v>
      </c>
      <c r="K463" s="497">
        <v>1</v>
      </c>
      <c r="L463" s="86">
        <v>2</v>
      </c>
      <c r="M463" s="497">
        <v>2</v>
      </c>
      <c r="N463" s="86">
        <v>2</v>
      </c>
      <c r="O463" s="497">
        <v>2</v>
      </c>
      <c r="P463" s="86">
        <v>2</v>
      </c>
      <c r="Q463" s="497">
        <v>2</v>
      </c>
      <c r="R463" s="86">
        <v>2</v>
      </c>
      <c r="S463" s="497"/>
      <c r="T463" s="86">
        <v>2</v>
      </c>
      <c r="U463" s="497"/>
      <c r="V463" s="86">
        <v>2</v>
      </c>
      <c r="W463" s="497"/>
      <c r="X463" s="86">
        <v>2</v>
      </c>
      <c r="Y463" s="497"/>
      <c r="Z463" s="86">
        <v>2</v>
      </c>
      <c r="AA463" s="548"/>
      <c r="AB463" s="129">
        <v>2</v>
      </c>
      <c r="AC463" s="552"/>
      <c r="AD463" s="88">
        <f t="shared" si="62"/>
        <v>24</v>
      </c>
      <c r="AE463" s="88">
        <f t="shared" si="63"/>
        <v>9</v>
      </c>
      <c r="AF463" s="130"/>
    </row>
    <row r="464" spans="1:32" s="24" customFormat="1" ht="15.75" thickBot="1">
      <c r="A464" s="702" t="s">
        <v>698</v>
      </c>
      <c r="B464" s="702"/>
      <c r="C464" s="702"/>
      <c r="D464" s="702"/>
      <c r="E464" s="703"/>
      <c r="F464" s="677"/>
      <c r="G464" s="678"/>
      <c r="H464" s="679"/>
      <c r="I464" s="679"/>
      <c r="J464" s="679"/>
      <c r="K464" s="679"/>
      <c r="L464" s="679"/>
      <c r="M464" s="679"/>
      <c r="N464" s="679"/>
      <c r="O464" s="679"/>
      <c r="P464" s="679"/>
      <c r="Q464" s="679"/>
      <c r="R464" s="679"/>
      <c r="S464" s="679"/>
      <c r="T464" s="679"/>
      <c r="U464" s="679"/>
      <c r="V464" s="679"/>
      <c r="W464" s="679"/>
      <c r="X464" s="679"/>
      <c r="Y464" s="679"/>
      <c r="Z464" s="679"/>
      <c r="AA464" s="680"/>
      <c r="AB464" s="680"/>
      <c r="AC464" s="390"/>
      <c r="AD464" s="58"/>
      <c r="AE464" s="58"/>
      <c r="AF464" s="58"/>
    </row>
    <row r="465" spans="1:32" ht="45">
      <c r="A465" s="112" t="s">
        <v>223</v>
      </c>
      <c r="B465" s="112" t="s">
        <v>372</v>
      </c>
      <c r="C465" s="112" t="s">
        <v>268</v>
      </c>
      <c r="D465" s="86" t="s">
        <v>374</v>
      </c>
      <c r="E465" s="129">
        <v>1</v>
      </c>
      <c r="F465" s="85"/>
      <c r="G465" s="496"/>
      <c r="H465" s="86"/>
      <c r="I465" s="497"/>
      <c r="J465" s="86"/>
      <c r="K465" s="497"/>
      <c r="L465" s="86"/>
      <c r="M465" s="497">
        <v>1</v>
      </c>
      <c r="N465" s="86">
        <v>1</v>
      </c>
      <c r="O465" s="497"/>
      <c r="P465" s="86"/>
      <c r="Q465" s="497"/>
      <c r="R465" s="86"/>
      <c r="S465" s="497"/>
      <c r="T465" s="86"/>
      <c r="U465" s="497"/>
      <c r="V465" s="86"/>
      <c r="W465" s="497"/>
      <c r="X465" s="86"/>
      <c r="Y465" s="497"/>
      <c r="Z465" s="86"/>
      <c r="AA465" s="548"/>
      <c r="AB465" s="129"/>
      <c r="AC465" s="549"/>
      <c r="AD465" s="88">
        <f aca="true" t="shared" si="64" ref="AD465:AD472">+F465+H465+J465+L465+N465+P465+R465+T465+V465+X465+Z465+AB465</f>
        <v>1</v>
      </c>
      <c r="AE465" s="88">
        <f aca="true" t="shared" si="65" ref="AE465:AE472">+G465+I465+K465+M465+O465+Q465+S465+U465+W465+Y465+AA465+AC465</f>
        <v>1</v>
      </c>
      <c r="AF465" s="130"/>
    </row>
    <row r="466" spans="1:32" ht="45">
      <c r="A466" s="112" t="s">
        <v>224</v>
      </c>
      <c r="B466" s="112" t="s">
        <v>372</v>
      </c>
      <c r="C466" s="112" t="s">
        <v>268</v>
      </c>
      <c r="D466" s="86" t="s">
        <v>374</v>
      </c>
      <c r="E466" s="129">
        <v>1</v>
      </c>
      <c r="F466" s="85"/>
      <c r="G466" s="496"/>
      <c r="H466" s="86"/>
      <c r="I466" s="497"/>
      <c r="J466" s="86"/>
      <c r="K466" s="497"/>
      <c r="L466" s="86"/>
      <c r="M466" s="497"/>
      <c r="N466" s="86">
        <v>1</v>
      </c>
      <c r="O466" s="497"/>
      <c r="P466" s="86"/>
      <c r="Q466" s="497"/>
      <c r="R466" s="86"/>
      <c r="S466" s="497"/>
      <c r="T466" s="86"/>
      <c r="U466" s="497"/>
      <c r="V466" s="86"/>
      <c r="W466" s="497"/>
      <c r="X466" s="86"/>
      <c r="Y466" s="497"/>
      <c r="Z466" s="86">
        <v>1</v>
      </c>
      <c r="AA466" s="548"/>
      <c r="AB466" s="129"/>
      <c r="AC466" s="551"/>
      <c r="AD466" s="88">
        <f t="shared" si="64"/>
        <v>2</v>
      </c>
      <c r="AE466" s="88">
        <f t="shared" si="65"/>
        <v>0</v>
      </c>
      <c r="AF466" s="130"/>
    </row>
    <row r="467" spans="1:32" ht="157.5">
      <c r="A467" s="112" t="s">
        <v>225</v>
      </c>
      <c r="B467" s="112" t="s">
        <v>844</v>
      </c>
      <c r="C467" s="112" t="s">
        <v>847</v>
      </c>
      <c r="D467" s="86" t="s">
        <v>374</v>
      </c>
      <c r="E467" s="129">
        <v>1</v>
      </c>
      <c r="F467" s="85"/>
      <c r="G467" s="496"/>
      <c r="H467" s="86"/>
      <c r="I467" s="497"/>
      <c r="J467" s="86">
        <v>1</v>
      </c>
      <c r="K467" s="497">
        <v>1</v>
      </c>
      <c r="L467" s="86"/>
      <c r="M467" s="497"/>
      <c r="N467" s="86"/>
      <c r="O467" s="497"/>
      <c r="P467" s="86"/>
      <c r="Q467" s="497"/>
      <c r="R467" s="86"/>
      <c r="S467" s="497"/>
      <c r="T467" s="86"/>
      <c r="U467" s="497"/>
      <c r="V467" s="86"/>
      <c r="W467" s="497"/>
      <c r="X467" s="86"/>
      <c r="Y467" s="497"/>
      <c r="Z467" s="86"/>
      <c r="AA467" s="548"/>
      <c r="AB467" s="129"/>
      <c r="AC467" s="551"/>
      <c r="AD467" s="88">
        <f t="shared" si="64"/>
        <v>1</v>
      </c>
      <c r="AE467" s="88">
        <f t="shared" si="65"/>
        <v>1</v>
      </c>
      <c r="AF467" s="130" t="s">
        <v>833</v>
      </c>
    </row>
    <row r="468" spans="1:32" ht="78.75">
      <c r="A468" s="112" t="s">
        <v>226</v>
      </c>
      <c r="B468" s="112" t="s">
        <v>484</v>
      </c>
      <c r="C468" s="112" t="s">
        <v>848</v>
      </c>
      <c r="D468" s="86" t="s">
        <v>374</v>
      </c>
      <c r="E468" s="129">
        <v>1</v>
      </c>
      <c r="F468" s="85"/>
      <c r="G468" s="496"/>
      <c r="H468" s="86"/>
      <c r="I468" s="497"/>
      <c r="J468" s="86"/>
      <c r="K468" s="497"/>
      <c r="L468" s="86"/>
      <c r="M468" s="497"/>
      <c r="N468" s="86"/>
      <c r="O468" s="497"/>
      <c r="P468" s="86">
        <v>1</v>
      </c>
      <c r="Q468" s="497"/>
      <c r="R468" s="86"/>
      <c r="S468" s="497"/>
      <c r="T468" s="86"/>
      <c r="U468" s="497"/>
      <c r="V468" s="86"/>
      <c r="W468" s="497"/>
      <c r="X468" s="86"/>
      <c r="Y468" s="497"/>
      <c r="Z468" s="86"/>
      <c r="AA468" s="548"/>
      <c r="AB468" s="129"/>
      <c r="AC468" s="551"/>
      <c r="AD468" s="88">
        <f t="shared" si="64"/>
        <v>1</v>
      </c>
      <c r="AE468" s="88">
        <f t="shared" si="65"/>
        <v>0</v>
      </c>
      <c r="AF468" s="130"/>
    </row>
    <row r="469" spans="1:32" ht="45">
      <c r="A469" s="112" t="s">
        <v>227</v>
      </c>
      <c r="B469" s="112" t="s">
        <v>372</v>
      </c>
      <c r="C469" s="112" t="s">
        <v>268</v>
      </c>
      <c r="D469" s="86" t="s">
        <v>374</v>
      </c>
      <c r="E469" s="129">
        <v>1</v>
      </c>
      <c r="F469" s="85"/>
      <c r="G469" s="496"/>
      <c r="H469" s="86"/>
      <c r="I469" s="497"/>
      <c r="J469" s="86"/>
      <c r="K469" s="497"/>
      <c r="L469" s="86"/>
      <c r="M469" s="497"/>
      <c r="N469" s="86"/>
      <c r="O469" s="497"/>
      <c r="P469" s="86"/>
      <c r="Q469" s="497"/>
      <c r="R469" s="86"/>
      <c r="S469" s="497"/>
      <c r="T469" s="86"/>
      <c r="U469" s="497"/>
      <c r="V469" s="86">
        <v>1</v>
      </c>
      <c r="W469" s="497"/>
      <c r="X469" s="86"/>
      <c r="Y469" s="497"/>
      <c r="Z469" s="86"/>
      <c r="AA469" s="548"/>
      <c r="AB469" s="129"/>
      <c r="AC469" s="551"/>
      <c r="AD469" s="88">
        <f t="shared" si="64"/>
        <v>1</v>
      </c>
      <c r="AE469" s="88">
        <f t="shared" si="65"/>
        <v>0</v>
      </c>
      <c r="AF469" s="130"/>
    </row>
    <row r="470" spans="1:32" ht="45">
      <c r="A470" s="112" t="s">
        <v>811</v>
      </c>
      <c r="B470" s="112" t="s">
        <v>372</v>
      </c>
      <c r="C470" s="112" t="s">
        <v>268</v>
      </c>
      <c r="D470" s="86" t="s">
        <v>374</v>
      </c>
      <c r="E470" s="129">
        <v>1</v>
      </c>
      <c r="F470" s="85"/>
      <c r="G470" s="496"/>
      <c r="H470" s="86"/>
      <c r="I470" s="497"/>
      <c r="J470" s="86"/>
      <c r="K470" s="497"/>
      <c r="L470" s="86"/>
      <c r="M470" s="497"/>
      <c r="N470" s="86"/>
      <c r="O470" s="497"/>
      <c r="P470" s="86"/>
      <c r="Q470" s="497">
        <v>1</v>
      </c>
      <c r="R470" s="86"/>
      <c r="S470" s="497"/>
      <c r="T470" s="86"/>
      <c r="U470" s="497"/>
      <c r="V470" s="86"/>
      <c r="W470" s="497"/>
      <c r="X470" s="86"/>
      <c r="Y470" s="497"/>
      <c r="Z470" s="86">
        <v>1</v>
      </c>
      <c r="AA470" s="548"/>
      <c r="AB470" s="129"/>
      <c r="AC470" s="551"/>
      <c r="AD470" s="88">
        <f t="shared" si="64"/>
        <v>1</v>
      </c>
      <c r="AE470" s="88">
        <f t="shared" si="65"/>
        <v>1</v>
      </c>
      <c r="AF470" s="130"/>
    </row>
    <row r="471" spans="1:32" ht="11.25">
      <c r="A471" s="112" t="s">
        <v>980</v>
      </c>
      <c r="B471" s="112"/>
      <c r="C471" s="112"/>
      <c r="D471" s="86" t="s">
        <v>374</v>
      </c>
      <c r="E471" s="129">
        <v>1</v>
      </c>
      <c r="F471" s="85"/>
      <c r="G471" s="496"/>
      <c r="H471" s="86"/>
      <c r="I471" s="497"/>
      <c r="J471" s="86"/>
      <c r="K471" s="497"/>
      <c r="L471" s="86"/>
      <c r="M471" s="497"/>
      <c r="N471" s="86">
        <v>1</v>
      </c>
      <c r="O471" s="497">
        <v>1</v>
      </c>
      <c r="P471" s="86"/>
      <c r="Q471" s="497"/>
      <c r="R471" s="86"/>
      <c r="S471" s="497"/>
      <c r="T471" s="86"/>
      <c r="U471" s="497"/>
      <c r="V471" s="86"/>
      <c r="W471" s="497"/>
      <c r="X471" s="86"/>
      <c r="Y471" s="497"/>
      <c r="Z471" s="86"/>
      <c r="AA471" s="548"/>
      <c r="AB471" s="129"/>
      <c r="AC471" s="551"/>
      <c r="AD471" s="88">
        <f>+F471+H471+J471+L471+N471+P471+R471+T471+V471+X471+Z471+AB471</f>
        <v>1</v>
      </c>
      <c r="AE471" s="88">
        <f>+G471+I471+K471+M471+O471+Q471+S471+U471+W471+Y471+AA471+AC471</f>
        <v>1</v>
      </c>
      <c r="AF471" s="130"/>
    </row>
    <row r="472" spans="1:32" ht="67.5">
      <c r="A472" s="112" t="s">
        <v>812</v>
      </c>
      <c r="B472" s="112" t="s">
        <v>843</v>
      </c>
      <c r="C472" s="112" t="s">
        <v>849</v>
      </c>
      <c r="D472" s="86" t="s">
        <v>374</v>
      </c>
      <c r="E472" s="129">
        <v>1</v>
      </c>
      <c r="F472" s="85"/>
      <c r="G472" s="496"/>
      <c r="H472" s="86"/>
      <c r="I472" s="497"/>
      <c r="J472" s="86">
        <v>1</v>
      </c>
      <c r="K472" s="497">
        <v>1</v>
      </c>
      <c r="L472" s="86"/>
      <c r="M472" s="497"/>
      <c r="N472" s="86"/>
      <c r="O472" s="497"/>
      <c r="P472" s="86"/>
      <c r="Q472" s="497"/>
      <c r="R472" s="86"/>
      <c r="S472" s="497"/>
      <c r="T472" s="86"/>
      <c r="U472" s="497"/>
      <c r="V472" s="86"/>
      <c r="W472" s="497"/>
      <c r="X472" s="86"/>
      <c r="Y472" s="497"/>
      <c r="Z472" s="86"/>
      <c r="AA472" s="548"/>
      <c r="AB472" s="129"/>
      <c r="AC472" s="551"/>
      <c r="AD472" s="88">
        <f t="shared" si="64"/>
        <v>1</v>
      </c>
      <c r="AE472" s="88">
        <f t="shared" si="65"/>
        <v>1</v>
      </c>
      <c r="AF472" s="130"/>
    </row>
    <row r="473" spans="1:32" ht="45">
      <c r="A473" s="553" t="s">
        <v>813</v>
      </c>
      <c r="B473" s="553" t="s">
        <v>372</v>
      </c>
      <c r="C473" s="553" t="s">
        <v>268</v>
      </c>
      <c r="D473" s="554" t="s">
        <v>374</v>
      </c>
      <c r="E473" s="555">
        <v>1</v>
      </c>
      <c r="F473" s="556"/>
      <c r="G473" s="557"/>
      <c r="H473" s="554"/>
      <c r="I473" s="558"/>
      <c r="J473" s="554">
        <v>1</v>
      </c>
      <c r="K473" s="558">
        <v>1</v>
      </c>
      <c r="L473" s="554"/>
      <c r="M473" s="558"/>
      <c r="N473" s="554"/>
      <c r="O473" s="558"/>
      <c r="P473" s="554"/>
      <c r="Q473" s="558"/>
      <c r="R473" s="554"/>
      <c r="S473" s="558"/>
      <c r="T473" s="554"/>
      <c r="U473" s="558"/>
      <c r="V473" s="554"/>
      <c r="W473" s="558"/>
      <c r="X473" s="554"/>
      <c r="Y473" s="558"/>
      <c r="Z473" s="554"/>
      <c r="AA473" s="559"/>
      <c r="AB473" s="555"/>
      <c r="AC473" s="561"/>
      <c r="AD473" s="88">
        <f aca="true" t="shared" si="66" ref="AD473:AD480">+F473+H473+J473+L473+N473+P473+R473+T473+V473+X473+Z473+AB473</f>
        <v>1</v>
      </c>
      <c r="AE473" s="88">
        <f aca="true" t="shared" si="67" ref="AE473:AE480">+G473+I473+K473+M473+O473+Q473+S473+U473+W473+Y473+AA473+AC473</f>
        <v>1</v>
      </c>
      <c r="AF473" s="560"/>
    </row>
    <row r="474" spans="1:32" ht="11.25">
      <c r="A474" s="553" t="s">
        <v>981</v>
      </c>
      <c r="B474" s="553"/>
      <c r="C474" s="553"/>
      <c r="D474" s="554" t="s">
        <v>374</v>
      </c>
      <c r="E474" s="555">
        <v>1</v>
      </c>
      <c r="F474" s="556"/>
      <c r="G474" s="557"/>
      <c r="H474" s="554"/>
      <c r="I474" s="558"/>
      <c r="J474" s="554"/>
      <c r="K474" s="558"/>
      <c r="L474" s="554"/>
      <c r="M474" s="558"/>
      <c r="N474" s="554"/>
      <c r="O474" s="558"/>
      <c r="P474" s="554">
        <v>1</v>
      </c>
      <c r="Q474" s="558">
        <v>1</v>
      </c>
      <c r="R474" s="554"/>
      <c r="S474" s="558"/>
      <c r="T474" s="554"/>
      <c r="U474" s="558"/>
      <c r="V474" s="554"/>
      <c r="W474" s="558"/>
      <c r="X474" s="554"/>
      <c r="Y474" s="558"/>
      <c r="Z474" s="554"/>
      <c r="AA474" s="559"/>
      <c r="AB474" s="555"/>
      <c r="AC474" s="561"/>
      <c r="AD474" s="88">
        <f t="shared" si="66"/>
        <v>1</v>
      </c>
      <c r="AE474" s="88">
        <f t="shared" si="67"/>
        <v>1</v>
      </c>
      <c r="AF474" s="560"/>
    </row>
    <row r="475" spans="1:32" ht="33.75">
      <c r="A475" s="553" t="s">
        <v>982</v>
      </c>
      <c r="B475" s="553"/>
      <c r="C475" s="553"/>
      <c r="D475" s="554" t="s">
        <v>374</v>
      </c>
      <c r="E475" s="555">
        <v>1</v>
      </c>
      <c r="F475" s="556"/>
      <c r="G475" s="557"/>
      <c r="H475" s="554"/>
      <c r="I475" s="558"/>
      <c r="J475" s="554"/>
      <c r="K475" s="558"/>
      <c r="L475" s="554"/>
      <c r="M475" s="558"/>
      <c r="N475" s="554"/>
      <c r="O475" s="558"/>
      <c r="P475" s="554"/>
      <c r="Q475" s="558"/>
      <c r="R475" s="554"/>
      <c r="S475" s="558"/>
      <c r="T475" s="554"/>
      <c r="U475" s="558">
        <v>1</v>
      </c>
      <c r="V475" s="554"/>
      <c r="W475" s="558"/>
      <c r="X475" s="554"/>
      <c r="Y475" s="558"/>
      <c r="Z475" s="554"/>
      <c r="AA475" s="559"/>
      <c r="AB475" s="555"/>
      <c r="AC475" s="561"/>
      <c r="AD475" s="88"/>
      <c r="AE475" s="88"/>
      <c r="AF475" s="560"/>
    </row>
    <row r="476" spans="1:32" ht="45">
      <c r="A476" s="553" t="s">
        <v>834</v>
      </c>
      <c r="B476" s="553" t="s">
        <v>372</v>
      </c>
      <c r="C476" s="553" t="s">
        <v>845</v>
      </c>
      <c r="D476" s="554" t="s">
        <v>374</v>
      </c>
      <c r="E476" s="555">
        <v>1</v>
      </c>
      <c r="F476" s="556"/>
      <c r="G476" s="557"/>
      <c r="H476" s="554"/>
      <c r="I476" s="558"/>
      <c r="J476" s="554"/>
      <c r="K476" s="558"/>
      <c r="L476" s="554"/>
      <c r="M476" s="558"/>
      <c r="N476" s="554"/>
      <c r="O476" s="558"/>
      <c r="P476" s="554"/>
      <c r="Q476" s="558"/>
      <c r="R476" s="554"/>
      <c r="S476" s="558"/>
      <c r="T476" s="554"/>
      <c r="U476" s="558"/>
      <c r="V476" s="554">
        <v>1</v>
      </c>
      <c r="W476" s="558"/>
      <c r="X476" s="554"/>
      <c r="Y476" s="558"/>
      <c r="Z476" s="554"/>
      <c r="AA476" s="559"/>
      <c r="AB476" s="555"/>
      <c r="AC476" s="561"/>
      <c r="AD476" s="88">
        <f t="shared" si="66"/>
        <v>1</v>
      </c>
      <c r="AE476" s="88">
        <f t="shared" si="67"/>
        <v>0</v>
      </c>
      <c r="AF476" s="560"/>
    </row>
    <row r="477" spans="1:32" ht="78.75">
      <c r="A477" s="653" t="s">
        <v>836</v>
      </c>
      <c r="B477" s="553" t="s">
        <v>372</v>
      </c>
      <c r="C477" s="553" t="s">
        <v>850</v>
      </c>
      <c r="D477" s="554" t="s">
        <v>837</v>
      </c>
      <c r="E477" s="555">
        <v>4</v>
      </c>
      <c r="F477" s="556">
        <v>1</v>
      </c>
      <c r="G477" s="557">
        <v>4</v>
      </c>
      <c r="H477" s="554">
        <v>1</v>
      </c>
      <c r="I477" s="558">
        <v>4</v>
      </c>
      <c r="J477" s="554">
        <v>1</v>
      </c>
      <c r="K477" s="558">
        <v>4</v>
      </c>
      <c r="L477" s="554"/>
      <c r="M477" s="558">
        <v>4</v>
      </c>
      <c r="N477" s="554"/>
      <c r="O477" s="558"/>
      <c r="P477" s="554"/>
      <c r="Q477" s="558"/>
      <c r="R477" s="554"/>
      <c r="S477" s="558"/>
      <c r="T477" s="554"/>
      <c r="U477" s="558"/>
      <c r="V477" s="554"/>
      <c r="W477" s="558"/>
      <c r="X477" s="554"/>
      <c r="Y477" s="558"/>
      <c r="Z477" s="554"/>
      <c r="AA477" s="559"/>
      <c r="AB477" s="555"/>
      <c r="AC477" s="561"/>
      <c r="AD477" s="88">
        <f t="shared" si="66"/>
        <v>3</v>
      </c>
      <c r="AE477" s="88">
        <f t="shared" si="67"/>
        <v>16</v>
      </c>
      <c r="AF477" s="560"/>
    </row>
    <row r="478" spans="1:32" ht="45">
      <c r="A478" s="553" t="s">
        <v>838</v>
      </c>
      <c r="B478" s="553" t="s">
        <v>372</v>
      </c>
      <c r="C478" s="553" t="s">
        <v>268</v>
      </c>
      <c r="D478" s="554" t="s">
        <v>835</v>
      </c>
      <c r="E478" s="555">
        <v>1</v>
      </c>
      <c r="F478" s="556"/>
      <c r="G478" s="557"/>
      <c r="H478" s="554"/>
      <c r="I478" s="558"/>
      <c r="J478" s="554"/>
      <c r="K478" s="558"/>
      <c r="L478" s="554"/>
      <c r="M478" s="558"/>
      <c r="N478" s="554"/>
      <c r="O478" s="558"/>
      <c r="P478" s="554"/>
      <c r="Q478" s="558"/>
      <c r="R478" s="554"/>
      <c r="S478" s="558"/>
      <c r="T478" s="554">
        <v>1</v>
      </c>
      <c r="U478" s="558"/>
      <c r="V478" s="554"/>
      <c r="W478" s="558"/>
      <c r="X478" s="554"/>
      <c r="Y478" s="558"/>
      <c r="Z478" s="554"/>
      <c r="AA478" s="559"/>
      <c r="AB478" s="555"/>
      <c r="AC478" s="561"/>
      <c r="AD478" s="88">
        <f t="shared" si="66"/>
        <v>1</v>
      </c>
      <c r="AE478" s="88">
        <f t="shared" si="67"/>
        <v>0</v>
      </c>
      <c r="AF478" s="560"/>
    </row>
    <row r="479" spans="1:32" ht="45">
      <c r="A479" s="553" t="s">
        <v>839</v>
      </c>
      <c r="B479" s="553" t="s">
        <v>372</v>
      </c>
      <c r="C479" s="553" t="s">
        <v>846</v>
      </c>
      <c r="D479" s="554" t="s">
        <v>840</v>
      </c>
      <c r="E479" s="555">
        <v>5</v>
      </c>
      <c r="F479" s="556"/>
      <c r="G479" s="557"/>
      <c r="H479" s="554"/>
      <c r="I479" s="558"/>
      <c r="J479" s="554"/>
      <c r="K479" s="558"/>
      <c r="L479" s="554">
        <v>1</v>
      </c>
      <c r="M479" s="558"/>
      <c r="N479" s="554"/>
      <c r="O479" s="558">
        <v>1</v>
      </c>
      <c r="P479" s="554">
        <v>1</v>
      </c>
      <c r="Q479" s="558">
        <v>1</v>
      </c>
      <c r="R479" s="554"/>
      <c r="S479" s="558"/>
      <c r="T479" s="554">
        <v>1</v>
      </c>
      <c r="U479" s="558"/>
      <c r="V479" s="554"/>
      <c r="W479" s="558"/>
      <c r="X479" s="554">
        <v>1</v>
      </c>
      <c r="Y479" s="558"/>
      <c r="Z479" s="554"/>
      <c r="AA479" s="559"/>
      <c r="AB479" s="555">
        <v>1</v>
      </c>
      <c r="AC479" s="561"/>
      <c r="AD479" s="88">
        <f t="shared" si="66"/>
        <v>5</v>
      </c>
      <c r="AE479" s="88">
        <f t="shared" si="67"/>
        <v>2</v>
      </c>
      <c r="AF479" s="560"/>
    </row>
    <row r="480" spans="1:32" ht="79.5" thickBot="1">
      <c r="A480" s="113" t="s">
        <v>841</v>
      </c>
      <c r="B480" s="113" t="s">
        <v>484</v>
      </c>
      <c r="C480" s="113" t="s">
        <v>848</v>
      </c>
      <c r="D480" s="97" t="s">
        <v>842</v>
      </c>
      <c r="E480" s="127">
        <v>1</v>
      </c>
      <c r="F480" s="96"/>
      <c r="G480" s="564"/>
      <c r="H480" s="97"/>
      <c r="I480" s="563"/>
      <c r="J480" s="97"/>
      <c r="K480" s="563"/>
      <c r="L480" s="97"/>
      <c r="M480" s="563"/>
      <c r="N480" s="97"/>
      <c r="O480" s="563"/>
      <c r="P480" s="97"/>
      <c r="Q480" s="563"/>
      <c r="R480" s="97"/>
      <c r="S480" s="563"/>
      <c r="T480" s="97"/>
      <c r="U480" s="563"/>
      <c r="V480" s="97"/>
      <c r="W480" s="563"/>
      <c r="X480" s="97">
        <v>1</v>
      </c>
      <c r="Y480" s="563"/>
      <c r="Z480" s="97"/>
      <c r="AA480" s="562"/>
      <c r="AB480" s="127"/>
      <c r="AC480" s="552"/>
      <c r="AD480" s="88">
        <f t="shared" si="66"/>
        <v>1</v>
      </c>
      <c r="AE480" s="88">
        <f t="shared" si="67"/>
        <v>0</v>
      </c>
      <c r="AF480" s="128"/>
    </row>
    <row r="481" spans="1:32" ht="15.75">
      <c r="A481" s="144"/>
      <c r="B481" s="144"/>
      <c r="C481" s="144"/>
      <c r="D481" s="63"/>
      <c r="E481" s="63"/>
      <c r="F481" s="68"/>
      <c r="G481" s="68"/>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row>
    <row r="482" spans="1:32" s="24" customFormat="1" ht="16.5" customHeight="1" thickBot="1">
      <c r="A482" s="688" t="s">
        <v>129</v>
      </c>
      <c r="B482" s="688"/>
      <c r="C482" s="688"/>
      <c r="D482" s="688"/>
      <c r="E482" s="688"/>
      <c r="F482" s="688"/>
      <c r="G482" s="688"/>
      <c r="H482" s="688"/>
      <c r="I482" s="688"/>
      <c r="J482" s="688"/>
      <c r="K482" s="688"/>
      <c r="L482" s="688"/>
      <c r="M482" s="688"/>
      <c r="N482" s="688"/>
      <c r="O482" s="688"/>
      <c r="P482" s="688"/>
      <c r="Q482" s="688"/>
      <c r="R482" s="688"/>
      <c r="S482" s="688"/>
      <c r="T482" s="688"/>
      <c r="U482" s="688"/>
      <c r="V482" s="688"/>
      <c r="W482" s="688"/>
      <c r="X482" s="688"/>
      <c r="Y482" s="688"/>
      <c r="Z482" s="688"/>
      <c r="AA482" s="688"/>
      <c r="AB482" s="688"/>
      <c r="AC482" s="688"/>
      <c r="AD482" s="688"/>
      <c r="AE482" s="688"/>
      <c r="AF482" s="688"/>
    </row>
    <row r="483" spans="1:32" s="25" customFormat="1" ht="15.75" thickBot="1">
      <c r="A483" s="729" t="s">
        <v>76</v>
      </c>
      <c r="B483" s="729"/>
      <c r="C483" s="729"/>
      <c r="D483" s="729"/>
      <c r="E483" s="730"/>
      <c r="F483" s="26"/>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58"/>
      <c r="AE483" s="299"/>
      <c r="AF483" s="299"/>
    </row>
    <row r="484" spans="1:32" ht="56.25">
      <c r="A484" s="78" t="s">
        <v>253</v>
      </c>
      <c r="B484" s="78" t="s">
        <v>372</v>
      </c>
      <c r="C484" s="78" t="s">
        <v>254</v>
      </c>
      <c r="D484" s="79" t="s">
        <v>178</v>
      </c>
      <c r="E484" s="245">
        <v>1</v>
      </c>
      <c r="F484" s="77"/>
      <c r="G484" s="532"/>
      <c r="H484" s="70"/>
      <c r="I484" s="534"/>
      <c r="J484" s="70">
        <v>1</v>
      </c>
      <c r="K484" s="534">
        <v>1</v>
      </c>
      <c r="L484" s="70"/>
      <c r="M484" s="534"/>
      <c r="N484" s="70"/>
      <c r="O484" s="534"/>
      <c r="P484" s="70"/>
      <c r="Q484" s="534"/>
      <c r="R484" s="70"/>
      <c r="S484" s="534"/>
      <c r="T484" s="70"/>
      <c r="U484" s="534"/>
      <c r="V484" s="70"/>
      <c r="W484" s="534"/>
      <c r="X484" s="70"/>
      <c r="Y484" s="534"/>
      <c r="Z484" s="70"/>
      <c r="AA484" s="565"/>
      <c r="AB484" s="142"/>
      <c r="AC484" s="567"/>
      <c r="AD484" s="246">
        <f>+F484+H484+J484+L484+N484+P484+R484+T484+V484+X484+Z484+AB484</f>
        <v>1</v>
      </c>
      <c r="AE484" s="246">
        <f>+G484+I484+K484+M484+O484+Q484+S484+U484+W484+Y484+AA484+AC484</f>
        <v>1</v>
      </c>
      <c r="AF484" s="120"/>
    </row>
    <row r="485" spans="1:32" ht="56.25">
      <c r="A485" s="305" t="s">
        <v>255</v>
      </c>
      <c r="B485" s="305" t="s">
        <v>372</v>
      </c>
      <c r="C485" s="305" t="s">
        <v>254</v>
      </c>
      <c r="D485" s="306" t="s">
        <v>256</v>
      </c>
      <c r="E485" s="309">
        <v>1</v>
      </c>
      <c r="F485" s="312">
        <v>1</v>
      </c>
      <c r="G485" s="636"/>
      <c r="H485" s="318">
        <v>1</v>
      </c>
      <c r="I485" s="571"/>
      <c r="J485" s="318">
        <v>1</v>
      </c>
      <c r="K485" s="571">
        <v>1</v>
      </c>
      <c r="L485" s="318">
        <v>1</v>
      </c>
      <c r="M485" s="571">
        <v>1</v>
      </c>
      <c r="N485" s="318">
        <v>1</v>
      </c>
      <c r="O485" s="571">
        <v>1</v>
      </c>
      <c r="P485" s="318">
        <v>1</v>
      </c>
      <c r="Q485" s="571">
        <v>1</v>
      </c>
      <c r="R485" s="318">
        <v>1</v>
      </c>
      <c r="S485" s="571"/>
      <c r="T485" s="318">
        <v>1</v>
      </c>
      <c r="U485" s="571"/>
      <c r="V485" s="318">
        <v>1</v>
      </c>
      <c r="W485" s="571"/>
      <c r="X485" s="318">
        <v>1</v>
      </c>
      <c r="Y485" s="571"/>
      <c r="Z485" s="318">
        <v>1</v>
      </c>
      <c r="AA485" s="566"/>
      <c r="AB485" s="309">
        <v>1</v>
      </c>
      <c r="AC485" s="568"/>
      <c r="AD485" s="313">
        <v>1</v>
      </c>
      <c r="AE485" s="313"/>
      <c r="AF485" s="637" t="s">
        <v>940</v>
      </c>
    </row>
    <row r="486" spans="1:32" ht="45">
      <c r="A486" s="305" t="s">
        <v>661</v>
      </c>
      <c r="B486" s="305" t="s">
        <v>372</v>
      </c>
      <c r="C486" s="305" t="s">
        <v>254</v>
      </c>
      <c r="D486" s="306" t="s">
        <v>179</v>
      </c>
      <c r="E486" s="307" t="s">
        <v>257</v>
      </c>
      <c r="F486" s="312">
        <v>1</v>
      </c>
      <c r="G486" s="570">
        <v>0.778</v>
      </c>
      <c r="H486" s="318">
        <v>1</v>
      </c>
      <c r="I486" s="638">
        <v>0.78</v>
      </c>
      <c r="J486" s="318">
        <v>1</v>
      </c>
      <c r="K486" s="638">
        <v>0.804</v>
      </c>
      <c r="L486" s="318">
        <v>1</v>
      </c>
      <c r="M486" s="638">
        <v>0.839</v>
      </c>
      <c r="N486" s="318">
        <v>1</v>
      </c>
      <c r="O486" s="638">
        <v>0.868</v>
      </c>
      <c r="P486" s="318">
        <v>1</v>
      </c>
      <c r="Q486" s="638">
        <v>0.897</v>
      </c>
      <c r="R486" s="318">
        <v>1</v>
      </c>
      <c r="S486" s="571"/>
      <c r="T486" s="318">
        <v>1</v>
      </c>
      <c r="U486" s="571"/>
      <c r="V486" s="318">
        <v>1</v>
      </c>
      <c r="W486" s="571"/>
      <c r="X486" s="318">
        <v>1</v>
      </c>
      <c r="Y486" s="571"/>
      <c r="Z486" s="318">
        <v>1</v>
      </c>
      <c r="AA486" s="572"/>
      <c r="AB486" s="309">
        <v>1</v>
      </c>
      <c r="AC486" s="568"/>
      <c r="AD486" s="313">
        <v>1</v>
      </c>
      <c r="AE486" s="313"/>
      <c r="AF486" s="595"/>
    </row>
    <row r="487" spans="1:32" ht="45">
      <c r="A487" s="305" t="s">
        <v>662</v>
      </c>
      <c r="B487" s="305" t="s">
        <v>372</v>
      </c>
      <c r="C487" s="305" t="s">
        <v>254</v>
      </c>
      <c r="D487" s="306" t="s">
        <v>258</v>
      </c>
      <c r="E487" s="307" t="s">
        <v>257</v>
      </c>
      <c r="F487" s="312">
        <v>1</v>
      </c>
      <c r="G487" s="590">
        <v>0.005</v>
      </c>
      <c r="H487" s="318">
        <v>1</v>
      </c>
      <c r="I487" s="590">
        <v>0.01</v>
      </c>
      <c r="J487" s="318">
        <v>1</v>
      </c>
      <c r="K487" s="589">
        <v>0.032</v>
      </c>
      <c r="L487" s="318">
        <v>1</v>
      </c>
      <c r="M487" s="589">
        <v>0.032</v>
      </c>
      <c r="N487" s="318">
        <v>1</v>
      </c>
      <c r="O487" s="589">
        <v>0.082</v>
      </c>
      <c r="P487" s="318">
        <v>1</v>
      </c>
      <c r="Q487" s="589">
        <v>0.193</v>
      </c>
      <c r="R487" s="318">
        <v>1</v>
      </c>
      <c r="S487" s="571"/>
      <c r="T487" s="318">
        <v>1</v>
      </c>
      <c r="U487" s="571"/>
      <c r="V487" s="318">
        <v>1</v>
      </c>
      <c r="W487" s="571"/>
      <c r="X487" s="318">
        <v>1</v>
      </c>
      <c r="Y487" s="571"/>
      <c r="Z487" s="318">
        <v>1</v>
      </c>
      <c r="AA487" s="566"/>
      <c r="AB487" s="309">
        <v>1</v>
      </c>
      <c r="AC487" s="568"/>
      <c r="AD487" s="313">
        <v>1</v>
      </c>
      <c r="AE487" s="313"/>
      <c r="AF487" s="595"/>
    </row>
    <row r="488" spans="1:32" ht="45">
      <c r="A488" s="305" t="s">
        <v>663</v>
      </c>
      <c r="B488" s="305" t="s">
        <v>372</v>
      </c>
      <c r="C488" s="305" t="s">
        <v>254</v>
      </c>
      <c r="D488" s="306" t="s">
        <v>259</v>
      </c>
      <c r="E488" s="307" t="s">
        <v>257</v>
      </c>
      <c r="F488" s="312">
        <v>1</v>
      </c>
      <c r="G488" s="636"/>
      <c r="H488" s="318">
        <v>1</v>
      </c>
      <c r="I488" s="571"/>
      <c r="J488" s="318">
        <v>1</v>
      </c>
      <c r="K488" s="589">
        <v>0.082</v>
      </c>
      <c r="L488" s="318">
        <v>1</v>
      </c>
      <c r="M488" s="638">
        <v>0.396</v>
      </c>
      <c r="N488" s="318">
        <v>1</v>
      </c>
      <c r="O488" s="571">
        <v>0.5</v>
      </c>
      <c r="P488" s="318">
        <v>1</v>
      </c>
      <c r="Q488" s="638">
        <v>0.571</v>
      </c>
      <c r="R488" s="318">
        <v>1</v>
      </c>
      <c r="S488" s="571"/>
      <c r="T488" s="318">
        <v>1</v>
      </c>
      <c r="U488" s="571"/>
      <c r="V488" s="318">
        <v>1</v>
      </c>
      <c r="W488" s="571"/>
      <c r="X488" s="318">
        <v>1</v>
      </c>
      <c r="Y488" s="571"/>
      <c r="Z488" s="318">
        <v>1</v>
      </c>
      <c r="AA488" s="572"/>
      <c r="AB488" s="309">
        <v>1</v>
      </c>
      <c r="AC488" s="568"/>
      <c r="AD488" s="313">
        <v>1</v>
      </c>
      <c r="AE488" s="313"/>
      <c r="AF488" s="595"/>
    </row>
    <row r="489" spans="1:32" ht="90">
      <c r="A489" s="305" t="s">
        <v>664</v>
      </c>
      <c r="B489" s="305" t="s">
        <v>372</v>
      </c>
      <c r="C489" s="305" t="s">
        <v>254</v>
      </c>
      <c r="D489" s="306" t="s">
        <v>260</v>
      </c>
      <c r="E489" s="307" t="s">
        <v>257</v>
      </c>
      <c r="F489" s="312">
        <v>1</v>
      </c>
      <c r="G489" s="636">
        <v>1</v>
      </c>
      <c r="H489" s="318">
        <v>1</v>
      </c>
      <c r="I489" s="571">
        <v>1</v>
      </c>
      <c r="J489" s="318">
        <v>1</v>
      </c>
      <c r="K489" s="571">
        <v>1</v>
      </c>
      <c r="L489" s="318">
        <v>1</v>
      </c>
      <c r="M489" s="571">
        <v>1</v>
      </c>
      <c r="N489" s="318">
        <v>1</v>
      </c>
      <c r="O489" s="571">
        <v>1</v>
      </c>
      <c r="P489" s="318">
        <v>1</v>
      </c>
      <c r="Q489" s="571">
        <v>1</v>
      </c>
      <c r="R489" s="318">
        <v>1</v>
      </c>
      <c r="S489" s="571"/>
      <c r="T489" s="318">
        <v>1</v>
      </c>
      <c r="U489" s="571"/>
      <c r="V489" s="318">
        <v>1</v>
      </c>
      <c r="W489" s="571"/>
      <c r="X489" s="318">
        <v>1</v>
      </c>
      <c r="Y489" s="571"/>
      <c r="Z489" s="318">
        <v>1</v>
      </c>
      <c r="AA489" s="572"/>
      <c r="AB489" s="309">
        <v>1</v>
      </c>
      <c r="AC489" s="568"/>
      <c r="AD489" s="313">
        <v>1</v>
      </c>
      <c r="AE489" s="313"/>
      <c r="AF489" s="637" t="s">
        <v>941</v>
      </c>
    </row>
    <row r="490" spans="1:32" ht="45.75" thickBot="1">
      <c r="A490" s="305" t="s">
        <v>665</v>
      </c>
      <c r="B490" s="305" t="s">
        <v>372</v>
      </c>
      <c r="C490" s="305" t="s">
        <v>254</v>
      </c>
      <c r="D490" s="306" t="s">
        <v>261</v>
      </c>
      <c r="E490" s="307">
        <v>1</v>
      </c>
      <c r="F490" s="308"/>
      <c r="G490" s="533"/>
      <c r="H490" s="192"/>
      <c r="I490" s="535"/>
      <c r="J490" s="192">
        <v>1</v>
      </c>
      <c r="K490" s="535"/>
      <c r="L490" s="192"/>
      <c r="M490" s="535"/>
      <c r="N490" s="192"/>
      <c r="O490" s="535"/>
      <c r="P490" s="192"/>
      <c r="Q490" s="535"/>
      <c r="R490" s="192"/>
      <c r="S490" s="535"/>
      <c r="T490" s="192"/>
      <c r="U490" s="535"/>
      <c r="V490" s="192"/>
      <c r="W490" s="535"/>
      <c r="X490" s="192"/>
      <c r="Y490" s="535"/>
      <c r="Z490" s="192"/>
      <c r="AA490" s="566"/>
      <c r="AB490" s="309"/>
      <c r="AC490" s="569"/>
      <c r="AD490" s="310">
        <f>+F490+H490+J490+L490+N490+P490+R490+T490+V490+X490+Z490+AB490</f>
        <v>1</v>
      </c>
      <c r="AE490" s="310">
        <f>+G490+I490+K490+M490+O490+Q490+S490+U490+W490+Y490+AA490+AC490</f>
        <v>0</v>
      </c>
      <c r="AF490" s="595"/>
    </row>
    <row r="491" spans="1:32" s="25" customFormat="1" ht="15.75" thickBot="1">
      <c r="A491" s="681" t="s">
        <v>77</v>
      </c>
      <c r="B491" s="681"/>
      <c r="C491" s="681"/>
      <c r="D491" s="681"/>
      <c r="E491" s="682"/>
      <c r="F491" s="673"/>
      <c r="G491" s="674"/>
      <c r="H491" s="675"/>
      <c r="I491" s="675"/>
      <c r="J491" s="675"/>
      <c r="K491" s="675"/>
      <c r="L491" s="675"/>
      <c r="M491" s="675"/>
      <c r="N491" s="675"/>
      <c r="O491" s="675"/>
      <c r="P491" s="675"/>
      <c r="Q491" s="675"/>
      <c r="R491" s="675"/>
      <c r="S491" s="675"/>
      <c r="T491" s="675"/>
      <c r="U491" s="675"/>
      <c r="V491" s="675"/>
      <c r="W491" s="675"/>
      <c r="X491" s="675"/>
      <c r="Y491" s="675"/>
      <c r="Z491" s="675"/>
      <c r="AA491" s="676"/>
      <c r="AB491" s="676"/>
      <c r="AC491" s="393"/>
      <c r="AD491" s="58"/>
      <c r="AE491" s="58"/>
      <c r="AF491" s="58"/>
    </row>
    <row r="492" spans="1:32" ht="45">
      <c r="A492" s="135" t="s">
        <v>180</v>
      </c>
      <c r="B492" s="135" t="s">
        <v>372</v>
      </c>
      <c r="C492" s="135" t="s">
        <v>254</v>
      </c>
      <c r="D492" s="136" t="s">
        <v>181</v>
      </c>
      <c r="E492" s="99">
        <v>12</v>
      </c>
      <c r="F492" s="77">
        <v>1</v>
      </c>
      <c r="G492" s="532">
        <v>1</v>
      </c>
      <c r="H492" s="70">
        <v>1</v>
      </c>
      <c r="I492" s="534">
        <v>1</v>
      </c>
      <c r="J492" s="70">
        <v>1</v>
      </c>
      <c r="K492" s="534">
        <v>1</v>
      </c>
      <c r="L492" s="70">
        <v>1</v>
      </c>
      <c r="M492" s="534">
        <v>1</v>
      </c>
      <c r="N492" s="70">
        <v>1</v>
      </c>
      <c r="O492" s="534">
        <v>1</v>
      </c>
      <c r="P492" s="70">
        <v>1</v>
      </c>
      <c r="Q492" s="534">
        <v>1</v>
      </c>
      <c r="R492" s="70">
        <v>1</v>
      </c>
      <c r="S492" s="534"/>
      <c r="T492" s="70">
        <v>1</v>
      </c>
      <c r="U492" s="534"/>
      <c r="V492" s="70">
        <v>1</v>
      </c>
      <c r="W492" s="534"/>
      <c r="X492" s="70">
        <v>1</v>
      </c>
      <c r="Y492" s="534"/>
      <c r="Z492" s="70">
        <v>1</v>
      </c>
      <c r="AA492" s="565"/>
      <c r="AB492" s="99">
        <v>1</v>
      </c>
      <c r="AC492" s="541"/>
      <c r="AD492" s="81">
        <f>+F492+H492+J492+L492+N492+P492+R492+T492+V492+X492+Z492+AB492</f>
        <v>12</v>
      </c>
      <c r="AE492" s="81">
        <f>+G492+I492+K492+M492+O492+Q492+S492+U492+W492+Y492+AA492+AC492</f>
        <v>6</v>
      </c>
      <c r="AF492" s="639" t="s">
        <v>942</v>
      </c>
    </row>
    <row r="493" spans="1:32" ht="45">
      <c r="A493" s="314" t="s">
        <v>262</v>
      </c>
      <c r="B493" s="314" t="s">
        <v>372</v>
      </c>
      <c r="C493" s="314" t="s">
        <v>254</v>
      </c>
      <c r="D493" s="315" t="s">
        <v>181</v>
      </c>
      <c r="E493" s="316">
        <v>12</v>
      </c>
      <c r="F493" s="308">
        <v>1</v>
      </c>
      <c r="G493" s="533">
        <v>1</v>
      </c>
      <c r="H493" s="192">
        <v>1</v>
      </c>
      <c r="I493" s="535">
        <v>1</v>
      </c>
      <c r="J493" s="192">
        <v>1</v>
      </c>
      <c r="K493" s="535">
        <v>1</v>
      </c>
      <c r="L493" s="192">
        <v>1</v>
      </c>
      <c r="M493" s="535">
        <v>1</v>
      </c>
      <c r="N493" s="192">
        <v>1</v>
      </c>
      <c r="O493" s="535">
        <v>1</v>
      </c>
      <c r="P493" s="192">
        <v>1</v>
      </c>
      <c r="Q493" s="535">
        <v>1</v>
      </c>
      <c r="R493" s="192">
        <v>1</v>
      </c>
      <c r="S493" s="535"/>
      <c r="T493" s="192">
        <v>1</v>
      </c>
      <c r="U493" s="535"/>
      <c r="V493" s="192">
        <v>1</v>
      </c>
      <c r="W493" s="535"/>
      <c r="X493" s="192">
        <v>1</v>
      </c>
      <c r="Y493" s="535"/>
      <c r="Z493" s="192">
        <v>1</v>
      </c>
      <c r="AA493" s="566"/>
      <c r="AB493" s="316">
        <v>1</v>
      </c>
      <c r="AC493" s="573"/>
      <c r="AD493" s="317">
        <f>+F493+H493+J493+L493+N493+P493+R493+T493+V493+X493+Z493+AB493</f>
        <v>12</v>
      </c>
      <c r="AE493" s="317">
        <f>+G493+I493+K493+M493+O493+Q493+S493+U493+W493+Y493+AA493+AC493</f>
        <v>6</v>
      </c>
      <c r="AF493" s="637" t="s">
        <v>943</v>
      </c>
    </row>
    <row r="494" spans="1:32" ht="45">
      <c r="A494" s="314" t="s">
        <v>666</v>
      </c>
      <c r="B494" s="314" t="s">
        <v>372</v>
      </c>
      <c r="C494" s="314" t="s">
        <v>254</v>
      </c>
      <c r="D494" s="315" t="s">
        <v>259</v>
      </c>
      <c r="E494" s="316" t="s">
        <v>257</v>
      </c>
      <c r="F494" s="312">
        <v>1</v>
      </c>
      <c r="G494" s="588">
        <v>0.9653</v>
      </c>
      <c r="H494" s="318">
        <v>1</v>
      </c>
      <c r="I494" s="589">
        <v>0.0199</v>
      </c>
      <c r="J494" s="318">
        <v>1</v>
      </c>
      <c r="K494" s="589">
        <v>0.0025</v>
      </c>
      <c r="L494" s="318">
        <v>1</v>
      </c>
      <c r="M494" s="571"/>
      <c r="N494" s="318">
        <v>1</v>
      </c>
      <c r="O494" s="571"/>
      <c r="P494" s="318">
        <v>1</v>
      </c>
      <c r="Q494" s="571"/>
      <c r="R494" s="318">
        <v>1</v>
      </c>
      <c r="S494" s="571"/>
      <c r="T494" s="318">
        <v>1</v>
      </c>
      <c r="U494" s="571"/>
      <c r="V494" s="318">
        <v>1</v>
      </c>
      <c r="W494" s="571"/>
      <c r="X494" s="318">
        <v>1</v>
      </c>
      <c r="Y494" s="571"/>
      <c r="Z494" s="318">
        <v>1</v>
      </c>
      <c r="AA494" s="572"/>
      <c r="AB494" s="319">
        <v>1</v>
      </c>
      <c r="AC494" s="574"/>
      <c r="AD494" s="320">
        <v>1</v>
      </c>
      <c r="AE494" s="320"/>
      <c r="AF494" s="637"/>
    </row>
    <row r="495" spans="1:32" ht="45">
      <c r="A495" s="314" t="s">
        <v>667</v>
      </c>
      <c r="B495" s="314" t="s">
        <v>372</v>
      </c>
      <c r="C495" s="314" t="s">
        <v>254</v>
      </c>
      <c r="D495" s="315" t="s">
        <v>263</v>
      </c>
      <c r="E495" s="316" t="s">
        <v>257</v>
      </c>
      <c r="F495" s="312">
        <v>1</v>
      </c>
      <c r="G495" s="588">
        <v>0.0833</v>
      </c>
      <c r="H495" s="318">
        <v>1</v>
      </c>
      <c r="I495" s="589">
        <v>0.0833</v>
      </c>
      <c r="J495" s="318">
        <v>1</v>
      </c>
      <c r="K495" s="589">
        <v>0.0833</v>
      </c>
      <c r="L495" s="318">
        <v>1</v>
      </c>
      <c r="M495" s="571"/>
      <c r="N495" s="318">
        <v>1</v>
      </c>
      <c r="O495" s="571"/>
      <c r="P495" s="318">
        <v>1</v>
      </c>
      <c r="Q495" s="571"/>
      <c r="R495" s="318">
        <v>1</v>
      </c>
      <c r="S495" s="571"/>
      <c r="T495" s="318">
        <v>1</v>
      </c>
      <c r="U495" s="571"/>
      <c r="V495" s="318">
        <v>1</v>
      </c>
      <c r="W495" s="571"/>
      <c r="X495" s="318">
        <v>1</v>
      </c>
      <c r="Y495" s="571"/>
      <c r="Z495" s="318">
        <v>1</v>
      </c>
      <c r="AA495" s="572"/>
      <c r="AB495" s="319">
        <v>1</v>
      </c>
      <c r="AC495" s="574"/>
      <c r="AD495" s="320">
        <v>1</v>
      </c>
      <c r="AE495" s="320"/>
      <c r="AF495" s="637"/>
    </row>
    <row r="496" spans="1:32" ht="45">
      <c r="A496" s="314" t="s">
        <v>668</v>
      </c>
      <c r="B496" s="314" t="s">
        <v>372</v>
      </c>
      <c r="C496" s="314" t="s">
        <v>254</v>
      </c>
      <c r="D496" s="315" t="s">
        <v>264</v>
      </c>
      <c r="E496" s="316">
        <v>12</v>
      </c>
      <c r="F496" s="308">
        <v>1</v>
      </c>
      <c r="G496" s="533">
        <v>1</v>
      </c>
      <c r="H496" s="192">
        <v>1</v>
      </c>
      <c r="I496" s="535">
        <v>1</v>
      </c>
      <c r="J496" s="192">
        <v>1</v>
      </c>
      <c r="K496" s="535">
        <v>1</v>
      </c>
      <c r="L496" s="192">
        <v>1</v>
      </c>
      <c r="M496" s="535">
        <v>1</v>
      </c>
      <c r="N496" s="192">
        <v>1</v>
      </c>
      <c r="O496" s="535">
        <v>1</v>
      </c>
      <c r="P496" s="192">
        <v>1</v>
      </c>
      <c r="Q496" s="535">
        <v>1</v>
      </c>
      <c r="R496" s="192">
        <v>1</v>
      </c>
      <c r="S496" s="535"/>
      <c r="T496" s="192">
        <v>1</v>
      </c>
      <c r="U496" s="535"/>
      <c r="V496" s="192">
        <v>1</v>
      </c>
      <c r="W496" s="535"/>
      <c r="X496" s="192">
        <v>1</v>
      </c>
      <c r="Y496" s="535"/>
      <c r="Z496" s="192">
        <v>1</v>
      </c>
      <c r="AA496" s="566"/>
      <c r="AB496" s="316">
        <v>1</v>
      </c>
      <c r="AC496" s="573"/>
      <c r="AD496" s="317">
        <f>+F496+H496+J496+L496+N496+P496+R496+T496+V496+X496+Z496+AB496</f>
        <v>12</v>
      </c>
      <c r="AE496" s="317">
        <f>+G496+I496+K496+M496+O496+Q496+S496+U496+W496+Y496+AA496+AC496</f>
        <v>6</v>
      </c>
      <c r="AF496" s="637" t="s">
        <v>944</v>
      </c>
    </row>
    <row r="497" spans="1:32" ht="45">
      <c r="A497" s="314" t="s">
        <v>669</v>
      </c>
      <c r="B497" s="314" t="s">
        <v>372</v>
      </c>
      <c r="C497" s="314" t="s">
        <v>254</v>
      </c>
      <c r="D497" s="315" t="s">
        <v>265</v>
      </c>
      <c r="E497" s="316" t="s">
        <v>257</v>
      </c>
      <c r="F497" s="321">
        <v>1</v>
      </c>
      <c r="G497" s="590">
        <v>0.0833</v>
      </c>
      <c r="H497" s="318">
        <v>1</v>
      </c>
      <c r="I497" s="589">
        <v>0.0833</v>
      </c>
      <c r="J497" s="318">
        <v>1</v>
      </c>
      <c r="K497" s="589">
        <v>0.0833</v>
      </c>
      <c r="L497" s="318">
        <v>1</v>
      </c>
      <c r="M497" s="571"/>
      <c r="N497" s="318">
        <v>1</v>
      </c>
      <c r="O497" s="571"/>
      <c r="P497" s="318">
        <v>1</v>
      </c>
      <c r="Q497" s="571"/>
      <c r="R497" s="318">
        <v>1</v>
      </c>
      <c r="S497" s="571"/>
      <c r="T497" s="318">
        <v>1</v>
      </c>
      <c r="U497" s="571"/>
      <c r="V497" s="318">
        <v>1</v>
      </c>
      <c r="W497" s="571"/>
      <c r="X497" s="318">
        <v>1</v>
      </c>
      <c r="Y497" s="571"/>
      <c r="Z497" s="318">
        <v>1</v>
      </c>
      <c r="AA497" s="572"/>
      <c r="AB497" s="319">
        <v>1</v>
      </c>
      <c r="AC497" s="574"/>
      <c r="AD497" s="320">
        <v>1</v>
      </c>
      <c r="AE497" s="320"/>
      <c r="AF497" s="637"/>
    </row>
    <row r="498" spans="1:32" ht="45">
      <c r="A498" s="314" t="s">
        <v>670</v>
      </c>
      <c r="B498" s="314" t="s">
        <v>372</v>
      </c>
      <c r="C498" s="314" t="s">
        <v>254</v>
      </c>
      <c r="D498" s="315" t="s">
        <v>263</v>
      </c>
      <c r="E498" s="319" t="s">
        <v>257</v>
      </c>
      <c r="F498" s="321">
        <v>1</v>
      </c>
      <c r="G498" s="590">
        <v>0.0833</v>
      </c>
      <c r="H498" s="318">
        <v>1</v>
      </c>
      <c r="I498" s="589">
        <v>0.0833</v>
      </c>
      <c r="J498" s="318">
        <v>1</v>
      </c>
      <c r="K498" s="589">
        <v>0.0833</v>
      </c>
      <c r="L498" s="318">
        <v>1</v>
      </c>
      <c r="M498" s="571"/>
      <c r="N498" s="318">
        <v>1</v>
      </c>
      <c r="O498" s="571"/>
      <c r="P498" s="318">
        <v>1</v>
      </c>
      <c r="Q498" s="571"/>
      <c r="R498" s="318">
        <v>1</v>
      </c>
      <c r="S498" s="571"/>
      <c r="T498" s="318">
        <v>1</v>
      </c>
      <c r="U498" s="571"/>
      <c r="V498" s="318">
        <v>1</v>
      </c>
      <c r="W498" s="571"/>
      <c r="X498" s="318">
        <v>1</v>
      </c>
      <c r="Y498" s="571"/>
      <c r="Z498" s="318">
        <v>1</v>
      </c>
      <c r="AA498" s="572"/>
      <c r="AB498" s="319">
        <v>1</v>
      </c>
      <c r="AC498" s="574"/>
      <c r="AD498" s="320">
        <v>1</v>
      </c>
      <c r="AE498" s="320"/>
      <c r="AF498" s="637"/>
    </row>
    <row r="499" spans="1:32" ht="45">
      <c r="A499" s="314" t="s">
        <v>671</v>
      </c>
      <c r="B499" s="314" t="s">
        <v>372</v>
      </c>
      <c r="C499" s="314" t="s">
        <v>254</v>
      </c>
      <c r="D499" s="315" t="s">
        <v>266</v>
      </c>
      <c r="E499" s="319" t="s">
        <v>257</v>
      </c>
      <c r="F499" s="321">
        <v>1</v>
      </c>
      <c r="G499" s="590">
        <v>0.0833</v>
      </c>
      <c r="H499" s="318">
        <v>1</v>
      </c>
      <c r="I499" s="589">
        <v>0.0833</v>
      </c>
      <c r="J499" s="318">
        <v>1</v>
      </c>
      <c r="K499" s="589">
        <v>0.0833</v>
      </c>
      <c r="L499" s="318">
        <v>1</v>
      </c>
      <c r="M499" s="571"/>
      <c r="N499" s="318">
        <v>1</v>
      </c>
      <c r="O499" s="571"/>
      <c r="P499" s="318">
        <v>1</v>
      </c>
      <c r="Q499" s="571"/>
      <c r="R499" s="318">
        <v>1</v>
      </c>
      <c r="S499" s="571"/>
      <c r="T499" s="318">
        <v>1</v>
      </c>
      <c r="U499" s="571"/>
      <c r="V499" s="318">
        <v>1</v>
      </c>
      <c r="W499" s="571"/>
      <c r="X499" s="318">
        <v>1</v>
      </c>
      <c r="Y499" s="571"/>
      <c r="Z499" s="318">
        <v>1</v>
      </c>
      <c r="AA499" s="572"/>
      <c r="AB499" s="319">
        <v>1</v>
      </c>
      <c r="AC499" s="574"/>
      <c r="AD499" s="320">
        <v>1</v>
      </c>
      <c r="AE499" s="320"/>
      <c r="AF499" s="637"/>
    </row>
    <row r="500" spans="1:32" ht="57" thickBot="1">
      <c r="A500" s="314" t="s">
        <v>672</v>
      </c>
      <c r="B500" s="314" t="s">
        <v>372</v>
      </c>
      <c r="C500" s="314" t="s">
        <v>254</v>
      </c>
      <c r="D500" s="315" t="s">
        <v>261</v>
      </c>
      <c r="E500" s="316">
        <v>1</v>
      </c>
      <c r="F500" s="308"/>
      <c r="G500" s="533"/>
      <c r="H500" s="192"/>
      <c r="I500" s="535"/>
      <c r="J500" s="192">
        <v>1</v>
      </c>
      <c r="K500" s="535"/>
      <c r="L500" s="192"/>
      <c r="M500" s="535"/>
      <c r="N500" s="192"/>
      <c r="O500" s="535"/>
      <c r="P500" s="192"/>
      <c r="Q500" s="535"/>
      <c r="R500" s="192"/>
      <c r="S500" s="535"/>
      <c r="T500" s="192"/>
      <c r="U500" s="535"/>
      <c r="V500" s="192"/>
      <c r="W500" s="535"/>
      <c r="X500" s="192"/>
      <c r="Y500" s="535"/>
      <c r="Z500" s="192"/>
      <c r="AA500" s="566"/>
      <c r="AB500" s="316"/>
      <c r="AC500" s="573"/>
      <c r="AD500" s="317">
        <f>+F500+H500+J500+L500+N500+P500+R500+T500+V500+X500+Z500+AB500</f>
        <v>1</v>
      </c>
      <c r="AE500" s="317">
        <f>+G500+I500+K500+M500+O500+Q500+S500+U500+W500+Y500+AA500+AC500</f>
        <v>0</v>
      </c>
      <c r="AF500" s="637" t="s">
        <v>945</v>
      </c>
    </row>
    <row r="501" spans="1:32" ht="12" hidden="1" thickBot="1">
      <c r="A501" s="131"/>
      <c r="B501" s="131"/>
      <c r="C501" s="131" t="s">
        <v>78</v>
      </c>
      <c r="D501" s="132" t="s">
        <v>69</v>
      </c>
      <c r="E501" s="133">
        <v>12</v>
      </c>
      <c r="F501" s="30" t="s">
        <v>110</v>
      </c>
      <c r="G501" s="407"/>
      <c r="H501" s="65"/>
      <c r="I501" s="65"/>
      <c r="J501" s="65"/>
      <c r="K501" s="65"/>
      <c r="L501" s="65"/>
      <c r="M501" s="65"/>
      <c r="N501" s="65"/>
      <c r="O501" s="65"/>
      <c r="P501" s="65"/>
      <c r="Q501" s="65"/>
      <c r="R501" s="65"/>
      <c r="S501" s="65"/>
      <c r="T501" s="65"/>
      <c r="U501" s="65"/>
      <c r="V501" s="65"/>
      <c r="W501" s="65"/>
      <c r="X501" s="65"/>
      <c r="Y501" s="65"/>
      <c r="Z501" s="65"/>
      <c r="AA501" s="134"/>
      <c r="AB501" s="134"/>
      <c r="AC501" s="63"/>
      <c r="AD501" s="41">
        <f>SUM(F501:AB501)</f>
        <v>0</v>
      </c>
      <c r="AE501" s="41"/>
      <c r="AF501" s="59"/>
    </row>
    <row r="502" spans="1:32" s="25" customFormat="1" ht="15.75" thickBot="1">
      <c r="A502" s="716" t="s">
        <v>79</v>
      </c>
      <c r="B502" s="716"/>
      <c r="C502" s="716"/>
      <c r="D502" s="716"/>
      <c r="E502" s="717"/>
      <c r="F502" s="699"/>
      <c r="G502" s="700"/>
      <c r="H502" s="701"/>
      <c r="I502" s="701"/>
      <c r="J502" s="701"/>
      <c r="K502" s="701"/>
      <c r="L502" s="701"/>
      <c r="M502" s="701"/>
      <c r="N502" s="701"/>
      <c r="O502" s="701"/>
      <c r="P502" s="701"/>
      <c r="Q502" s="701"/>
      <c r="R502" s="701"/>
      <c r="S502" s="701"/>
      <c r="T502" s="701"/>
      <c r="U502" s="701"/>
      <c r="V502" s="701"/>
      <c r="W502" s="701"/>
      <c r="X502" s="701"/>
      <c r="Y502" s="701"/>
      <c r="Z502" s="701"/>
      <c r="AA502" s="701"/>
      <c r="AB502" s="701"/>
      <c r="AC502" s="393"/>
      <c r="AD502" s="58"/>
      <c r="AE502" s="58"/>
      <c r="AF502" s="58"/>
    </row>
    <row r="503" spans="1:32" ht="66" customHeight="1">
      <c r="A503" s="135" t="s">
        <v>673</v>
      </c>
      <c r="B503" s="135" t="s">
        <v>372</v>
      </c>
      <c r="C503" s="135" t="s">
        <v>254</v>
      </c>
      <c r="D503" s="140" t="s">
        <v>69</v>
      </c>
      <c r="E503" s="99">
        <v>4</v>
      </c>
      <c r="F503" s="77">
        <v>1</v>
      </c>
      <c r="G503" s="532"/>
      <c r="H503" s="70"/>
      <c r="I503" s="534"/>
      <c r="J503" s="70"/>
      <c r="K503" s="534"/>
      <c r="L503" s="70">
        <v>1</v>
      </c>
      <c r="M503" s="534">
        <v>1</v>
      </c>
      <c r="N503" s="70"/>
      <c r="O503" s="534"/>
      <c r="P503" s="70"/>
      <c r="Q503" s="534"/>
      <c r="R503" s="70"/>
      <c r="S503" s="534"/>
      <c r="T503" s="70">
        <v>1</v>
      </c>
      <c r="U503" s="534"/>
      <c r="V503" s="70"/>
      <c r="W503" s="534"/>
      <c r="X503" s="70"/>
      <c r="Y503" s="534"/>
      <c r="Z503" s="70"/>
      <c r="AA503" s="565"/>
      <c r="AB503" s="99">
        <v>1</v>
      </c>
      <c r="AC503" s="541"/>
      <c r="AD503" s="81">
        <f aca="true" t="shared" si="68" ref="AD503:AD512">+F503+H503+J503+L503+N503+P503+R503+T503+V503+X503+Z503+AB503</f>
        <v>4</v>
      </c>
      <c r="AE503" s="81">
        <f aca="true" t="shared" si="69" ref="AE503:AE512">+G503+I503+K503+M503+O503+Q503+S503+U503+W503+Y503+AA503+AC503</f>
        <v>1</v>
      </c>
      <c r="AF503" s="639" t="s">
        <v>946</v>
      </c>
    </row>
    <row r="504" spans="1:32" ht="45">
      <c r="A504" s="314" t="s">
        <v>674</v>
      </c>
      <c r="B504" s="314" t="s">
        <v>372</v>
      </c>
      <c r="C504" s="314" t="s">
        <v>254</v>
      </c>
      <c r="D504" s="322" t="s">
        <v>69</v>
      </c>
      <c r="E504" s="316">
        <v>1</v>
      </c>
      <c r="F504" s="308">
        <v>1</v>
      </c>
      <c r="G504" s="533"/>
      <c r="H504" s="192"/>
      <c r="I504" s="535">
        <v>1</v>
      </c>
      <c r="J504" s="192"/>
      <c r="K504" s="535"/>
      <c r="L504" s="192"/>
      <c r="M504" s="535"/>
      <c r="N504" s="192"/>
      <c r="O504" s="535"/>
      <c r="P504" s="192"/>
      <c r="Q504" s="535"/>
      <c r="R504" s="192"/>
      <c r="S504" s="535"/>
      <c r="T504" s="192"/>
      <c r="U504" s="535"/>
      <c r="V504" s="192"/>
      <c r="W504" s="535"/>
      <c r="X504" s="192"/>
      <c r="Y504" s="535"/>
      <c r="Z504" s="192"/>
      <c r="AA504" s="566"/>
      <c r="AB504" s="316"/>
      <c r="AC504" s="573"/>
      <c r="AD504" s="317">
        <f t="shared" si="68"/>
        <v>1</v>
      </c>
      <c r="AE504" s="317">
        <f t="shared" si="69"/>
        <v>1</v>
      </c>
      <c r="AF504" s="637"/>
    </row>
    <row r="505" spans="1:32" ht="45">
      <c r="A505" s="314" t="s">
        <v>675</v>
      </c>
      <c r="B505" s="314" t="s">
        <v>372</v>
      </c>
      <c r="C505" s="314" t="s">
        <v>254</v>
      </c>
      <c r="D505" s="322" t="s">
        <v>69</v>
      </c>
      <c r="E505" s="316">
        <v>12</v>
      </c>
      <c r="F505" s="308">
        <v>1</v>
      </c>
      <c r="G505" s="533">
        <v>1</v>
      </c>
      <c r="H505" s="192">
        <v>1</v>
      </c>
      <c r="I505" s="535">
        <v>1</v>
      </c>
      <c r="J505" s="192">
        <v>1</v>
      </c>
      <c r="K505" s="535">
        <v>1</v>
      </c>
      <c r="L505" s="192">
        <v>1</v>
      </c>
      <c r="M505" s="535"/>
      <c r="N505" s="192">
        <v>1</v>
      </c>
      <c r="O505" s="535"/>
      <c r="P505" s="192">
        <v>1</v>
      </c>
      <c r="Q505" s="535"/>
      <c r="R505" s="192">
        <v>1</v>
      </c>
      <c r="S505" s="535"/>
      <c r="T505" s="192">
        <v>1</v>
      </c>
      <c r="U505" s="535"/>
      <c r="V505" s="192">
        <v>1</v>
      </c>
      <c r="W505" s="535"/>
      <c r="X505" s="192">
        <v>1</v>
      </c>
      <c r="Y505" s="535"/>
      <c r="Z505" s="192">
        <v>1</v>
      </c>
      <c r="AA505" s="566"/>
      <c r="AB505" s="316">
        <v>1</v>
      </c>
      <c r="AC505" s="573"/>
      <c r="AD505" s="317">
        <f t="shared" si="68"/>
        <v>12</v>
      </c>
      <c r="AE505" s="317">
        <f t="shared" si="69"/>
        <v>3</v>
      </c>
      <c r="AF505" s="637" t="s">
        <v>947</v>
      </c>
    </row>
    <row r="506" spans="1:32" ht="45">
      <c r="A506" s="314" t="s">
        <v>676</v>
      </c>
      <c r="B506" s="314" t="s">
        <v>372</v>
      </c>
      <c r="C506" s="314" t="s">
        <v>254</v>
      </c>
      <c r="D506" s="322" t="s">
        <v>193</v>
      </c>
      <c r="E506" s="316">
        <v>2</v>
      </c>
      <c r="F506" s="308"/>
      <c r="G506" s="533"/>
      <c r="H506" s="192"/>
      <c r="I506" s="535"/>
      <c r="J506" s="192"/>
      <c r="K506" s="535"/>
      <c r="L506" s="192"/>
      <c r="M506" s="535"/>
      <c r="N506" s="192"/>
      <c r="O506" s="535"/>
      <c r="P506" s="192">
        <v>1</v>
      </c>
      <c r="Q506" s="535"/>
      <c r="R506" s="192"/>
      <c r="S506" s="535"/>
      <c r="T506" s="192"/>
      <c r="U506" s="535"/>
      <c r="V506" s="192"/>
      <c r="W506" s="535"/>
      <c r="X506" s="192"/>
      <c r="Y506" s="535"/>
      <c r="Z506" s="192"/>
      <c r="AA506" s="566"/>
      <c r="AB506" s="316">
        <v>1</v>
      </c>
      <c r="AC506" s="573"/>
      <c r="AD506" s="317">
        <f t="shared" si="68"/>
        <v>2</v>
      </c>
      <c r="AE506" s="317">
        <f t="shared" si="69"/>
        <v>0</v>
      </c>
      <c r="AF506" s="637" t="s">
        <v>948</v>
      </c>
    </row>
    <row r="507" spans="1:32" ht="45">
      <c r="A507" s="314" t="s">
        <v>677</v>
      </c>
      <c r="B507" s="314" t="s">
        <v>372</v>
      </c>
      <c r="C507" s="314" t="s">
        <v>254</v>
      </c>
      <c r="D507" s="322" t="s">
        <v>69</v>
      </c>
      <c r="E507" s="316">
        <v>1</v>
      </c>
      <c r="F507" s="308"/>
      <c r="G507" s="533"/>
      <c r="H507" s="192"/>
      <c r="I507" s="535"/>
      <c r="J507" s="192"/>
      <c r="K507" s="535"/>
      <c r="L507" s="192">
        <v>1</v>
      </c>
      <c r="M507" s="535">
        <v>1</v>
      </c>
      <c r="N507" s="192"/>
      <c r="O507" s="535"/>
      <c r="P507" s="192"/>
      <c r="Q507" s="535"/>
      <c r="R507" s="192"/>
      <c r="S507" s="535"/>
      <c r="T507" s="192"/>
      <c r="U507" s="535"/>
      <c r="V507" s="192"/>
      <c r="W507" s="535"/>
      <c r="X507" s="192"/>
      <c r="Y507" s="535"/>
      <c r="Z507" s="192"/>
      <c r="AA507" s="566"/>
      <c r="AB507" s="316"/>
      <c r="AC507" s="573"/>
      <c r="AD507" s="317">
        <f t="shared" si="68"/>
        <v>1</v>
      </c>
      <c r="AE507" s="317">
        <f t="shared" si="69"/>
        <v>1</v>
      </c>
      <c r="AF507" s="637" t="s">
        <v>949</v>
      </c>
    </row>
    <row r="508" spans="1:32" ht="45">
      <c r="A508" s="314" t="s">
        <v>678</v>
      </c>
      <c r="B508" s="314" t="s">
        <v>372</v>
      </c>
      <c r="C508" s="314" t="s">
        <v>254</v>
      </c>
      <c r="D508" s="322" t="s">
        <v>69</v>
      </c>
      <c r="E508" s="316">
        <v>4</v>
      </c>
      <c r="F508" s="308">
        <v>1</v>
      </c>
      <c r="G508" s="533"/>
      <c r="H508" s="192"/>
      <c r="I508" s="535">
        <v>1</v>
      </c>
      <c r="J508" s="192"/>
      <c r="K508" s="535"/>
      <c r="L508" s="192">
        <v>1</v>
      </c>
      <c r="M508" s="535">
        <v>1</v>
      </c>
      <c r="N508" s="192"/>
      <c r="O508" s="535"/>
      <c r="P508" s="192"/>
      <c r="Q508" s="535"/>
      <c r="R508" s="192"/>
      <c r="S508" s="535"/>
      <c r="T508" s="192">
        <v>1</v>
      </c>
      <c r="U508" s="535"/>
      <c r="V508" s="192"/>
      <c r="W508" s="535"/>
      <c r="X508" s="192"/>
      <c r="Y508" s="535"/>
      <c r="Z508" s="192"/>
      <c r="AA508" s="566"/>
      <c r="AB508" s="316">
        <v>1</v>
      </c>
      <c r="AC508" s="573"/>
      <c r="AD508" s="317">
        <f t="shared" si="68"/>
        <v>4</v>
      </c>
      <c r="AE508" s="317">
        <f t="shared" si="69"/>
        <v>2</v>
      </c>
      <c r="AF508" s="637"/>
    </row>
    <row r="509" spans="1:32" ht="45">
      <c r="A509" s="314" t="s">
        <v>679</v>
      </c>
      <c r="B509" s="314" t="s">
        <v>372</v>
      </c>
      <c r="C509" s="314" t="s">
        <v>254</v>
      </c>
      <c r="D509" s="322" t="s">
        <v>69</v>
      </c>
      <c r="E509" s="316">
        <v>1</v>
      </c>
      <c r="F509" s="308"/>
      <c r="G509" s="533"/>
      <c r="H509" s="192"/>
      <c r="I509" s="535"/>
      <c r="J509" s="192"/>
      <c r="K509" s="535"/>
      <c r="L509" s="192">
        <v>1</v>
      </c>
      <c r="M509" s="535"/>
      <c r="N509" s="192"/>
      <c r="O509" s="535">
        <v>1</v>
      </c>
      <c r="P509" s="192"/>
      <c r="Q509" s="535"/>
      <c r="R509" s="192"/>
      <c r="S509" s="535"/>
      <c r="T509" s="192"/>
      <c r="U509" s="535"/>
      <c r="V509" s="192"/>
      <c r="W509" s="535"/>
      <c r="X509" s="192"/>
      <c r="Y509" s="535"/>
      <c r="Z509" s="192"/>
      <c r="AA509" s="566"/>
      <c r="AB509" s="316"/>
      <c r="AC509" s="573"/>
      <c r="AD509" s="317">
        <f t="shared" si="68"/>
        <v>1</v>
      </c>
      <c r="AE509" s="317">
        <f t="shared" si="69"/>
        <v>1</v>
      </c>
      <c r="AF509" s="637" t="s">
        <v>950</v>
      </c>
    </row>
    <row r="510" spans="1:32" ht="45">
      <c r="A510" s="314" t="s">
        <v>680</v>
      </c>
      <c r="B510" s="314" t="s">
        <v>372</v>
      </c>
      <c r="C510" s="314" t="s">
        <v>254</v>
      </c>
      <c r="D510" s="322" t="s">
        <v>69</v>
      </c>
      <c r="E510" s="316">
        <v>1</v>
      </c>
      <c r="F510" s="308"/>
      <c r="G510" s="533"/>
      <c r="H510" s="192"/>
      <c r="I510" s="535"/>
      <c r="J510" s="192"/>
      <c r="K510" s="535"/>
      <c r="L510" s="192">
        <v>1</v>
      </c>
      <c r="M510" s="535"/>
      <c r="N510" s="192"/>
      <c r="O510" s="535"/>
      <c r="P510" s="192"/>
      <c r="Q510" s="535"/>
      <c r="R510" s="192"/>
      <c r="S510" s="535"/>
      <c r="T510" s="192"/>
      <c r="U510" s="535"/>
      <c r="V510" s="192"/>
      <c r="W510" s="535"/>
      <c r="X510" s="192"/>
      <c r="Y510" s="535"/>
      <c r="Z510" s="192"/>
      <c r="AA510" s="566"/>
      <c r="AB510" s="316"/>
      <c r="AC510" s="573"/>
      <c r="AD510" s="317">
        <f t="shared" si="68"/>
        <v>1</v>
      </c>
      <c r="AE510" s="317">
        <f t="shared" si="69"/>
        <v>0</v>
      </c>
      <c r="AF510" s="637" t="s">
        <v>951</v>
      </c>
    </row>
    <row r="511" spans="1:32" ht="75" customHeight="1">
      <c r="A511" s="314" t="s">
        <v>681</v>
      </c>
      <c r="B511" s="314" t="s">
        <v>372</v>
      </c>
      <c r="C511" s="314" t="s">
        <v>254</v>
      </c>
      <c r="D511" s="322" t="s">
        <v>261</v>
      </c>
      <c r="E511" s="316">
        <v>1</v>
      </c>
      <c r="F511" s="308"/>
      <c r="G511" s="533"/>
      <c r="H511" s="192"/>
      <c r="I511" s="535"/>
      <c r="J511" s="192"/>
      <c r="K511" s="535"/>
      <c r="L511" s="192">
        <v>1</v>
      </c>
      <c r="M511" s="535"/>
      <c r="N511" s="192"/>
      <c r="O511" s="535"/>
      <c r="P511" s="192"/>
      <c r="Q511" s="535"/>
      <c r="R511" s="192"/>
      <c r="S511" s="535"/>
      <c r="T511" s="192"/>
      <c r="U511" s="535"/>
      <c r="V511" s="192"/>
      <c r="W511" s="535"/>
      <c r="X511" s="192"/>
      <c r="Y511" s="535"/>
      <c r="Z511" s="192"/>
      <c r="AA511" s="566"/>
      <c r="AB511" s="316"/>
      <c r="AC511" s="573"/>
      <c r="AD511" s="317">
        <f t="shared" si="68"/>
        <v>1</v>
      </c>
      <c r="AE511" s="317">
        <f t="shared" si="69"/>
        <v>0</v>
      </c>
      <c r="AF511" s="637" t="s">
        <v>945</v>
      </c>
    </row>
    <row r="512" spans="1:32" ht="45.75" thickBot="1">
      <c r="A512" s="314" t="s">
        <v>682</v>
      </c>
      <c r="B512" s="314" t="s">
        <v>372</v>
      </c>
      <c r="C512" s="314" t="s">
        <v>254</v>
      </c>
      <c r="D512" s="322" t="s">
        <v>69</v>
      </c>
      <c r="E512" s="316">
        <v>4</v>
      </c>
      <c r="F512" s="308">
        <v>1</v>
      </c>
      <c r="G512" s="533">
        <v>1</v>
      </c>
      <c r="H512" s="192"/>
      <c r="I512" s="535">
        <v>1</v>
      </c>
      <c r="J512" s="192"/>
      <c r="K512" s="535">
        <v>1</v>
      </c>
      <c r="L512" s="192">
        <v>1</v>
      </c>
      <c r="M512" s="535">
        <v>1</v>
      </c>
      <c r="N512" s="192"/>
      <c r="O512" s="535">
        <v>1</v>
      </c>
      <c r="P512" s="192"/>
      <c r="Q512" s="535"/>
      <c r="R512" s="192"/>
      <c r="S512" s="535"/>
      <c r="T512" s="192">
        <v>1</v>
      </c>
      <c r="U512" s="535"/>
      <c r="V512" s="192"/>
      <c r="W512" s="535"/>
      <c r="X512" s="192"/>
      <c r="Y512" s="535"/>
      <c r="Z512" s="192"/>
      <c r="AA512" s="566"/>
      <c r="AB512" s="316">
        <v>1</v>
      </c>
      <c r="AC512" s="575"/>
      <c r="AD512" s="317">
        <f t="shared" si="68"/>
        <v>4</v>
      </c>
      <c r="AE512" s="317">
        <f t="shared" si="69"/>
        <v>5</v>
      </c>
      <c r="AF512" s="637"/>
    </row>
    <row r="513" spans="1:32" s="25" customFormat="1" ht="15.75" thickBot="1">
      <c r="A513" s="681" t="s">
        <v>90</v>
      </c>
      <c r="B513" s="681"/>
      <c r="C513" s="681"/>
      <c r="D513" s="681"/>
      <c r="E513" s="682"/>
      <c r="F513" s="673"/>
      <c r="G513" s="674"/>
      <c r="H513" s="675"/>
      <c r="I513" s="675"/>
      <c r="J513" s="675"/>
      <c r="K513" s="675"/>
      <c r="L513" s="675"/>
      <c r="M513" s="675"/>
      <c r="N513" s="675"/>
      <c r="O513" s="675"/>
      <c r="P513" s="675"/>
      <c r="Q513" s="675"/>
      <c r="R513" s="675"/>
      <c r="S513" s="675"/>
      <c r="T513" s="675"/>
      <c r="U513" s="675"/>
      <c r="V513" s="675"/>
      <c r="W513" s="675"/>
      <c r="X513" s="675"/>
      <c r="Y513" s="675"/>
      <c r="Z513" s="675"/>
      <c r="AA513" s="676"/>
      <c r="AB513" s="676"/>
      <c r="AC513" s="393"/>
      <c r="AD513" s="58"/>
      <c r="AE513" s="58"/>
      <c r="AF513" s="58"/>
    </row>
    <row r="514" spans="1:32" ht="45">
      <c r="A514" s="137" t="s">
        <v>267</v>
      </c>
      <c r="B514" s="137" t="s">
        <v>372</v>
      </c>
      <c r="C514" s="137" t="s">
        <v>268</v>
      </c>
      <c r="D514" s="141" t="s">
        <v>191</v>
      </c>
      <c r="E514" s="139">
        <v>1</v>
      </c>
      <c r="F514" s="248"/>
      <c r="G514" s="490">
        <v>0.05</v>
      </c>
      <c r="H514" s="247"/>
      <c r="I514" s="492">
        <v>0.1</v>
      </c>
      <c r="J514" s="247"/>
      <c r="K514" s="492">
        <v>0.05</v>
      </c>
      <c r="L514" s="247"/>
      <c r="M514" s="492">
        <v>0.05</v>
      </c>
      <c r="N514" s="247"/>
      <c r="O514" s="492">
        <v>0.05</v>
      </c>
      <c r="P514" s="247">
        <v>1</v>
      </c>
      <c r="Q514" s="492">
        <v>0.05</v>
      </c>
      <c r="R514" s="247"/>
      <c r="S514" s="492"/>
      <c r="T514" s="247"/>
      <c r="U514" s="492"/>
      <c r="V514" s="247"/>
      <c r="W514" s="492"/>
      <c r="X514" s="247"/>
      <c r="Y514" s="492"/>
      <c r="Z514" s="247"/>
      <c r="AA514" s="578"/>
      <c r="AB514" s="139"/>
      <c r="AC514" s="581"/>
      <c r="AD514" s="323">
        <f aca="true" t="shared" si="70" ref="AD514:AE516">+F514+H514+J514+L514+N514+P514+R514+T514+V514+X514+Z514+AB514</f>
        <v>1</v>
      </c>
      <c r="AE514" s="323">
        <f t="shared" si="70"/>
        <v>0.35</v>
      </c>
      <c r="AF514" s="543" t="s">
        <v>952</v>
      </c>
    </row>
    <row r="515" spans="1:32" ht="78.75">
      <c r="A515" s="137" t="s">
        <v>269</v>
      </c>
      <c r="B515" s="137" t="s">
        <v>372</v>
      </c>
      <c r="C515" s="137" t="s">
        <v>268</v>
      </c>
      <c r="D515" s="141" t="s">
        <v>273</v>
      </c>
      <c r="E515" s="139">
        <v>1</v>
      </c>
      <c r="F515" s="248"/>
      <c r="G515" s="490"/>
      <c r="H515" s="247"/>
      <c r="I515" s="492"/>
      <c r="J515" s="247">
        <v>1</v>
      </c>
      <c r="K515" s="492"/>
      <c r="L515" s="247"/>
      <c r="M515" s="492"/>
      <c r="N515" s="247"/>
      <c r="O515" s="492"/>
      <c r="P515" s="247"/>
      <c r="Q515" s="492"/>
      <c r="R515" s="247"/>
      <c r="S515" s="492"/>
      <c r="T515" s="247"/>
      <c r="U515" s="492"/>
      <c r="V515" s="247"/>
      <c r="W515" s="492"/>
      <c r="X515" s="247"/>
      <c r="Y515" s="492"/>
      <c r="Z515" s="247"/>
      <c r="AA515" s="578"/>
      <c r="AB515" s="139"/>
      <c r="AC515" s="582"/>
      <c r="AD515" s="323">
        <f t="shared" si="70"/>
        <v>1</v>
      </c>
      <c r="AE515" s="323">
        <f t="shared" si="70"/>
        <v>0</v>
      </c>
      <c r="AF515" s="543" t="s">
        <v>953</v>
      </c>
    </row>
    <row r="516" spans="1:32" ht="45">
      <c r="A516" s="137" t="s">
        <v>270</v>
      </c>
      <c r="B516" s="137" t="s">
        <v>372</v>
      </c>
      <c r="C516" s="137" t="s">
        <v>268</v>
      </c>
      <c r="D516" s="141" t="s">
        <v>274</v>
      </c>
      <c r="E516" s="139">
        <v>1</v>
      </c>
      <c r="F516" s="248"/>
      <c r="G516" s="490"/>
      <c r="H516" s="247"/>
      <c r="I516" s="492"/>
      <c r="J516" s="247"/>
      <c r="K516" s="492"/>
      <c r="L516" s="247"/>
      <c r="M516" s="492"/>
      <c r="N516" s="247"/>
      <c r="O516" s="492"/>
      <c r="P516" s="247"/>
      <c r="Q516" s="492"/>
      <c r="R516" s="247"/>
      <c r="S516" s="492"/>
      <c r="T516" s="247"/>
      <c r="U516" s="492"/>
      <c r="V516" s="247"/>
      <c r="W516" s="492"/>
      <c r="X516" s="247">
        <v>1</v>
      </c>
      <c r="Y516" s="492"/>
      <c r="Z516" s="247"/>
      <c r="AA516" s="578"/>
      <c r="AB516" s="139"/>
      <c r="AC516" s="582"/>
      <c r="AD516" s="323">
        <f t="shared" si="70"/>
        <v>1</v>
      </c>
      <c r="AE516" s="323">
        <f t="shared" si="70"/>
        <v>0</v>
      </c>
      <c r="AF516" s="543" t="s">
        <v>954</v>
      </c>
    </row>
    <row r="517" spans="1:32" ht="45">
      <c r="A517" s="137" t="s">
        <v>271</v>
      </c>
      <c r="B517" s="137" t="s">
        <v>372</v>
      </c>
      <c r="C517" s="137" t="s">
        <v>254</v>
      </c>
      <c r="D517" s="141" t="s">
        <v>275</v>
      </c>
      <c r="E517" s="138">
        <v>1</v>
      </c>
      <c r="F517" s="324">
        <v>1</v>
      </c>
      <c r="G517" s="592">
        <v>0.0833</v>
      </c>
      <c r="H517" s="325">
        <v>1</v>
      </c>
      <c r="I517" s="591">
        <v>0.0833</v>
      </c>
      <c r="J517" s="325">
        <v>1</v>
      </c>
      <c r="K517" s="591">
        <v>0.0833</v>
      </c>
      <c r="L517" s="325">
        <v>1</v>
      </c>
      <c r="M517" s="577"/>
      <c r="N517" s="325">
        <v>1</v>
      </c>
      <c r="O517" s="577"/>
      <c r="P517" s="325">
        <v>1</v>
      </c>
      <c r="Q517" s="577"/>
      <c r="R517" s="325">
        <v>1</v>
      </c>
      <c r="S517" s="577"/>
      <c r="T517" s="325">
        <v>1</v>
      </c>
      <c r="U517" s="577"/>
      <c r="V517" s="325">
        <v>1</v>
      </c>
      <c r="W517" s="577"/>
      <c r="X517" s="325">
        <v>1</v>
      </c>
      <c r="Y517" s="577"/>
      <c r="Z517" s="325">
        <v>1</v>
      </c>
      <c r="AA517" s="579"/>
      <c r="AB517" s="326">
        <v>1</v>
      </c>
      <c r="AC517" s="583"/>
      <c r="AD517" s="327">
        <v>1</v>
      </c>
      <c r="AE517" s="327"/>
      <c r="AF517" s="543"/>
    </row>
    <row r="518" spans="1:32" ht="45">
      <c r="A518" s="137" t="s">
        <v>272</v>
      </c>
      <c r="B518" s="137" t="s">
        <v>372</v>
      </c>
      <c r="C518" s="137" t="s">
        <v>254</v>
      </c>
      <c r="D518" s="141" t="s">
        <v>276</v>
      </c>
      <c r="E518" s="139">
        <v>1000</v>
      </c>
      <c r="F518" s="248"/>
      <c r="G518" s="490"/>
      <c r="H518" s="247">
        <v>100</v>
      </c>
      <c r="I518" s="492"/>
      <c r="J518" s="247">
        <v>100</v>
      </c>
      <c r="K518" s="492">
        <v>1000</v>
      </c>
      <c r="L518" s="247">
        <v>100</v>
      </c>
      <c r="M518" s="492"/>
      <c r="N518" s="247">
        <v>100</v>
      </c>
      <c r="O518" s="492"/>
      <c r="P518" s="247">
        <v>100</v>
      </c>
      <c r="Q518" s="492"/>
      <c r="R518" s="247">
        <v>100</v>
      </c>
      <c r="S518" s="492"/>
      <c r="T518" s="247">
        <v>100</v>
      </c>
      <c r="U518" s="492"/>
      <c r="V518" s="247">
        <v>100</v>
      </c>
      <c r="W518" s="492"/>
      <c r="X518" s="247">
        <v>100</v>
      </c>
      <c r="Y518" s="492"/>
      <c r="Z518" s="247">
        <v>100</v>
      </c>
      <c r="AA518" s="578"/>
      <c r="AB518" s="139"/>
      <c r="AC518" s="582"/>
      <c r="AD518" s="323">
        <f>+E518</f>
        <v>1000</v>
      </c>
      <c r="AE518" s="323">
        <f>+G518+I518+K518+M518+O518+Q518+S518+U518+W518+Y518+AA518+AC518</f>
        <v>1000</v>
      </c>
      <c r="AF518" s="543" t="s">
        <v>955</v>
      </c>
    </row>
    <row r="519" spans="1:32" ht="45.75" thickBot="1">
      <c r="A519" s="137" t="s">
        <v>683</v>
      </c>
      <c r="B519" s="137" t="s">
        <v>372</v>
      </c>
      <c r="C519" s="137" t="s">
        <v>268</v>
      </c>
      <c r="D519" s="141" t="s">
        <v>277</v>
      </c>
      <c r="E519" s="139">
        <v>1</v>
      </c>
      <c r="F519" s="248"/>
      <c r="G519" s="490"/>
      <c r="H519" s="247"/>
      <c r="I519" s="492"/>
      <c r="J519" s="247"/>
      <c r="K519" s="492"/>
      <c r="L519" s="247"/>
      <c r="M519" s="492"/>
      <c r="N519" s="247"/>
      <c r="O519" s="492"/>
      <c r="P519" s="247">
        <v>1</v>
      </c>
      <c r="Q519" s="492"/>
      <c r="R519" s="247"/>
      <c r="S519" s="492"/>
      <c r="T519" s="247"/>
      <c r="U519" s="492"/>
      <c r="V519" s="247"/>
      <c r="W519" s="492"/>
      <c r="X519" s="247"/>
      <c r="Y519" s="492"/>
      <c r="Z519" s="247"/>
      <c r="AA519" s="578"/>
      <c r="AB519" s="139"/>
      <c r="AC519" s="582"/>
      <c r="AD519" s="323">
        <f>+F519+H519+J519+L519+N519+P519+R519+T519+V519+X519+Z519+AB519</f>
        <v>1</v>
      </c>
      <c r="AE519" s="323">
        <f>+G519+I519+K519+M519+O519+Q519+S519+U519+W519+Y519+AA519+AC519</f>
        <v>0</v>
      </c>
      <c r="AF519" s="543" t="s">
        <v>956</v>
      </c>
    </row>
    <row r="520" spans="1:32" ht="15.75" thickBot="1">
      <c r="A520" s="681" t="s">
        <v>92</v>
      </c>
      <c r="B520" s="681"/>
      <c r="C520" s="681"/>
      <c r="D520" s="681"/>
      <c r="E520" s="681"/>
      <c r="F520" s="681"/>
      <c r="G520" s="681"/>
      <c r="H520" s="681"/>
      <c r="I520" s="681"/>
      <c r="J520" s="681"/>
      <c r="K520" s="681"/>
      <c r="L520" s="681"/>
      <c r="M520" s="681"/>
      <c r="N520" s="681"/>
      <c r="O520" s="681"/>
      <c r="P520" s="681"/>
      <c r="Q520" s="681"/>
      <c r="R520" s="681"/>
      <c r="S520" s="681"/>
      <c r="T520" s="681"/>
      <c r="U520" s="681"/>
      <c r="V520" s="681"/>
      <c r="W520" s="681"/>
      <c r="X520" s="681"/>
      <c r="Y520" s="681"/>
      <c r="Z520" s="681"/>
      <c r="AA520" s="681"/>
      <c r="AB520" s="682"/>
      <c r="AC520" s="388"/>
      <c r="AD520" s="58"/>
      <c r="AE520" s="58"/>
      <c r="AF520" s="58"/>
    </row>
    <row r="521" spans="1:32" ht="45">
      <c r="A521" s="78" t="s">
        <v>278</v>
      </c>
      <c r="B521" s="78" t="s">
        <v>372</v>
      </c>
      <c r="C521" s="78" t="s">
        <v>254</v>
      </c>
      <c r="D521" s="79" t="s">
        <v>93</v>
      </c>
      <c r="E521" s="99" t="s">
        <v>257</v>
      </c>
      <c r="F521" s="77"/>
      <c r="G521" s="592">
        <v>0.0833</v>
      </c>
      <c r="H521" s="70"/>
      <c r="I521" s="592">
        <v>0.0833</v>
      </c>
      <c r="J521" s="70"/>
      <c r="K521" s="592">
        <v>0.0833</v>
      </c>
      <c r="L521" s="70"/>
      <c r="M521" s="534"/>
      <c r="N521" s="70"/>
      <c r="O521" s="534"/>
      <c r="P521" s="70"/>
      <c r="Q521" s="534"/>
      <c r="R521" s="70"/>
      <c r="S521" s="534"/>
      <c r="T521" s="70"/>
      <c r="U521" s="534"/>
      <c r="V521" s="70"/>
      <c r="W521" s="534"/>
      <c r="X521" s="70"/>
      <c r="Y521" s="534"/>
      <c r="Z521" s="70"/>
      <c r="AA521" s="565"/>
      <c r="AB521" s="142">
        <v>1</v>
      </c>
      <c r="AC521" s="567"/>
      <c r="AD521" s="371">
        <v>1</v>
      </c>
      <c r="AE521" s="371">
        <f>+G521+I521+K521+M521+O521+Q521+S521+U521+W521+Y521+AA521+AC521</f>
        <v>0.2499</v>
      </c>
      <c r="AF521" s="639"/>
    </row>
    <row r="522" spans="1:32" ht="45">
      <c r="A522" s="137" t="s">
        <v>684</v>
      </c>
      <c r="B522" s="137" t="s">
        <v>372</v>
      </c>
      <c r="C522" s="137" t="s">
        <v>254</v>
      </c>
      <c r="D522" s="141" t="s">
        <v>93</v>
      </c>
      <c r="E522" s="138">
        <v>1</v>
      </c>
      <c r="F522" s="324"/>
      <c r="G522" s="640">
        <v>0.05</v>
      </c>
      <c r="H522" s="325"/>
      <c r="I522" s="577">
        <v>0.05</v>
      </c>
      <c r="J522" s="325"/>
      <c r="K522" s="577">
        <v>0.1</v>
      </c>
      <c r="L522" s="325"/>
      <c r="M522" s="577">
        <v>0.1</v>
      </c>
      <c r="N522" s="325"/>
      <c r="O522" s="577">
        <v>0.2</v>
      </c>
      <c r="P522" s="325"/>
      <c r="Q522" s="577">
        <v>0.2</v>
      </c>
      <c r="R522" s="325"/>
      <c r="S522" s="577"/>
      <c r="T522" s="325"/>
      <c r="U522" s="577"/>
      <c r="V522" s="325"/>
      <c r="W522" s="577"/>
      <c r="X522" s="325"/>
      <c r="Y522" s="577"/>
      <c r="Z522" s="325"/>
      <c r="AA522" s="579"/>
      <c r="AB522" s="326">
        <v>1</v>
      </c>
      <c r="AC522" s="583"/>
      <c r="AD522" s="327">
        <v>1</v>
      </c>
      <c r="AE522" s="327">
        <f>+G522+I522+K522+M522+O522+Q522+S522+U522+W522+Y522+AA522+AC522</f>
        <v>0.7</v>
      </c>
      <c r="AF522" s="543" t="s">
        <v>957</v>
      </c>
    </row>
    <row r="523" spans="1:32" ht="45">
      <c r="A523" s="137" t="s">
        <v>685</v>
      </c>
      <c r="B523" s="137" t="s">
        <v>372</v>
      </c>
      <c r="C523" s="137" t="s">
        <v>254</v>
      </c>
      <c r="D523" s="141" t="s">
        <v>93</v>
      </c>
      <c r="E523" s="139" t="s">
        <v>279</v>
      </c>
      <c r="F523" s="248"/>
      <c r="G523" s="640">
        <v>0.05</v>
      </c>
      <c r="H523" s="325"/>
      <c r="I523" s="577">
        <v>0.05</v>
      </c>
      <c r="J523" s="325"/>
      <c r="K523" s="577">
        <v>0.1</v>
      </c>
      <c r="L523" s="325"/>
      <c r="M523" s="577">
        <v>0.1</v>
      </c>
      <c r="N523" s="325"/>
      <c r="O523" s="577">
        <v>0.2</v>
      </c>
      <c r="P523" s="325"/>
      <c r="Q523" s="577">
        <v>0.2</v>
      </c>
      <c r="R523" s="325"/>
      <c r="S523" s="577"/>
      <c r="T523" s="325"/>
      <c r="U523" s="577"/>
      <c r="V523" s="325"/>
      <c r="W523" s="577"/>
      <c r="X523" s="325"/>
      <c r="Y523" s="577"/>
      <c r="Z523" s="325"/>
      <c r="AA523" s="579"/>
      <c r="AB523" s="326">
        <v>0.7</v>
      </c>
      <c r="AC523" s="583"/>
      <c r="AD523" s="327">
        <f>SUM(F523:AB523)</f>
        <v>1.4</v>
      </c>
      <c r="AE523" s="327">
        <f>+G523+I523+K523+M523+O523+Q523+S523+U523+W523+Y523+AA523+AC523</f>
        <v>0.7</v>
      </c>
      <c r="AF523" s="543" t="s">
        <v>958</v>
      </c>
    </row>
    <row r="524" spans="1:32" ht="45.75" thickBot="1">
      <c r="A524" s="137" t="s">
        <v>280</v>
      </c>
      <c r="B524" s="137" t="s">
        <v>372</v>
      </c>
      <c r="C524" s="137" t="s">
        <v>254</v>
      </c>
      <c r="D524" s="141" t="s">
        <v>93</v>
      </c>
      <c r="E524" s="139" t="s">
        <v>257</v>
      </c>
      <c r="F524" s="248"/>
      <c r="G524" s="594">
        <v>0.3</v>
      </c>
      <c r="H524" s="247"/>
      <c r="I524" s="593">
        <v>0.1</v>
      </c>
      <c r="J524" s="247"/>
      <c r="K524" s="593">
        <v>0.1</v>
      </c>
      <c r="L524" s="247"/>
      <c r="M524" s="577">
        <v>0.2</v>
      </c>
      <c r="N524" s="325"/>
      <c r="O524" s="577">
        <v>0.1</v>
      </c>
      <c r="P524" s="325"/>
      <c r="Q524" s="577">
        <v>0.1</v>
      </c>
      <c r="R524" s="247"/>
      <c r="S524" s="492"/>
      <c r="T524" s="247"/>
      <c r="U524" s="492"/>
      <c r="V524" s="247"/>
      <c r="W524" s="492"/>
      <c r="X524" s="247"/>
      <c r="Y524" s="492"/>
      <c r="Z524" s="247"/>
      <c r="AA524" s="578"/>
      <c r="AB524" s="326">
        <v>1</v>
      </c>
      <c r="AC524" s="584"/>
      <c r="AD524" s="327">
        <v>1</v>
      </c>
      <c r="AE524" s="327">
        <f>+G524+I524+K524+M524+O524+Q524+S524+U524+W524+Y524+AA524+AC524</f>
        <v>0.8999999999999999</v>
      </c>
      <c r="AF524" s="543"/>
    </row>
    <row r="525" spans="1:32" ht="15.75" thickBot="1">
      <c r="A525" s="681" t="s">
        <v>96</v>
      </c>
      <c r="B525" s="681"/>
      <c r="C525" s="681"/>
      <c r="D525" s="681"/>
      <c r="E525" s="682"/>
      <c r="F525" s="673"/>
      <c r="G525" s="674"/>
      <c r="H525" s="675"/>
      <c r="I525" s="675"/>
      <c r="J525" s="675"/>
      <c r="K525" s="675"/>
      <c r="L525" s="675"/>
      <c r="M525" s="675"/>
      <c r="N525" s="675"/>
      <c r="O525" s="675"/>
      <c r="P525" s="675"/>
      <c r="Q525" s="675"/>
      <c r="R525" s="675"/>
      <c r="S525" s="675"/>
      <c r="T525" s="675"/>
      <c r="U525" s="675"/>
      <c r="V525" s="675"/>
      <c r="W525" s="675"/>
      <c r="X525" s="675"/>
      <c r="Y525" s="675"/>
      <c r="Z525" s="675"/>
      <c r="AA525" s="676"/>
      <c r="AB525" s="676"/>
      <c r="AC525" s="393"/>
      <c r="AD525" s="58"/>
      <c r="AE525" s="58"/>
      <c r="AF525" s="58"/>
    </row>
    <row r="526" spans="1:32" ht="45">
      <c r="A526" s="78" t="s">
        <v>379</v>
      </c>
      <c r="B526" s="78" t="s">
        <v>372</v>
      </c>
      <c r="C526" s="78" t="s">
        <v>738</v>
      </c>
      <c r="D526" s="79" t="s">
        <v>380</v>
      </c>
      <c r="E526" s="99">
        <v>1</v>
      </c>
      <c r="F526" s="77"/>
      <c r="G526" s="532"/>
      <c r="H526" s="70"/>
      <c r="I526" s="534"/>
      <c r="J526" s="70"/>
      <c r="K526" s="534"/>
      <c r="L526" s="70">
        <v>1</v>
      </c>
      <c r="M526" s="534"/>
      <c r="N526" s="70"/>
      <c r="O526" s="534"/>
      <c r="P526" s="70"/>
      <c r="Q526" s="534">
        <v>1</v>
      </c>
      <c r="R526" s="70"/>
      <c r="S526" s="534"/>
      <c r="T526" s="70"/>
      <c r="U526" s="534"/>
      <c r="V526" s="70"/>
      <c r="W526" s="534"/>
      <c r="X526" s="70"/>
      <c r="Y526" s="534"/>
      <c r="Z526" s="70"/>
      <c r="AA526" s="565"/>
      <c r="AB526" s="99"/>
      <c r="AC526" s="541"/>
      <c r="AD526" s="81">
        <f>+F526+H526+J526+L526+N526+P526+R526+T526+V526+X526+Z526+AB526</f>
        <v>1</v>
      </c>
      <c r="AE526" s="81">
        <f>+G526+I526+K526+M526+O526+Q526+S526+U526+W526+Y526+AA526+AC526</f>
        <v>1</v>
      </c>
      <c r="AF526" s="100"/>
    </row>
    <row r="527" spans="1:32" ht="45">
      <c r="A527" s="305" t="s">
        <v>686</v>
      </c>
      <c r="B527" s="305" t="s">
        <v>372</v>
      </c>
      <c r="C527" s="305" t="s">
        <v>763</v>
      </c>
      <c r="D527" s="306" t="s">
        <v>382</v>
      </c>
      <c r="E527" s="606">
        <v>1</v>
      </c>
      <c r="F527" s="607"/>
      <c r="G527" s="608">
        <v>0.05</v>
      </c>
      <c r="H527" s="609"/>
      <c r="I527" s="610">
        <v>0.05</v>
      </c>
      <c r="J527" s="609"/>
      <c r="K527" s="610">
        <v>0.1</v>
      </c>
      <c r="L527" s="609"/>
      <c r="M527" s="610">
        <v>0.1</v>
      </c>
      <c r="N527" s="609"/>
      <c r="O527" s="610">
        <v>0.1</v>
      </c>
      <c r="P527" s="609"/>
      <c r="Q527" s="610">
        <v>0.1</v>
      </c>
      <c r="R527" s="609"/>
      <c r="S527" s="610"/>
      <c r="T527" s="609"/>
      <c r="U527" s="610"/>
      <c r="V527" s="609"/>
      <c r="W527" s="610"/>
      <c r="X527" s="609"/>
      <c r="Y527" s="610"/>
      <c r="Z527" s="609"/>
      <c r="AA527" s="611"/>
      <c r="AB527" s="606"/>
      <c r="AC527" s="612"/>
      <c r="AD527" s="613">
        <v>1</v>
      </c>
      <c r="AE527" s="320"/>
      <c r="AF527" s="311"/>
    </row>
    <row r="528" spans="1:32" ht="45.75" thickBot="1">
      <c r="A528" s="305" t="s">
        <v>383</v>
      </c>
      <c r="B528" s="305" t="s">
        <v>372</v>
      </c>
      <c r="C528" s="305" t="s">
        <v>764</v>
      </c>
      <c r="D528" s="306" t="s">
        <v>384</v>
      </c>
      <c r="E528" s="606">
        <v>1</v>
      </c>
      <c r="F528" s="607"/>
      <c r="G528" s="608"/>
      <c r="H528" s="609"/>
      <c r="I528" s="610"/>
      <c r="J528" s="609"/>
      <c r="K528" s="610"/>
      <c r="L528" s="609">
        <v>1</v>
      </c>
      <c r="M528" s="610"/>
      <c r="N528" s="609">
        <v>1</v>
      </c>
      <c r="O528" s="610"/>
      <c r="P528" s="609">
        <v>1</v>
      </c>
      <c r="Q528" s="610"/>
      <c r="R528" s="609">
        <v>1</v>
      </c>
      <c r="S528" s="610"/>
      <c r="T528" s="609">
        <v>1</v>
      </c>
      <c r="U528" s="610"/>
      <c r="V528" s="609">
        <v>1</v>
      </c>
      <c r="W528" s="610"/>
      <c r="X528" s="609">
        <v>1</v>
      </c>
      <c r="Y528" s="610"/>
      <c r="Z528" s="609">
        <v>1</v>
      </c>
      <c r="AA528" s="611"/>
      <c r="AB528" s="606">
        <v>1</v>
      </c>
      <c r="AC528" s="614"/>
      <c r="AD528" s="613">
        <v>1</v>
      </c>
      <c r="AE528" s="320"/>
      <c r="AF528" s="311"/>
    </row>
    <row r="529" spans="1:32" ht="15.75" thickBot="1">
      <c r="A529" s="681" t="s">
        <v>182</v>
      </c>
      <c r="B529" s="681"/>
      <c r="C529" s="681"/>
      <c r="D529" s="681"/>
      <c r="E529" s="682"/>
      <c r="F529" s="673"/>
      <c r="G529" s="674"/>
      <c r="H529" s="675"/>
      <c r="I529" s="675"/>
      <c r="J529" s="675"/>
      <c r="K529" s="675"/>
      <c r="L529" s="675"/>
      <c r="M529" s="675"/>
      <c r="N529" s="675"/>
      <c r="O529" s="675"/>
      <c r="P529" s="675"/>
      <c r="Q529" s="675"/>
      <c r="R529" s="675"/>
      <c r="S529" s="675"/>
      <c r="T529" s="675"/>
      <c r="U529" s="675"/>
      <c r="V529" s="675"/>
      <c r="W529" s="675"/>
      <c r="X529" s="675"/>
      <c r="Y529" s="675"/>
      <c r="Z529" s="675"/>
      <c r="AA529" s="676"/>
      <c r="AB529" s="676"/>
      <c r="AC529" s="393"/>
      <c r="AD529" s="58"/>
      <c r="AE529" s="58"/>
      <c r="AF529" s="58"/>
    </row>
    <row r="530" spans="1:32" ht="45">
      <c r="A530" s="82" t="s">
        <v>804</v>
      </c>
      <c r="B530" s="82" t="s">
        <v>177</v>
      </c>
      <c r="C530" s="82" t="s">
        <v>697</v>
      </c>
      <c r="D530" s="83" t="s">
        <v>808</v>
      </c>
      <c r="E530" s="183">
        <v>7</v>
      </c>
      <c r="F530" s="248"/>
      <c r="G530" s="490"/>
      <c r="H530" s="247"/>
      <c r="I530" s="492"/>
      <c r="J530" s="247">
        <v>1</v>
      </c>
      <c r="K530" s="492"/>
      <c r="L530" s="247">
        <v>1</v>
      </c>
      <c r="M530" s="492"/>
      <c r="N530" s="247">
        <v>1</v>
      </c>
      <c r="O530" s="492"/>
      <c r="P530" s="247"/>
      <c r="Q530" s="492"/>
      <c r="R530" s="247">
        <v>1</v>
      </c>
      <c r="S530" s="492"/>
      <c r="T530" s="247">
        <v>1</v>
      </c>
      <c r="U530" s="492"/>
      <c r="V530" s="247"/>
      <c r="W530" s="492"/>
      <c r="X530" s="247">
        <v>1</v>
      </c>
      <c r="Y530" s="492"/>
      <c r="Z530" s="247">
        <v>1</v>
      </c>
      <c r="AA530" s="492"/>
      <c r="AB530" s="247"/>
      <c r="AC530" s="580"/>
      <c r="AD530" s="182">
        <f aca="true" t="shared" si="71" ref="AD530:AE532">+F530+H530+J530+L530+N530+P530+R530+T530+V530+X530+Z530+AB530</f>
        <v>7</v>
      </c>
      <c r="AE530" s="182">
        <f t="shared" si="71"/>
        <v>0</v>
      </c>
      <c r="AF530" s="543" t="s">
        <v>937</v>
      </c>
    </row>
    <row r="531" spans="1:32" ht="33.75">
      <c r="A531" s="82" t="s">
        <v>805</v>
      </c>
      <c r="B531" s="82" t="s">
        <v>177</v>
      </c>
      <c r="C531" s="82" t="s">
        <v>697</v>
      </c>
      <c r="D531" s="83" t="s">
        <v>807</v>
      </c>
      <c r="E531" s="183">
        <v>2</v>
      </c>
      <c r="F531" s="248"/>
      <c r="G531" s="490"/>
      <c r="H531" s="247"/>
      <c r="I531" s="492">
        <v>1</v>
      </c>
      <c r="J531" s="247"/>
      <c r="K531" s="492"/>
      <c r="L531" s="247"/>
      <c r="M531" s="492"/>
      <c r="N531" s="247"/>
      <c r="O531" s="492"/>
      <c r="P531" s="247">
        <v>1</v>
      </c>
      <c r="Q531" s="492"/>
      <c r="R531" s="247"/>
      <c r="S531" s="492"/>
      <c r="T531" s="247"/>
      <c r="U531" s="492"/>
      <c r="V531" s="247"/>
      <c r="W531" s="492"/>
      <c r="X531" s="247"/>
      <c r="Y531" s="492"/>
      <c r="Z531" s="247"/>
      <c r="AA531" s="492"/>
      <c r="AB531" s="247">
        <v>1</v>
      </c>
      <c r="AC531" s="580"/>
      <c r="AD531" s="182">
        <f t="shared" si="71"/>
        <v>2</v>
      </c>
      <c r="AE531" s="182">
        <f t="shared" si="71"/>
        <v>1</v>
      </c>
      <c r="AF531" s="543" t="s">
        <v>938</v>
      </c>
    </row>
    <row r="532" spans="1:32" ht="34.5" thickBot="1">
      <c r="A532" s="94" t="s">
        <v>806</v>
      </c>
      <c r="B532" s="94" t="s">
        <v>177</v>
      </c>
      <c r="C532" s="94" t="s">
        <v>697</v>
      </c>
      <c r="D532" s="95" t="s">
        <v>810</v>
      </c>
      <c r="E532" s="231">
        <v>6</v>
      </c>
      <c r="F532" s="232"/>
      <c r="G532" s="585"/>
      <c r="H532" s="233"/>
      <c r="I532" s="586"/>
      <c r="J532" s="233">
        <v>1</v>
      </c>
      <c r="K532" s="586"/>
      <c r="L532" s="233"/>
      <c r="M532" s="586"/>
      <c r="N532" s="233">
        <v>1</v>
      </c>
      <c r="O532" s="586">
        <v>2</v>
      </c>
      <c r="P532" s="233"/>
      <c r="Q532" s="586">
        <v>2</v>
      </c>
      <c r="R532" s="233">
        <v>1</v>
      </c>
      <c r="S532" s="586"/>
      <c r="T532" s="233">
        <v>1</v>
      </c>
      <c r="U532" s="586"/>
      <c r="V532" s="233">
        <v>1</v>
      </c>
      <c r="W532" s="586"/>
      <c r="X532" s="233"/>
      <c r="Y532" s="586"/>
      <c r="Z532" s="233">
        <v>1</v>
      </c>
      <c r="AA532" s="586"/>
      <c r="AB532" s="233"/>
      <c r="AC532" s="587"/>
      <c r="AD532" s="336">
        <f t="shared" si="71"/>
        <v>6</v>
      </c>
      <c r="AE532" s="336">
        <f t="shared" si="71"/>
        <v>4</v>
      </c>
      <c r="AF532" s="635" t="s">
        <v>939</v>
      </c>
    </row>
    <row r="533" spans="1:32" ht="20.25" customHeight="1">
      <c r="A533" s="337"/>
      <c r="B533" s="337"/>
      <c r="C533" s="337"/>
      <c r="D533" s="338"/>
      <c r="E533" s="339"/>
      <c r="F533" s="340"/>
      <c r="G533" s="340"/>
      <c r="H533" s="340"/>
      <c r="I533" s="340"/>
      <c r="J533" s="340"/>
      <c r="K533" s="340"/>
      <c r="L533" s="340"/>
      <c r="M533" s="340"/>
      <c r="N533" s="340"/>
      <c r="O533" s="340"/>
      <c r="P533" s="340"/>
      <c r="Q533" s="340"/>
      <c r="R533" s="340"/>
      <c r="S533" s="340"/>
      <c r="T533" s="340"/>
      <c r="U533" s="340"/>
      <c r="V533" s="340"/>
      <c r="W533" s="340"/>
      <c r="X533" s="340"/>
      <c r="Y533" s="340"/>
      <c r="Z533" s="340"/>
      <c r="AA533" s="340"/>
      <c r="AB533" s="340"/>
      <c r="AC533" s="340"/>
      <c r="AD533" s="341"/>
      <c r="AE533" s="341"/>
      <c r="AF533" s="63"/>
    </row>
    <row r="534" spans="1:32" s="24" customFormat="1" ht="16.5" customHeight="1">
      <c r="A534" s="688" t="s">
        <v>385</v>
      </c>
      <c r="B534" s="688"/>
      <c r="C534" s="688"/>
      <c r="D534" s="688"/>
      <c r="E534" s="688"/>
      <c r="F534" s="688"/>
      <c r="G534" s="688"/>
      <c r="H534" s="688"/>
      <c r="I534" s="688"/>
      <c r="J534" s="688"/>
      <c r="K534" s="688"/>
      <c r="L534" s="688"/>
      <c r="M534" s="688"/>
      <c r="N534" s="688"/>
      <c r="O534" s="688"/>
      <c r="P534" s="688"/>
      <c r="Q534" s="688"/>
      <c r="R534" s="688"/>
      <c r="S534" s="688"/>
      <c r="T534" s="688"/>
      <c r="U534" s="688"/>
      <c r="V534" s="688"/>
      <c r="W534" s="688"/>
      <c r="X534" s="688"/>
      <c r="Y534" s="688"/>
      <c r="Z534" s="688"/>
      <c r="AA534" s="688"/>
      <c r="AB534" s="688"/>
      <c r="AC534" s="688"/>
      <c r="AD534" s="688"/>
      <c r="AE534" s="688"/>
      <c r="AF534" s="688"/>
    </row>
    <row r="535" spans="1:32" ht="33.75">
      <c r="A535" s="82" t="s">
        <v>386</v>
      </c>
      <c r="B535" s="82" t="s">
        <v>736</v>
      </c>
      <c r="C535" s="82" t="s">
        <v>697</v>
      </c>
      <c r="D535" s="84" t="s">
        <v>184</v>
      </c>
      <c r="E535" s="576">
        <v>48</v>
      </c>
      <c r="F535" s="641">
        <v>4</v>
      </c>
      <c r="G535" s="492"/>
      <c r="H535" s="642">
        <v>4</v>
      </c>
      <c r="I535" s="492"/>
      <c r="J535" s="642">
        <v>4</v>
      </c>
      <c r="K535" s="492"/>
      <c r="L535" s="642">
        <v>4</v>
      </c>
      <c r="M535" s="492"/>
      <c r="N535" s="642">
        <v>4</v>
      </c>
      <c r="O535" s="492"/>
      <c r="P535" s="642">
        <v>4</v>
      </c>
      <c r="Q535" s="492"/>
      <c r="R535" s="642">
        <v>4</v>
      </c>
      <c r="S535" s="492"/>
      <c r="T535" s="642">
        <v>4</v>
      </c>
      <c r="U535" s="492"/>
      <c r="V535" s="642">
        <v>4</v>
      </c>
      <c r="W535" s="492"/>
      <c r="X535" s="642">
        <v>4</v>
      </c>
      <c r="Y535" s="492"/>
      <c r="Z535" s="642">
        <v>4</v>
      </c>
      <c r="AA535" s="492"/>
      <c r="AB535" s="463">
        <v>4</v>
      </c>
      <c r="AC535" s="582"/>
      <c r="AD535" s="182">
        <f aca="true" t="shared" si="72" ref="AD535:AE537">+F535+H535+J535+L535+N535+P535+R535+T535+V535+X535+Z535+AB535</f>
        <v>48</v>
      </c>
      <c r="AE535" s="182">
        <f t="shared" si="72"/>
        <v>0</v>
      </c>
      <c r="AF535" s="124"/>
    </row>
    <row r="536" spans="1:32" ht="33.75">
      <c r="A536" s="82" t="s">
        <v>814</v>
      </c>
      <c r="B536" s="82" t="s">
        <v>373</v>
      </c>
      <c r="C536" s="82" t="s">
        <v>697</v>
      </c>
      <c r="D536" s="83" t="s">
        <v>387</v>
      </c>
      <c r="E536" s="183">
        <v>24</v>
      </c>
      <c r="F536" s="641">
        <v>2</v>
      </c>
      <c r="G536" s="492">
        <v>2</v>
      </c>
      <c r="H536" s="642">
        <v>2</v>
      </c>
      <c r="I536" s="492">
        <v>4</v>
      </c>
      <c r="J536" s="642">
        <v>2</v>
      </c>
      <c r="K536" s="492">
        <v>7</v>
      </c>
      <c r="L536" s="642">
        <v>2</v>
      </c>
      <c r="M536" s="492">
        <v>3</v>
      </c>
      <c r="N536" s="642">
        <v>2</v>
      </c>
      <c r="O536" s="492">
        <v>3</v>
      </c>
      <c r="P536" s="642">
        <v>2</v>
      </c>
      <c r="Q536" s="492">
        <v>4</v>
      </c>
      <c r="R536" s="642">
        <v>2</v>
      </c>
      <c r="S536" s="492"/>
      <c r="T536" s="642">
        <v>2</v>
      </c>
      <c r="U536" s="492"/>
      <c r="V536" s="642">
        <v>2</v>
      </c>
      <c r="W536" s="492"/>
      <c r="X536" s="642">
        <v>2</v>
      </c>
      <c r="Y536" s="492"/>
      <c r="Z536" s="642">
        <v>2</v>
      </c>
      <c r="AA536" s="492"/>
      <c r="AB536" s="463">
        <v>2</v>
      </c>
      <c r="AC536" s="582"/>
      <c r="AD536" s="182">
        <f t="shared" si="72"/>
        <v>24</v>
      </c>
      <c r="AE536" s="182">
        <f t="shared" si="72"/>
        <v>23</v>
      </c>
      <c r="AF536" s="124"/>
    </row>
    <row r="537" spans="1:32" ht="33.75">
      <c r="A537" s="82" t="s">
        <v>388</v>
      </c>
      <c r="B537" s="82" t="s">
        <v>373</v>
      </c>
      <c r="C537" s="82" t="s">
        <v>697</v>
      </c>
      <c r="D537" s="83" t="s">
        <v>389</v>
      </c>
      <c r="E537" s="183">
        <v>12</v>
      </c>
      <c r="F537" s="641">
        <v>1</v>
      </c>
      <c r="G537" s="492"/>
      <c r="H537" s="642">
        <v>1</v>
      </c>
      <c r="I537" s="492"/>
      <c r="J537" s="642">
        <v>1</v>
      </c>
      <c r="K537" s="492">
        <v>2</v>
      </c>
      <c r="L537" s="642">
        <v>1</v>
      </c>
      <c r="M537" s="492">
        <v>2</v>
      </c>
      <c r="N537" s="642">
        <v>1</v>
      </c>
      <c r="O537" s="492">
        <v>2</v>
      </c>
      <c r="P537" s="642">
        <v>1</v>
      </c>
      <c r="Q537" s="492">
        <v>1</v>
      </c>
      <c r="R537" s="642">
        <v>1</v>
      </c>
      <c r="S537" s="492"/>
      <c r="T537" s="642">
        <v>1</v>
      </c>
      <c r="U537" s="492"/>
      <c r="V537" s="642">
        <v>1</v>
      </c>
      <c r="W537" s="492"/>
      <c r="X537" s="642">
        <v>1</v>
      </c>
      <c r="Y537" s="492"/>
      <c r="Z537" s="642">
        <v>1</v>
      </c>
      <c r="AA537" s="492"/>
      <c r="AB537" s="463">
        <v>1</v>
      </c>
      <c r="AC537" s="582"/>
      <c r="AD537" s="182">
        <f t="shared" si="72"/>
        <v>12</v>
      </c>
      <c r="AE537" s="182">
        <f t="shared" si="72"/>
        <v>7</v>
      </c>
      <c r="AF537" s="124" t="s">
        <v>959</v>
      </c>
    </row>
    <row r="538" spans="1:32" ht="11.25">
      <c r="A538" s="82"/>
      <c r="B538" s="82"/>
      <c r="C538" s="82"/>
      <c r="D538" s="83"/>
      <c r="E538" s="183"/>
      <c r="F538" s="248"/>
      <c r="G538" s="490"/>
      <c r="H538" s="247"/>
      <c r="I538" s="492"/>
      <c r="J538" s="247"/>
      <c r="K538" s="492"/>
      <c r="L538" s="247"/>
      <c r="M538" s="492"/>
      <c r="N538" s="247"/>
      <c r="O538" s="492"/>
      <c r="P538" s="247"/>
      <c r="Q538" s="492"/>
      <c r="R538" s="247"/>
      <c r="S538" s="492"/>
      <c r="T538" s="247"/>
      <c r="U538" s="492"/>
      <c r="V538" s="247"/>
      <c r="W538" s="492"/>
      <c r="X538" s="247"/>
      <c r="Y538" s="492"/>
      <c r="Z538" s="247"/>
      <c r="AA538" s="492"/>
      <c r="AB538" s="247"/>
      <c r="AC538" s="463"/>
      <c r="AD538" s="182"/>
      <c r="AE538" s="182"/>
      <c r="AF538" s="103"/>
    </row>
    <row r="539" ht="11.25">
      <c r="A539" s="56" t="s">
        <v>765</v>
      </c>
    </row>
    <row r="540" ht="11.25">
      <c r="A540" s="56" t="s">
        <v>169</v>
      </c>
    </row>
    <row r="542" ht="11.25">
      <c r="A542" s="56"/>
    </row>
    <row r="543" ht="11.25">
      <c r="A543" s="56"/>
    </row>
    <row r="544" ht="11.25">
      <c r="A544" s="56"/>
    </row>
    <row r="545" ht="11.25">
      <c r="A545" s="56"/>
    </row>
    <row r="546" ht="11.25">
      <c r="A546" s="56"/>
    </row>
  </sheetData>
  <sheetProtection/>
  <mergeCells count="96">
    <mergeCell ref="AE4:AE5"/>
    <mergeCell ref="T4:U4"/>
    <mergeCell ref="V4:W4"/>
    <mergeCell ref="X4:Y4"/>
    <mergeCell ref="Z4:AA4"/>
    <mergeCell ref="AB4:AC4"/>
    <mergeCell ref="AD4:AD5"/>
    <mergeCell ref="H4:I4"/>
    <mergeCell ref="J4:K4"/>
    <mergeCell ref="L4:M4"/>
    <mergeCell ref="N4:O4"/>
    <mergeCell ref="P4:Q4"/>
    <mergeCell ref="R4:S4"/>
    <mergeCell ref="A4:A5"/>
    <mergeCell ref="B4:B5"/>
    <mergeCell ref="C4:C5"/>
    <mergeCell ref="D4:D5"/>
    <mergeCell ref="E4:E5"/>
    <mergeCell ref="F4:G4"/>
    <mergeCell ref="A6:AF6"/>
    <mergeCell ref="F63:AF63"/>
    <mergeCell ref="A62:E62"/>
    <mergeCell ref="A63:E63"/>
    <mergeCell ref="A187:AF187"/>
    <mergeCell ref="A529:E529"/>
    <mergeCell ref="F529:AB529"/>
    <mergeCell ref="A452:E452"/>
    <mergeCell ref="A457:E457"/>
    <mergeCell ref="A483:E483"/>
    <mergeCell ref="A491:E491"/>
    <mergeCell ref="A513:E513"/>
    <mergeCell ref="A398:E398"/>
    <mergeCell ref="A418:E418"/>
    <mergeCell ref="A298:AF298"/>
    <mergeCell ref="A397:AF397"/>
    <mergeCell ref="A314:AF314"/>
    <mergeCell ref="F205:AF205"/>
    <mergeCell ref="F257:AF257"/>
    <mergeCell ref="F266:AF266"/>
    <mergeCell ref="F280:AF280"/>
    <mergeCell ref="A502:E502"/>
    <mergeCell ref="A46:E46"/>
    <mergeCell ref="A377:AF377"/>
    <mergeCell ref="F196:AF196"/>
    <mergeCell ref="A257:E257"/>
    <mergeCell ref="F238:AF238"/>
    <mergeCell ref="F250:AF250"/>
    <mergeCell ref="A250:E250"/>
    <mergeCell ref="A196:E196"/>
    <mergeCell ref="A280:E280"/>
    <mergeCell ref="A347:B347"/>
    <mergeCell ref="F452:AB452"/>
    <mergeCell ref="F398:AB398"/>
    <mergeCell ref="F418:AB418"/>
    <mergeCell ref="A388:AF388"/>
    <mergeCell ref="A266:E266"/>
    <mergeCell ref="A238:E238"/>
    <mergeCell ref="A315:B315"/>
    <mergeCell ref="A324:B324"/>
    <mergeCell ref="A334:B334"/>
    <mergeCell ref="A343:B343"/>
    <mergeCell ref="C2:AF2"/>
    <mergeCell ref="C3:AD3"/>
    <mergeCell ref="F46:AB46"/>
    <mergeCell ref="A7:E7"/>
    <mergeCell ref="A42:E42"/>
    <mergeCell ref="F42:AB42"/>
    <mergeCell ref="F62:AB62"/>
    <mergeCell ref="A464:E464"/>
    <mergeCell ref="F464:AB464"/>
    <mergeCell ref="F491:AB491"/>
    <mergeCell ref="A352:B352"/>
    <mergeCell ref="F188:AF188"/>
    <mergeCell ref="A482:AF482"/>
    <mergeCell ref="A436:E436"/>
    <mergeCell ref="A188:E188"/>
    <mergeCell ref="A534:AF534"/>
    <mergeCell ref="F7:AB7"/>
    <mergeCell ref="F284:AF284"/>
    <mergeCell ref="A284:E284"/>
    <mergeCell ref="A8:D8"/>
    <mergeCell ref="A38:D38"/>
    <mergeCell ref="A206:E206"/>
    <mergeCell ref="A223:D223"/>
    <mergeCell ref="F502:AB502"/>
    <mergeCell ref="F513:AB513"/>
    <mergeCell ref="F67:N67"/>
    <mergeCell ref="P67:X67"/>
    <mergeCell ref="Z67:AF67"/>
    <mergeCell ref="F525:AB525"/>
    <mergeCell ref="F457:AB457"/>
    <mergeCell ref="F436:AB436"/>
    <mergeCell ref="A520:AB520"/>
    <mergeCell ref="A525:E525"/>
    <mergeCell ref="A230:D230"/>
    <mergeCell ref="A205:E205"/>
  </mergeCells>
  <printOptions/>
  <pageMargins left="0.3937007874015748" right="0.1968503937007874" top="0.07874015748031496" bottom="0.07874015748031496" header="0.31496062992125984" footer="0.31496062992125984"/>
  <pageSetup fitToHeight="0" fitToWidth="1" horizontalDpi="600" verticalDpi="600" orientation="landscape" paperSize="5" scale="60" r:id="rId1"/>
  <rowBreaks count="4" manualBreakCount="4">
    <brk id="297" max="255" man="1"/>
    <brk id="376" max="255" man="1"/>
    <brk id="396" max="255" man="1"/>
    <brk id="481" max="255" man="1"/>
  </rowBreaks>
  <ignoredErrors>
    <ignoredError sqref="AD4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2015-02-17T18:38:48Z</cp:lastPrinted>
  <dcterms:created xsi:type="dcterms:W3CDTF">2011-12-16T19:48:41Z</dcterms:created>
  <dcterms:modified xsi:type="dcterms:W3CDTF">2015-08-05T22:15:56Z</dcterms:modified>
  <cp:category/>
  <cp:version/>
  <cp:contentType/>
  <cp:contentStatus/>
</cp:coreProperties>
</file>