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Plan de Acción\2014\Seguimiento\Diciembre\"/>
    </mc:Choice>
  </mc:AlternateContent>
  <bookViews>
    <workbookView xWindow="0" yWindow="0" windowWidth="20220" windowHeight="6885"/>
  </bookViews>
  <sheets>
    <sheet name="Avance_DIC" sheetId="1" r:id="rId1"/>
    <sheet name="REPORTE_DC" sheetId="2" r:id="rId2"/>
    <sheet name="DC_OPERACIÓN" sheetId="3" r:id="rId3"/>
    <sheet name="REPORTE_DC (2)" sheetId="7" state="hidden" r:id="rId4"/>
    <sheet name="REPORTE_Mejoramiento " sheetId="13" r:id="rId5"/>
    <sheet name="TONELADAS" sheetId="4" r:id="rId6"/>
    <sheet name="Red O. Férrea" sheetId="5" r:id="rId7"/>
    <sheet name="AEROPUERTO" sheetId="1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e">#N/A</definedName>
    <definedName name="\i">#N/A</definedName>
    <definedName name="\r" localSheetId="0">#REF!</definedName>
    <definedName name="\r" localSheetId="2">#REF!</definedName>
    <definedName name="\r" localSheetId="1">#REF!</definedName>
    <definedName name="\r" localSheetId="3">#REF!</definedName>
    <definedName name="\r" localSheetId="4">#REF!</definedName>
    <definedName name="\r">#REF!</definedName>
    <definedName name="\s">#N/A</definedName>
    <definedName name="_1P_NO__3" localSheetId="0">'[1]3'!#REF!</definedName>
    <definedName name="_1P_NO__3" localSheetId="2">'[2]3'!#REF!</definedName>
    <definedName name="_1P_NO__3" localSheetId="1">'[2]3'!#REF!</definedName>
    <definedName name="_1P_NO__3" localSheetId="3">'[2]3'!#REF!</definedName>
    <definedName name="_1P_NO__3" localSheetId="4">'[2]3'!#REF!</definedName>
    <definedName name="_1P_NO__3">'[1]3'!#REF!</definedName>
    <definedName name="_2T.CON_GASTOS" localSheetId="0">#REF!</definedName>
    <definedName name="_2T.CON_GASTOS" localSheetId="2">#REF!</definedName>
    <definedName name="_2T.CON_GASTOS" localSheetId="1">#REF!</definedName>
    <definedName name="_2T.CON_GASTOS" localSheetId="3">#REF!</definedName>
    <definedName name="_2T.CON_GASTOS" localSheetId="4">#REF!</definedName>
    <definedName name="_2T.CON_GASTOS">#REF!</definedName>
    <definedName name="_Fill" localSheetId="0" hidden="1">#REF!</definedName>
    <definedName name="_Fill" localSheetId="2" hidden="1">#REF!</definedName>
    <definedName name="_Fill" localSheetId="1" hidden="1">#REF!</definedName>
    <definedName name="_Fill" localSheetId="3" hidden="1">#REF!</definedName>
    <definedName name="_Fill" localSheetId="4" hidden="1">#REF!</definedName>
    <definedName name="_Fill" hidden="1">#REF!</definedName>
    <definedName name="A_IMPRESIÓN_IM" localSheetId="0">#REF!</definedName>
    <definedName name="A_IMPRESIÓN_IM" localSheetId="2">#REF!</definedName>
    <definedName name="A_IMPRESIÓN_IM" localSheetId="1">#REF!</definedName>
    <definedName name="A_IMPRESIÓN_IM" localSheetId="3">#REF!</definedName>
    <definedName name="A_IMPRESIÓN_IM" localSheetId="4">#REF!</definedName>
    <definedName name="A_IMPRESIÓN_IM">#REF!</definedName>
    <definedName name="Abono" localSheetId="0">#REF!</definedName>
    <definedName name="Abono" localSheetId="2">#REF!</definedName>
    <definedName name="Abono" localSheetId="1">#REF!</definedName>
    <definedName name="Abono" localSheetId="3">#REF!</definedName>
    <definedName name="Abono" localSheetId="4">#REF!</definedName>
    <definedName name="Abono">#REF!</definedName>
    <definedName name="AFG" localSheetId="0">#REF!</definedName>
    <definedName name="AFG" localSheetId="2">#REF!</definedName>
    <definedName name="AFG" localSheetId="1">#REF!</definedName>
    <definedName name="AFG" localSheetId="3">#REF!</definedName>
    <definedName name="AFG" localSheetId="4">#REF!</definedName>
    <definedName name="AFG">#REF!</definedName>
    <definedName name="AFP" localSheetId="0">#REF!</definedName>
    <definedName name="AFP" localSheetId="2">#REF!</definedName>
    <definedName name="AFP" localSheetId="1">#REF!</definedName>
    <definedName name="AFP" localSheetId="3">#REF!</definedName>
    <definedName name="AFP" localSheetId="4">#REF!</definedName>
    <definedName name="AFP">#REF!</definedName>
    <definedName name="AID" localSheetId="0">#REF!</definedName>
    <definedName name="AID" localSheetId="2">#REF!</definedName>
    <definedName name="AID" localSheetId="1">#REF!</definedName>
    <definedName name="AID" localSheetId="3">#REF!</definedName>
    <definedName name="AID" localSheetId="4">#REF!</definedName>
    <definedName name="AID">#REF!</definedName>
    <definedName name="amort" localSheetId="0">#REF!</definedName>
    <definedName name="amort" localSheetId="2">#REF!</definedName>
    <definedName name="amort" localSheetId="1">#REF!</definedName>
    <definedName name="amort" localSheetId="3">#REF!</definedName>
    <definedName name="amort" localSheetId="4">#REF!</definedName>
    <definedName name="amort">#REF!</definedName>
    <definedName name="amortpar" localSheetId="0">#REF!</definedName>
    <definedName name="amortpar" localSheetId="2">#REF!</definedName>
    <definedName name="amortpar" localSheetId="1">#REF!</definedName>
    <definedName name="amortpar" localSheetId="3">#REF!</definedName>
    <definedName name="amortpar" localSheetId="4">#REF!</definedName>
    <definedName name="amortpar">#REF!</definedName>
    <definedName name="_xlnm.Print_Area" localSheetId="0">Avance_DIC!$A$1:$X$37</definedName>
    <definedName name="_xlnm.Print_Area" localSheetId="2">DC_OPERACIÓN!$A$1:$V$38</definedName>
    <definedName name="_xlnm.Print_Area" localSheetId="1">REPORTE_DC!$A$1:$U$38</definedName>
    <definedName name="_xlnm.Print_Area" localSheetId="3">'REPORTE_DC (2)'!$A$1:$U$38</definedName>
    <definedName name="_xlnm.Print_Area" localSheetId="4">'REPORTE_Mejoramiento '!$A$1:$U$40</definedName>
    <definedName name="_xlnm.Print_Area">'[1]29'!#REF!</definedName>
    <definedName name="bonos">[3]CONTROLES!$C$71</definedName>
    <definedName name="CARTERA" localSheetId="0">#REF!</definedName>
    <definedName name="CARTERA" localSheetId="2">#REF!</definedName>
    <definedName name="CARTERA" localSheetId="1">#REF!</definedName>
    <definedName name="CARTERA" localSheetId="3">#REF!</definedName>
    <definedName name="CARTERA" localSheetId="4">#REF!</definedName>
    <definedName name="CARTERA">#REF!</definedName>
    <definedName name="CARTERAPROC" localSheetId="0">#REF!</definedName>
    <definedName name="CARTERAPROC" localSheetId="2">#REF!</definedName>
    <definedName name="CARTERAPROC" localSheetId="1">#REF!</definedName>
    <definedName name="CARTERAPROC" localSheetId="3">#REF!</definedName>
    <definedName name="CARTERAPROC" localSheetId="4">#REF!</definedName>
    <definedName name="CARTERAPROC">#REF!</definedName>
    <definedName name="Check" localSheetId="0">#REF!</definedName>
    <definedName name="Check" localSheetId="2">#REF!</definedName>
    <definedName name="Check" localSheetId="1">#REF!</definedName>
    <definedName name="Check" localSheetId="3">#REF!</definedName>
    <definedName name="Check" localSheetId="4">#REF!</definedName>
    <definedName name="Check">#REF!</definedName>
    <definedName name="cober" localSheetId="2">'[4]Fcaja(cor)'!$D$100:$FE$100,'[4]Fcaja(cor)'!$D$8:$FE$8</definedName>
    <definedName name="cober" localSheetId="1">'[4]Fcaja(cor)'!$D$100:$FE$100,'[4]Fcaja(cor)'!$D$8:$FE$8</definedName>
    <definedName name="cober" localSheetId="3">'[4]Fcaja(cor)'!$D$100:$FE$100,'[4]Fcaja(cor)'!$D$8:$FE$8</definedName>
    <definedName name="cober" localSheetId="4">'[4]Fcaja(cor)'!$D$100:$FE$100,'[4]Fcaja(cor)'!$D$8:$FE$8</definedName>
    <definedName name="cober">'[5]Fcaja(cor)'!$D$100:$FE$100,'[5]Fcaja(cor)'!$D$8:$FE$8</definedName>
    <definedName name="ControlDeLaMacro" localSheetId="0">#REF!</definedName>
    <definedName name="ControlDeLaMacro" localSheetId="2">#REF!</definedName>
    <definedName name="ControlDeLaMacro" localSheetId="1">#REF!</definedName>
    <definedName name="ControlDeLaMacro" localSheetId="3">#REF!</definedName>
    <definedName name="ControlDeLaMacro" localSheetId="4">#REF!</definedName>
    <definedName name="ControlDeLaMacro">#REF!</definedName>
    <definedName name="COSTOS" localSheetId="0">#REF!</definedName>
    <definedName name="COSTOS" localSheetId="2">#REF!</definedName>
    <definedName name="COSTOS" localSheetId="1">#REF!</definedName>
    <definedName name="COSTOS" localSheetId="3">#REF!</definedName>
    <definedName name="COSTOS" localSheetId="4">#REF!</definedName>
    <definedName name="COSTOS">#REF!</definedName>
    <definedName name="cuentasygastosporpagar" localSheetId="0">#REF!</definedName>
    <definedName name="cuentasygastosporpagar" localSheetId="2">#REF!</definedName>
    <definedName name="cuentasygastosporpagar" localSheetId="1">#REF!</definedName>
    <definedName name="cuentasygastosporpagar" localSheetId="3">#REF!</definedName>
    <definedName name="cuentasygastosporpagar" localSheetId="4">#REF!</definedName>
    <definedName name="cuentasygastosporpagar">#REF!</definedName>
    <definedName name="dd">'[6]Fcaja(cor)'!$D$100:$FE$100,'[6]Fcaja(cor)'!$D$8:$FE$8</definedName>
    <definedName name="DEPENDENCAS">[7]DEPENDENCIAS!$B$2:$B$21</definedName>
    <definedName name="Deuda" localSheetId="2">'[8]Resumen Ejecutivo'!$W$9</definedName>
    <definedName name="Deuda" localSheetId="1">'[8]Resumen Ejecutivo'!$W$9</definedName>
    <definedName name="Deuda" localSheetId="3">'[8]Resumen Ejecutivo'!$W$9</definedName>
    <definedName name="Deuda" localSheetId="4">'[8]Resumen Ejecutivo'!$W$9</definedName>
    <definedName name="Deuda">'[9]Resumen Ejecutivo'!$W$9</definedName>
    <definedName name="DEUDAF" localSheetId="0">#REF!</definedName>
    <definedName name="DEUDAF" localSheetId="2">#REF!</definedName>
    <definedName name="DEUDAF" localSheetId="1">#REF!</definedName>
    <definedName name="DEUDAF" localSheetId="3">#REF!</definedName>
    <definedName name="DEUDAF" localSheetId="4">#REF!</definedName>
    <definedName name="DEUDAF">#REF!</definedName>
    <definedName name="Devaluacion" localSheetId="0">'[9]Resumen Ejecutivo'!#REF!</definedName>
    <definedName name="Devaluacion" localSheetId="2">'[8]Resumen Ejecutivo'!#REF!</definedName>
    <definedName name="Devaluacion" localSheetId="1">'[8]Resumen Ejecutivo'!#REF!</definedName>
    <definedName name="Devaluacion" localSheetId="3">'[8]Resumen Ejecutivo'!#REF!</definedName>
    <definedName name="Devaluacion" localSheetId="4">'[8]Resumen Ejecutivo'!#REF!</definedName>
    <definedName name="Devaluacion">'[9]Resumen Ejecutivo'!#REF!</definedName>
    <definedName name="estinf">[10]PAR!$O$10:$P$21</definedName>
    <definedName name="FACTPRO" localSheetId="0">#REF!</definedName>
    <definedName name="FACTPRO" localSheetId="2">#REF!</definedName>
    <definedName name="FACTPRO" localSheetId="1">#REF!</definedName>
    <definedName name="FACTPRO" localSheetId="3">#REF!</definedName>
    <definedName name="FACTPRO" localSheetId="4">#REF!</definedName>
    <definedName name="FACTPRO">#REF!</definedName>
    <definedName name="FLUJOPLANTA" localSheetId="0">#REF!</definedName>
    <definedName name="FLUJOPLANTA" localSheetId="2">#REF!</definedName>
    <definedName name="FLUJOPLANTA" localSheetId="1">#REF!</definedName>
    <definedName name="FLUJOPLANTA" localSheetId="3">#REF!</definedName>
    <definedName name="FLUJOPLANTA" localSheetId="4">#REF!</definedName>
    <definedName name="FLUJOPLANTA">#REF!</definedName>
    <definedName name="FLUJOREAL" localSheetId="0">#REF!</definedName>
    <definedName name="FLUJOREAL" localSheetId="2">#REF!</definedName>
    <definedName name="FLUJOREAL" localSheetId="1">#REF!</definedName>
    <definedName name="FLUJOREAL" localSheetId="3">#REF!</definedName>
    <definedName name="FLUJOREAL" localSheetId="4">#REF!</definedName>
    <definedName name="FLUJOREAL">#REF!</definedName>
    <definedName name="IMPUESTOS" localSheetId="0">#REF!</definedName>
    <definedName name="IMPUESTOS" localSheetId="2">#REF!</definedName>
    <definedName name="IMPUESTOS" localSheetId="1">#REF!</definedName>
    <definedName name="IMPUESTOS" localSheetId="3">#REF!</definedName>
    <definedName name="IMPUESTOS" localSheetId="4">#REF!</definedName>
    <definedName name="IMPUESTOS">#REF!</definedName>
    <definedName name="IPC" localSheetId="0">#REF!</definedName>
    <definedName name="IPC" localSheetId="2">#REF!</definedName>
    <definedName name="IPC" localSheetId="1">#REF!</definedName>
    <definedName name="IPC" localSheetId="3">#REF!</definedName>
    <definedName name="IPC" localSheetId="4">#REF!</definedName>
    <definedName name="IPC">#REF!</definedName>
    <definedName name="obligacioneslaborales" localSheetId="0">#REF!</definedName>
    <definedName name="obligacioneslaborales" localSheetId="2">#REF!</definedName>
    <definedName name="obligacioneslaborales" localSheetId="1">#REF!</definedName>
    <definedName name="obligacioneslaborales" localSheetId="3">#REF!</definedName>
    <definedName name="obligacioneslaborales" localSheetId="4">#REF!</definedName>
    <definedName name="obligacioneslaborales">#REF!</definedName>
    <definedName name="par" localSheetId="0">#REF!</definedName>
    <definedName name="par" localSheetId="2">#REF!</definedName>
    <definedName name="par" localSheetId="1">#REF!</definedName>
    <definedName name="par" localSheetId="3">#REF!</definedName>
    <definedName name="par" localSheetId="4">#REF!</definedName>
    <definedName name="par">#REF!</definedName>
    <definedName name="parám">[10]PAR!$A$8:$K$35</definedName>
    <definedName name="parámet">[10]PAR!$A$8:$K$35</definedName>
    <definedName name="paràmtr">[10]PAR!$A$8:$K$35</definedName>
    <definedName name="parext">[10]PAREXT!$B$5:$O$40</definedName>
    <definedName name="parp">[10]PAR!$A$8:$K$35</definedName>
    <definedName name="PERT" localSheetId="0">#REF!</definedName>
    <definedName name="PERT" localSheetId="2">#REF!</definedName>
    <definedName name="PERT" localSheetId="1">#REF!</definedName>
    <definedName name="PERT" localSheetId="3">#REF!</definedName>
    <definedName name="PERT" localSheetId="4">#REF!</definedName>
    <definedName name="PERT">#REF!</definedName>
    <definedName name="PESOS" localSheetId="0">#REF!</definedName>
    <definedName name="PESOS" localSheetId="2">#REF!</definedName>
    <definedName name="PESOS" localSheetId="1">#REF!</definedName>
    <definedName name="PESOS" localSheetId="3">#REF!</definedName>
    <definedName name="PESOS" localSheetId="4">#REF!</definedName>
    <definedName name="PESOS">#REF!</definedName>
    <definedName name="prov">'[3]INPUTS FONDOS'!$B$14:$E$25</definedName>
    <definedName name="proveedores" localSheetId="0">#REF!</definedName>
    <definedName name="proveedores" localSheetId="2">#REF!</definedName>
    <definedName name="proveedores" localSheetId="1">#REF!</definedName>
    <definedName name="proveedores" localSheetId="3">#REF!</definedName>
    <definedName name="proveedores" localSheetId="4">#REF!</definedName>
    <definedName name="proveedores">#REF!</definedName>
    <definedName name="proveedoresprocopal" localSheetId="0">#REF!</definedName>
    <definedName name="proveedoresprocopal" localSheetId="2">#REF!</definedName>
    <definedName name="proveedoresprocopal" localSheetId="1">#REF!</definedName>
    <definedName name="proveedoresprocopal" localSheetId="3">#REF!</definedName>
    <definedName name="proveedoresprocopal" localSheetId="4">#REF!</definedName>
    <definedName name="proveedoresprocopal">#REF!</definedName>
    <definedName name="provisiones" localSheetId="0">#REF!</definedName>
    <definedName name="provisiones" localSheetId="2">#REF!</definedName>
    <definedName name="provisiones" localSheetId="1">#REF!</definedName>
    <definedName name="provisiones" localSheetId="3">#REF!</definedName>
    <definedName name="provisiones" localSheetId="4">#REF!</definedName>
    <definedName name="provisiones">#REF!</definedName>
    <definedName name="SemGrc" localSheetId="0">#REF!</definedName>
    <definedName name="SemGrc" localSheetId="2">#REF!</definedName>
    <definedName name="SemGrc" localSheetId="1">#REF!</definedName>
    <definedName name="SemGrc" localSheetId="3">#REF!</definedName>
    <definedName name="SemGrc" localSheetId="4">#REF!</definedName>
    <definedName name="SemGrc">#REF!</definedName>
    <definedName name="SemIn" localSheetId="0">#REF!</definedName>
    <definedName name="SemIn" localSheetId="2">#REF!</definedName>
    <definedName name="SemIn" localSheetId="1">#REF!</definedName>
    <definedName name="SemIn" localSheetId="3">#REF!</definedName>
    <definedName name="SemIn" localSheetId="4">#REF!</definedName>
    <definedName name="SemIn">#REF!</definedName>
    <definedName name="SemPr" localSheetId="0">#REF!</definedName>
    <definedName name="SemPr" localSheetId="2">#REF!</definedName>
    <definedName name="SemPr" localSheetId="1">#REF!</definedName>
    <definedName name="SemPr" localSheetId="3">#REF!</definedName>
    <definedName name="SemPr" localSheetId="4">#REF!</definedName>
    <definedName name="SemPr">#REF!</definedName>
    <definedName name="sobregiro" localSheetId="0">#REF!</definedName>
    <definedName name="sobregiro" localSheetId="2">#REF!</definedName>
    <definedName name="sobregiro" localSheetId="1">#REF!</definedName>
    <definedName name="sobregiro" localSheetId="3">#REF!</definedName>
    <definedName name="sobregiro" localSheetId="4">#REF!</definedName>
    <definedName name="sobregiro">#REF!</definedName>
    <definedName name="TABLA" localSheetId="0">#REF!</definedName>
    <definedName name="TABLA" localSheetId="2">#REF!</definedName>
    <definedName name="TABLA" localSheetId="1">#REF!</definedName>
    <definedName name="TABLA" localSheetId="3">#REF!</definedName>
    <definedName name="TABLA" localSheetId="4">#REF!</definedName>
    <definedName name="TABLA">#REF!</definedName>
    <definedName name="TABLA2" localSheetId="0">#REF!</definedName>
    <definedName name="TABLA2" localSheetId="2">#REF!</definedName>
    <definedName name="TABLA2" localSheetId="1">#REF!</definedName>
    <definedName name="TABLA2" localSheetId="3">#REF!</definedName>
    <definedName name="TABLA2" localSheetId="4">#REF!</definedName>
    <definedName name="TABLA2">#REF!</definedName>
    <definedName name="_xlnm.Print_Titles">#N/A</definedName>
    <definedName name="ValorCalculadoFinanciación" localSheetId="0">#REF!</definedName>
    <definedName name="ValorCalculadoFinanciación" localSheetId="2">#REF!</definedName>
    <definedName name="ValorCalculadoFinanciación" localSheetId="1">#REF!</definedName>
    <definedName name="ValorCalculadoFinanciación" localSheetId="3">#REF!</definedName>
    <definedName name="ValorCalculadoFinanciación" localSheetId="4">#REF!</definedName>
    <definedName name="ValorCalculadoFinanciación">#REF!</definedName>
    <definedName name="ValorPegadoFinanciación" localSheetId="0">#REF!</definedName>
    <definedName name="ValorPegadoFinanciación" localSheetId="2">#REF!</definedName>
    <definedName name="ValorPegadoFinanciación" localSheetId="1">#REF!</definedName>
    <definedName name="ValorPegadoFinanciación" localSheetId="3">#REF!</definedName>
    <definedName name="ValorPegadoFinanciación" localSheetId="4">#REF!</definedName>
    <definedName name="ValorPegadoFinanciación">#REF!</definedName>
    <definedName name="VAR" localSheetId="0">#REF!</definedName>
    <definedName name="VAR" localSheetId="2">#REF!</definedName>
    <definedName name="VAR" localSheetId="1">#REF!</definedName>
    <definedName name="VAR" localSheetId="3">#REF!</definedName>
    <definedName name="VAR" localSheetId="4">#REF!</definedName>
    <definedName name="VAR">#REF!</definedName>
    <definedName name="VENTAS" localSheetId="0">#REF!</definedName>
    <definedName name="VENTAS" localSheetId="2">#REF!</definedName>
    <definedName name="VENTAS" localSheetId="1">#REF!</definedName>
    <definedName name="VENTAS" localSheetId="3">#REF!</definedName>
    <definedName name="VENTAS" localSheetId="4">#REF!</definedName>
    <definedName name="VENTAS">#REF!</definedName>
    <definedName name="VOLUMEN" localSheetId="0">#REF!</definedName>
    <definedName name="VOLUMEN" localSheetId="2">#REF!</definedName>
    <definedName name="VOLUMEN" localSheetId="1">#REF!</definedName>
    <definedName name="VOLUMEN" localSheetId="3">#REF!</definedName>
    <definedName name="VOLUMEN" localSheetId="4">#REF!</definedName>
    <definedName name="VOLUMEN">#REF!</definedName>
    <definedName name="VOLUMEN98" localSheetId="0">#REF!</definedName>
    <definedName name="VOLUMEN98" localSheetId="2">#REF!</definedName>
    <definedName name="VOLUMEN98" localSheetId="1">#REF!</definedName>
    <definedName name="VOLUMEN98" localSheetId="3">#REF!</definedName>
    <definedName name="VOLUMEN98" localSheetId="4">#REF!</definedName>
    <definedName name="VOLUMEN98">#REF!</definedName>
    <definedName name="VOLUMEN99" localSheetId="0">#REF!</definedName>
    <definedName name="VOLUMEN99" localSheetId="2">#REF!</definedName>
    <definedName name="VOLUMEN99" localSheetId="1">#REF!</definedName>
    <definedName name="VOLUMEN99" localSheetId="3">#REF!</definedName>
    <definedName name="VOLUMEN99" localSheetId="4">#REF!</definedName>
    <definedName name="VOLUMEN99">#REF!</definedName>
  </definedNames>
  <calcPr calcId="152511" iterate="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3" i="1" l="1"/>
  <c r="U11" i="1"/>
  <c r="V11" i="1"/>
  <c r="S17" i="1"/>
  <c r="U17" i="1"/>
  <c r="Q40" i="13"/>
  <c r="R40" i="13"/>
  <c r="S40" i="13"/>
  <c r="V12" i="1"/>
  <c r="U12" i="1"/>
  <c r="U34" i="3"/>
  <c r="V34" i="3"/>
  <c r="U35" i="3"/>
  <c r="U38" i="3"/>
  <c r="S35" i="2"/>
  <c r="T35" i="2"/>
  <c r="T38" i="2"/>
  <c r="S38" i="2"/>
  <c r="T25" i="2"/>
  <c r="T26" i="2"/>
  <c r="T27" i="2"/>
  <c r="T28" i="2"/>
  <c r="T29" i="2"/>
  <c r="T30" i="2"/>
  <c r="T31" i="2"/>
  <c r="T32" i="2"/>
  <c r="T33" i="2"/>
  <c r="T36" i="2"/>
  <c r="T24" i="2"/>
  <c r="T21" i="2"/>
  <c r="T11" i="2"/>
  <c r="T12" i="2"/>
  <c r="T13" i="2"/>
  <c r="T14" i="2"/>
  <c r="T15" i="2"/>
  <c r="T16" i="2"/>
  <c r="T17" i="2"/>
  <c r="T18" i="2"/>
  <c r="T19" i="2"/>
  <c r="T10" i="2"/>
  <c r="Q14" i="11"/>
  <c r="R14" i="11"/>
  <c r="P14" i="11"/>
  <c r="O14" i="11"/>
  <c r="U20" i="1"/>
  <c r="T11" i="1"/>
  <c r="T12" i="1"/>
  <c r="G44" i="13"/>
  <c r="G45" i="13"/>
  <c r="T10" i="13"/>
  <c r="T11" i="13"/>
  <c r="T12" i="13"/>
  <c r="T13" i="13"/>
  <c r="T14" i="13"/>
  <c r="T15" i="13"/>
  <c r="T16" i="13"/>
  <c r="T17" i="13"/>
  <c r="T18" i="13"/>
  <c r="T19" i="13"/>
  <c r="T20" i="13"/>
  <c r="T21" i="13"/>
  <c r="T22" i="13"/>
  <c r="T23" i="13"/>
  <c r="T24" i="13"/>
  <c r="T25" i="13"/>
  <c r="T26" i="13"/>
  <c r="T27" i="13"/>
  <c r="T28" i="13"/>
  <c r="T29" i="13"/>
  <c r="T30" i="13"/>
  <c r="T31" i="13"/>
  <c r="T32" i="13"/>
  <c r="T33" i="13"/>
  <c r="K34" i="13"/>
  <c r="T34" i="13"/>
  <c r="K35" i="13"/>
  <c r="O35" i="13"/>
  <c r="T35" i="13"/>
  <c r="K36" i="13"/>
  <c r="T36" i="13"/>
  <c r="T37" i="13"/>
  <c r="T38" i="13"/>
  <c r="U40" i="13"/>
  <c r="H40" i="13"/>
  <c r="I40" i="13"/>
  <c r="J40" i="13"/>
  <c r="K40" i="13"/>
  <c r="L40" i="13"/>
  <c r="M40" i="13"/>
  <c r="N40" i="13"/>
  <c r="O40" i="13"/>
  <c r="P40" i="13"/>
  <c r="T40" i="13"/>
  <c r="G40" i="13"/>
  <c r="F40" i="13"/>
  <c r="E40" i="13"/>
  <c r="D40" i="13"/>
  <c r="C40"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T9" i="13"/>
  <c r="T15" i="1"/>
  <c r="U15" i="1"/>
  <c r="S15" i="1"/>
  <c r="V15" i="1"/>
  <c r="K15" i="1"/>
  <c r="L15" i="1"/>
  <c r="M15" i="1"/>
  <c r="N15" i="1"/>
  <c r="O15" i="1"/>
  <c r="P15" i="1"/>
  <c r="Q15" i="1"/>
  <c r="R15" i="1"/>
  <c r="J15" i="1"/>
  <c r="H15" i="1"/>
  <c r="H16" i="1"/>
  <c r="V17" i="1"/>
  <c r="S11" i="1"/>
  <c r="T20" i="1"/>
  <c r="P6" i="4"/>
  <c r="M6" i="4"/>
  <c r="L10" i="4"/>
  <c r="AA18" i="1"/>
  <c r="Z18" i="1"/>
  <c r="S12" i="1"/>
  <c r="R11" i="1"/>
  <c r="R20" i="1"/>
  <c r="V11" i="2"/>
  <c r="R12" i="1"/>
  <c r="P34" i="3"/>
  <c r="Q12" i="1"/>
  <c r="P11" i="3"/>
  <c r="P11" i="1"/>
  <c r="U25" i="2"/>
  <c r="N14" i="11"/>
  <c r="M14" i="11"/>
  <c r="L14" i="11"/>
  <c r="K14" i="11"/>
  <c r="F14" i="11"/>
  <c r="E14" i="11"/>
  <c r="G14" i="11"/>
  <c r="D14" i="11"/>
  <c r="C14" i="11"/>
  <c r="G13" i="11"/>
  <c r="G12" i="11"/>
  <c r="G11" i="11"/>
  <c r="G10" i="11"/>
  <c r="G9" i="11"/>
  <c r="C7" i="11"/>
  <c r="G7" i="11"/>
  <c r="G6" i="11"/>
  <c r="G5" i="11"/>
  <c r="P12" i="1"/>
  <c r="U18" i="2"/>
  <c r="U20" i="2"/>
  <c r="U22" i="2"/>
  <c r="U23" i="2"/>
  <c r="Q20" i="1"/>
  <c r="I8" i="4"/>
  <c r="P20" i="1"/>
  <c r="O20" i="1"/>
  <c r="O12" i="1"/>
  <c r="O11" i="1"/>
  <c r="H34" i="3"/>
  <c r="H6" i="4"/>
  <c r="AA13" i="1"/>
  <c r="Z13" i="1"/>
  <c r="J38" i="2"/>
  <c r="L12" i="1"/>
  <c r="C8" i="4"/>
  <c r="J20" i="1"/>
  <c r="D8" i="4"/>
  <c r="K20" i="1"/>
  <c r="E8" i="4"/>
  <c r="L20" i="1"/>
  <c r="F8" i="4"/>
  <c r="M20" i="1"/>
  <c r="G8" i="4"/>
  <c r="H8" i="4"/>
  <c r="J8" i="4"/>
  <c r="K8" i="4"/>
  <c r="L8" i="4"/>
  <c r="S20" i="1"/>
  <c r="M8" i="4"/>
  <c r="N8" i="4"/>
  <c r="B8" i="4"/>
  <c r="I20" i="1"/>
  <c r="N20" i="1"/>
  <c r="V20" i="1"/>
  <c r="F28" i="3"/>
  <c r="F24" i="3"/>
  <c r="B31" i="5"/>
  <c r="U43" i="7"/>
  <c r="U44" i="7"/>
  <c r="S38" i="7"/>
  <c r="R38" i="7"/>
  <c r="Q38" i="7"/>
  <c r="P38" i="7"/>
  <c r="O38" i="7"/>
  <c r="N38" i="7"/>
  <c r="M38" i="7"/>
  <c r="L38" i="7"/>
  <c r="K38" i="7"/>
  <c r="J38" i="7"/>
  <c r="I38" i="7"/>
  <c r="H38" i="7"/>
  <c r="G38" i="7"/>
  <c r="F38" i="7"/>
  <c r="E38" i="7"/>
  <c r="D38" i="7"/>
  <c r="C38" i="7"/>
  <c r="AC36" i="7"/>
  <c r="T36" i="7"/>
  <c r="U36" i="7"/>
  <c r="AC35" i="7"/>
  <c r="T35" i="7"/>
  <c r="U35" i="7"/>
  <c r="T34" i="7"/>
  <c r="U34" i="7"/>
  <c r="T33" i="7"/>
  <c r="U33" i="7"/>
  <c r="T32" i="7"/>
  <c r="U32" i="7"/>
  <c r="AC31" i="7"/>
  <c r="T31" i="7"/>
  <c r="U31" i="7"/>
  <c r="T30" i="7"/>
  <c r="U30" i="7"/>
  <c r="T29" i="7"/>
  <c r="U29" i="7"/>
  <c r="T28" i="7"/>
  <c r="U28" i="7"/>
  <c r="T27" i="7"/>
  <c r="U27" i="7"/>
  <c r="U26" i="7"/>
  <c r="T26" i="7"/>
  <c r="T25" i="7"/>
  <c r="U25" i="7"/>
  <c r="T24" i="7"/>
  <c r="U24" i="7"/>
  <c r="U23" i="7"/>
  <c r="T21" i="7"/>
  <c r="U21" i="7"/>
  <c r="T19" i="7"/>
  <c r="U19" i="7"/>
  <c r="T18" i="7"/>
  <c r="U18" i="7"/>
  <c r="T17" i="7"/>
  <c r="U17" i="7"/>
  <c r="T16" i="7"/>
  <c r="U16" i="7"/>
  <c r="T15" i="7"/>
  <c r="U15" i="7"/>
  <c r="T14" i="7"/>
  <c r="U14" i="7"/>
  <c r="T13" i="7"/>
  <c r="U13" i="7"/>
  <c r="T12" i="7"/>
  <c r="U12" i="7"/>
  <c r="T11" i="7"/>
  <c r="U11" i="7"/>
  <c r="T10" i="7"/>
  <c r="T38" i="7"/>
  <c r="AB38" i="7"/>
  <c r="U10" i="7"/>
  <c r="U38" i="7"/>
  <c r="I34" i="3"/>
  <c r="M34" i="3"/>
  <c r="H28" i="3"/>
  <c r="H29" i="3"/>
  <c r="H30" i="3"/>
  <c r="H31" i="3"/>
  <c r="H32" i="3"/>
  <c r="I32" i="3"/>
  <c r="H33" i="3"/>
  <c r="H35" i="3"/>
  <c r="H36" i="3"/>
  <c r="H27" i="3"/>
  <c r="H25" i="3"/>
  <c r="H26" i="3"/>
  <c r="H24" i="3"/>
  <c r="H23" i="3"/>
  <c r="H21" i="3"/>
  <c r="H11" i="3"/>
  <c r="H12" i="3"/>
  <c r="H13" i="3"/>
  <c r="H14" i="3"/>
  <c r="H38" i="3"/>
  <c r="H15" i="3"/>
  <c r="H16" i="3"/>
  <c r="H17" i="3"/>
  <c r="H18" i="3"/>
  <c r="H19" i="3"/>
  <c r="H10" i="3"/>
  <c r="B18" i="5"/>
  <c r="B20" i="5"/>
  <c r="B11" i="5"/>
  <c r="I12" i="1"/>
  <c r="V43" i="3"/>
  <c r="V44" i="3"/>
  <c r="T38" i="3"/>
  <c r="S38" i="3"/>
  <c r="R38" i="3"/>
  <c r="Q38" i="3"/>
  <c r="P38" i="3"/>
  <c r="Q11" i="1"/>
  <c r="O38" i="3"/>
  <c r="N38" i="3"/>
  <c r="M38" i="3"/>
  <c r="N11" i="1"/>
  <c r="L38" i="3"/>
  <c r="M11" i="1"/>
  <c r="K38" i="3"/>
  <c r="J38" i="3"/>
  <c r="K11" i="1"/>
  <c r="G38" i="3"/>
  <c r="I11" i="1"/>
  <c r="F38" i="3"/>
  <c r="H11" i="1"/>
  <c r="E38" i="3"/>
  <c r="D38" i="3"/>
  <c r="C38" i="3"/>
  <c r="AD36" i="3"/>
  <c r="U36" i="3"/>
  <c r="V36" i="3"/>
  <c r="AD35" i="3"/>
  <c r="V35" i="3"/>
  <c r="AC38" i="3"/>
  <c r="U33" i="3"/>
  <c r="V33" i="3"/>
  <c r="U32" i="3"/>
  <c r="V32" i="3"/>
  <c r="AD31" i="3"/>
  <c r="U31" i="3"/>
  <c r="V31" i="3"/>
  <c r="U30" i="3"/>
  <c r="V30" i="3"/>
  <c r="U29" i="3"/>
  <c r="V29" i="3"/>
  <c r="U28" i="3"/>
  <c r="V28" i="3"/>
  <c r="I38" i="3"/>
  <c r="I39" i="3"/>
  <c r="U27" i="3"/>
  <c r="V27" i="3"/>
  <c r="U26" i="3"/>
  <c r="V26" i="3"/>
  <c r="U25" i="3"/>
  <c r="V25" i="3"/>
  <c r="W25" i="3"/>
  <c r="W24" i="3"/>
  <c r="U24" i="3"/>
  <c r="V24" i="3"/>
  <c r="V23" i="3"/>
  <c r="U21" i="3"/>
  <c r="V21" i="3"/>
  <c r="U19" i="3"/>
  <c r="V19" i="3"/>
  <c r="U18" i="3"/>
  <c r="V18" i="3"/>
  <c r="U17" i="3"/>
  <c r="V17" i="3"/>
  <c r="U16" i="3"/>
  <c r="V16" i="3"/>
  <c r="U15" i="3"/>
  <c r="V15" i="3"/>
  <c r="U14" i="3"/>
  <c r="V14" i="3"/>
  <c r="U13" i="3"/>
  <c r="V13" i="3"/>
  <c r="U12" i="3"/>
  <c r="V12" i="3"/>
  <c r="U11" i="3"/>
  <c r="V11" i="3"/>
  <c r="U10" i="3"/>
  <c r="V10" i="3"/>
  <c r="U43" i="2"/>
  <c r="U44" i="2"/>
  <c r="R38" i="2"/>
  <c r="Q38" i="2"/>
  <c r="P38" i="2"/>
  <c r="O38" i="2"/>
  <c r="N38" i="2"/>
  <c r="M38" i="2"/>
  <c r="L38" i="2"/>
  <c r="N12" i="1"/>
  <c r="K38" i="2"/>
  <c r="M12" i="1"/>
  <c r="I38" i="2"/>
  <c r="K12" i="1"/>
  <c r="H38" i="2"/>
  <c r="J12" i="1"/>
  <c r="Y12" i="1"/>
  <c r="G38" i="2"/>
  <c r="F38" i="2"/>
  <c r="E38" i="2"/>
  <c r="D38" i="2"/>
  <c r="H12" i="1"/>
  <c r="C38" i="2"/>
  <c r="AC36" i="2"/>
  <c r="U36" i="2"/>
  <c r="AC35" i="2"/>
  <c r="U35" i="2"/>
  <c r="AB38" i="2"/>
  <c r="U33" i="2"/>
  <c r="U32" i="2"/>
  <c r="AC31" i="2"/>
  <c r="U31" i="2"/>
  <c r="U30" i="2"/>
  <c r="U29" i="2"/>
  <c r="U28" i="2"/>
  <c r="U27" i="2"/>
  <c r="U26" i="2"/>
  <c r="U24" i="2"/>
  <c r="U21" i="2"/>
  <c r="U19" i="2"/>
  <c r="U17" i="2"/>
  <c r="U16" i="2"/>
  <c r="U15" i="2"/>
  <c r="U14" i="2"/>
  <c r="U13" i="2"/>
  <c r="U12" i="2"/>
  <c r="U10" i="2"/>
  <c r="V19" i="1"/>
  <c r="V18" i="1"/>
  <c r="V14" i="1"/>
  <c r="Y13" i="1"/>
  <c r="AA9" i="1"/>
  <c r="U34" i="2"/>
  <c r="J11" i="1"/>
  <c r="Z11" i="1"/>
  <c r="V38" i="3"/>
  <c r="U11" i="2"/>
  <c r="U38" i="2"/>
</calcChain>
</file>

<file path=xl/comments1.xml><?xml version="1.0" encoding="utf-8"?>
<comments xmlns="http://schemas.openxmlformats.org/spreadsheetml/2006/main">
  <authors>
    <author>Nancy Marcela Rojas Sandoval</author>
  </authors>
  <commentList>
    <comment ref="R32" authorId="0" shapeId="0">
      <text>
        <r>
          <rPr>
            <b/>
            <sz val="9"/>
            <color indexed="81"/>
            <rFont val="Tahoma"/>
            <charset val="1"/>
          </rPr>
          <t>Nancy Marcela Rojas Sandoval:</t>
        </r>
        <r>
          <rPr>
            <sz val="9"/>
            <color indexed="81"/>
            <rFont val="Tahoma"/>
            <charset val="1"/>
          </rPr>
          <t xml:space="preserve">
entrada en funcionamiento del puente y tunel de gualanday</t>
        </r>
      </text>
    </comment>
    <comment ref="S32" authorId="0" shapeId="0">
      <text>
        <r>
          <rPr>
            <b/>
            <sz val="9"/>
            <color indexed="81"/>
            <rFont val="Tahoma"/>
            <charset val="1"/>
          </rPr>
          <t>Nancy Marcela Rojas Sandoval:</t>
        </r>
        <r>
          <rPr>
            <sz val="9"/>
            <color indexed="81"/>
            <rFont val="Tahoma"/>
            <charset val="1"/>
          </rPr>
          <t xml:space="preserve">
hasta el mes de diciembre se da la operación de los 51,20 Km</t>
        </r>
      </text>
    </comment>
    <comment ref="R34" authorId="0" shapeId="0">
      <text>
        <r>
          <rPr>
            <b/>
            <sz val="9"/>
            <color indexed="81"/>
            <rFont val="Tahoma"/>
            <family val="2"/>
          </rPr>
          <t>Nancy Marcela Rojas Sandoval:</t>
        </r>
        <r>
          <rPr>
            <sz val="9"/>
            <color indexed="81"/>
            <rFont val="Tahoma"/>
            <family val="2"/>
          </rPr>
          <t xml:space="preserve">
tener encuenta los 4 km delos 113 km que llevan hasta octubre
</t>
        </r>
      </text>
    </comment>
  </commentList>
</comments>
</file>

<file path=xl/comments2.xml><?xml version="1.0" encoding="utf-8"?>
<comments xmlns="http://schemas.openxmlformats.org/spreadsheetml/2006/main">
  <authors>
    <author>MaRCeLa RoJaS</author>
    <author>Nancy Marcela Rojas Sandoval</author>
  </authors>
  <commentList>
    <comment ref="H6" authorId="0" shapeId="0">
      <text>
        <r>
          <rPr>
            <b/>
            <sz val="9"/>
            <color indexed="81"/>
            <rFont val="Tahoma"/>
            <family val="2"/>
          </rPr>
          <t>MaRCeLa Rojas para el  reporte de junio de se suman el reporte de mayo ya que el reporte fue entregado fuera de la fecha de corte. (12.858)</t>
        </r>
      </text>
    </comment>
    <comment ref="M6" authorId="1" shapeId="0">
      <text>
        <r>
          <rPr>
            <b/>
            <sz val="9"/>
            <color indexed="81"/>
            <rFont val="Tahoma"/>
            <charset val="1"/>
          </rPr>
          <t>Nancy Marcela Rojas Sandoval:</t>
        </r>
        <r>
          <rPr>
            <sz val="9"/>
            <color indexed="81"/>
            <rFont val="Tahoma"/>
            <charset val="1"/>
          </rPr>
          <t xml:space="preserve">
se incluyeron 1169 ton que fueron reportadas en el mes de octubre, por el nterventor</t>
        </r>
      </text>
    </comment>
  </commentList>
</comments>
</file>

<file path=xl/sharedStrings.xml><?xml version="1.0" encoding="utf-8"?>
<sst xmlns="http://schemas.openxmlformats.org/spreadsheetml/2006/main" count="403" uniqueCount="177">
  <si>
    <t>Código</t>
  </si>
  <si>
    <t>Nombre del Indicador</t>
  </si>
  <si>
    <t>Tipo</t>
  </si>
  <si>
    <t>Periodicidad</t>
  </si>
  <si>
    <t>Enero</t>
  </si>
  <si>
    <t>Febrero</t>
  </si>
  <si>
    <t>Marzo</t>
  </si>
  <si>
    <t>Abril</t>
  </si>
  <si>
    <t>Mayo</t>
  </si>
  <si>
    <t>Junio</t>
  </si>
  <si>
    <t>Julio</t>
  </si>
  <si>
    <t>Agosto</t>
  </si>
  <si>
    <t>Septiembre</t>
  </si>
  <si>
    <t>Octubre</t>
  </si>
  <si>
    <t>Noviembre</t>
  </si>
  <si>
    <t>Diciembre</t>
  </si>
  <si>
    <t>Total</t>
  </si>
  <si>
    <t xml:space="preserve">Nuevos kilómetros de doble calzada en operación </t>
  </si>
  <si>
    <t>Trazador</t>
  </si>
  <si>
    <t xml:space="preserve">Trimestral </t>
  </si>
  <si>
    <t xml:space="preserve">Nuevos kilómetros de doble calzada construidos </t>
  </si>
  <si>
    <t>Soporte</t>
  </si>
  <si>
    <t xml:space="preserve">Porcentaje de avance de obra en concesión </t>
  </si>
  <si>
    <t>Nuevos kilómetros de doble calzada contratados</t>
  </si>
  <si>
    <t>Proxy</t>
  </si>
  <si>
    <t xml:space="preserve">Anual </t>
  </si>
  <si>
    <t>N.A</t>
  </si>
  <si>
    <t>Este mes no se efectuaron contrataciones por parte de la Agencia.</t>
  </si>
  <si>
    <t xml:space="preserve">Nuevos Kilómetros de red férrea en operación </t>
  </si>
  <si>
    <t xml:space="preserve">Semestral </t>
  </si>
  <si>
    <t>Porcentaje de utilización de la red férrea operable actualmente concesionada</t>
  </si>
  <si>
    <t>Al no aumentar los km en operación este indicador se mantiene.</t>
  </si>
  <si>
    <t>Toneladas de carga transportada en red férrea (Millones)</t>
  </si>
  <si>
    <t>Mensual</t>
  </si>
  <si>
    <t>Dato que falta por llenar</t>
  </si>
  <si>
    <t>NA</t>
  </si>
  <si>
    <t>No aplica por periodicidad</t>
  </si>
  <si>
    <t>-</t>
  </si>
  <si>
    <t xml:space="preserve"> AVANCE EN KM CALZADA SENCILLA PARA DOBLE CALZADA 2014</t>
  </si>
  <si>
    <t>N°</t>
  </si>
  <si>
    <t>Proyecto</t>
  </si>
  <si>
    <t>Construido hasta (acomulado)</t>
  </si>
  <si>
    <t>Ejecución Año</t>
  </si>
  <si>
    <t xml:space="preserve">Ejecución </t>
  </si>
  <si>
    <t xml:space="preserve">Meta
</t>
  </si>
  <si>
    <t>Avance doble calzada (Km calzada sencilla para doble calzada)</t>
  </si>
  <si>
    <t>AVANCE  ACUMULADO
2014</t>
  </si>
  <si>
    <t>AVANCE  ACUMULADO DEL CUATRIENIO</t>
  </si>
  <si>
    <t>Ene</t>
  </si>
  <si>
    <t>Feb</t>
  </si>
  <si>
    <t>Mar</t>
  </si>
  <si>
    <t>Abr</t>
  </si>
  <si>
    <t>May.</t>
  </si>
  <si>
    <t>Jun-</t>
  </si>
  <si>
    <t>Jul.</t>
  </si>
  <si>
    <t>Agost.</t>
  </si>
  <si>
    <t>Sep</t>
  </si>
  <si>
    <t>Oct</t>
  </si>
  <si>
    <t>Nov</t>
  </si>
  <si>
    <t>Dic</t>
  </si>
  <si>
    <t>Malla Vial del Meta</t>
  </si>
  <si>
    <t>Siberia La Punta El Vino</t>
  </si>
  <si>
    <t>Sta Marta Riohacha Paraguachón</t>
  </si>
  <si>
    <t>Bogota Villavicencio</t>
  </si>
  <si>
    <t>Cartagena Barranquilla</t>
  </si>
  <si>
    <t>Desarrollo Vial del Norte de Bogotá - DEVINORTE</t>
  </si>
  <si>
    <t>Fontibon Facatativá Los Alpes</t>
  </si>
  <si>
    <t>Neiva Espinal Girardot</t>
  </si>
  <si>
    <t>Desarrollo Vial del Oriente de Medellin - DEVIMED</t>
  </si>
  <si>
    <t>Armenia Pereira Manizales</t>
  </si>
  <si>
    <t>Malla Vial del Valle y Cauca</t>
  </si>
  <si>
    <t>Zipaquira Palenque</t>
  </si>
  <si>
    <t xml:space="preserve"> En Reversión</t>
  </si>
  <si>
    <t>Briceño Tunja Sogamoso</t>
  </si>
  <si>
    <t>Bosa Granada Girardot</t>
  </si>
  <si>
    <t>Pereira La Victoria</t>
  </si>
  <si>
    <t>Zona Metropolitana de Bucaramanga</t>
  </si>
  <si>
    <t>Rumichaca Pasto Chachagui</t>
  </si>
  <si>
    <t>Cordoba Sucre</t>
  </si>
  <si>
    <t>Area Metropolitana de Cúcuta</t>
  </si>
  <si>
    <t>Ruta Caribe</t>
  </si>
  <si>
    <t>Girardot Ibague Cajamarca</t>
  </si>
  <si>
    <t>Ruta del Sol sector - 1</t>
  </si>
  <si>
    <t>Ruta del Sol sector - 2</t>
  </si>
  <si>
    <t>Ruta del Sol sector - 3</t>
  </si>
  <si>
    <t>Transversal de las Américas - 1</t>
  </si>
  <si>
    <t>TOTAL</t>
  </si>
  <si>
    <t xml:space="preserve">                     </t>
  </si>
  <si>
    <t>Año 2014</t>
  </si>
  <si>
    <t>Meta
2014</t>
  </si>
  <si>
    <t>RED FÉRREA DEL PACIFICO</t>
  </si>
  <si>
    <t>RED ATLANTICO (FENOCO)</t>
  </si>
  <si>
    <t>Avance Toneladas transportadas (Millones)</t>
  </si>
  <si>
    <t>Proyectos</t>
  </si>
  <si>
    <t>Por otro lado, en el año 2010 los corredores férreos la Dorada – Chiriguaná y Cartago – La Tebaida, con una longirtud aproximada de 678 km, no se encontraban en  operación, por lo que inicialmente se pretendia ponerlos en servicio. Sin embargo, estos tramos tambien fueron afectados por la Ola Invernal del 2010 y 2011, lo cual generó un daño grave a la infraestructura construida</t>
  </si>
  <si>
    <t>LINEA BASE</t>
  </si>
  <si>
    <t>Km</t>
  </si>
  <si>
    <t>al iniciar el periodo de gobierno en Agosto de  2010, se tenian en operación 846 km de línea férrea concesionada, discriminada de la siguiente manera:</t>
  </si>
  <si>
    <t>Bogotá- Belencito</t>
  </si>
  <si>
    <t>Red Férrea del Pacifico</t>
  </si>
  <si>
    <t>Red Férrea del Atlántico:</t>
  </si>
  <si>
    <t>Trayecto</t>
  </si>
  <si>
    <t>Como consecuencia de la Ola Invernal del 2010 y 2011,  los  tramos  férreos de Bogota- Belencito y Cali- Cartago fueron afectados gravemente en su infraestructura, lo cual ocasionó la interrupción de la operación en cerca de 400 km, lo cual dejó 439 km de la Red Férrea Concesionada en operación</t>
  </si>
  <si>
    <t>Red Férrea del Pacífico</t>
  </si>
  <si>
    <t>Buenaventura - Cali-Yumbo</t>
  </si>
  <si>
    <t>Acomulado</t>
  </si>
  <si>
    <t>TRAMO</t>
  </si>
  <si>
    <t>Chiriguaná (PK 722+683) – La Dorada (PK 201+502)</t>
  </si>
  <si>
    <t>Puerto Berrío (PK 328+100) – Cabañas (PK 361+199)</t>
  </si>
  <si>
    <t>Ramal Capulco</t>
  </si>
  <si>
    <t>De acuerdo a las obligaciones contractuales establecidas en los contratos de obra pública a través de los cuales se repararán los puntos críticos de los tramos Dorada – Chiriguaná y Bogotá – Belencito causados por la ola invernal del 2011, los tramos estarían en condiciones para operar en diciembre del año en curso. De igual forma, se tiene conocimiento de que una empresa operadora de trenes ya cuenta con la habilitación del Ministerio de Transporte para operar y estarían avanzando con el pedido de material rodante para iniciar la operación en diciembre de 2014 o inicios de 2015. Otra empresa operadora de origen británico está gestionando la habilitación con el Ministerio de Transporte y se encuentra buscando equipo rodante para operar en los tramos que estarán habilitados para operar desde Diciembre de este año.</t>
  </si>
  <si>
    <t>Longitud
 Km</t>
  </si>
  <si>
    <t>Facatativá (PK 35+871) – Bogotá (PK 5) – Belencito (PK 262)</t>
  </si>
  <si>
    <t>La Caro (PK 32+628) - Zipaquirá (PK 53)</t>
  </si>
  <si>
    <t>Metas 2010-2013</t>
  </si>
  <si>
    <t>Acumulado a 2011 a 2013</t>
  </si>
  <si>
    <t xml:space="preserve">Avance  en operación de doble calzada </t>
  </si>
  <si>
    <t>Avance de Obras en modernización de aeropuertos concesionados</t>
  </si>
  <si>
    <t>SUR-OCCIDENTE</t>
  </si>
  <si>
    <t>BARRANQUILLA</t>
  </si>
  <si>
    <t>CALI</t>
  </si>
  <si>
    <t>Ejecución obras de modernización Hito 1 (Cúcuta, Barrancabermeja y Bucaramanga) y Hito 2 (Riohacha y Valledupar)</t>
  </si>
  <si>
    <t>NORORIENTE</t>
  </si>
  <si>
    <t>ELDORADO</t>
  </si>
  <si>
    <t>CODAD - 2 PISTA</t>
  </si>
  <si>
    <t>SAN ANDRES</t>
  </si>
  <si>
    <t>CENTRO NORTE</t>
  </si>
  <si>
    <t>CARTAGENA</t>
  </si>
  <si>
    <t>AVANCE REPORTADO A  10 DE JULIO DE 2014</t>
  </si>
  <si>
    <t>AVANCE REPORTADO A  10 DE JUNIO DE 2014</t>
  </si>
  <si>
    <t>AVANCE PROGRAMADO EN OBRA</t>
  </si>
  <si>
    <t>PROYECTO</t>
  </si>
  <si>
    <t>% EJECUCIÓN</t>
  </si>
  <si>
    <t>INVERSIÓN PROGRAMADA
2014</t>
  </si>
  <si>
    <t>AVANCES - indicadores AEROCIVIL</t>
  </si>
  <si>
    <t>INVERSIONES - reporte ANI</t>
  </si>
  <si>
    <t>EJECUTADO ACUMULADO A 10  DE JULIO DE 2014</t>
  </si>
  <si>
    <t>EJECUTADO ACUMULADO A  5  DE AGOSTO DE 2014</t>
  </si>
  <si>
    <t>AVANCE REPORTADO A  5 DE AGOSTO DE 2014</t>
  </si>
  <si>
    <t>CONCESIÓN</t>
  </si>
  <si>
    <t>Repavimentación plataforma principal y construcción edificio FBO</t>
  </si>
  <si>
    <t>Medellin: Barrera Antiruido, Hangares y Cuartel de Policía</t>
  </si>
  <si>
    <t>Actividades de mantenimiento</t>
  </si>
  <si>
    <t>Actividades de mantenimiento y avance en la obra</t>
  </si>
  <si>
    <t>No ha sido iniciado</t>
  </si>
  <si>
    <t>PRINCIPALES ACTIVIDADES DESARROLLADAS EN EL MES DE AGOSTO DE 2014</t>
  </si>
  <si>
    <t>EJECUTADO ACUMULADO A  5  DE SEPTIEMBRE DE 2014</t>
  </si>
  <si>
    <r>
      <rPr>
        <u/>
        <sz val="6"/>
        <color theme="1"/>
        <rFont val="Calibri"/>
        <family val="2"/>
        <scheme val="minor"/>
      </rPr>
      <t xml:space="preserve">Notas: </t>
    </r>
    <r>
      <rPr>
        <sz val="6"/>
        <color theme="1"/>
        <rFont val="Calibri"/>
        <family val="2"/>
        <scheme val="minor"/>
      </rPr>
      <t xml:space="preserve">
1- La inversión programada corresponde a la información suministrada por la GPA
2 - La inversión ejecutada es suministrada por el grupo de apoyo a la supervisión de cada contrato.
3- Para el proyecto Nororiente: no se suministro la información.
4 - Barranquilla / Suroccidente no han iniciado.
5 - ELDORADO no se cuenta la información.
6- Centro Norte: No se cuenta con la información
7- Cali: No ha iniciado las obras correspondientes a la inversión programada</t>
    </r>
  </si>
  <si>
    <r>
      <rPr>
        <u/>
        <sz val="6"/>
        <color theme="1"/>
        <rFont val="Calibri"/>
        <family val="2"/>
        <scheme val="minor"/>
      </rPr>
      <t xml:space="preserve">Notas: </t>
    </r>
    <r>
      <rPr>
        <sz val="6"/>
        <color theme="1"/>
        <rFont val="Calibri"/>
        <family val="2"/>
        <scheme val="minor"/>
      </rPr>
      <t xml:space="preserve">
1 - El avance programado es frente a lo dispuesto inicialmente por la AEROCIVIL en diciembre de 2013. 
2 - En la vigencia 2014 se han iniciado nuevos proyectos, lo cuales no han sido tenidos en cuenta por las limitaciones en el indicador propuesto por la AEROCIVIL.
3 - Cali: corresponde a E&amp;D
4- Barranquilla / Suroccidente no han iniciado.
5- Reporte de Obras en ejecución a corte julio de 2014, sin tener en cuenta las obras terminadas.
6 - El indicador debe ser reevaluado - no presenta la realidad de los contratos, Se propone por cumplimiento del Servicio en diferentes áreas.</t>
    </r>
  </si>
  <si>
    <t>AVANCE REPORTADO A  30 DE SEPTIEMBRE DE 2014</t>
  </si>
  <si>
    <t>Ruta del sol 2 a septiembre lleva 111,42 km operando</t>
  </si>
  <si>
    <t>Ver notas Cualitativas en la hoja"AEROPUERTOS"</t>
  </si>
  <si>
    <t>Mantenimiento Intergral</t>
  </si>
  <si>
    <t xml:space="preserve">Km contratados por APP </t>
  </si>
  <si>
    <t>Km Mejorados  en concesión</t>
  </si>
  <si>
    <t>Producto</t>
  </si>
  <si>
    <t>Los proyectos cuyos objetos eran atención de puntos criticos, rehabilitaciones y mejoramientos a travez de APP fueron las concesiones cortas Buga- Loboguerrero y Zipaquia Palenque adjudicadas en 2013</t>
  </si>
  <si>
    <t>AVANCE EN REHABILITACIÓN Y/O MEJORAMIENTO 2014</t>
  </si>
  <si>
    <t>Rehabilitado (acomulado)</t>
  </si>
  <si>
    <t>Meta</t>
  </si>
  <si>
    <t>Avance Rehabilitación</t>
  </si>
  <si>
    <t>May</t>
  </si>
  <si>
    <t>Jun.</t>
  </si>
  <si>
    <t xml:space="preserve">Zipaquira Palenque </t>
  </si>
  <si>
    <t>Buga Loboguerrero</t>
  </si>
  <si>
    <t>0,61</t>
  </si>
  <si>
    <t>5,6</t>
  </si>
  <si>
    <t>AVANCE REPORTADO A  30 DE OCTUBRE  DE 2014</t>
  </si>
  <si>
    <t>AVANCE REPORTADO A  30 DE NOVIEMBRE DE 2014</t>
  </si>
  <si>
    <t>AVANCE REPORTADO A  30 DE DICIEMBRE DE 2014</t>
  </si>
  <si>
    <t>PRINCIPALES ACTIVIDADES DESARROLLADAS EN EL MES DE DICIEMBRE DE 2014</t>
  </si>
  <si>
    <t xml:space="preserve"> A la fecha se han terminado la atención de 21 puntos criticos en  tramo  Dorada – Chiriguaná  y 17 puntos criticos en tramo Bogotá – Belencito, presentando al mes de septiembre un avance de obra 60 % y 50% respectivamente.</t>
  </si>
  <si>
    <t>Se presenta avance en la obras de mejoramiento y/o rehabilitación, a la fecha de han realizado 269  Km y se han construido 34,22km de calzada sencilla</t>
  </si>
  <si>
    <t>Notas Cualitativas
 Mes  Diciembre</t>
  </si>
  <si>
    <t xml:space="preserve">Se presenta un avance de 70,7% de la meta propuesta para este año. </t>
  </si>
  <si>
    <t>Se supero la meta en 19,7 %</t>
  </si>
  <si>
    <t xml:space="preserve">                    INDICADORES A CARGO DE LA AGENCIA NACIONAL DE INFRAESTRUCTURA- MES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</si>
</sst>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quot;$&quot;* #,##0.00_-;\-&quot;$&quot;* #,##0.00_-;_-&quot;$&quot;* &quot;-&quot;??_-;_-@_-"/>
    <numFmt numFmtId="165" formatCode="_-* #,##0.00_-;\-* #,##0.00_-;_-* &quot;-&quot;??_-;_-@_-"/>
    <numFmt numFmtId="166" formatCode="0.0%"/>
    <numFmt numFmtId="167" formatCode="_(* #,##0_);_(* \(#,##0\);_(* &quot;-&quot;??_);_(@_)"/>
    <numFmt numFmtId="168" formatCode="_(* #,##0.0_);_(* \(#,##0.0\);_(* &quot;-&quot;??_);_(@_)"/>
    <numFmt numFmtId="169" formatCode="#,##0.0"/>
    <numFmt numFmtId="170" formatCode="0.000"/>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6"/>
      <color theme="1"/>
      <name val="Calibri"/>
      <family val="2"/>
      <scheme val="minor"/>
    </font>
    <font>
      <sz val="14"/>
      <color theme="1"/>
      <name val="Calibri"/>
      <family val="2"/>
      <scheme val="minor"/>
    </font>
    <font>
      <b/>
      <sz val="14"/>
      <color theme="0"/>
      <name val="Calibri"/>
      <family val="2"/>
      <scheme val="minor"/>
    </font>
    <font>
      <sz val="12"/>
      <name val="Calibri"/>
      <family val="2"/>
      <scheme val="minor"/>
    </font>
    <font>
      <sz val="12"/>
      <color theme="1"/>
      <name val="Calibri"/>
      <family val="2"/>
      <scheme val="minor"/>
    </font>
    <font>
      <sz val="14"/>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10"/>
      <name val="Arial"/>
      <family val="2"/>
    </font>
    <font>
      <b/>
      <sz val="14"/>
      <name val="Calibri"/>
      <family val="2"/>
      <scheme val="minor"/>
    </font>
    <font>
      <sz val="14"/>
      <name val="Calibri"/>
      <family val="2"/>
    </font>
    <font>
      <sz val="11"/>
      <name val="Calibri"/>
      <family val="2"/>
    </font>
    <font>
      <sz val="12"/>
      <color theme="1"/>
      <name val="Arial Narrow"/>
      <family val="2"/>
    </font>
    <font>
      <b/>
      <sz val="11"/>
      <color theme="1"/>
      <name val="Arial Narrow"/>
      <family val="2"/>
    </font>
    <font>
      <b/>
      <sz val="12"/>
      <color theme="1"/>
      <name val="Calibri"/>
      <family val="2"/>
      <scheme val="minor"/>
    </font>
    <font>
      <sz val="18"/>
      <name val="Calibri"/>
      <family val="2"/>
      <scheme val="minor"/>
    </font>
    <font>
      <sz val="18"/>
      <color theme="1"/>
      <name val="Calibri"/>
      <family val="2"/>
      <scheme val="minor"/>
    </font>
    <font>
      <sz val="18"/>
      <color rgb="FFFF0000"/>
      <name val="Calibri"/>
      <family val="2"/>
      <scheme val="minor"/>
    </font>
    <font>
      <b/>
      <sz val="20"/>
      <name val="Calibri"/>
      <family val="2"/>
      <scheme val="minor"/>
    </font>
    <font>
      <sz val="20"/>
      <name val="Calibri"/>
      <family val="2"/>
      <scheme val="minor"/>
    </font>
    <font>
      <sz val="12"/>
      <color theme="0"/>
      <name val="Calibri"/>
      <family val="2"/>
      <scheme val="minor"/>
    </font>
    <font>
      <b/>
      <sz val="12"/>
      <color theme="1"/>
      <name val="Arial Narrow"/>
      <family val="2"/>
    </font>
    <font>
      <sz val="11"/>
      <color theme="1"/>
      <name val="Arial Narrow"/>
      <family val="2"/>
    </font>
    <font>
      <b/>
      <sz val="9"/>
      <color indexed="81"/>
      <name val="Tahoma"/>
      <family val="2"/>
    </font>
    <font>
      <sz val="8"/>
      <color theme="1"/>
      <name val="Calibri"/>
      <family val="2"/>
      <scheme val="minor"/>
    </font>
    <font>
      <sz val="6"/>
      <color theme="1"/>
      <name val="Calibri"/>
      <family val="2"/>
      <scheme val="minor"/>
    </font>
    <font>
      <u/>
      <sz val="6"/>
      <color theme="1"/>
      <name val="Calibri"/>
      <family val="2"/>
      <scheme val="minor"/>
    </font>
    <font>
      <b/>
      <sz val="8"/>
      <color theme="1"/>
      <name val="Calibri"/>
      <family val="2"/>
      <scheme val="minor"/>
    </font>
    <font>
      <b/>
      <u/>
      <sz val="9"/>
      <color theme="1"/>
      <name val="Calibri"/>
      <family val="2"/>
      <scheme val="minor"/>
    </font>
    <font>
      <sz val="9"/>
      <color theme="1"/>
      <name val="Calibri"/>
      <family val="2"/>
      <scheme val="minor"/>
    </font>
    <font>
      <b/>
      <sz val="8"/>
      <color theme="0"/>
      <name val="Calibri"/>
      <family val="2"/>
      <scheme val="minor"/>
    </font>
    <font>
      <sz val="9"/>
      <color indexed="81"/>
      <name val="Tahoma"/>
      <family val="2"/>
    </font>
    <font>
      <sz val="11"/>
      <color rgb="FFFF0000"/>
      <name val="Calibri"/>
      <family val="2"/>
      <scheme val="minor"/>
    </font>
    <font>
      <sz val="9"/>
      <color indexed="81"/>
      <name val="Tahoma"/>
      <charset val="1"/>
    </font>
    <font>
      <b/>
      <sz val="9"/>
      <color indexed="81"/>
      <name val="Tahoma"/>
      <charset val="1"/>
    </font>
    <font>
      <b/>
      <sz val="11"/>
      <name val="Calibri"/>
      <family val="2"/>
      <scheme val="minor"/>
    </font>
    <font>
      <b/>
      <sz val="13"/>
      <color theme="0"/>
      <name val="Calibri"/>
      <family val="2"/>
      <scheme val="minor"/>
    </font>
    <font>
      <sz val="12"/>
      <name val="Calibri"/>
      <family val="2"/>
    </font>
  </fonts>
  <fills count="21">
    <fill>
      <patternFill patternType="none"/>
    </fill>
    <fill>
      <patternFill patternType="gray125"/>
    </fill>
    <fill>
      <patternFill patternType="solid">
        <fgColor theme="9"/>
      </patternFill>
    </fill>
    <fill>
      <patternFill patternType="solid">
        <fgColor theme="8" tint="0.59999389629810485"/>
        <bgColor indexed="64"/>
      </patternFill>
    </fill>
    <fill>
      <patternFill patternType="solid">
        <fgColor theme="8" tint="-0.24997711111789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1" tint="0.34998626667073579"/>
        <bgColor indexed="64"/>
      </patternFill>
    </fill>
    <fill>
      <patternFill patternType="solid">
        <fgColor theme="4" tint="0.59999389629810485"/>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bottom style="thin">
        <color auto="1"/>
      </bottom>
      <diagonal/>
    </border>
    <border>
      <left style="medium">
        <color auto="1"/>
      </left>
      <right/>
      <top/>
      <bottom style="thin">
        <color auto="1"/>
      </bottom>
      <diagonal/>
    </border>
    <border>
      <left/>
      <right style="medium">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thin">
        <color auto="1"/>
      </top>
      <bottom/>
      <diagonal/>
    </border>
    <border diagonalUp="1">
      <left style="thin">
        <color auto="1"/>
      </left>
      <right style="medium">
        <color auto="1"/>
      </right>
      <top style="thin">
        <color auto="1"/>
      </top>
      <bottom style="thin">
        <color auto="1"/>
      </bottom>
      <diagonal style="thin">
        <color auto="1"/>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14" fillId="0" borderId="0"/>
    <xf numFmtId="165" fontId="1" fillId="0" borderId="0" applyFont="0" applyFill="0" applyBorder="0" applyAlignment="0" applyProtection="0"/>
    <xf numFmtId="164" fontId="1" fillId="0" borderId="0" applyFont="0" applyFill="0" applyBorder="0" applyAlignment="0" applyProtection="0"/>
  </cellStyleXfs>
  <cellXfs count="299">
    <xf numFmtId="0" fontId="0" fillId="0" borderId="0" xfId="0"/>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5" fillId="0" borderId="3" xfId="0" applyFont="1" applyFill="1" applyBorder="1" applyAlignment="1">
      <alignment horizontal="center" vertical="center"/>
    </xf>
    <xf numFmtId="0" fontId="0" fillId="3" borderId="5" xfId="0" applyFill="1" applyBorder="1"/>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3" borderId="0" xfId="0" applyFont="1" applyFill="1" applyBorder="1" applyAlignment="1">
      <alignment horizontal="center" vertical="center"/>
    </xf>
    <xf numFmtId="0" fontId="0" fillId="3" borderId="0" xfId="0" applyFill="1" applyBorder="1"/>
    <xf numFmtId="43" fontId="0" fillId="0" borderId="0" xfId="0" applyNumberFormat="1"/>
    <xf numFmtId="9" fontId="0" fillId="0" borderId="0" xfId="0" applyNumberFormat="1"/>
    <xf numFmtId="166" fontId="1" fillId="0" borderId="0" xfId="2" applyNumberFormat="1" applyFont="1"/>
    <xf numFmtId="0" fontId="7" fillId="4" borderId="13" xfId="0" applyFont="1" applyFill="1" applyBorder="1" applyAlignment="1">
      <alignment horizontal="center" vertical="center" wrapText="1"/>
    </xf>
    <xf numFmtId="0" fontId="7" fillId="4" borderId="13" xfId="0" applyFont="1" applyFill="1" applyBorder="1" applyAlignment="1">
      <alignment horizontal="center"/>
    </xf>
    <xf numFmtId="43" fontId="6" fillId="0" borderId="14" xfId="1" applyNumberFormat="1" applyFont="1" applyFill="1" applyBorder="1" applyAlignment="1">
      <alignment horizontal="left" vertical="center" wrapText="1"/>
    </xf>
    <xf numFmtId="10" fontId="0" fillId="0" borderId="0" xfId="0" applyNumberFormat="1"/>
    <xf numFmtId="0" fontId="2" fillId="3" borderId="0" xfId="0" applyFont="1" applyFill="1" applyBorder="1" applyAlignment="1">
      <alignment horizontal="center"/>
    </xf>
    <xf numFmtId="0" fontId="0" fillId="3" borderId="6" xfId="0" applyFill="1" applyBorder="1"/>
    <xf numFmtId="0" fontId="0" fillId="3" borderId="7" xfId="0" applyFill="1" applyBorder="1"/>
    <xf numFmtId="0" fontId="0" fillId="3" borderId="8" xfId="0" applyFill="1" applyBorder="1"/>
    <xf numFmtId="0" fontId="11" fillId="7" borderId="9" xfId="0" applyFont="1" applyFill="1" applyBorder="1" applyAlignment="1"/>
    <xf numFmtId="0" fontId="12" fillId="0" borderId="11" xfId="0" applyFont="1" applyBorder="1"/>
    <xf numFmtId="0" fontId="11" fillId="0" borderId="17" xfId="0" applyFont="1" applyBorder="1"/>
    <xf numFmtId="0" fontId="11" fillId="0" borderId="19" xfId="0" applyFont="1" applyBorder="1"/>
    <xf numFmtId="0" fontId="0" fillId="0" borderId="0" xfId="0" applyNumberFormat="1"/>
    <xf numFmtId="9" fontId="1" fillId="0" borderId="0" xfId="2" applyFont="1"/>
    <xf numFmtId="0" fontId="3" fillId="0" borderId="0" xfId="0" applyFont="1" applyAlignment="1">
      <alignment vertical="center"/>
    </xf>
    <xf numFmtId="0" fontId="13" fillId="9" borderId="0"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3" fillId="8" borderId="13" xfId="0" applyFont="1" applyFill="1" applyBorder="1" applyAlignment="1">
      <alignment horizontal="center" vertical="center"/>
    </xf>
    <xf numFmtId="0" fontId="15" fillId="9" borderId="13" xfId="4" applyFont="1" applyFill="1" applyBorder="1" applyAlignment="1">
      <alignment horizontal="center" vertical="center" wrapText="1"/>
    </xf>
    <xf numFmtId="0" fontId="15" fillId="9" borderId="23" xfId="4" applyFont="1" applyFill="1" applyBorder="1" applyAlignment="1">
      <alignment horizontal="center" vertical="center" wrapText="1"/>
    </xf>
    <xf numFmtId="0" fontId="6" fillId="0" borderId="0" xfId="0" applyFont="1"/>
    <xf numFmtId="0" fontId="7" fillId="5" borderId="0" xfId="4" applyFont="1" applyFill="1" applyBorder="1" applyAlignment="1">
      <alignment horizontal="center" vertical="center" wrapText="1"/>
    </xf>
    <xf numFmtId="0" fontId="6" fillId="5" borderId="0" xfId="0" applyFont="1" applyFill="1"/>
    <xf numFmtId="0" fontId="0" fillId="0" borderId="13" xfId="0" applyBorder="1"/>
    <xf numFmtId="0" fontId="6" fillId="5" borderId="13" xfId="0" applyFont="1" applyFill="1" applyBorder="1" applyAlignment="1">
      <alignment wrapText="1"/>
    </xf>
    <xf numFmtId="0" fontId="6" fillId="5" borderId="24" xfId="0" applyFont="1" applyFill="1" applyBorder="1" applyAlignment="1">
      <alignment wrapText="1"/>
    </xf>
    <xf numFmtId="2" fontId="16" fillId="11" borderId="24" xfId="4" applyNumberFormat="1" applyFont="1" applyFill="1" applyBorder="1" applyAlignment="1">
      <alignment horizontal="center" vertical="center"/>
    </xf>
    <xf numFmtId="2" fontId="16" fillId="11" borderId="13" xfId="4" applyNumberFormat="1" applyFont="1" applyFill="1" applyBorder="1" applyAlignment="1">
      <alignment horizontal="center" vertical="center"/>
    </xf>
    <xf numFmtId="2" fontId="16" fillId="11" borderId="23" xfId="4" applyNumberFormat="1" applyFont="1" applyFill="1" applyBorder="1" applyAlignment="1">
      <alignment horizontal="center" vertical="center"/>
    </xf>
    <xf numFmtId="2" fontId="17" fillId="11" borderId="23" xfId="4" applyNumberFormat="1" applyFont="1" applyFill="1" applyBorder="1" applyAlignment="1">
      <alignment horizontal="center" vertical="center"/>
    </xf>
    <xf numFmtId="2" fontId="17" fillId="11" borderId="13" xfId="4" applyNumberFormat="1" applyFont="1" applyFill="1" applyBorder="1" applyAlignment="1">
      <alignment horizontal="center" vertical="center"/>
    </xf>
    <xf numFmtId="2" fontId="17" fillId="11" borderId="24" xfId="4" applyNumberFormat="1" applyFont="1" applyFill="1" applyBorder="1" applyAlignment="1">
      <alignment horizontal="center" vertical="center"/>
    </xf>
    <xf numFmtId="2" fontId="6" fillId="12" borderId="24" xfId="0" applyNumberFormat="1" applyFont="1" applyFill="1" applyBorder="1" applyAlignment="1">
      <alignment wrapText="1"/>
    </xf>
    <xf numFmtId="2" fontId="0" fillId="0" borderId="0" xfId="0" applyNumberFormat="1"/>
    <xf numFmtId="0" fontId="6" fillId="5" borderId="0" xfId="0" applyFont="1" applyFill="1" applyBorder="1" applyAlignment="1">
      <alignment wrapText="1"/>
    </xf>
    <xf numFmtId="2" fontId="16" fillId="0" borderId="0" xfId="4" applyNumberFormat="1" applyFont="1" applyFill="1" applyBorder="1" applyAlignment="1">
      <alignment horizontal="center" vertical="center"/>
    </xf>
    <xf numFmtId="2" fontId="16" fillId="5" borderId="0" xfId="4" applyNumberFormat="1" applyFont="1" applyFill="1" applyBorder="1" applyAlignment="1">
      <alignment horizontal="center" vertical="center"/>
    </xf>
    <xf numFmtId="2" fontId="16" fillId="5" borderId="13" xfId="4" applyNumberFormat="1" applyFont="1" applyFill="1" applyBorder="1" applyAlignment="1">
      <alignment horizontal="center" vertical="center"/>
    </xf>
    <xf numFmtId="2" fontId="17" fillId="5" borderId="0" xfId="4" applyNumberFormat="1" applyFont="1" applyFill="1" applyBorder="1" applyAlignment="1">
      <alignment horizontal="center" vertical="center"/>
    </xf>
    <xf numFmtId="2" fontId="17" fillId="5" borderId="20" xfId="4" applyNumberFormat="1" applyFont="1" applyFill="1" applyBorder="1" applyAlignment="1">
      <alignment horizontal="center" vertical="center"/>
    </xf>
    <xf numFmtId="2" fontId="17" fillId="5" borderId="25" xfId="4" applyNumberFormat="1" applyFont="1" applyFill="1" applyBorder="1" applyAlignment="1">
      <alignment horizontal="center" vertical="center"/>
    </xf>
    <xf numFmtId="0" fontId="6" fillId="0" borderId="13" xfId="0" applyFont="1" applyFill="1" applyBorder="1" applyAlignment="1">
      <alignment wrapText="1"/>
    </xf>
    <xf numFmtId="0" fontId="6" fillId="12" borderId="0" xfId="0" applyFont="1" applyFill="1" applyBorder="1" applyAlignment="1">
      <alignment wrapText="1"/>
    </xf>
    <xf numFmtId="0" fontId="6" fillId="5" borderId="23" xfId="0" applyFont="1" applyFill="1" applyBorder="1" applyAlignment="1">
      <alignment wrapText="1"/>
    </xf>
    <xf numFmtId="2" fontId="16" fillId="13" borderId="26" xfId="4" applyNumberFormat="1" applyFont="1" applyFill="1" applyBorder="1" applyAlignment="1">
      <alignment horizontal="center" vertical="center" wrapText="1"/>
    </xf>
    <xf numFmtId="2" fontId="16" fillId="13" borderId="26" xfId="4" applyNumberFormat="1" applyFont="1" applyFill="1" applyBorder="1" applyAlignment="1">
      <alignment vertical="center" wrapText="1"/>
    </xf>
    <xf numFmtId="2" fontId="16" fillId="11" borderId="16" xfId="4" applyNumberFormat="1" applyFont="1" applyFill="1" applyBorder="1" applyAlignment="1">
      <alignment horizontal="center" vertical="center"/>
    </xf>
    <xf numFmtId="2" fontId="6" fillId="5" borderId="24" xfId="0" applyNumberFormat="1" applyFont="1" applyFill="1" applyBorder="1" applyAlignment="1">
      <alignment wrapText="1"/>
    </xf>
    <xf numFmtId="170" fontId="16" fillId="11" borderId="13" xfId="4" applyNumberFormat="1" applyFont="1" applyFill="1" applyBorder="1" applyAlignment="1">
      <alignment horizontal="center" vertical="center"/>
    </xf>
    <xf numFmtId="0" fontId="6" fillId="6" borderId="13" xfId="0" applyFont="1" applyFill="1" applyBorder="1" applyAlignment="1">
      <alignment wrapText="1"/>
    </xf>
    <xf numFmtId="0" fontId="13" fillId="0" borderId="13" xfId="0" applyFont="1" applyFill="1" applyBorder="1" applyAlignment="1">
      <alignment horizontal="right" wrapText="1"/>
    </xf>
    <xf numFmtId="2" fontId="13" fillId="14" borderId="13" xfId="0" applyNumberFormat="1" applyFont="1" applyFill="1" applyBorder="1" applyAlignment="1">
      <alignment horizontal="center"/>
    </xf>
    <xf numFmtId="2" fontId="13" fillId="11" borderId="13" xfId="0" applyNumberFormat="1" applyFont="1" applyFill="1" applyBorder="1" applyAlignment="1">
      <alignment horizontal="center"/>
    </xf>
    <xf numFmtId="2" fontId="13" fillId="12" borderId="13" xfId="0" applyNumberFormat="1" applyFont="1" applyFill="1" applyBorder="1" applyAlignment="1">
      <alignment horizontal="center"/>
    </xf>
    <xf numFmtId="166" fontId="6" fillId="15" borderId="14" xfId="1" applyNumberFormat="1" applyFont="1" applyFill="1" applyBorder="1" applyAlignment="1">
      <alignment horizontal="left" vertical="center" wrapText="1"/>
    </xf>
    <xf numFmtId="0" fontId="6" fillId="15" borderId="19" xfId="1" applyNumberFormat="1" applyFont="1" applyFill="1" applyBorder="1" applyAlignment="1">
      <alignment vertical="center" wrapText="1"/>
    </xf>
    <xf numFmtId="43" fontId="6" fillId="3" borderId="14" xfId="1" applyNumberFormat="1" applyFont="1" applyFill="1" applyBorder="1" applyAlignment="1">
      <alignment horizontal="left" vertical="center" wrapText="1"/>
    </xf>
    <xf numFmtId="0" fontId="6" fillId="3" borderId="14" xfId="1" applyNumberFormat="1" applyFont="1" applyFill="1" applyBorder="1" applyAlignment="1">
      <alignment horizontal="left" vertical="center" wrapText="1"/>
    </xf>
    <xf numFmtId="0" fontId="7" fillId="4" borderId="13" xfId="0" applyFont="1" applyFill="1" applyBorder="1" applyAlignment="1">
      <alignment horizontal="center" wrapText="1"/>
    </xf>
    <xf numFmtId="0" fontId="6" fillId="3" borderId="9" xfId="0" applyFont="1" applyFill="1" applyBorder="1"/>
    <xf numFmtId="0" fontId="6" fillId="3" borderId="10" xfId="0" applyFont="1" applyFill="1" applyBorder="1"/>
    <xf numFmtId="0" fontId="7" fillId="4" borderId="12" xfId="0" applyFont="1" applyFill="1" applyBorder="1" applyAlignment="1">
      <alignment horizontal="center"/>
    </xf>
    <xf numFmtId="0" fontId="10" fillId="3" borderId="14" xfId="1" applyNumberFormat="1" applyFont="1" applyFill="1" applyBorder="1" applyAlignment="1">
      <alignment horizontal="left" vertical="center" wrapText="1"/>
    </xf>
    <xf numFmtId="0" fontId="0" fillId="0" borderId="12" xfId="0" applyBorder="1"/>
    <xf numFmtId="0" fontId="0" fillId="0" borderId="17" xfId="0" applyBorder="1"/>
    <xf numFmtId="0" fontId="13" fillId="16" borderId="13" xfId="0" applyFont="1" applyFill="1" applyBorder="1" applyAlignment="1">
      <alignment horizontal="center" vertical="center"/>
    </xf>
    <xf numFmtId="0" fontId="15" fillId="16" borderId="13" xfId="4" applyFont="1" applyFill="1" applyBorder="1" applyAlignment="1">
      <alignment horizontal="center" vertical="center" wrapText="1"/>
    </xf>
    <xf numFmtId="0" fontId="15" fillId="16" borderId="14" xfId="4" applyFont="1" applyFill="1" applyBorder="1" applyAlignment="1">
      <alignment horizontal="center" vertical="center" wrapText="1"/>
    </xf>
    <xf numFmtId="4" fontId="0" fillId="0" borderId="18" xfId="0" applyNumberFormat="1" applyBorder="1"/>
    <xf numFmtId="4" fontId="0" fillId="0" borderId="13" xfId="0" applyNumberFormat="1" applyBorder="1"/>
    <xf numFmtId="0" fontId="3" fillId="0" borderId="0" xfId="0" applyFont="1"/>
    <xf numFmtId="0" fontId="0" fillId="0" borderId="0" xfId="0"/>
    <xf numFmtId="0" fontId="0" fillId="0" borderId="0" xfId="0" applyFont="1"/>
    <xf numFmtId="0" fontId="9" fillId="0" borderId="13" xfId="0" applyFont="1" applyBorder="1"/>
    <xf numFmtId="0" fontId="0" fillId="0" borderId="0" xfId="0" applyFont="1" applyAlignment="1">
      <alignment horizontal="left" vertical="center" wrapText="1"/>
    </xf>
    <xf numFmtId="0" fontId="20" fillId="0" borderId="13" xfId="0" applyFont="1" applyBorder="1" applyAlignment="1">
      <alignment horizontal="center" vertical="center"/>
    </xf>
    <xf numFmtId="0" fontId="20" fillId="16" borderId="13" xfId="0" applyFont="1" applyFill="1" applyBorder="1" applyAlignment="1">
      <alignment horizontal="center" vertical="center" wrapText="1"/>
    </xf>
    <xf numFmtId="0" fontId="20" fillId="16" borderId="13" xfId="0" applyFont="1" applyFill="1" applyBorder="1" applyAlignment="1">
      <alignment horizontal="center" vertical="center"/>
    </xf>
    <xf numFmtId="0" fontId="20" fillId="0" borderId="13" xfId="0" applyFont="1" applyBorder="1" applyAlignment="1">
      <alignment horizontal="right"/>
    </xf>
    <xf numFmtId="0" fontId="3" fillId="0" borderId="13" xfId="0" applyFont="1" applyBorder="1"/>
    <xf numFmtId="0" fontId="22" fillId="3" borderId="13" xfId="0" applyFont="1" applyFill="1" applyBorder="1" applyAlignment="1">
      <alignment horizontal="center" vertical="center" wrapText="1"/>
    </xf>
    <xf numFmtId="43" fontId="22" fillId="3" borderId="13" xfId="1" applyNumberFormat="1" applyFont="1" applyFill="1" applyBorder="1" applyAlignment="1">
      <alignment horizontal="right" vertical="center" wrapText="1"/>
    </xf>
    <xf numFmtId="167" fontId="22" fillId="3" borderId="13" xfId="1" applyNumberFormat="1" applyFont="1" applyFill="1" applyBorder="1" applyAlignment="1">
      <alignment horizontal="right" vertical="center" wrapText="1"/>
    </xf>
    <xf numFmtId="168" fontId="22" fillId="3" borderId="13" xfId="1" applyNumberFormat="1" applyFont="1" applyFill="1" applyBorder="1" applyAlignment="1">
      <alignment horizontal="right" vertical="center" wrapText="1"/>
    </xf>
    <xf numFmtId="43" fontId="22" fillId="3" borderId="13" xfId="1" applyNumberFormat="1" applyFont="1" applyFill="1" applyBorder="1" applyAlignment="1">
      <alignment horizontal="center" vertical="center" wrapText="1"/>
    </xf>
    <xf numFmtId="43" fontId="21" fillId="3" borderId="13" xfId="3" applyNumberFormat="1" applyFont="1" applyFill="1" applyBorder="1" applyAlignment="1">
      <alignment horizontal="center" vertical="center" wrapText="1"/>
    </xf>
    <xf numFmtId="10" fontId="22" fillId="3" borderId="13" xfId="2" applyNumberFormat="1" applyFont="1" applyFill="1" applyBorder="1" applyAlignment="1">
      <alignment horizontal="right" vertical="center" wrapText="1"/>
    </xf>
    <xf numFmtId="166" fontId="22" fillId="3" borderId="13" xfId="2" applyNumberFormat="1" applyFont="1" applyFill="1" applyBorder="1" applyAlignment="1">
      <alignment horizontal="right" vertical="center" wrapText="1"/>
    </xf>
    <xf numFmtId="0" fontId="22" fillId="0" borderId="13" xfId="0" applyFont="1" applyFill="1" applyBorder="1" applyAlignment="1">
      <alignment horizontal="center" vertical="center" wrapText="1"/>
    </xf>
    <xf numFmtId="0" fontId="22" fillId="5" borderId="13" xfId="1" applyNumberFormat="1" applyFont="1" applyFill="1" applyBorder="1" applyAlignment="1">
      <alignment horizontal="right" vertical="center" wrapText="1"/>
    </xf>
    <xf numFmtId="167" fontId="22" fillId="0" borderId="13" xfId="1" applyNumberFormat="1" applyFont="1" applyFill="1" applyBorder="1" applyAlignment="1">
      <alignment horizontal="right" vertical="center" wrapText="1"/>
    </xf>
    <xf numFmtId="167" fontId="22" fillId="6" borderId="13" xfId="1" applyNumberFormat="1" applyFont="1" applyFill="1" applyBorder="1" applyAlignment="1">
      <alignment horizontal="right" vertical="center" wrapText="1"/>
    </xf>
    <xf numFmtId="43" fontId="22" fillId="0" borderId="13" xfId="1" applyNumberFormat="1" applyFont="1" applyFill="1" applyBorder="1" applyAlignment="1">
      <alignment horizontal="right" vertical="center" wrapText="1"/>
    </xf>
    <xf numFmtId="0" fontId="22" fillId="15" borderId="13" xfId="0" applyFont="1" applyFill="1" applyBorder="1" applyAlignment="1">
      <alignment horizontal="center" vertical="center" wrapText="1"/>
    </xf>
    <xf numFmtId="167" fontId="22" fillId="15" borderId="13" xfId="1" applyNumberFormat="1" applyFont="1" applyFill="1" applyBorder="1" applyAlignment="1">
      <alignment horizontal="right" vertical="center" wrapText="1"/>
    </xf>
    <xf numFmtId="3" fontId="22" fillId="15" borderId="13" xfId="0" applyNumberFormat="1" applyFont="1" applyFill="1" applyBorder="1" applyAlignment="1">
      <alignment horizontal="right" vertical="center"/>
    </xf>
    <xf numFmtId="43" fontId="22" fillId="15" borderId="13" xfId="1" applyNumberFormat="1" applyFont="1" applyFill="1" applyBorder="1" applyAlignment="1">
      <alignment horizontal="right" vertical="center" wrapText="1"/>
    </xf>
    <xf numFmtId="10" fontId="22" fillId="15" borderId="13" xfId="1" applyNumberFormat="1" applyFont="1" applyFill="1" applyBorder="1" applyAlignment="1">
      <alignment horizontal="right" vertical="center" wrapText="1"/>
    </xf>
    <xf numFmtId="166" fontId="22" fillId="15" borderId="13" xfId="2" applyNumberFormat="1" applyFont="1" applyFill="1" applyBorder="1" applyAlignment="1">
      <alignment horizontal="right" vertical="center"/>
    </xf>
    <xf numFmtId="3" fontId="23" fillId="15" borderId="13" xfId="0" applyNumberFormat="1" applyFont="1" applyFill="1" applyBorder="1" applyAlignment="1">
      <alignment horizontal="right" vertical="center"/>
    </xf>
    <xf numFmtId="169" fontId="22" fillId="15" borderId="13" xfId="0" applyNumberFormat="1" applyFont="1" applyFill="1" applyBorder="1" applyAlignment="1">
      <alignment horizontal="right" vertical="center"/>
    </xf>
    <xf numFmtId="166" fontId="22" fillId="15" borderId="13" xfId="1" applyNumberFormat="1" applyFont="1" applyFill="1" applyBorder="1" applyAlignment="1">
      <alignment horizontal="right" vertical="center" wrapText="1"/>
    </xf>
    <xf numFmtId="0" fontId="22" fillId="15" borderId="18" xfId="0" applyFont="1" applyFill="1" applyBorder="1" applyAlignment="1">
      <alignment horizontal="center" vertical="center" wrapText="1"/>
    </xf>
    <xf numFmtId="4" fontId="22" fillId="15" borderId="18" xfId="0" applyNumberFormat="1" applyFont="1" applyFill="1" applyBorder="1" applyAlignment="1">
      <alignment horizontal="right" vertical="center"/>
    </xf>
    <xf numFmtId="169" fontId="22" fillId="15" borderId="18" xfId="0" applyNumberFormat="1" applyFont="1" applyFill="1" applyBorder="1" applyAlignment="1">
      <alignment horizontal="right" vertical="center"/>
    </xf>
    <xf numFmtId="168" fontId="22" fillId="15" borderId="18" xfId="1" applyNumberFormat="1" applyFont="1" applyFill="1" applyBorder="1" applyAlignment="1">
      <alignment horizontal="right" vertical="center" wrapText="1"/>
    </xf>
    <xf numFmtId="0" fontId="24" fillId="3" borderId="12"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17" xfId="0" applyFont="1" applyFill="1" applyBorder="1" applyAlignment="1">
      <alignment horizontal="center" vertical="center" wrapText="1"/>
    </xf>
    <xf numFmtId="3" fontId="8" fillId="0" borderId="12" xfId="0" applyNumberFormat="1" applyFont="1" applyFill="1" applyBorder="1" applyAlignment="1" applyProtection="1">
      <alignment horizontal="left" vertical="center"/>
    </xf>
    <xf numFmtId="0" fontId="9" fillId="0" borderId="0" xfId="0" applyFont="1" applyFill="1" applyBorder="1" applyAlignment="1">
      <alignment horizontal="left" wrapText="1"/>
    </xf>
    <xf numFmtId="0" fontId="8" fillId="17" borderId="9" xfId="0" applyFont="1" applyFill="1" applyBorder="1"/>
    <xf numFmtId="0" fontId="26" fillId="17" borderId="11" xfId="0" applyFont="1" applyFill="1" applyBorder="1" applyAlignment="1">
      <alignment horizontal="center"/>
    </xf>
    <xf numFmtId="0" fontId="9" fillId="17" borderId="13" xfId="0" applyFont="1" applyFill="1" applyBorder="1"/>
    <xf numFmtId="4" fontId="8" fillId="0" borderId="14" xfId="0" applyNumberFormat="1" applyFont="1" applyFill="1" applyBorder="1" applyAlignment="1">
      <alignment horizontal="center" vertical="center"/>
    </xf>
    <xf numFmtId="0" fontId="9" fillId="17" borderId="13" xfId="0" applyFont="1" applyFill="1" applyBorder="1" applyAlignment="1">
      <alignment horizontal="center" vertical="center"/>
    </xf>
    <xf numFmtId="0" fontId="0" fillId="0" borderId="0" xfId="0" applyFont="1" applyAlignment="1">
      <alignment horizontal="center" vertical="center"/>
    </xf>
    <xf numFmtId="0" fontId="0" fillId="0" borderId="13" xfId="0" applyFill="1" applyBorder="1"/>
    <xf numFmtId="0" fontId="6" fillId="0" borderId="24" xfId="0" applyFont="1" applyFill="1" applyBorder="1" applyAlignment="1">
      <alignment wrapText="1"/>
    </xf>
    <xf numFmtId="2" fontId="6" fillId="0" borderId="24" xfId="0" applyNumberFormat="1" applyFont="1" applyFill="1" applyBorder="1" applyAlignment="1">
      <alignment wrapText="1"/>
    </xf>
    <xf numFmtId="2" fontId="0" fillId="0" borderId="0" xfId="0" applyNumberFormat="1" applyFill="1"/>
    <xf numFmtId="0" fontId="0" fillId="0" borderId="0" xfId="0" applyFill="1"/>
    <xf numFmtId="0" fontId="27" fillId="0" borderId="28" xfId="0" applyFont="1" applyBorder="1" applyAlignment="1">
      <alignment vertical="center" wrapText="1"/>
    </xf>
    <xf numFmtId="0" fontId="27" fillId="0" borderId="29" xfId="0" applyFont="1" applyBorder="1" applyAlignment="1">
      <alignment vertical="center" wrapText="1"/>
    </xf>
    <xf numFmtId="0" fontId="18" fillId="0" borderId="30" xfId="0" applyFont="1" applyBorder="1" applyAlignment="1">
      <alignment vertical="center" wrapText="1"/>
    </xf>
    <xf numFmtId="0" fontId="28" fillId="0" borderId="30" xfId="0" applyFont="1" applyBorder="1" applyAlignment="1">
      <alignment vertical="center" wrapText="1"/>
    </xf>
    <xf numFmtId="0" fontId="19" fillId="0" borderId="30" xfId="0" applyFont="1" applyBorder="1" applyAlignment="1">
      <alignment vertical="center" wrapText="1"/>
    </xf>
    <xf numFmtId="0" fontId="19" fillId="0" borderId="31" xfId="0" applyFont="1" applyBorder="1" applyAlignment="1">
      <alignment horizontal="left" vertical="center" wrapText="1" indent="2"/>
    </xf>
    <xf numFmtId="0" fontId="18"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6" fillId="0" borderId="23" xfId="0" applyFont="1" applyFill="1" applyBorder="1" applyAlignment="1">
      <alignment wrapText="1"/>
    </xf>
    <xf numFmtId="4" fontId="0" fillId="0" borderId="0" xfId="0" applyNumberFormat="1"/>
    <xf numFmtId="9" fontId="22" fillId="15" borderId="18" xfId="2" applyFont="1" applyFill="1" applyBorder="1" applyAlignment="1">
      <alignment horizontal="right" vertical="center"/>
    </xf>
    <xf numFmtId="166" fontId="22" fillId="15" borderId="18" xfId="2" applyNumberFormat="1" applyFont="1" applyFill="1" applyBorder="1" applyAlignment="1">
      <alignment horizontal="right" vertical="center" wrapText="1"/>
    </xf>
    <xf numFmtId="9" fontId="6" fillId="15" borderId="19" xfId="2" applyFont="1" applyFill="1" applyBorder="1" applyAlignment="1">
      <alignment vertical="center" wrapText="1"/>
    </xf>
    <xf numFmtId="0" fontId="30" fillId="0" borderId="0" xfId="0" applyFont="1" applyAlignment="1">
      <alignment horizontal="center" vertical="center"/>
    </xf>
    <xf numFmtId="0" fontId="30" fillId="0" borderId="0" xfId="0" applyFont="1" applyFill="1" applyAlignment="1">
      <alignment horizontal="center" vertical="center"/>
    </xf>
    <xf numFmtId="0" fontId="30" fillId="0" borderId="8" xfId="0" applyFont="1" applyBorder="1" applyAlignment="1">
      <alignment horizontal="center" vertical="center"/>
    </xf>
    <xf numFmtId="0" fontId="30" fillId="0" borderId="7" xfId="0" applyFont="1" applyBorder="1" applyAlignment="1">
      <alignment horizontal="center" vertical="center"/>
    </xf>
    <xf numFmtId="0" fontId="30" fillId="0" borderId="6" xfId="0" applyFont="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0" fillId="0" borderId="4" xfId="0" applyFont="1" applyBorder="1" applyAlignment="1">
      <alignment horizontal="center" vertical="center"/>
    </xf>
    <xf numFmtId="0" fontId="30" fillId="0" borderId="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0" fillId="0" borderId="1" xfId="0" applyFont="1" applyBorder="1" applyAlignment="1">
      <alignment horizontal="center" vertical="center"/>
    </xf>
    <xf numFmtId="0" fontId="31" fillId="0" borderId="0" xfId="0" applyFont="1" applyFill="1" applyBorder="1" applyAlignment="1">
      <alignment horizontal="center" vertical="center" wrapText="1"/>
    </xf>
    <xf numFmtId="9" fontId="30" fillId="0" borderId="14" xfId="2" applyFont="1" applyBorder="1" applyAlignment="1">
      <alignment horizontal="center" vertical="center"/>
    </xf>
    <xf numFmtId="9" fontId="30" fillId="0" borderId="13" xfId="2" applyFont="1" applyBorder="1" applyAlignment="1">
      <alignment horizontal="center" vertical="center"/>
    </xf>
    <xf numFmtId="0" fontId="30" fillId="0" borderId="13" xfId="0" applyFont="1" applyBorder="1" applyAlignment="1">
      <alignment horizontal="center" vertical="center"/>
    </xf>
    <xf numFmtId="9" fontId="30" fillId="0" borderId="0" xfId="2" applyFont="1" applyFill="1" applyBorder="1" applyAlignment="1">
      <alignment horizontal="center" vertical="center"/>
    </xf>
    <xf numFmtId="164" fontId="30" fillId="0" borderId="13" xfId="6" applyFont="1" applyBorder="1" applyAlignment="1">
      <alignment horizontal="center" vertical="center"/>
    </xf>
    <xf numFmtId="0" fontId="30" fillId="0" borderId="12" xfId="0" applyFont="1" applyBorder="1" applyAlignment="1">
      <alignment horizontal="center" vertical="center"/>
    </xf>
    <xf numFmtId="9" fontId="30" fillId="0" borderId="40" xfId="2" applyFont="1" applyBorder="1" applyAlignment="1">
      <alignment horizontal="center" vertical="center"/>
    </xf>
    <xf numFmtId="9" fontId="30" fillId="0" borderId="32" xfId="2" applyFont="1" applyBorder="1" applyAlignment="1">
      <alignment horizontal="center" vertical="center"/>
    </xf>
    <xf numFmtId="0" fontId="30" fillId="0" borderId="12" xfId="0" applyFont="1" applyFill="1" applyBorder="1" applyAlignment="1">
      <alignment horizontal="center" vertical="center"/>
    </xf>
    <xf numFmtId="164" fontId="30" fillId="0" borderId="32" xfId="6" applyFont="1" applyBorder="1" applyAlignment="1">
      <alignment horizontal="center" vertical="center"/>
    </xf>
    <xf numFmtId="0" fontId="30" fillId="0" borderId="0" xfId="0" applyFont="1" applyAlignment="1">
      <alignment horizontal="center" vertical="center" wrapText="1"/>
    </xf>
    <xf numFmtId="0" fontId="33" fillId="0" borderId="14" xfId="0" applyFont="1" applyBorder="1" applyAlignment="1">
      <alignment horizontal="center" vertical="center" wrapText="1"/>
    </xf>
    <xf numFmtId="0" fontId="33" fillId="0" borderId="13" xfId="0" applyFont="1" applyBorder="1" applyAlignment="1">
      <alignment horizontal="center" vertical="center" wrapText="1"/>
    </xf>
    <xf numFmtId="0" fontId="30"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2" xfId="0" applyFont="1" applyBorder="1" applyAlignment="1">
      <alignment horizontal="center" vertical="center" wrapText="1"/>
    </xf>
    <xf numFmtId="0" fontId="35" fillId="0" borderId="1" xfId="0" applyFont="1" applyFill="1" applyBorder="1" applyAlignment="1">
      <alignment horizontal="center" vertical="center"/>
    </xf>
    <xf numFmtId="0" fontId="34" fillId="0" borderId="2" xfId="0" applyFont="1" applyFill="1" applyBorder="1" applyAlignment="1">
      <alignment horizontal="center" vertical="center"/>
    </xf>
    <xf numFmtId="164" fontId="30" fillId="0" borderId="13" xfId="6" applyFont="1" applyFill="1" applyBorder="1" applyAlignment="1">
      <alignment horizontal="center" vertical="center"/>
    </xf>
    <xf numFmtId="164" fontId="30" fillId="0" borderId="32" xfId="6" applyFont="1" applyFill="1" applyBorder="1" applyAlignment="1">
      <alignment horizontal="center" vertical="center"/>
    </xf>
    <xf numFmtId="0" fontId="36" fillId="19" borderId="13" xfId="0" applyFont="1" applyFill="1" applyBorder="1" applyAlignment="1">
      <alignment horizontal="center" vertical="center"/>
    </xf>
    <xf numFmtId="0" fontId="36" fillId="19" borderId="13" xfId="0" applyFont="1" applyFill="1" applyBorder="1" applyAlignment="1">
      <alignment horizontal="center" vertical="center"/>
    </xf>
    <xf numFmtId="0" fontId="3" fillId="8" borderId="13" xfId="0" applyFont="1" applyFill="1" applyBorder="1" applyAlignment="1">
      <alignment horizontal="center" vertical="center"/>
    </xf>
    <xf numFmtId="0" fontId="13" fillId="8" borderId="13" xfId="0" applyFont="1" applyFill="1" applyBorder="1" applyAlignment="1">
      <alignment horizontal="center" vertical="center"/>
    </xf>
    <xf numFmtId="3" fontId="0" fillId="0" borderId="0" xfId="0" applyNumberFormat="1"/>
    <xf numFmtId="4" fontId="0" fillId="0" borderId="21" xfId="0" applyNumberFormat="1" applyFill="1" applyBorder="1"/>
    <xf numFmtId="43" fontId="6" fillId="0" borderId="46" xfId="1" applyNumberFormat="1" applyFont="1" applyFill="1" applyBorder="1" applyAlignment="1">
      <alignment horizontal="left" vertical="center" wrapText="1"/>
    </xf>
    <xf numFmtId="0" fontId="22" fillId="3" borderId="13" xfId="1" applyNumberFormat="1" applyFont="1" applyFill="1" applyBorder="1" applyAlignment="1">
      <alignment horizontal="right" vertical="center" wrapText="1"/>
    </xf>
    <xf numFmtId="43" fontId="6" fillId="3" borderId="46" xfId="1" applyNumberFormat="1" applyFont="1" applyFill="1" applyBorder="1" applyAlignment="1">
      <alignment horizontal="left" vertical="center" wrapText="1"/>
    </xf>
    <xf numFmtId="168" fontId="22" fillId="0" borderId="13" xfId="1" applyNumberFormat="1" applyFont="1" applyFill="1" applyBorder="1" applyAlignment="1">
      <alignment horizontal="right" vertical="center" wrapText="1"/>
    </xf>
    <xf numFmtId="0" fontId="3" fillId="8" borderId="0" xfId="0" applyFont="1" applyFill="1" applyBorder="1" applyAlignment="1">
      <alignment horizontal="center" vertical="center"/>
    </xf>
    <xf numFmtId="0" fontId="41" fillId="11" borderId="13" xfId="4" applyFont="1" applyFill="1" applyBorder="1" applyAlignment="1">
      <alignment horizontal="center" vertical="center" wrapText="1"/>
    </xf>
    <xf numFmtId="0" fontId="42" fillId="5" borderId="0" xfId="4" applyFont="1" applyFill="1" applyBorder="1" applyAlignment="1">
      <alignment horizontal="center" vertical="center" wrapText="1"/>
    </xf>
    <xf numFmtId="0" fontId="42" fillId="11" borderId="0" xfId="4" applyFont="1" applyFill="1" applyBorder="1" applyAlignment="1">
      <alignment horizontal="center" vertical="center" wrapText="1"/>
    </xf>
    <xf numFmtId="0" fontId="0" fillId="11" borderId="0" xfId="0" applyFill="1"/>
    <xf numFmtId="0" fontId="0" fillId="20" borderId="0" xfId="0" applyFill="1"/>
    <xf numFmtId="0" fontId="0" fillId="5" borderId="13" xfId="0" applyFill="1" applyBorder="1" applyAlignment="1">
      <alignment wrapText="1"/>
    </xf>
    <xf numFmtId="0" fontId="0" fillId="5" borderId="24" xfId="0" applyFill="1" applyBorder="1" applyAlignment="1">
      <alignment wrapText="1"/>
    </xf>
    <xf numFmtId="0" fontId="0" fillId="5" borderId="24" xfId="0" applyFill="1" applyBorder="1" applyAlignment="1">
      <alignment horizontal="center" vertical="center" wrapText="1"/>
    </xf>
    <xf numFmtId="2" fontId="8" fillId="11" borderId="13" xfId="4" applyNumberFormat="1" applyFont="1" applyFill="1" applyBorder="1" applyAlignment="1">
      <alignment horizontal="center" vertical="center"/>
    </xf>
    <xf numFmtId="2" fontId="38" fillId="6" borderId="0" xfId="0" applyNumberFormat="1" applyFont="1" applyFill="1"/>
    <xf numFmtId="0" fontId="0" fillId="5" borderId="0" xfId="0" applyFill="1" applyBorder="1" applyAlignment="1">
      <alignment wrapText="1"/>
    </xf>
    <xf numFmtId="0" fontId="0" fillId="5" borderId="0" xfId="0" applyFill="1" applyBorder="1" applyAlignment="1">
      <alignment horizontal="center" vertical="center" wrapText="1"/>
    </xf>
    <xf numFmtId="2" fontId="17" fillId="0" borderId="0" xfId="4" applyNumberFormat="1" applyFont="1" applyFill="1" applyBorder="1" applyAlignment="1">
      <alignment horizontal="center" vertical="center"/>
    </xf>
    <xf numFmtId="2" fontId="8" fillId="20" borderId="0" xfId="4" applyNumberFormat="1" applyFont="1" applyFill="1" applyBorder="1" applyAlignment="1">
      <alignment horizontal="center" vertical="center"/>
    </xf>
    <xf numFmtId="2" fontId="8" fillId="11" borderId="0" xfId="4" applyNumberFormat="1" applyFont="1" applyFill="1" applyBorder="1" applyAlignment="1">
      <alignment horizontal="center" vertical="center"/>
    </xf>
    <xf numFmtId="0" fontId="0" fillId="5" borderId="23" xfId="0" applyFill="1" applyBorder="1" applyAlignment="1">
      <alignment wrapText="1"/>
    </xf>
    <xf numFmtId="0" fontId="0" fillId="5" borderId="23" xfId="0" applyFill="1" applyBorder="1" applyAlignment="1">
      <alignment horizontal="center" vertical="center" wrapText="1"/>
    </xf>
    <xf numFmtId="2" fontId="17" fillId="13" borderId="23" xfId="4" applyNumberFormat="1" applyFont="1" applyFill="1" applyBorder="1" applyAlignment="1">
      <alignment vertical="center"/>
    </xf>
    <xf numFmtId="2" fontId="17" fillId="13" borderId="26" xfId="4" applyNumberFormat="1" applyFont="1" applyFill="1" applyBorder="1" applyAlignment="1">
      <alignment vertical="center"/>
    </xf>
    <xf numFmtId="2" fontId="17" fillId="13" borderId="0" xfId="4" applyNumberFormat="1" applyFont="1" applyFill="1" applyBorder="1" applyAlignment="1">
      <alignment vertical="center"/>
    </xf>
    <xf numFmtId="2" fontId="38" fillId="0" borderId="0" xfId="0" applyNumberFormat="1" applyFont="1"/>
    <xf numFmtId="2" fontId="43" fillId="11" borderId="13" xfId="4" applyNumberFormat="1" applyFont="1" applyFill="1" applyBorder="1" applyAlignment="1">
      <alignment horizontal="center" vertical="center"/>
    </xf>
    <xf numFmtId="0" fontId="9" fillId="5" borderId="13" xfId="0" applyFont="1" applyFill="1" applyBorder="1" applyAlignment="1">
      <alignment wrapText="1"/>
    </xf>
    <xf numFmtId="0" fontId="3" fillId="0" borderId="13" xfId="0" applyFont="1" applyFill="1" applyBorder="1" applyAlignment="1">
      <alignment horizontal="right" wrapText="1"/>
    </xf>
    <xf numFmtId="165" fontId="0" fillId="0" borderId="0" xfId="0" applyNumberFormat="1"/>
    <xf numFmtId="0" fontId="25" fillId="3"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4" borderId="10" xfId="0" applyFont="1" applyFill="1" applyBorder="1" applyAlignment="1">
      <alignment horizontal="center"/>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3" xfId="0" applyFont="1" applyFill="1" applyBorder="1" applyAlignment="1">
      <alignment horizontal="center"/>
    </xf>
    <xf numFmtId="0" fontId="25" fillId="3" borderId="13" xfId="0" applyFont="1" applyFill="1" applyBorder="1" applyAlignment="1">
      <alignment horizontal="left" vertical="center" wrapText="1"/>
    </xf>
    <xf numFmtId="0" fontId="24" fillId="3" borderId="4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5" fillId="15" borderId="18"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15" borderId="13" xfId="0" applyFont="1" applyFill="1" applyBorder="1" applyAlignment="1">
      <alignment horizontal="left"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15" fillId="10" borderId="13" xfId="4" applyFont="1" applyFill="1" applyBorder="1" applyAlignment="1">
      <alignment horizontal="center" vertical="center" wrapText="1"/>
    </xf>
    <xf numFmtId="2" fontId="16" fillId="13" borderId="23" xfId="4" applyNumberFormat="1" applyFont="1" applyFill="1" applyBorder="1" applyAlignment="1">
      <alignment horizontal="center" vertical="center" wrapText="1"/>
    </xf>
    <xf numFmtId="2" fontId="16" fillId="13" borderId="26" xfId="4"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8" borderId="13" xfId="0" applyFont="1" applyFill="1" applyBorder="1" applyAlignment="1">
      <alignment horizontal="center" vertical="center"/>
    </xf>
    <xf numFmtId="0" fontId="13" fillId="8" borderId="13" xfId="0" applyFont="1" applyFill="1" applyBorder="1" applyAlignment="1">
      <alignment horizontal="center" vertical="center"/>
    </xf>
    <xf numFmtId="0" fontId="13" fillId="8" borderId="2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3" fillId="8" borderId="20"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0" xfId="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0" xfId="0" applyFont="1" applyAlignment="1">
      <alignment horizontal="left" vertical="center" wrapText="1"/>
    </xf>
    <xf numFmtId="0" fontId="9" fillId="0" borderId="0" xfId="0" applyFont="1" applyFill="1" applyBorder="1" applyAlignment="1">
      <alignment horizontal="left" wrapText="1"/>
    </xf>
    <xf numFmtId="0" fontId="0" fillId="0" borderId="0" xfId="0" applyFont="1" applyAlignment="1">
      <alignment horizontal="left" wrapText="1"/>
    </xf>
    <xf numFmtId="0" fontId="30" fillId="0" borderId="23" xfId="0" applyFont="1" applyBorder="1" applyAlignment="1">
      <alignment horizontal="left" vertical="center" indent="1"/>
    </xf>
    <xf numFmtId="0" fontId="30" fillId="0" borderId="26" xfId="0" applyFont="1" applyBorder="1" applyAlignment="1">
      <alignment horizontal="left" vertical="center" indent="1"/>
    </xf>
    <xf numFmtId="0" fontId="30" fillId="0" borderId="24" xfId="0" applyFont="1" applyBorder="1" applyAlignment="1">
      <alignment horizontal="left" vertical="center" indent="1"/>
    </xf>
    <xf numFmtId="0" fontId="30" fillId="0" borderId="23" xfId="0" applyFont="1" applyBorder="1" applyAlignment="1">
      <alignment horizontal="left" vertical="center" wrapText="1" indent="1"/>
    </xf>
    <xf numFmtId="0" fontId="30" fillId="0" borderId="26" xfId="0" applyFont="1" applyBorder="1" applyAlignment="1">
      <alignment horizontal="left" vertical="center" wrapText="1" indent="1"/>
    </xf>
    <xf numFmtId="0" fontId="30" fillId="0" borderId="24" xfId="0" applyFont="1" applyBorder="1" applyAlignment="1">
      <alignment horizontal="left" vertical="center" wrapText="1" indent="1"/>
    </xf>
    <xf numFmtId="0" fontId="36" fillId="19" borderId="13" xfId="0" applyFont="1" applyFill="1" applyBorder="1" applyAlignment="1">
      <alignment horizontal="center" vertical="center"/>
    </xf>
    <xf numFmtId="0" fontId="34" fillId="7" borderId="45" xfId="0" applyFont="1" applyFill="1" applyBorder="1" applyAlignment="1">
      <alignment horizontal="center" vertical="center"/>
    </xf>
    <xf numFmtId="0" fontId="34" fillId="7" borderId="42" xfId="0" applyFont="1" applyFill="1" applyBorder="1" applyAlignment="1">
      <alignment horizontal="center" vertical="center"/>
    </xf>
    <xf numFmtId="0" fontId="34" fillId="7" borderId="44" xfId="0" applyFont="1" applyFill="1" applyBorder="1" applyAlignment="1">
      <alignment horizontal="center" vertical="center"/>
    </xf>
    <xf numFmtId="0" fontId="34" fillId="18" borderId="43" xfId="0" applyFont="1" applyFill="1" applyBorder="1" applyAlignment="1">
      <alignment horizontal="center" vertical="center"/>
    </xf>
    <xf numFmtId="0" fontId="34" fillId="18" borderId="42" xfId="0" applyFont="1" applyFill="1" applyBorder="1" applyAlignment="1">
      <alignment horizontal="center" vertical="center"/>
    </xf>
    <xf numFmtId="0" fontId="34" fillId="18" borderId="41" xfId="0" applyFont="1" applyFill="1" applyBorder="1" applyAlignment="1">
      <alignment horizontal="center" vertical="center"/>
    </xf>
    <xf numFmtId="0" fontId="31" fillId="0" borderId="39" xfId="0" applyFont="1" applyBorder="1" applyAlignment="1">
      <alignment horizontal="left" vertical="center" wrapText="1"/>
    </xf>
    <xf numFmtId="0" fontId="31" fillId="0" borderId="36" xfId="0" applyFont="1" applyBorder="1" applyAlignment="1">
      <alignment horizontal="left" vertical="center" wrapText="1"/>
    </xf>
    <xf numFmtId="0" fontId="31" fillId="0" borderId="38" xfId="0" applyFont="1" applyBorder="1" applyAlignment="1">
      <alignment horizontal="left" vertical="center" wrapText="1"/>
    </xf>
    <xf numFmtId="0" fontId="31" fillId="0" borderId="34" xfId="0" applyFont="1" applyBorder="1" applyAlignment="1">
      <alignment horizontal="left" vertical="center" wrapText="1"/>
    </xf>
    <xf numFmtId="0" fontId="31" fillId="0" borderId="22" xfId="0" applyFont="1" applyBorder="1" applyAlignment="1">
      <alignment horizontal="left" vertical="center" wrapText="1"/>
    </xf>
    <xf numFmtId="0" fontId="31" fillId="0" borderId="33" xfId="0" applyFont="1" applyBorder="1" applyAlignment="1">
      <alignment horizontal="left" vertical="center" wrapText="1"/>
    </xf>
    <xf numFmtId="0" fontId="31" fillId="0" borderId="37" xfId="0" applyFont="1" applyBorder="1" applyAlignment="1">
      <alignment horizontal="left" vertical="center" wrapText="1"/>
    </xf>
    <xf numFmtId="0" fontId="31" fillId="0" borderId="35" xfId="0" applyFont="1" applyBorder="1" applyAlignment="1">
      <alignment horizontal="left" vertical="center" wrapText="1"/>
    </xf>
    <xf numFmtId="0" fontId="31" fillId="0" borderId="21" xfId="0" applyFont="1" applyBorder="1" applyAlignment="1">
      <alignment horizontal="left" vertical="center" wrapText="1"/>
    </xf>
    <xf numFmtId="0" fontId="31" fillId="0" borderId="0" xfId="0" applyFont="1" applyBorder="1" applyAlignment="1">
      <alignment horizontal="left" vertical="center" wrapText="1"/>
    </xf>
    <xf numFmtId="0" fontId="31" fillId="0" borderId="5" xfId="0" applyFont="1" applyBorder="1" applyAlignment="1">
      <alignment horizontal="left" vertical="center" wrapText="1"/>
    </xf>
  </cellXfs>
  <cellStyles count="7">
    <cellStyle name="Énfasis6" xfId="3" builtinId="49"/>
    <cellStyle name="Millares" xfId="1" builtinId="3"/>
    <cellStyle name="Millares 2" xfId="5"/>
    <cellStyle name="Moneda" xfId="6" builtinId="4"/>
    <cellStyle name="Normal" xfId="0" builtinId="0"/>
    <cellStyle name="Normal 2" xfId="4"/>
    <cellStyle name="Porcentaje"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0"/>
        <c:ser>
          <c:idx val="0"/>
          <c:order val="0"/>
          <c:tx>
            <c:v>Inversión</c:v>
          </c:tx>
          <c:spPr>
            <a:noFill/>
            <a:ln w="9525" cap="flat" cmpd="sng" algn="ctr">
              <a:solidFill>
                <a:schemeClr val="accent5">
                  <a:tint val="77000"/>
                </a:schemeClr>
              </a:solidFill>
              <a:miter lim="800000"/>
            </a:ln>
            <a:effectLst>
              <a:glow rad="63500">
                <a:schemeClr val="accent5">
                  <a:tint val="77000"/>
                  <a:satMod val="175000"/>
                  <a:alpha val="25000"/>
                </a:schemeClr>
              </a:glow>
            </a:effectLst>
          </c:spPr>
          <c:invertIfNegative val="0"/>
          <c:cat>
            <c:strRef>
              <c:f>AEROPUERTO!$B$5:$B$14</c:f>
              <c:strCache>
                <c:ptCount val="10"/>
                <c:pt idx="0">
                  <c:v>CARTAGENA</c:v>
                </c:pt>
                <c:pt idx="1">
                  <c:v>CENTRO NORTE</c:v>
                </c:pt>
                <c:pt idx="2">
                  <c:v>SAN ANDRES</c:v>
                </c:pt>
                <c:pt idx="3">
                  <c:v>CODAD - 2 PISTA</c:v>
                </c:pt>
                <c:pt idx="4">
                  <c:v>ELDORADO</c:v>
                </c:pt>
                <c:pt idx="5">
                  <c:v>NORORIENTE</c:v>
                </c:pt>
                <c:pt idx="6">
                  <c:v>CALI</c:v>
                </c:pt>
                <c:pt idx="7">
                  <c:v>BARRANQUILLA</c:v>
                </c:pt>
                <c:pt idx="8">
                  <c:v>SUR-OCCIDENTE</c:v>
                </c:pt>
                <c:pt idx="9">
                  <c:v>TOTAL</c:v>
                </c:pt>
              </c:strCache>
            </c:strRef>
          </c:cat>
          <c:val>
            <c:numRef>
              <c:f>AEROPUERTO!$F$5:$F$13</c:f>
              <c:numCache>
                <c:formatCode>_-"$"* #,##0.00_-;\-"$"* #,##0.00_-;_-"$"* "-"??_-;_-@_-</c:formatCode>
                <c:ptCount val="9"/>
                <c:pt idx="0">
                  <c:v>12516</c:v>
                </c:pt>
                <c:pt idx="1">
                  <c:v>62602</c:v>
                </c:pt>
                <c:pt idx="2">
                  <c:v>0</c:v>
                </c:pt>
                <c:pt idx="4">
                  <c:v>0</c:v>
                </c:pt>
                <c:pt idx="5">
                  <c:v>23000</c:v>
                </c:pt>
                <c:pt idx="6">
                  <c:v>0</c:v>
                </c:pt>
                <c:pt idx="7">
                  <c:v>0</c:v>
                </c:pt>
                <c:pt idx="8">
                  <c:v>0</c:v>
                </c:pt>
              </c:numCache>
            </c:numRef>
          </c:val>
        </c:ser>
        <c:ser>
          <c:idx val="1"/>
          <c:order val="1"/>
          <c:tx>
            <c:v>Programada</c:v>
          </c:tx>
          <c:spPr>
            <a:noFill/>
            <a:ln w="9525" cap="flat" cmpd="sng" algn="ctr">
              <a:solidFill>
                <a:schemeClr val="accent5">
                  <a:shade val="76000"/>
                </a:schemeClr>
              </a:solidFill>
              <a:miter lim="800000"/>
            </a:ln>
            <a:effectLst>
              <a:glow rad="63500">
                <a:schemeClr val="accent5">
                  <a:shade val="76000"/>
                  <a:satMod val="175000"/>
                  <a:alpha val="25000"/>
                </a:schemeClr>
              </a:glow>
            </a:effectLst>
          </c:spPr>
          <c:invertIfNegative val="0"/>
          <c:val>
            <c:numRef>
              <c:f>AEROPUERTO!$C$5:$C$13</c:f>
              <c:numCache>
                <c:formatCode>_-"$"* #,##0.00_-;\-"$"* #,##0.00_-;_-"$"* "-"??_-;_-@_-</c:formatCode>
                <c:ptCount val="9"/>
                <c:pt idx="0">
                  <c:v>24553</c:v>
                </c:pt>
                <c:pt idx="1">
                  <c:v>109817</c:v>
                </c:pt>
                <c:pt idx="2">
                  <c:v>43563</c:v>
                </c:pt>
                <c:pt idx="4">
                  <c:v>350000</c:v>
                </c:pt>
                <c:pt idx="5">
                  <c:v>33000</c:v>
                </c:pt>
                <c:pt idx="6">
                  <c:v>81234</c:v>
                </c:pt>
                <c:pt idx="7">
                  <c:v>19348</c:v>
                </c:pt>
                <c:pt idx="8">
                  <c:v>19083</c:v>
                </c:pt>
              </c:numCache>
            </c:numRef>
          </c:val>
        </c:ser>
        <c:dLbls>
          <c:showLegendKey val="0"/>
          <c:showVal val="0"/>
          <c:showCatName val="0"/>
          <c:showSerName val="0"/>
          <c:showPercent val="0"/>
          <c:showBubbleSize val="0"/>
        </c:dLbls>
        <c:gapWidth val="315"/>
        <c:overlap val="-40"/>
        <c:axId val="305709264"/>
        <c:axId val="305709824"/>
      </c:barChart>
      <c:catAx>
        <c:axId val="30570926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05709824"/>
        <c:crosses val="autoZero"/>
        <c:auto val="0"/>
        <c:lblAlgn val="ctr"/>
        <c:lblOffset val="100"/>
        <c:noMultiLvlLbl val="0"/>
      </c:catAx>
      <c:valAx>
        <c:axId val="305709824"/>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_-&quot;$&quot;* #,##0.00_-;\-&quot;$&quot;* #,##0.0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lt1">
                    <a:lumMod val="75000"/>
                  </a:schemeClr>
                </a:solidFill>
                <a:latin typeface="+mn-lt"/>
                <a:ea typeface="+mn-ea"/>
                <a:cs typeface="+mn-cs"/>
              </a:defRPr>
            </a:pPr>
            <a:endParaRPr lang="es-CO"/>
          </a:p>
        </c:txPr>
        <c:crossAx val="305709264"/>
        <c:crosses val="autoZero"/>
        <c:crossBetween val="between"/>
      </c:valAx>
      <c:dTable>
        <c:showHorzBorder val="1"/>
        <c:showVertBorder val="1"/>
        <c:showOutline val="1"/>
        <c:showKeys val="1"/>
        <c:spPr>
          <a:noFill/>
          <a:ln w="9525">
            <a:solidFill>
              <a:schemeClr val="dk1">
                <a:lumMod val="50000"/>
                <a:lumOff val="50000"/>
              </a:schemeClr>
            </a:solidFill>
          </a:ln>
          <a:effectLst/>
        </c:spPr>
        <c:txPr>
          <a:bodyPr rot="0" spcFirstLastPara="1" vertOverflow="ellipsis" vert="horz" wrap="square" anchor="ctr" anchorCtr="1"/>
          <a:lstStyle/>
          <a:p>
            <a:pPr rtl="0">
              <a:defRPr sz="500" b="0" i="0" u="none" strike="noStrike" kern="1200" baseline="0">
                <a:solidFill>
                  <a:schemeClr val="lt1">
                    <a:lumMod val="7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Avance</c:v>
          </c:tx>
          <c:spPr>
            <a:noFill/>
            <a:ln w="9525" cap="flat" cmpd="sng" algn="ctr">
              <a:solidFill>
                <a:schemeClr val="accent6"/>
              </a:solidFill>
              <a:miter lim="800000"/>
            </a:ln>
            <a:effectLst>
              <a:glow rad="63500">
                <a:schemeClr val="accent6">
                  <a:satMod val="175000"/>
                  <a:alpha val="25000"/>
                </a:schemeClr>
              </a:glow>
            </a:effectLst>
          </c:spPr>
          <c:invertIfNegative val="0"/>
          <c:cat>
            <c:strRef>
              <c:f>AEROPUERTO!$B$5:$B$14</c:f>
              <c:strCache>
                <c:ptCount val="10"/>
                <c:pt idx="0">
                  <c:v>CARTAGENA</c:v>
                </c:pt>
                <c:pt idx="1">
                  <c:v>CENTRO NORTE</c:v>
                </c:pt>
                <c:pt idx="2">
                  <c:v>SAN ANDRES</c:v>
                </c:pt>
                <c:pt idx="3">
                  <c:v>CODAD - 2 PISTA</c:v>
                </c:pt>
                <c:pt idx="4">
                  <c:v>ELDORADO</c:v>
                </c:pt>
                <c:pt idx="5">
                  <c:v>NORORIENTE</c:v>
                </c:pt>
                <c:pt idx="6">
                  <c:v>CALI</c:v>
                </c:pt>
                <c:pt idx="7">
                  <c:v>BARRANQUILLA</c:v>
                </c:pt>
                <c:pt idx="8">
                  <c:v>SUR-OCCIDENTE</c:v>
                </c:pt>
                <c:pt idx="9">
                  <c:v>TOTAL</c:v>
                </c:pt>
              </c:strCache>
            </c:strRef>
          </c:cat>
          <c:val>
            <c:numRef>
              <c:f>AEROPUERTO!$R$5:$R$14</c:f>
              <c:numCache>
                <c:formatCode>0%</c:formatCode>
                <c:ptCount val="10"/>
                <c:pt idx="0">
                  <c:v>0.94</c:v>
                </c:pt>
                <c:pt idx="1">
                  <c:v>0.9</c:v>
                </c:pt>
                <c:pt idx="2">
                  <c:v>1</c:v>
                </c:pt>
                <c:pt idx="4">
                  <c:v>0.9</c:v>
                </c:pt>
                <c:pt idx="5">
                  <c:v>0.95</c:v>
                </c:pt>
                <c:pt idx="6">
                  <c:v>0</c:v>
                </c:pt>
                <c:pt idx="9">
                  <c:v>0.93799999999999994</c:v>
                </c:pt>
              </c:numCache>
            </c:numRef>
          </c:val>
        </c:ser>
        <c:dLbls>
          <c:showLegendKey val="0"/>
          <c:showVal val="0"/>
          <c:showCatName val="0"/>
          <c:showSerName val="0"/>
          <c:showPercent val="0"/>
          <c:showBubbleSize val="0"/>
        </c:dLbls>
        <c:gapWidth val="315"/>
        <c:overlap val="-40"/>
        <c:axId val="305712624"/>
        <c:axId val="305713184"/>
      </c:barChart>
      <c:catAx>
        <c:axId val="30571262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05713184"/>
        <c:crosses val="autoZero"/>
        <c:auto val="0"/>
        <c:lblAlgn val="ctr"/>
        <c:lblOffset val="100"/>
        <c:noMultiLvlLbl val="0"/>
      </c:catAx>
      <c:valAx>
        <c:axId val="305713184"/>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lt1">
                    <a:lumMod val="75000"/>
                  </a:schemeClr>
                </a:solidFill>
                <a:latin typeface="+mn-lt"/>
                <a:ea typeface="+mn-ea"/>
                <a:cs typeface="+mn-cs"/>
              </a:defRPr>
            </a:pPr>
            <a:endParaRPr lang="es-CO"/>
          </a:p>
        </c:txPr>
        <c:crossAx val="305712624"/>
        <c:crosses val="autoZero"/>
        <c:crossBetween val="between"/>
      </c:valAx>
      <c:dTable>
        <c:showHorzBorder val="1"/>
        <c:showVertBorder val="1"/>
        <c:showOutline val="1"/>
        <c:showKeys val="1"/>
        <c:spPr>
          <a:noFill/>
          <a:ln w="9525">
            <a:solidFill>
              <a:schemeClr val="dk1">
                <a:lumMod val="50000"/>
                <a:lumOff val="50000"/>
              </a:schemeClr>
            </a:solidFill>
          </a:ln>
          <a:effectLst/>
        </c:spPr>
        <c:txPr>
          <a:bodyPr rot="0" spcFirstLastPara="1" vertOverflow="ellipsis" vert="horz" wrap="square" anchor="ctr" anchorCtr="1"/>
          <a:lstStyle/>
          <a:p>
            <a:pPr rtl="0">
              <a:defRPr sz="500" b="0" i="0" u="none" strike="noStrike" kern="1200" baseline="0">
                <a:solidFill>
                  <a:schemeClr val="lt1">
                    <a:lumMod val="7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2</xdr:row>
      <xdr:rowOff>180975</xdr:rowOff>
    </xdr:from>
    <xdr:to>
      <xdr:col>3</xdr:col>
      <xdr:colOff>581025</xdr:colOff>
      <xdr:row>6</xdr:row>
      <xdr:rowOff>19050</xdr:rowOff>
    </xdr:to>
    <xdr:pic>
      <xdr:nvPicPr>
        <xdr:cNvPr id="2" name="5 Imagen" descr="Imagen_Sismeg.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581025"/>
          <a:ext cx="1905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58614</xdr:colOff>
      <xdr:row>17</xdr:row>
      <xdr:rowOff>29308</xdr:rowOff>
    </xdr:from>
    <xdr:to>
      <xdr:col>6</xdr:col>
      <xdr:colOff>879230</xdr:colOff>
      <xdr:row>33</xdr:row>
      <xdr:rowOff>124557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43961</xdr:colOff>
      <xdr:row>17</xdr:row>
      <xdr:rowOff>29308</xdr:rowOff>
    </xdr:from>
    <xdr:to>
      <xdr:col>17</xdr:col>
      <xdr:colOff>886557</xdr:colOff>
      <xdr:row>33</xdr:row>
      <xdr:rowOff>124557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jeguzman\Documents%20and%20Settings\e_ada\Escritorio\PARKING_INTL\adquisicion_PARKING_INTL_ultimaNegociacionNov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ULIO\Documentos%20c\WINDOWS\TEMP\WINDOWS\TEMP\WINDOWS\TEMP\Documents%20and%20Settings\usuario\Configuraci&#243;n%20local\Temp\Directorio%20temporal%201%20para%20Modelo%20Segunda%20Revisi&#243;n.zip\Documents%20and%20Settings\usuario\Configuraci&#243;n%20local\Temp\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guzman/Documents%20and%20Settings/e_ada/Escritorio/PARKING_INTL/adquisicion_PARKING_INTL_ultimaNegociacionNov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LIO\Documentos%20c\WINDOWS\TEMP\WINDOWS\TEMP\ARCHIVOS\binversion\panamericana\Modelos\2002\PANAMERICANAdefin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eguzman/Documents%20and%20Settings/usuario/Mis%20documentos/PROYECTOS_JAIME%20E/CENTRAGAS%20Round%201/Construcl&#237;nicas%20Neiva%20CR&#201;DIT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jeguzman\Documents%20and%20Settings\usuario\Mis%20documentos\PROYECTOS_JAIME%20E\CENTRAGAS%20Round%201\Construcl&#237;nicas%20Neiva%20CR&#201;DIT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ime\proyectos%20jaime%20e\Documents%20and%20Settings\usuario\Mis%20documentos\PROYECTOS_JAIME%20E\CENTRAGAS%20Round%201\Construcl&#237;nicas%20Neiva%20CR&#201;DI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lvarez/Desktop/presupuestos%20estimados%20en%20dise&#241;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eguzman/Documents%20and%20Settings/usuario/Mis%20documentos/PROYECTOS_JAIME%20E/CENTRAGAS%20Round%201/COQUE%2022-09-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jeguzman\Documents%20and%20Settings\usuario\Mis%20documentos\PROYECTOS_JAIME%20E\CENTRAGAS%20Round%201\COQUE%2022-0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Supuestos"/>
      <sheetName val="ServicioDeuda"/>
      <sheetName val="Lease_Back"/>
      <sheetName val="Forma de Pago"/>
      <sheetName val="Cond_Financieras"/>
      <sheetName val="FC Mensual PAGOS"/>
      <sheetName val="Flujo ANUAL"/>
      <sheetName val="Indicadores"/>
      <sheetName val="Gastos OP"/>
      <sheetName val="2002-2004"/>
      <sheetName val="1"/>
      <sheetName val="2"/>
      <sheetName val="3"/>
      <sheetName val="4"/>
      <sheetName val="5"/>
      <sheetName val="6"/>
      <sheetName val="7"/>
      <sheetName val="11"/>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2"/>
      <sheetName val="33"/>
      <sheetName val="34"/>
      <sheetName val="35"/>
      <sheetName val="36"/>
      <sheetName val="37"/>
      <sheetName val="38"/>
      <sheetName val="40"/>
      <sheetName val="41"/>
      <sheetName val="42"/>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2"/>
      <sheetName val="63"/>
      <sheetName val="64"/>
      <sheetName val="65"/>
      <sheetName val="69"/>
      <sheetName val="71"/>
      <sheetName val="72"/>
      <sheetName val="73"/>
      <sheetName val="76"/>
      <sheetName val="77"/>
      <sheetName val="FE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CONTROLES"/>
      <sheetName val="PAR"/>
      <sheetName val="FCAJACTE"/>
      <sheetName val="FCAJA"/>
      <sheetName val="FCAJACTE ANUAL"/>
      <sheetName val="FCAJA ANUAL"/>
      <sheetName val="ICAO"/>
      <sheetName val="ICTO"/>
      <sheetName val="FCANUAL"/>
      <sheetName val="ESFIN FIDEICOMISO"/>
      <sheetName val="JALISCO"/>
      <sheetName val="GUAYABAL"/>
      <sheetName val="DEUDA TOTAL"/>
      <sheetName val="INPUTS FONDOS"/>
      <sheetName val="OUTPUTS"/>
      <sheetName val="MENU"/>
      <sheetName val="FLUJOGRAMA"/>
      <sheetName val="DESCRIPCION"/>
      <sheetName val="PARINT"/>
      <sheetName val="PAREXT"/>
      <sheetName val="FCACTE"/>
      <sheetName val="ESFINCONTABLE"/>
      <sheetName val="ESFINFISCAL"/>
      <sheetName val="TRAFICO"/>
      <sheetName val="TARIFAS"/>
      <sheetName val="RECAUDO"/>
      <sheetName val="COSTOS"/>
      <sheetName val="ESTACIONALIDAD"/>
      <sheetName val="CREDITOS"/>
      <sheetName val="SERDEUDA"/>
      <sheetName val="LEASING"/>
      <sheetName val="D"/>
    </sheetNames>
    <sheetDataSet>
      <sheetData sheetId="0" refreshError="1"/>
      <sheetData sheetId="1" refreshError="1"/>
      <sheetData sheetId="2" refreshError="1">
        <row r="8">
          <cell r="B8" t="str">
            <v>INFLACION</v>
          </cell>
          <cell r="C8" t="str">
            <v xml:space="preserve">DTF REAL </v>
          </cell>
          <cell r="D8" t="str">
            <v>DTF E.A.</v>
          </cell>
          <cell r="E8" t="str">
            <v>DTF T.A.</v>
          </cell>
          <cell r="F8" t="str">
            <v>DTF M.V.</v>
          </cell>
          <cell r="G8" t="str">
            <v>DTF E.A.</v>
          </cell>
          <cell r="H8" t="str">
            <v>DTF  M.V. (15d) per</v>
          </cell>
          <cell r="I8" t="str">
            <v>DTF + 5,5% M.V per</v>
          </cell>
          <cell r="J8" t="str">
            <v>DTF + 5.5% M.V</v>
          </cell>
          <cell r="K8" t="str">
            <v>IPC acum-bonos</v>
          </cell>
        </row>
        <row r="9">
          <cell r="A9" t="str">
            <v>Abr-Dic 1997</v>
          </cell>
          <cell r="B9">
            <v>0.17680000000000001</v>
          </cell>
        </row>
        <row r="10">
          <cell r="A10">
            <v>1998</v>
          </cell>
          <cell r="B10">
            <v>0.16700000000000001</v>
          </cell>
          <cell r="C10">
            <v>0.14000000000000001</v>
          </cell>
          <cell r="D10">
            <v>0.33038000000000012</v>
          </cell>
          <cell r="E10">
            <v>0.2755164154815879</v>
          </cell>
          <cell r="F10">
            <v>0.28888711943509549</v>
          </cell>
          <cell r="G10">
            <v>0.33038000000000056</v>
          </cell>
          <cell r="H10">
            <v>2.9152260763730231E-2</v>
          </cell>
          <cell r="I10">
            <v>2.9165013744574697E-2</v>
          </cell>
          <cell r="J10">
            <v>0.34998016493489637</v>
          </cell>
          <cell r="O10">
            <v>1</v>
          </cell>
          <cell r="P10">
            <v>0.14131548325016979</v>
          </cell>
        </row>
        <row r="11">
          <cell r="A11">
            <v>1999</v>
          </cell>
          <cell r="B11">
            <v>9.2299999999999993E-2</v>
          </cell>
          <cell r="C11">
            <v>7.0000000000000007E-2</v>
          </cell>
          <cell r="D11">
            <v>0.16876100000000016</v>
          </cell>
          <cell r="E11">
            <v>0.15294351018170671</v>
          </cell>
          <cell r="F11">
            <v>0.15696189182922371</v>
          </cell>
          <cell r="G11">
            <v>0.1687610000000006</v>
          </cell>
          <cell r="H11">
            <v>1.447242988167563E-2</v>
          </cell>
          <cell r="I11">
            <v>1.7954572882059594E-2</v>
          </cell>
          <cell r="J11">
            <v>0.21545487458471513</v>
          </cell>
          <cell r="O11">
            <v>2</v>
          </cell>
          <cell r="P11">
            <v>0.1896275743229584</v>
          </cell>
        </row>
        <row r="12">
          <cell r="A12">
            <v>2000</v>
          </cell>
          <cell r="B12">
            <v>8.7499999999999994E-2</v>
          </cell>
          <cell r="C12">
            <v>0.04</v>
          </cell>
          <cell r="D12">
            <v>0.13100000000000001</v>
          </cell>
          <cell r="E12">
            <v>0.12122721205982545</v>
          </cell>
          <cell r="F12">
            <v>0.1237357847928493</v>
          </cell>
          <cell r="G12">
            <v>0.13100000000000001</v>
          </cell>
          <cell r="H12">
            <v>1.116125566041859E-2</v>
          </cell>
          <cell r="I12">
            <v>1.5132279221634626E-2</v>
          </cell>
          <cell r="J12">
            <v>0.18158735065961551</v>
          </cell>
          <cell r="O12">
            <v>3</v>
          </cell>
          <cell r="P12">
            <v>0.12746988084931796</v>
          </cell>
        </row>
        <row r="13">
          <cell r="A13">
            <v>2001</v>
          </cell>
          <cell r="B13">
            <v>7.6499999999999999E-2</v>
          </cell>
          <cell r="C13">
            <v>3.2000000000000001E-2</v>
          </cell>
          <cell r="D13">
            <v>0.11094800000000005</v>
          </cell>
          <cell r="E13">
            <v>0.1038420174286343</v>
          </cell>
          <cell r="F13">
            <v>0.10567630270360517</v>
          </cell>
          <cell r="G13">
            <v>0.11094800000000049</v>
          </cell>
          <cell r="H13">
            <v>9.4204069826460124E-3</v>
          </cell>
          <cell r="I13">
            <v>1.3598456607337495E-2</v>
          </cell>
          <cell r="J13">
            <v>0.16318147928804994</v>
          </cell>
          <cell r="K13">
            <v>1</v>
          </cell>
          <cell r="O13">
            <v>4</v>
          </cell>
          <cell r="P13">
            <v>0.11856148884584398</v>
          </cell>
        </row>
        <row r="14">
          <cell r="A14">
            <v>2002</v>
          </cell>
          <cell r="B14">
            <v>6.9900000000000004E-2</v>
          </cell>
          <cell r="C14">
            <v>4.4999999999999998E-2</v>
          </cell>
          <cell r="D14">
            <v>0.11804550000000003</v>
          </cell>
          <cell r="E14">
            <v>0.11004012282955422</v>
          </cell>
          <cell r="F14">
            <v>0.11210245654190754</v>
          </cell>
          <cell r="G14">
            <v>0.11804550000000025</v>
          </cell>
          <cell r="H14">
            <v>1.00352175110483E-2</v>
          </cell>
          <cell r="I14">
            <v>1.4144225772119601E-2</v>
          </cell>
          <cell r="J14">
            <v>0.16973070926543521</v>
          </cell>
          <cell r="K14">
            <v>1.0699000000000001</v>
          </cell>
          <cell r="O14">
            <v>5</v>
          </cell>
          <cell r="P14">
            <v>7.9851475285875703E-2</v>
          </cell>
        </row>
        <row r="15">
          <cell r="A15">
            <v>2003</v>
          </cell>
          <cell r="B15">
            <v>7.0000000000000007E-2</v>
          </cell>
          <cell r="C15">
            <v>4.4999999999999998E-2</v>
          </cell>
          <cell r="D15">
            <v>0.11814999999999998</v>
          </cell>
          <cell r="E15">
            <v>0.11013101292803507</v>
          </cell>
          <cell r="F15">
            <v>0.11219679233355784</v>
          </cell>
          <cell r="G15">
            <v>0.11814999999999998</v>
          </cell>
          <cell r="H15">
            <v>1.0044280864270227E-2</v>
          </cell>
          <cell r="I15">
            <v>1.4152237774673004E-2</v>
          </cell>
          <cell r="J15">
            <v>0.16982685329607605</v>
          </cell>
          <cell r="K15">
            <v>1.1447930000000002</v>
          </cell>
          <cell r="O15">
            <v>6</v>
          </cell>
          <cell r="P15">
            <v>5.5310138046690098E-2</v>
          </cell>
        </row>
        <row r="16">
          <cell r="A16">
            <v>2004</v>
          </cell>
          <cell r="B16">
            <v>7.0000000000000007E-2</v>
          </cell>
          <cell r="C16">
            <v>4.4999999999999998E-2</v>
          </cell>
          <cell r="D16">
            <v>0.11814999999999998</v>
          </cell>
          <cell r="E16">
            <v>0.11013101292803507</v>
          </cell>
          <cell r="F16">
            <v>0.11219679233355784</v>
          </cell>
          <cell r="G16">
            <v>0.11814999999999998</v>
          </cell>
          <cell r="H16">
            <v>1.0044280864270227E-2</v>
          </cell>
          <cell r="I16">
            <v>1.4152237774673004E-2</v>
          </cell>
          <cell r="J16">
            <v>0.16982685329607605</v>
          </cell>
          <cell r="K16">
            <v>1.2249285100000002</v>
          </cell>
          <cell r="O16">
            <v>7</v>
          </cell>
          <cell r="P16">
            <v>4.6739799002009752E-2</v>
          </cell>
        </row>
        <row r="17">
          <cell r="A17">
            <v>2005</v>
          </cell>
          <cell r="B17">
            <v>7.0000000000000007E-2</v>
          </cell>
          <cell r="C17">
            <v>4.4999999999999998E-2</v>
          </cell>
          <cell r="D17">
            <v>0.11814999999999998</v>
          </cell>
          <cell r="E17">
            <v>0.11013101292803507</v>
          </cell>
          <cell r="F17">
            <v>0.11219679233355784</v>
          </cell>
          <cell r="G17">
            <v>0.11814999999999998</v>
          </cell>
          <cell r="H17">
            <v>1.0044280864270227E-2</v>
          </cell>
          <cell r="I17">
            <v>1.4152237774673004E-2</v>
          </cell>
          <cell r="J17">
            <v>0.16982685329607605</v>
          </cell>
          <cell r="K17">
            <v>1.3106735057000003</v>
          </cell>
          <cell r="O17">
            <v>8</v>
          </cell>
          <cell r="P17">
            <v>4.5102207670969084E-2</v>
          </cell>
        </row>
        <row r="18">
          <cell r="A18">
            <v>2006</v>
          </cell>
          <cell r="B18">
            <v>7.0000000000000007E-2</v>
          </cell>
          <cell r="C18">
            <v>4.4999999999999998E-2</v>
          </cell>
          <cell r="D18">
            <v>0.11814999999999998</v>
          </cell>
          <cell r="E18">
            <v>0.11013101292803507</v>
          </cell>
          <cell r="F18">
            <v>0.11219679233355784</v>
          </cell>
          <cell r="G18">
            <v>0.11814999999999998</v>
          </cell>
          <cell r="H18">
            <v>1.0044280864270227E-2</v>
          </cell>
          <cell r="I18">
            <v>1.4152237774673004E-2</v>
          </cell>
          <cell r="J18">
            <v>0.16982685329607605</v>
          </cell>
          <cell r="K18">
            <v>1.4024206510990005</v>
          </cell>
          <cell r="O18">
            <v>9</v>
          </cell>
          <cell r="P18">
            <v>5.2397654190771907E-2</v>
          </cell>
        </row>
        <row r="19">
          <cell r="A19">
            <v>2007</v>
          </cell>
          <cell r="B19">
            <v>7.0000000000000007E-2</v>
          </cell>
          <cell r="C19">
            <v>4.4999999999999998E-2</v>
          </cell>
          <cell r="D19">
            <v>0.11814999999999998</v>
          </cell>
          <cell r="E19">
            <v>0.11013101292803507</v>
          </cell>
          <cell r="F19">
            <v>0.11219679233355784</v>
          </cell>
          <cell r="G19">
            <v>0.11814999999999998</v>
          </cell>
          <cell r="H19">
            <v>1.0044280864270227E-2</v>
          </cell>
          <cell r="I19">
            <v>1.4152237774673004E-2</v>
          </cell>
          <cell r="J19">
            <v>0.16982685329607605</v>
          </cell>
          <cell r="K19">
            <v>1.5005900966759307</v>
          </cell>
          <cell r="O19">
            <v>10</v>
          </cell>
          <cell r="P19">
            <v>4.4816492243415169E-2</v>
          </cell>
        </row>
        <row r="20">
          <cell r="A20">
            <v>2008</v>
          </cell>
          <cell r="B20">
            <v>7.0000000000000007E-2</v>
          </cell>
          <cell r="C20">
            <v>4.4999999999999998E-2</v>
          </cell>
          <cell r="D20">
            <v>0.11814999999999998</v>
          </cell>
          <cell r="E20">
            <v>0.11013101292803507</v>
          </cell>
          <cell r="F20">
            <v>0.11219679233355784</v>
          </cell>
          <cell r="G20">
            <v>0.11814999999999998</v>
          </cell>
          <cell r="H20">
            <v>1.0044280864270227E-2</v>
          </cell>
          <cell r="I20">
            <v>1.4152237774673004E-2</v>
          </cell>
          <cell r="J20">
            <v>0.16982685329607605</v>
          </cell>
          <cell r="K20">
            <v>1.605631403443246</v>
          </cell>
          <cell r="O20">
            <v>11</v>
          </cell>
          <cell r="P20">
            <v>4.380291453956741E-2</v>
          </cell>
        </row>
        <row r="21">
          <cell r="A21">
            <v>2009</v>
          </cell>
          <cell r="B21">
            <v>7.0000000000000007E-2</v>
          </cell>
          <cell r="C21">
            <v>4.4999999999999998E-2</v>
          </cell>
          <cell r="D21">
            <v>0.11814999999999998</v>
          </cell>
          <cell r="E21">
            <v>0.11013101292803507</v>
          </cell>
          <cell r="F21">
            <v>0.11219679233355784</v>
          </cell>
          <cell r="G21">
            <v>0.11814999999999998</v>
          </cell>
          <cell r="H21">
            <v>1.0044280864270227E-2</v>
          </cell>
          <cell r="I21">
            <v>1.4152237774673004E-2</v>
          </cell>
          <cell r="J21">
            <v>0.16982685329607605</v>
          </cell>
          <cell r="K21">
            <v>1.7180256016842732</v>
          </cell>
          <cell r="O21">
            <v>12</v>
          </cell>
          <cell r="P21">
            <v>5.500489175241071E-2</v>
          </cell>
        </row>
        <row r="22">
          <cell r="A22">
            <v>2010</v>
          </cell>
          <cell r="B22">
            <v>7.0000000000000007E-2</v>
          </cell>
          <cell r="C22">
            <v>4.4999999999999998E-2</v>
          </cell>
          <cell r="D22">
            <v>0.11814999999999998</v>
          </cell>
          <cell r="E22">
            <v>0.11013101292803507</v>
          </cell>
          <cell r="F22">
            <v>0.11219679233355784</v>
          </cell>
          <cell r="G22">
            <v>0.11814999999999998</v>
          </cell>
          <cell r="H22">
            <v>1.0044280864270227E-2</v>
          </cell>
          <cell r="I22">
            <v>1.4152237774673004E-2</v>
          </cell>
          <cell r="J22">
            <v>0.16982685329607605</v>
          </cell>
          <cell r="K22">
            <v>1.8382873938021724</v>
          </cell>
        </row>
        <row r="23">
          <cell r="A23">
            <v>2011</v>
          </cell>
          <cell r="B23">
            <v>7.0000000000000007E-2</v>
          </cell>
          <cell r="C23">
            <v>4.4999999999999998E-2</v>
          </cell>
          <cell r="D23">
            <v>0.11814999999999998</v>
          </cell>
          <cell r="E23">
            <v>0.11013101292803507</v>
          </cell>
          <cell r="F23">
            <v>0.11219679233355784</v>
          </cell>
          <cell r="G23">
            <v>0.11814999999999998</v>
          </cell>
          <cell r="H23">
            <v>1.0044280864270227E-2</v>
          </cell>
          <cell r="I23">
            <v>1.4152237774673004E-2</v>
          </cell>
          <cell r="J23">
            <v>0.16982685329607605</v>
          </cell>
          <cell r="K23">
            <v>1.9669675113683247</v>
          </cell>
        </row>
        <row r="24">
          <cell r="A24">
            <v>2012</v>
          </cell>
          <cell r="B24">
            <v>7.0000000000000007E-2</v>
          </cell>
          <cell r="C24">
            <v>4.4999999999999998E-2</v>
          </cell>
          <cell r="D24">
            <v>0.11814999999999998</v>
          </cell>
          <cell r="E24">
            <v>0.11013101292803507</v>
          </cell>
          <cell r="F24">
            <v>0.11219679233355784</v>
          </cell>
          <cell r="G24">
            <v>0.11814999999999998</v>
          </cell>
          <cell r="H24">
            <v>1.0044280864270227E-2</v>
          </cell>
          <cell r="I24">
            <v>1.4152237774673004E-2</v>
          </cell>
          <cell r="J24">
            <v>0.16982685329607605</v>
          </cell>
          <cell r="K24">
            <v>2.1046552371641076</v>
          </cell>
        </row>
        <row r="25">
          <cell r="A25">
            <v>2013</v>
          </cell>
          <cell r="B25">
            <v>7.0000000000000007E-2</v>
          </cell>
          <cell r="C25">
            <v>4.4999999999999998E-2</v>
          </cell>
          <cell r="D25">
            <v>0.11814999999999998</v>
          </cell>
          <cell r="E25">
            <v>0.11013101292803507</v>
          </cell>
          <cell r="F25">
            <v>0.11219679233355784</v>
          </cell>
          <cell r="G25">
            <v>0.11814999999999998</v>
          </cell>
          <cell r="H25">
            <v>1.0044280864270227E-2</v>
          </cell>
          <cell r="I25">
            <v>1.4152237774673004E-2</v>
          </cell>
          <cell r="J25">
            <v>0.16982685329607605</v>
          </cell>
          <cell r="K25">
            <v>2.2519811037655955</v>
          </cell>
        </row>
        <row r="26">
          <cell r="A26">
            <v>2014</v>
          </cell>
          <cell r="B26">
            <v>7.0000000000000007E-2</v>
          </cell>
          <cell r="C26">
            <v>4.4999999999999998E-2</v>
          </cell>
          <cell r="D26">
            <v>0.11814999999999998</v>
          </cell>
          <cell r="E26">
            <v>0.11013101292803507</v>
          </cell>
          <cell r="F26">
            <v>0.11219679233355784</v>
          </cell>
          <cell r="G26">
            <v>0.11814999999999998</v>
          </cell>
          <cell r="H26">
            <v>1.0044280864270227E-2</v>
          </cell>
          <cell r="I26">
            <v>1.4152237774673004E-2</v>
          </cell>
          <cell r="J26">
            <v>0.16982685329607605</v>
          </cell>
          <cell r="K26">
            <v>2.4096197810291873</v>
          </cell>
        </row>
        <row r="27">
          <cell r="A27">
            <v>2015</v>
          </cell>
          <cell r="B27">
            <v>7.0000000000000007E-2</v>
          </cell>
          <cell r="C27">
            <v>4.4999999999999998E-2</v>
          </cell>
          <cell r="D27">
            <v>0.11814999999999998</v>
          </cell>
          <cell r="E27">
            <v>0.11013101292803507</v>
          </cell>
          <cell r="F27">
            <v>0.11219679233355784</v>
          </cell>
          <cell r="G27">
            <v>0.11814999999999998</v>
          </cell>
          <cell r="H27">
            <v>1.0044280864270227E-2</v>
          </cell>
          <cell r="I27">
            <v>1.4152237774673004E-2</v>
          </cell>
          <cell r="J27">
            <v>0.16982685329607605</v>
          </cell>
          <cell r="K27">
            <v>2.5782931657012305</v>
          </cell>
        </row>
        <row r="28">
          <cell r="A28">
            <v>2016</v>
          </cell>
          <cell r="B28">
            <v>7.0000000000000007E-2</v>
          </cell>
          <cell r="C28">
            <v>4.4999999999999998E-2</v>
          </cell>
          <cell r="D28">
            <v>0.11814999999999998</v>
          </cell>
          <cell r="E28">
            <v>0.11013101292803507</v>
          </cell>
          <cell r="F28">
            <v>0.11219679233355784</v>
          </cell>
          <cell r="G28">
            <v>0.11814999999999998</v>
          </cell>
          <cell r="H28">
            <v>1.0044280864270227E-2</v>
          </cell>
          <cell r="I28">
            <v>1.4152237774673004E-2</v>
          </cell>
          <cell r="J28">
            <v>0.16982685329607605</v>
          </cell>
          <cell r="K28">
            <v>2.7587736873003168</v>
          </cell>
        </row>
        <row r="29">
          <cell r="A29">
            <v>2017</v>
          </cell>
          <cell r="B29">
            <v>7.0000000000000007E-2</v>
          </cell>
          <cell r="C29">
            <v>4.4999999999999998E-2</v>
          </cell>
          <cell r="D29">
            <v>0.11814999999999998</v>
          </cell>
          <cell r="E29">
            <v>0.11013101292803507</v>
          </cell>
          <cell r="F29">
            <v>0.11219679233355784</v>
          </cell>
          <cell r="G29">
            <v>0.11814999999999998</v>
          </cell>
          <cell r="H29">
            <v>1.0044280864270227E-2</v>
          </cell>
          <cell r="I29">
            <v>1.4152237774673004E-2</v>
          </cell>
          <cell r="J29">
            <v>0.16982685329607605</v>
          </cell>
          <cell r="K29">
            <v>2.9518878454113393</v>
          </cell>
        </row>
        <row r="30">
          <cell r="A30">
            <v>2018</v>
          </cell>
          <cell r="B30">
            <v>7.0000000000000007E-2</v>
          </cell>
          <cell r="C30">
            <v>4.4999999999999998E-2</v>
          </cell>
          <cell r="D30">
            <v>0.11814999999999998</v>
          </cell>
          <cell r="E30">
            <v>0.11013101292803507</v>
          </cell>
          <cell r="F30">
            <v>0.11219679233355784</v>
          </cell>
          <cell r="G30">
            <v>0.11814999999999998</v>
          </cell>
          <cell r="H30">
            <v>1.0044280864270227E-2</v>
          </cell>
          <cell r="I30">
            <v>1.4152237774673004E-2</v>
          </cell>
          <cell r="J30">
            <v>0.16982685329607605</v>
          </cell>
          <cell r="K30">
            <v>3.1585199945901334</v>
          </cell>
        </row>
        <row r="31">
          <cell r="A31">
            <v>2019</v>
          </cell>
          <cell r="B31">
            <v>7.0000000000000007E-2</v>
          </cell>
          <cell r="C31">
            <v>4.4999999999999998E-2</v>
          </cell>
          <cell r="D31">
            <v>0.11814999999999998</v>
          </cell>
          <cell r="E31">
            <v>0.11013101292803507</v>
          </cell>
          <cell r="F31">
            <v>0.11219679233355784</v>
          </cell>
          <cell r="G31">
            <v>0.11814999999999998</v>
          </cell>
          <cell r="H31">
            <v>1.0044280864270227E-2</v>
          </cell>
          <cell r="I31">
            <v>1.4152237774673004E-2</v>
          </cell>
          <cell r="J31">
            <v>0.16982685329607605</v>
          </cell>
          <cell r="K31">
            <v>3.379616394211443</v>
          </cell>
        </row>
        <row r="32">
          <cell r="A32">
            <v>2020</v>
          </cell>
          <cell r="B32">
            <v>7.0000000000000007E-2</v>
          </cell>
          <cell r="C32">
            <v>4.4999999999999998E-2</v>
          </cell>
          <cell r="D32">
            <v>0.11814999999999998</v>
          </cell>
          <cell r="E32">
            <v>0.11013101292803507</v>
          </cell>
          <cell r="F32">
            <v>0.11219679233355784</v>
          </cell>
          <cell r="G32">
            <v>0.11814999999999998</v>
          </cell>
          <cell r="H32">
            <v>1.0044280864270227E-2</v>
          </cell>
          <cell r="I32">
            <v>1.4152237774673004E-2</v>
          </cell>
          <cell r="J32">
            <v>0.16982685329607605</v>
          </cell>
          <cell r="K32">
            <v>3.6161895418062442</v>
          </cell>
        </row>
        <row r="33">
          <cell r="A33">
            <v>2021</v>
          </cell>
          <cell r="B33">
            <v>7.0000000000000007E-2</v>
          </cell>
          <cell r="C33">
            <v>4.4999999999999998E-2</v>
          </cell>
          <cell r="D33">
            <v>0.11814999999999998</v>
          </cell>
          <cell r="E33">
            <v>0.11013101292803507</v>
          </cell>
          <cell r="F33">
            <v>0.11219679233355784</v>
          </cell>
          <cell r="G33">
            <v>0.11814999999999998</v>
          </cell>
          <cell r="H33">
            <v>1.0044280864270227E-2</v>
          </cell>
          <cell r="I33">
            <v>1.4152237774673004E-2</v>
          </cell>
          <cell r="J33">
            <v>0.16982685329607605</v>
          </cell>
          <cell r="K33">
            <v>3.8693228097326817</v>
          </cell>
        </row>
        <row r="34">
          <cell r="A34">
            <v>2022</v>
          </cell>
          <cell r="B34">
            <v>7.0000000000000007E-2</v>
          </cell>
          <cell r="C34">
            <v>4.4999999999999998E-2</v>
          </cell>
          <cell r="D34">
            <v>0.11814999999999998</v>
          </cell>
          <cell r="E34">
            <v>0.11013101292803507</v>
          </cell>
          <cell r="F34">
            <v>0.11219679233355784</v>
          </cell>
          <cell r="G34">
            <v>0.11814999999999998</v>
          </cell>
          <cell r="H34">
            <v>1.0044280864270227E-2</v>
          </cell>
          <cell r="I34">
            <v>1.4152237774673004E-2</v>
          </cell>
          <cell r="J34">
            <v>0.16982685329607605</v>
          </cell>
          <cell r="K34">
            <v>4.1401754064139693</v>
          </cell>
        </row>
        <row r="35">
          <cell r="A35">
            <v>2023</v>
          </cell>
          <cell r="B35">
            <v>7.0000000000000007E-2</v>
          </cell>
          <cell r="C35">
            <v>4.4999999999999998E-2</v>
          </cell>
          <cell r="D35">
            <v>0.11814999999999998</v>
          </cell>
          <cell r="E35">
            <v>0.11013101292803507</v>
          </cell>
          <cell r="F35">
            <v>0.11219679233355784</v>
          </cell>
          <cell r="G35">
            <v>0.11814999999999998</v>
          </cell>
          <cell r="H35">
            <v>1.0044280864270227E-2</v>
          </cell>
          <cell r="I35">
            <v>1.4152237774673004E-2</v>
          </cell>
          <cell r="J35">
            <v>0.16982685329607605</v>
          </cell>
          <cell r="K35">
            <v>4.4299876848629474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5">
          <cell r="C5" t="str">
            <v>IPC</v>
          </cell>
          <cell r="D5" t="str">
            <v>ICCP</v>
          </cell>
          <cell r="E5" t="str">
            <v>DTF Real</v>
          </cell>
          <cell r="F5" t="str">
            <v>DTF E.A</v>
          </cell>
          <cell r="G5" t="str">
            <v>DTF T.A</v>
          </cell>
          <cell r="H5" t="str">
            <v>Inflacion USD</v>
          </cell>
          <cell r="I5" t="str">
            <v>Libor S.V</v>
          </cell>
          <cell r="J5" t="str">
            <v>Devaluación real</v>
          </cell>
          <cell r="K5" t="str">
            <v>TRM</v>
          </cell>
          <cell r="L5" t="str">
            <v>Rendimientos financieros %E.A</v>
          </cell>
          <cell r="M5" t="str">
            <v>Rendimientos financieros (15d)</v>
          </cell>
          <cell r="N5" t="str">
            <v>Sobregiro m.v</v>
          </cell>
          <cell r="O5" t="str">
            <v>DTF m.v (leasing)</v>
          </cell>
        </row>
        <row r="6">
          <cell r="B6">
            <v>1997</v>
          </cell>
          <cell r="C6">
            <v>0.17680000000000001</v>
          </cell>
          <cell r="D6">
            <v>0.14710000000000001</v>
          </cell>
          <cell r="K6">
            <v>1291.92</v>
          </cell>
          <cell r="M6">
            <v>0</v>
          </cell>
        </row>
        <row r="7">
          <cell r="B7">
            <v>1998</v>
          </cell>
          <cell r="C7">
            <v>0.16700000000000001</v>
          </cell>
          <cell r="D7">
            <v>0.1394</v>
          </cell>
          <cell r="K7">
            <v>1535.55</v>
          </cell>
          <cell r="M7">
            <v>0</v>
          </cell>
        </row>
        <row r="8">
          <cell r="B8">
            <v>1999</v>
          </cell>
          <cell r="C8">
            <v>9.2299999999999993E-2</v>
          </cell>
          <cell r="D8">
            <v>8.3599999999999994E-2</v>
          </cell>
          <cell r="K8">
            <v>1876.08</v>
          </cell>
          <cell r="M8">
            <v>0</v>
          </cell>
        </row>
        <row r="9">
          <cell r="B9">
            <v>2000</v>
          </cell>
          <cell r="C9">
            <v>8.7499999999999994E-2</v>
          </cell>
          <cell r="D9">
            <v>8.3599999999999994E-2</v>
          </cell>
          <cell r="E9">
            <v>4.2299999999999997E-2</v>
          </cell>
          <cell r="F9">
            <v>0.1335012499999999</v>
          </cell>
          <cell r="G9">
            <v>0.12336876659684677</v>
          </cell>
          <cell r="H9">
            <v>2.5000000000000001E-2</v>
          </cell>
          <cell r="I9">
            <v>6.7799999999999999E-2</v>
          </cell>
          <cell r="J9">
            <v>9.2608358734794116E-2</v>
          </cell>
          <cell r="K9">
            <v>2229.1799999999998</v>
          </cell>
          <cell r="L9">
            <v>0.1335012499999999</v>
          </cell>
          <cell r="M9">
            <v>5.234958668109746E-3</v>
          </cell>
          <cell r="N9">
            <v>0.18386235319391719</v>
          </cell>
          <cell r="O9">
            <v>0.21054657293303158</v>
          </cell>
        </row>
        <row r="10">
          <cell r="B10">
            <v>2001</v>
          </cell>
          <cell r="C10">
            <v>7.0000000000000007E-2</v>
          </cell>
          <cell r="D10">
            <v>6.6000000000000003E-2</v>
          </cell>
          <cell r="E10">
            <v>4.4999999999999998E-2</v>
          </cell>
          <cell r="F10">
            <v>0.11814999999999998</v>
          </cell>
          <cell r="G10">
            <v>0.11013101292803511</v>
          </cell>
          <cell r="J10">
            <v>0</v>
          </cell>
          <cell r="K10">
            <v>2385.2226000000001</v>
          </cell>
          <cell r="L10">
            <v>0.11814999999999998</v>
          </cell>
          <cell r="M10">
            <v>4.6639899461227152E-3</v>
          </cell>
          <cell r="N10">
            <v>0.16982685329607605</v>
          </cell>
          <cell r="O10">
            <v>0.19638792496648527</v>
          </cell>
        </row>
        <row r="11">
          <cell r="B11">
            <v>2002</v>
          </cell>
          <cell r="C11">
            <v>0.06</v>
          </cell>
          <cell r="D11">
            <v>5.5999999999999994E-2</v>
          </cell>
          <cell r="E11">
            <v>4.4999999999999998E-2</v>
          </cell>
          <cell r="F11">
            <v>0.10769999999999991</v>
          </cell>
          <cell r="G11">
            <v>0.10098907212387337</v>
          </cell>
          <cell r="J11">
            <v>0</v>
          </cell>
          <cell r="K11">
            <v>2528.3359560000004</v>
          </cell>
          <cell r="L11">
            <v>0.10769999999999991</v>
          </cell>
          <cell r="M11">
            <v>4.2710029102475122E-3</v>
          </cell>
          <cell r="N11">
            <v>0.16017164741833589</v>
          </cell>
          <cell r="O11">
            <v>0.18664825279566521</v>
          </cell>
        </row>
        <row r="12">
          <cell r="B12">
            <v>2003</v>
          </cell>
          <cell r="C12">
            <v>0.06</v>
          </cell>
          <cell r="D12">
            <v>5.5999999999999994E-2</v>
          </cell>
          <cell r="E12">
            <v>4.4999999999999998E-2</v>
          </cell>
          <cell r="F12">
            <v>0.10769999999999991</v>
          </cell>
          <cell r="G12">
            <v>0.10098907212387337</v>
          </cell>
          <cell r="J12">
            <v>0</v>
          </cell>
          <cell r="K12">
            <v>2680.0361133600004</v>
          </cell>
          <cell r="L12">
            <v>0.10769999999999991</v>
          </cell>
          <cell r="M12">
            <v>4.2710029102475122E-3</v>
          </cell>
          <cell r="N12">
            <v>0.16017164741833589</v>
          </cell>
          <cell r="O12">
            <v>0.18664825279566521</v>
          </cell>
        </row>
        <row r="13">
          <cell r="B13">
            <v>2004</v>
          </cell>
          <cell r="C13">
            <v>0.06</v>
          </cell>
          <cell r="D13">
            <v>5.5999999999999994E-2</v>
          </cell>
          <cell r="E13">
            <v>4.4999999999999998E-2</v>
          </cell>
          <cell r="F13">
            <v>0.10769999999999991</v>
          </cell>
          <cell r="G13">
            <v>0.10098907212387337</v>
          </cell>
          <cell r="J13">
            <v>0</v>
          </cell>
          <cell r="K13">
            <v>2840.8382801616008</v>
          </cell>
          <cell r="L13">
            <v>0.10769999999999991</v>
          </cell>
          <cell r="M13">
            <v>4.2710029102475122E-3</v>
          </cell>
          <cell r="N13">
            <v>0.16017164741833589</v>
          </cell>
          <cell r="O13">
            <v>0.18664825279566521</v>
          </cell>
        </row>
        <row r="14">
          <cell r="B14">
            <v>2005</v>
          </cell>
          <cell r="C14">
            <v>0.06</v>
          </cell>
          <cell r="D14">
            <v>5.5999999999999994E-2</v>
          </cell>
          <cell r="E14">
            <v>4.4999999999999998E-2</v>
          </cell>
          <cell r="F14">
            <v>0.10769999999999991</v>
          </cell>
          <cell r="G14">
            <v>0.10098907212387337</v>
          </cell>
          <cell r="J14">
            <v>0</v>
          </cell>
          <cell r="K14">
            <v>3011.2885769712971</v>
          </cell>
          <cell r="L14">
            <v>0.10769999999999991</v>
          </cell>
          <cell r="M14">
            <v>4.2710029102475122E-3</v>
          </cell>
          <cell r="N14">
            <v>0.16017164741833589</v>
          </cell>
          <cell r="O14">
            <v>0.18664825279566521</v>
          </cell>
        </row>
        <row r="15">
          <cell r="B15">
            <v>2006</v>
          </cell>
          <cell r="C15">
            <v>0.06</v>
          </cell>
          <cell r="D15">
            <v>5.5999999999999994E-2</v>
          </cell>
          <cell r="E15">
            <v>4.4999999999999998E-2</v>
          </cell>
          <cell r="F15">
            <v>0.10769999999999991</v>
          </cell>
          <cell r="G15">
            <v>0.10098907212387337</v>
          </cell>
          <cell r="J15">
            <v>0</v>
          </cell>
          <cell r="K15">
            <v>3191.9658915895752</v>
          </cell>
          <cell r="L15">
            <v>0.10769999999999991</v>
          </cell>
          <cell r="M15">
            <v>4.2710029102475122E-3</v>
          </cell>
          <cell r="N15">
            <v>0.16017164741833589</v>
          </cell>
          <cell r="O15">
            <v>0.18664825279566521</v>
          </cell>
        </row>
        <row r="16">
          <cell r="B16">
            <v>2007</v>
          </cell>
          <cell r="C16">
            <v>0.06</v>
          </cell>
          <cell r="D16">
            <v>5.5999999999999994E-2</v>
          </cell>
          <cell r="E16">
            <v>4.4999999999999998E-2</v>
          </cell>
          <cell r="F16">
            <v>0.10769999999999991</v>
          </cell>
          <cell r="G16">
            <v>0.10098907212387337</v>
          </cell>
          <cell r="J16">
            <v>0</v>
          </cell>
          <cell r="K16">
            <v>3383.4838450849497</v>
          </cell>
          <cell r="L16">
            <v>0.10769999999999991</v>
          </cell>
          <cell r="M16">
            <v>4.2710029102475122E-3</v>
          </cell>
          <cell r="N16">
            <v>0.16017164741833589</v>
          </cell>
          <cell r="O16">
            <v>0.18664825279566521</v>
          </cell>
        </row>
        <row r="17">
          <cell r="B17">
            <v>2008</v>
          </cell>
          <cell r="C17">
            <v>0.06</v>
          </cell>
          <cell r="D17">
            <v>5.5999999999999994E-2</v>
          </cell>
          <cell r="E17">
            <v>4.4999999999999998E-2</v>
          </cell>
          <cell r="F17">
            <v>0.10769999999999991</v>
          </cell>
          <cell r="G17">
            <v>0.10098907212387337</v>
          </cell>
          <cell r="J17">
            <v>0</v>
          </cell>
          <cell r="K17">
            <v>3586.492875790047</v>
          </cell>
          <cell r="L17">
            <v>0.10769999999999991</v>
          </cell>
          <cell r="M17">
            <v>4.2710029102475122E-3</v>
          </cell>
          <cell r="N17">
            <v>0.16017164741833589</v>
          </cell>
          <cell r="O17">
            <v>0.18664825279566521</v>
          </cell>
        </row>
        <row r="18">
          <cell r="B18">
            <v>2009</v>
          </cell>
          <cell r="C18">
            <v>0.06</v>
          </cell>
          <cell r="D18">
            <v>5.5999999999999994E-2</v>
          </cell>
          <cell r="E18">
            <v>4.4999999999999998E-2</v>
          </cell>
          <cell r="F18">
            <v>0.10769999999999991</v>
          </cell>
          <cell r="G18">
            <v>0.10098907212387337</v>
          </cell>
          <cell r="J18">
            <v>0</v>
          </cell>
          <cell r="K18">
            <v>3801.6824483374498</v>
          </cell>
          <cell r="L18">
            <v>0.10769999999999991</v>
          </cell>
          <cell r="M18">
            <v>4.2710029102475122E-3</v>
          </cell>
          <cell r="N18">
            <v>0.16017164741833589</v>
          </cell>
          <cell r="O18">
            <v>0.18664825279566521</v>
          </cell>
        </row>
        <row r="19">
          <cell r="B19">
            <v>2010</v>
          </cell>
          <cell r="C19">
            <v>0.06</v>
          </cell>
          <cell r="D19">
            <v>5.5999999999999994E-2</v>
          </cell>
          <cell r="E19">
            <v>4.4999999999999998E-2</v>
          </cell>
          <cell r="F19">
            <v>0.10769999999999991</v>
          </cell>
          <cell r="G19">
            <v>0.10098907212387337</v>
          </cell>
          <cell r="J19">
            <v>0</v>
          </cell>
          <cell r="K19">
            <v>4029.7833952376968</v>
          </cell>
          <cell r="L19">
            <v>0.10769999999999991</v>
          </cell>
          <cell r="M19">
            <v>4.2710029102475122E-3</v>
          </cell>
          <cell r="N19">
            <v>0.16017164741833589</v>
          </cell>
          <cell r="O19">
            <v>0.18664825279566521</v>
          </cell>
        </row>
        <row r="20">
          <cell r="B20">
            <v>2011</v>
          </cell>
          <cell r="C20">
            <v>0.06</v>
          </cell>
          <cell r="D20">
            <v>5.5999999999999994E-2</v>
          </cell>
          <cell r="E20">
            <v>4.4999999999999998E-2</v>
          </cell>
          <cell r="F20">
            <v>0.10769999999999991</v>
          </cell>
          <cell r="G20">
            <v>0.10098907212387337</v>
          </cell>
          <cell r="J20">
            <v>0</v>
          </cell>
          <cell r="K20">
            <v>4271.5703989519589</v>
          </cell>
          <cell r="L20">
            <v>0.10769999999999991</v>
          </cell>
          <cell r="M20">
            <v>4.2710029102475122E-3</v>
          </cell>
          <cell r="N20">
            <v>0.16017164741833589</v>
          </cell>
          <cell r="O20">
            <v>0.18664825279566521</v>
          </cell>
        </row>
        <row r="21">
          <cell r="B21">
            <v>2012</v>
          </cell>
          <cell r="C21">
            <v>0.06</v>
          </cell>
          <cell r="D21">
            <v>5.5999999999999994E-2</v>
          </cell>
          <cell r="E21">
            <v>4.4999999999999998E-2</v>
          </cell>
          <cell r="F21">
            <v>0.10769999999999991</v>
          </cell>
          <cell r="G21">
            <v>0.10098907212387337</v>
          </cell>
          <cell r="J21">
            <v>0</v>
          </cell>
          <cell r="K21">
            <v>4527.8646228890766</v>
          </cell>
          <cell r="L21">
            <v>0.10769999999999991</v>
          </cell>
          <cell r="M21">
            <v>4.2710029102475122E-3</v>
          </cell>
          <cell r="N21">
            <v>0.16017164741833589</v>
          </cell>
          <cell r="O21">
            <v>0.18664825279566521</v>
          </cell>
        </row>
        <row r="22">
          <cell r="B22">
            <v>2013</v>
          </cell>
          <cell r="C22">
            <v>0.06</v>
          </cell>
          <cell r="D22">
            <v>5.5999999999999994E-2</v>
          </cell>
          <cell r="E22">
            <v>4.4999999999999998E-2</v>
          </cell>
          <cell r="F22">
            <v>0.10769999999999991</v>
          </cell>
          <cell r="G22">
            <v>0.10098907212387337</v>
          </cell>
          <cell r="J22">
            <v>0</v>
          </cell>
          <cell r="K22">
            <v>4799.5365002624212</v>
          </cell>
          <cell r="L22">
            <v>0.10769999999999991</v>
          </cell>
          <cell r="M22">
            <v>4.2710029102475122E-3</v>
          </cell>
          <cell r="N22">
            <v>0.16017164741833589</v>
          </cell>
          <cell r="O22">
            <v>0.18664825279566521</v>
          </cell>
        </row>
        <row r="23">
          <cell r="B23">
            <v>2014</v>
          </cell>
          <cell r="C23">
            <v>0.06</v>
          </cell>
          <cell r="D23">
            <v>5.5999999999999994E-2</v>
          </cell>
          <cell r="E23">
            <v>4.4999999999999998E-2</v>
          </cell>
          <cell r="F23">
            <v>0.10769999999999991</v>
          </cell>
          <cell r="G23">
            <v>0.10098907212387337</v>
          </cell>
          <cell r="J23">
            <v>0</v>
          </cell>
          <cell r="K23">
            <v>5087.5086902781668</v>
          </cell>
          <cell r="L23">
            <v>0.10769999999999991</v>
          </cell>
          <cell r="M23">
            <v>4.2710029102475122E-3</v>
          </cell>
          <cell r="N23">
            <v>0.16017164741833589</v>
          </cell>
          <cell r="O23">
            <v>0.18664825279566521</v>
          </cell>
        </row>
        <row r="24">
          <cell r="B24">
            <v>2015</v>
          </cell>
          <cell r="C24">
            <v>0.06</v>
          </cell>
          <cell r="D24">
            <v>5.5999999999999994E-2</v>
          </cell>
          <cell r="E24">
            <v>4.4999999999999998E-2</v>
          </cell>
          <cell r="F24">
            <v>0.10769999999999991</v>
          </cell>
          <cell r="G24">
            <v>0.10098907212387337</v>
          </cell>
          <cell r="J24">
            <v>0</v>
          </cell>
          <cell r="K24">
            <v>5392.7592116948572</v>
          </cell>
          <cell r="L24">
            <v>0.10769999999999991</v>
          </cell>
          <cell r="M24">
            <v>4.2710029102475122E-3</v>
          </cell>
          <cell r="N24">
            <v>0.16017164741833589</v>
          </cell>
          <cell r="O24">
            <v>0.18664825279566521</v>
          </cell>
        </row>
        <row r="25">
          <cell r="B25">
            <v>2016</v>
          </cell>
          <cell r="C25">
            <v>0.06</v>
          </cell>
          <cell r="D25">
            <v>5.5999999999999994E-2</v>
          </cell>
          <cell r="E25">
            <v>4.4999999999999998E-2</v>
          </cell>
          <cell r="F25">
            <v>0.10769999999999991</v>
          </cell>
          <cell r="G25">
            <v>0.10098907212387337</v>
          </cell>
          <cell r="J25">
            <v>0</v>
          </cell>
          <cell r="K25">
            <v>5716.3247643965487</v>
          </cell>
          <cell r="L25">
            <v>0.10769999999999991</v>
          </cell>
          <cell r="M25">
            <v>4.2710029102475122E-3</v>
          </cell>
          <cell r="N25">
            <v>0.16017164741833589</v>
          </cell>
          <cell r="O25">
            <v>0.18664825279566521</v>
          </cell>
        </row>
        <row r="26">
          <cell r="B26">
            <v>2017</v>
          </cell>
          <cell r="C26">
            <v>0.06</v>
          </cell>
          <cell r="D26">
            <v>5.5999999999999994E-2</v>
          </cell>
          <cell r="E26">
            <v>4.4999999999999998E-2</v>
          </cell>
          <cell r="F26">
            <v>0.10769999999999991</v>
          </cell>
          <cell r="G26">
            <v>0.10098907212387337</v>
          </cell>
          <cell r="J26">
            <v>0</v>
          </cell>
          <cell r="K26">
            <v>6059.3042502603421</v>
          </cell>
          <cell r="L26">
            <v>0.10769999999999991</v>
          </cell>
          <cell r="M26">
            <v>4.2710029102475122E-3</v>
          </cell>
          <cell r="N26">
            <v>0.16017164741833589</v>
          </cell>
          <cell r="O26">
            <v>0.18664825279566521</v>
          </cell>
        </row>
        <row r="27">
          <cell r="B27">
            <v>2018</v>
          </cell>
          <cell r="C27">
            <v>0.06</v>
          </cell>
          <cell r="D27">
            <v>5.5999999999999994E-2</v>
          </cell>
          <cell r="E27">
            <v>4.4999999999999998E-2</v>
          </cell>
          <cell r="F27">
            <v>0.10769999999999991</v>
          </cell>
          <cell r="G27">
            <v>0.10098907212387337</v>
          </cell>
          <cell r="J27">
            <v>0</v>
          </cell>
          <cell r="K27">
            <v>6422.8625052759626</v>
          </cell>
          <cell r="L27">
            <v>0.10769999999999991</v>
          </cell>
          <cell r="M27">
            <v>4.2710029102475122E-3</v>
          </cell>
          <cell r="N27">
            <v>0.16017164741833589</v>
          </cell>
          <cell r="O27">
            <v>0.18664825279566521</v>
          </cell>
        </row>
        <row r="28">
          <cell r="B28">
            <v>2019</v>
          </cell>
          <cell r="C28">
            <v>0.06</v>
          </cell>
          <cell r="D28">
            <v>5.5999999999999994E-2</v>
          </cell>
          <cell r="E28">
            <v>4.4999999999999998E-2</v>
          </cell>
          <cell r="F28">
            <v>0.10769999999999991</v>
          </cell>
          <cell r="G28">
            <v>0.10098907212387337</v>
          </cell>
          <cell r="J28">
            <v>0</v>
          </cell>
          <cell r="K28">
            <v>6808.2342555925206</v>
          </cell>
          <cell r="L28">
            <v>0.10769999999999991</v>
          </cell>
          <cell r="M28">
            <v>4.2710029102475122E-3</v>
          </cell>
          <cell r="N28">
            <v>0.16017164741833589</v>
          </cell>
          <cell r="O28">
            <v>0.18664825279566521</v>
          </cell>
        </row>
        <row r="29">
          <cell r="B29">
            <v>2020</v>
          </cell>
          <cell r="C29">
            <v>0.06</v>
          </cell>
          <cell r="D29">
            <v>5.5999999999999994E-2</v>
          </cell>
          <cell r="E29">
            <v>4.4999999999999998E-2</v>
          </cell>
          <cell r="F29">
            <v>0.10769999999999991</v>
          </cell>
          <cell r="G29">
            <v>0.10098907212387337</v>
          </cell>
          <cell r="J29">
            <v>0</v>
          </cell>
          <cell r="K29">
            <v>7216.7283109280725</v>
          </cell>
          <cell r="L29">
            <v>0.10769999999999991</v>
          </cell>
          <cell r="M29">
            <v>4.2710029102475122E-3</v>
          </cell>
          <cell r="N29">
            <v>0.16017164741833589</v>
          </cell>
          <cell r="O29">
            <v>0.18664825279566521</v>
          </cell>
        </row>
        <row r="30">
          <cell r="B30">
            <v>2021</v>
          </cell>
          <cell r="C30">
            <v>0.06</v>
          </cell>
          <cell r="D30">
            <v>5.5999999999999994E-2</v>
          </cell>
          <cell r="E30">
            <v>4.4999999999999998E-2</v>
          </cell>
          <cell r="F30">
            <v>0.10769999999999991</v>
          </cell>
          <cell r="G30">
            <v>0.10098907212387337</v>
          </cell>
          <cell r="J30">
            <v>0</v>
          </cell>
          <cell r="K30">
            <v>7649.7320095837576</v>
          </cell>
          <cell r="L30">
            <v>0.10769999999999991</v>
          </cell>
          <cell r="M30">
            <v>4.2710029102475122E-3</v>
          </cell>
          <cell r="N30">
            <v>0.16017164741833589</v>
          </cell>
          <cell r="O30">
            <v>0.18664825279566521</v>
          </cell>
        </row>
        <row r="31">
          <cell r="B31">
            <v>2022</v>
          </cell>
          <cell r="C31">
            <v>0.06</v>
          </cell>
          <cell r="D31">
            <v>5.5999999999999994E-2</v>
          </cell>
          <cell r="E31">
            <v>4.4999999999999998E-2</v>
          </cell>
          <cell r="F31">
            <v>0.10769999999999991</v>
          </cell>
          <cell r="G31">
            <v>0.10098907212387337</v>
          </cell>
          <cell r="J31">
            <v>0</v>
          </cell>
          <cell r="K31">
            <v>8108.7159301587835</v>
          </cell>
          <cell r="L31">
            <v>0.10769999999999991</v>
          </cell>
          <cell r="M31">
            <v>4.2710029102475122E-3</v>
          </cell>
          <cell r="N31">
            <v>0.16017164741833589</v>
          </cell>
          <cell r="O31">
            <v>0.18664825279566521</v>
          </cell>
        </row>
        <row r="32">
          <cell r="B32">
            <v>2023</v>
          </cell>
          <cell r="C32">
            <v>0.06</v>
          </cell>
          <cell r="D32">
            <v>5.5999999999999994E-2</v>
          </cell>
          <cell r="E32">
            <v>4.4999999999999998E-2</v>
          </cell>
          <cell r="F32">
            <v>0.10769999999999991</v>
          </cell>
          <cell r="G32">
            <v>0.10098907212387337</v>
          </cell>
          <cell r="J32">
            <v>0</v>
          </cell>
          <cell r="K32">
            <v>8595.2388859683106</v>
          </cell>
          <cell r="L32">
            <v>0.10769999999999991</v>
          </cell>
          <cell r="M32">
            <v>4.2710029102475122E-3</v>
          </cell>
          <cell r="N32">
            <v>0.16017164741833589</v>
          </cell>
          <cell r="O32">
            <v>0.18664825279566521</v>
          </cell>
        </row>
        <row r="33">
          <cell r="B33">
            <v>2024</v>
          </cell>
          <cell r="C33">
            <v>0.06</v>
          </cell>
          <cell r="D33">
            <v>5.5999999999999994E-2</v>
          </cell>
          <cell r="E33">
            <v>4.4999999999999998E-2</v>
          </cell>
          <cell r="F33">
            <v>0.10769999999999991</v>
          </cell>
          <cell r="G33">
            <v>0.10098907212387337</v>
          </cell>
          <cell r="J33">
            <v>0</v>
          </cell>
          <cell r="K33">
            <v>9110.9532191264097</v>
          </cell>
          <cell r="L33">
            <v>0.10769999999999991</v>
          </cell>
          <cell r="M33">
            <v>4.2710029102475122E-3</v>
          </cell>
          <cell r="N33">
            <v>0.16017164741833589</v>
          </cell>
          <cell r="O33">
            <v>0.18664825279566521</v>
          </cell>
        </row>
        <row r="34">
          <cell r="B34">
            <v>2025</v>
          </cell>
          <cell r="C34">
            <v>0.06</v>
          </cell>
          <cell r="D34">
            <v>5.5999999999999994E-2</v>
          </cell>
          <cell r="E34">
            <v>4.4999999999999998E-2</v>
          </cell>
          <cell r="F34">
            <v>0.10769999999999991</v>
          </cell>
          <cell r="G34">
            <v>0.10098907212387337</v>
          </cell>
          <cell r="J34">
            <v>0</v>
          </cell>
          <cell r="K34">
            <v>9657.6104122739944</v>
          </cell>
          <cell r="L34">
            <v>0.10769999999999991</v>
          </cell>
          <cell r="M34">
            <v>4.2710029102475122E-3</v>
          </cell>
          <cell r="N34">
            <v>0.16017164741833589</v>
          </cell>
          <cell r="O34">
            <v>0.18664825279566521</v>
          </cell>
        </row>
        <row r="35">
          <cell r="B35">
            <v>2026</v>
          </cell>
          <cell r="C35">
            <v>0.06</v>
          </cell>
          <cell r="D35">
            <v>5.5999999999999994E-2</v>
          </cell>
          <cell r="E35">
            <v>4.4999999999999998E-2</v>
          </cell>
          <cell r="F35">
            <v>0.10769999999999991</v>
          </cell>
          <cell r="G35">
            <v>0.10098907212387337</v>
          </cell>
          <cell r="J35">
            <v>0</v>
          </cell>
          <cell r="K35">
            <v>10237.067037010434</v>
          </cell>
          <cell r="L35">
            <v>0.10769999999999991</v>
          </cell>
          <cell r="M35">
            <v>4.2710029102475122E-3</v>
          </cell>
          <cell r="N35">
            <v>0.16017164741833589</v>
          </cell>
          <cell r="O35">
            <v>0.18664825279566521</v>
          </cell>
        </row>
        <row r="36">
          <cell r="B36">
            <v>2027</v>
          </cell>
          <cell r="C36">
            <v>0.06</v>
          </cell>
          <cell r="D36">
            <v>5.5999999999999994E-2</v>
          </cell>
          <cell r="E36">
            <v>4.4999999999999998E-2</v>
          </cell>
          <cell r="F36">
            <v>0.10769999999999991</v>
          </cell>
          <cell r="G36">
            <v>0.10098907212387337</v>
          </cell>
          <cell r="J36">
            <v>0</v>
          </cell>
          <cell r="K36">
            <v>10851.291059231062</v>
          </cell>
          <cell r="L36">
            <v>0.10769999999999991</v>
          </cell>
          <cell r="M36">
            <v>4.2710029102475122E-3</v>
          </cell>
          <cell r="N36">
            <v>0.16017164741833589</v>
          </cell>
          <cell r="O36">
            <v>0.18664825279566521</v>
          </cell>
        </row>
        <row r="37">
          <cell r="B37">
            <v>2028</v>
          </cell>
          <cell r="C37">
            <v>0.06</v>
          </cell>
          <cell r="D37">
            <v>5.5999999999999994E-2</v>
          </cell>
          <cell r="E37">
            <v>4.4999999999999998E-2</v>
          </cell>
          <cell r="F37">
            <v>0.10769999999999991</v>
          </cell>
          <cell r="G37">
            <v>0.10098907212387337</v>
          </cell>
          <cell r="J37">
            <v>0</v>
          </cell>
          <cell r="K37">
            <v>11502.368522784926</v>
          </cell>
          <cell r="L37">
            <v>0.10769999999999991</v>
          </cell>
          <cell r="M37">
            <v>4.2710029102475122E-3</v>
          </cell>
          <cell r="N37">
            <v>0.16017164741833589</v>
          </cell>
          <cell r="O37">
            <v>0.18664825279566521</v>
          </cell>
        </row>
        <row r="38">
          <cell r="B38">
            <v>2029</v>
          </cell>
          <cell r="C38">
            <v>0.06</v>
          </cell>
          <cell r="D38">
            <v>5.5999999999999994E-2</v>
          </cell>
          <cell r="E38">
            <v>4.4999999999999998E-2</v>
          </cell>
          <cell r="F38">
            <v>0.10769999999999991</v>
          </cell>
          <cell r="G38">
            <v>0.10098907212387337</v>
          </cell>
          <cell r="J38">
            <v>0</v>
          </cell>
          <cell r="K38">
            <v>12192.510634152022</v>
          </cell>
          <cell r="L38">
            <v>0.10769999999999991</v>
          </cell>
          <cell r="M38">
            <v>4.2710029102475122E-3</v>
          </cell>
          <cell r="N38">
            <v>0.16017164741833589</v>
          </cell>
          <cell r="O38">
            <v>0.18664825279566521</v>
          </cell>
        </row>
        <row r="39">
          <cell r="B39">
            <v>2030</v>
          </cell>
          <cell r="C39">
            <v>0.06</v>
          </cell>
          <cell r="D39">
            <v>5.5999999999999994E-2</v>
          </cell>
          <cell r="E39">
            <v>4.4999999999999998E-2</v>
          </cell>
          <cell r="F39">
            <v>0.10769999999999991</v>
          </cell>
          <cell r="G39">
            <v>0.10098907212387337</v>
          </cell>
          <cell r="J39">
            <v>0</v>
          </cell>
          <cell r="K39">
            <v>12924.061272201145</v>
          </cell>
          <cell r="L39">
            <v>0.10769999999999991</v>
          </cell>
          <cell r="M39">
            <v>4.2710029102475122E-3</v>
          </cell>
          <cell r="N39">
            <v>0.16017164741833589</v>
          </cell>
          <cell r="O39">
            <v>0.18664825279566521</v>
          </cell>
        </row>
        <row r="40">
          <cell r="B40">
            <v>2031</v>
          </cell>
          <cell r="C40">
            <v>0.06</v>
          </cell>
          <cell r="D40">
            <v>5.5999999999999994E-2</v>
          </cell>
          <cell r="E40">
            <v>4.4999999999999998E-2</v>
          </cell>
          <cell r="F40">
            <v>0.10769999999999991</v>
          </cell>
          <cell r="G40">
            <v>0.10098907212387337</v>
          </cell>
          <cell r="J40">
            <v>0</v>
          </cell>
          <cell r="K40">
            <v>13699.504948533215</v>
          </cell>
          <cell r="L40">
            <v>0.10769999999999991</v>
          </cell>
          <cell r="M40">
            <v>4.2710029102475122E-3</v>
          </cell>
          <cell r="N40">
            <v>0.16017164741833589</v>
          </cell>
          <cell r="O40">
            <v>0.18664825279566521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Supuestos"/>
      <sheetName val="ServicioDeuda"/>
      <sheetName val="Lease_Back"/>
      <sheetName val="Forma de Pago"/>
      <sheetName val="Cond_Financieras"/>
      <sheetName val="FC Mensual PAGOS"/>
      <sheetName val="Flujo ANUAL"/>
      <sheetName val="Indicadores"/>
      <sheetName val="Gastos OP"/>
      <sheetName val="2002-2004"/>
      <sheetName val="1"/>
      <sheetName val="2"/>
      <sheetName val="3"/>
      <sheetName val="4"/>
      <sheetName val="5"/>
      <sheetName val="6"/>
      <sheetName val="7"/>
      <sheetName val="11"/>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2"/>
      <sheetName val="33"/>
      <sheetName val="34"/>
      <sheetName val="35"/>
      <sheetName val="36"/>
      <sheetName val="37"/>
      <sheetName val="38"/>
      <sheetName val="40"/>
      <sheetName val="41"/>
      <sheetName val="42"/>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2"/>
      <sheetName val="63"/>
      <sheetName val="64"/>
      <sheetName val="65"/>
      <sheetName val="69"/>
      <sheetName val="71"/>
      <sheetName val="72"/>
      <sheetName val="73"/>
      <sheetName val="76"/>
      <sheetName val="77"/>
      <sheetName val="FE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CONTROLES"/>
      <sheetName val="PAR"/>
      <sheetName val="INPUTS FONDOS"/>
      <sheetName val="FCAJACTE"/>
      <sheetName val="FCAJA"/>
      <sheetName val="G.COBERTURA"/>
      <sheetName val="RESUMEN COBERTURAS"/>
      <sheetName val="OUTPUTS"/>
      <sheetName val="FCAJACTE ANUAL"/>
      <sheetName val="FCAJA ANUAL"/>
      <sheetName val="GUAYABAL"/>
      <sheetName val="JALISCO"/>
      <sheetName val="DEUDA TOTAL"/>
      <sheetName val="ESFIN FIDEICOMISO"/>
    </sheetNames>
    <sheetDataSet>
      <sheetData sheetId="0" refreshError="1"/>
      <sheetData sheetId="1" refreshError="1">
        <row r="71">
          <cell r="C71">
            <v>1</v>
          </cell>
        </row>
      </sheetData>
      <sheetData sheetId="2" refreshError="1"/>
      <sheetData sheetId="3" refreshError="1">
        <row r="14">
          <cell r="B14">
            <v>1</v>
          </cell>
          <cell r="C14" t="str">
            <v>Enero</v>
          </cell>
          <cell r="D14">
            <v>8.976088659833617E-2</v>
          </cell>
          <cell r="E14">
            <v>0.09</v>
          </cell>
        </row>
        <row r="15">
          <cell r="B15">
            <v>2</v>
          </cell>
          <cell r="C15" t="str">
            <v>Febrero</v>
          </cell>
          <cell r="D15">
            <v>6.6992980477035169E-2</v>
          </cell>
          <cell r="E15">
            <v>0.08</v>
          </cell>
        </row>
        <row r="16">
          <cell r="B16">
            <v>3</v>
          </cell>
          <cell r="C16" t="str">
            <v>Marzo</v>
          </cell>
          <cell r="D16">
            <v>8.3991602258903036E-2</v>
          </cell>
          <cell r="E16">
            <v>0.08</v>
          </cell>
        </row>
        <row r="17">
          <cell r="B17">
            <v>4</v>
          </cell>
          <cell r="C17" t="str">
            <v>Abril</v>
          </cell>
          <cell r="D17">
            <v>8.2670706501256352E-2</v>
          </cell>
          <cell r="E17">
            <v>0.08</v>
          </cell>
        </row>
        <row r="18">
          <cell r="B18">
            <v>5</v>
          </cell>
          <cell r="C18" t="str">
            <v>Mayo</v>
          </cell>
          <cell r="D18">
            <v>7.7584927378811244E-2</v>
          </cell>
          <cell r="E18">
            <v>0.08</v>
          </cell>
        </row>
        <row r="19">
          <cell r="B19">
            <v>6</v>
          </cell>
          <cell r="C19" t="str">
            <v>Junio</v>
          </cell>
          <cell r="D19">
            <v>8.5233788132670976E-2</v>
          </cell>
          <cell r="E19">
            <v>0.08</v>
          </cell>
        </row>
        <row r="20">
          <cell r="B20">
            <v>7</v>
          </cell>
          <cell r="C20" t="str">
            <v>Julio</v>
          </cell>
          <cell r="D20">
            <v>8.9965404979370237E-2</v>
          </cell>
          <cell r="E20">
            <v>0.09</v>
          </cell>
        </row>
        <row r="21">
          <cell r="B21">
            <v>8</v>
          </cell>
          <cell r="C21" t="str">
            <v>Agosto</v>
          </cell>
          <cell r="D21">
            <v>8.4110467746530942E-2</v>
          </cell>
          <cell r="E21">
            <v>0.08</v>
          </cell>
        </row>
        <row r="22">
          <cell r="B22">
            <v>9</v>
          </cell>
          <cell r="C22" t="str">
            <v>Septiembre</v>
          </cell>
          <cell r="D22">
            <v>8.1271055958932276E-2</v>
          </cell>
          <cell r="E22">
            <v>0.08</v>
          </cell>
        </row>
        <row r="23">
          <cell r="B23">
            <v>10</v>
          </cell>
          <cell r="C23" t="str">
            <v>Octubre</v>
          </cell>
          <cell r="D23">
            <v>8.1152510736028277E-2</v>
          </cell>
          <cell r="E23">
            <v>0.08</v>
          </cell>
        </row>
        <row r="24">
          <cell r="B24">
            <v>11</v>
          </cell>
          <cell r="C24" t="str">
            <v>Noviembre</v>
          </cell>
          <cell r="D24">
            <v>8.1874964459117627E-2</v>
          </cell>
          <cell r="E24">
            <v>0.08</v>
          </cell>
        </row>
        <row r="25">
          <cell r="B25">
            <v>12</v>
          </cell>
          <cell r="C25" t="str">
            <v>Diciembre</v>
          </cell>
          <cell r="D25">
            <v>9.5390704773007706E-2</v>
          </cell>
          <cell r="E25">
            <v>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Control"/>
      <sheetName val="Macro"/>
      <sheetName val="Micro"/>
      <sheetName val="Serdeuda"/>
      <sheetName val="Fcaja(cor)"/>
      <sheetName val="Esfin(mensual)"/>
      <sheetName val="ResumenSD"/>
      <sheetName val="Fcaja(res)"/>
      <sheetName val="Esfin(anual)"/>
      <sheetName val="Fuentes y usos (2)"/>
      <sheetName val="Fuentes y usos"/>
      <sheetName val="Hoja1"/>
    </sheetNames>
    <sheetDataSet>
      <sheetData sheetId="0"/>
      <sheetData sheetId="1"/>
      <sheetData sheetId="2"/>
      <sheetData sheetId="3"/>
      <sheetData sheetId="4"/>
      <sheetData sheetId="5">
        <row r="8">
          <cell r="D8">
            <v>38231</v>
          </cell>
          <cell r="E8">
            <v>38261</v>
          </cell>
          <cell r="F8">
            <v>38292</v>
          </cell>
          <cell r="G8">
            <v>38322</v>
          </cell>
          <cell r="H8">
            <v>38353</v>
          </cell>
          <cell r="I8">
            <v>38384</v>
          </cell>
          <cell r="J8">
            <v>38412</v>
          </cell>
          <cell r="K8">
            <v>38443</v>
          </cell>
          <cell r="L8">
            <v>38473</v>
          </cell>
          <cell r="M8">
            <v>38504</v>
          </cell>
          <cell r="N8">
            <v>38534</v>
          </cell>
          <cell r="O8">
            <v>38565</v>
          </cell>
          <cell r="P8">
            <v>38596</v>
          </cell>
          <cell r="Q8">
            <v>38626</v>
          </cell>
          <cell r="R8">
            <v>38657</v>
          </cell>
          <cell r="S8">
            <v>38687</v>
          </cell>
          <cell r="T8">
            <v>38718</v>
          </cell>
          <cell r="U8">
            <v>38749</v>
          </cell>
          <cell r="V8">
            <v>38777</v>
          </cell>
          <cell r="W8">
            <v>38808</v>
          </cell>
          <cell r="X8">
            <v>38838</v>
          </cell>
          <cell r="Y8">
            <v>38869</v>
          </cell>
          <cell r="Z8">
            <v>38899</v>
          </cell>
          <cell r="AA8">
            <v>38930</v>
          </cell>
          <cell r="AB8">
            <v>38961</v>
          </cell>
          <cell r="AC8">
            <v>38991</v>
          </cell>
          <cell r="AD8">
            <v>39022</v>
          </cell>
          <cell r="AE8">
            <v>39052</v>
          </cell>
          <cell r="AF8">
            <v>39083</v>
          </cell>
          <cell r="AG8">
            <v>39114</v>
          </cell>
          <cell r="AH8">
            <v>39142</v>
          </cell>
          <cell r="AI8">
            <v>39173</v>
          </cell>
          <cell r="AJ8">
            <v>39203</v>
          </cell>
          <cell r="AK8">
            <v>39234</v>
          </cell>
          <cell r="AL8">
            <v>39264</v>
          </cell>
          <cell r="AM8">
            <v>39295</v>
          </cell>
          <cell r="AN8">
            <v>39326</v>
          </cell>
          <cell r="AO8">
            <v>39356</v>
          </cell>
          <cell r="AP8">
            <v>39387</v>
          </cell>
          <cell r="AQ8">
            <v>39417</v>
          </cell>
          <cell r="AR8">
            <v>39448</v>
          </cell>
          <cell r="AS8">
            <v>39479</v>
          </cell>
          <cell r="AT8">
            <v>39508</v>
          </cell>
          <cell r="AU8">
            <v>39539</v>
          </cell>
          <cell r="AV8">
            <v>39569</v>
          </cell>
          <cell r="AW8">
            <v>39600</v>
          </cell>
          <cell r="AX8">
            <v>39630</v>
          </cell>
          <cell r="AY8">
            <v>39661</v>
          </cell>
          <cell r="AZ8">
            <v>39692</v>
          </cell>
          <cell r="BA8">
            <v>39722</v>
          </cell>
          <cell r="BB8">
            <v>39753</v>
          </cell>
          <cell r="BC8">
            <v>39783</v>
          </cell>
          <cell r="BD8">
            <v>39814</v>
          </cell>
          <cell r="BE8">
            <v>39845</v>
          </cell>
          <cell r="BF8">
            <v>39873</v>
          </cell>
          <cell r="BG8">
            <v>39904</v>
          </cell>
          <cell r="BH8">
            <v>39934</v>
          </cell>
          <cell r="BI8">
            <v>39965</v>
          </cell>
          <cell r="BJ8">
            <v>39995</v>
          </cell>
          <cell r="BK8">
            <v>40026</v>
          </cell>
          <cell r="BL8">
            <v>40057</v>
          </cell>
          <cell r="BM8">
            <v>40087</v>
          </cell>
          <cell r="BN8">
            <v>40118</v>
          </cell>
          <cell r="BO8">
            <v>40148</v>
          </cell>
          <cell r="BP8">
            <v>40179</v>
          </cell>
          <cell r="BQ8">
            <v>40210</v>
          </cell>
          <cell r="BR8">
            <v>40238</v>
          </cell>
          <cell r="BS8">
            <v>40269</v>
          </cell>
          <cell r="BT8">
            <v>40299</v>
          </cell>
          <cell r="BU8">
            <v>40330</v>
          </cell>
          <cell r="BV8">
            <v>40360</v>
          </cell>
          <cell r="BW8">
            <v>40391</v>
          </cell>
          <cell r="BX8">
            <v>40422</v>
          </cell>
          <cell r="BY8">
            <v>40452</v>
          </cell>
          <cell r="BZ8">
            <v>40483</v>
          </cell>
          <cell r="CA8">
            <v>40513</v>
          </cell>
          <cell r="CB8">
            <v>40544</v>
          </cell>
          <cell r="CC8">
            <v>40575</v>
          </cell>
          <cell r="CD8">
            <v>40603</v>
          </cell>
          <cell r="CE8">
            <v>40634</v>
          </cell>
          <cell r="CF8">
            <v>40664</v>
          </cell>
          <cell r="CG8">
            <v>40695</v>
          </cell>
          <cell r="CH8">
            <v>40725</v>
          </cell>
          <cell r="CI8">
            <v>40756</v>
          </cell>
          <cell r="CJ8">
            <v>40787</v>
          </cell>
          <cell r="CK8">
            <v>40817</v>
          </cell>
          <cell r="CL8">
            <v>40848</v>
          </cell>
          <cell r="CM8">
            <v>40878</v>
          </cell>
          <cell r="CN8">
            <v>40909</v>
          </cell>
          <cell r="CO8">
            <v>40940</v>
          </cell>
          <cell r="CP8">
            <v>40969</v>
          </cell>
          <cell r="CQ8">
            <v>41000</v>
          </cell>
          <cell r="CR8">
            <v>41030</v>
          </cell>
          <cell r="CS8">
            <v>41061</v>
          </cell>
          <cell r="CT8">
            <v>41091</v>
          </cell>
          <cell r="CU8">
            <v>41122</v>
          </cell>
          <cell r="CV8">
            <v>41153</v>
          </cell>
          <cell r="CW8">
            <v>41183</v>
          </cell>
          <cell r="CX8">
            <v>41214</v>
          </cell>
          <cell r="CY8">
            <v>41244</v>
          </cell>
          <cell r="CZ8">
            <v>41275</v>
          </cell>
          <cell r="DA8">
            <v>41306</v>
          </cell>
          <cell r="DB8">
            <v>41334</v>
          </cell>
          <cell r="DC8">
            <v>41365</v>
          </cell>
          <cell r="DD8">
            <v>41395</v>
          </cell>
          <cell r="DE8">
            <v>41426</v>
          </cell>
          <cell r="DF8">
            <v>41456</v>
          </cell>
          <cell r="DG8">
            <v>41487</v>
          </cell>
          <cell r="DH8">
            <v>41518</v>
          </cell>
          <cell r="DI8">
            <v>41548</v>
          </cell>
          <cell r="DJ8">
            <v>41579</v>
          </cell>
          <cell r="DK8">
            <v>41609</v>
          </cell>
          <cell r="DL8">
            <v>41640</v>
          </cell>
          <cell r="DM8">
            <v>41671</v>
          </cell>
          <cell r="DN8">
            <v>41699</v>
          </cell>
          <cell r="DO8">
            <v>41730</v>
          </cell>
          <cell r="DP8">
            <v>41760</v>
          </cell>
          <cell r="DQ8">
            <v>41791</v>
          </cell>
          <cell r="DR8">
            <v>41821</v>
          </cell>
          <cell r="DS8">
            <v>41852</v>
          </cell>
          <cell r="DT8">
            <v>41883</v>
          </cell>
          <cell r="DU8">
            <v>41913</v>
          </cell>
          <cell r="DV8">
            <v>41944</v>
          </cell>
          <cell r="DW8">
            <v>41974</v>
          </cell>
          <cell r="DX8">
            <v>42005</v>
          </cell>
          <cell r="DY8">
            <v>42036</v>
          </cell>
          <cell r="DZ8">
            <v>42064</v>
          </cell>
          <cell r="EA8">
            <v>42095</v>
          </cell>
          <cell r="EB8">
            <v>42125</v>
          </cell>
          <cell r="EC8">
            <v>42156</v>
          </cell>
          <cell r="ED8">
            <v>42186</v>
          </cell>
          <cell r="EE8">
            <v>42217</v>
          </cell>
          <cell r="EF8">
            <v>42248</v>
          </cell>
          <cell r="EG8">
            <v>42278</v>
          </cell>
          <cell r="EH8">
            <v>42309</v>
          </cell>
          <cell r="EI8">
            <v>42339</v>
          </cell>
          <cell r="EJ8">
            <v>42370</v>
          </cell>
          <cell r="EK8">
            <v>42401</v>
          </cell>
          <cell r="EL8">
            <v>42430</v>
          </cell>
          <cell r="EM8">
            <v>42461</v>
          </cell>
          <cell r="EN8">
            <v>42491</v>
          </cell>
          <cell r="EO8">
            <v>42522</v>
          </cell>
          <cell r="EP8">
            <v>42552</v>
          </cell>
          <cell r="EQ8">
            <v>42583</v>
          </cell>
          <cell r="ER8">
            <v>42614</v>
          </cell>
          <cell r="ES8">
            <v>42644</v>
          </cell>
          <cell r="ET8">
            <v>42675</v>
          </cell>
          <cell r="EU8">
            <v>42705</v>
          </cell>
          <cell r="EV8">
            <v>42736</v>
          </cell>
          <cell r="EW8">
            <v>42767</v>
          </cell>
          <cell r="EX8">
            <v>42795</v>
          </cell>
          <cell r="EY8">
            <v>42826</v>
          </cell>
          <cell r="EZ8">
            <v>42856</v>
          </cell>
          <cell r="FA8">
            <v>42887</v>
          </cell>
          <cell r="FB8">
            <v>42917</v>
          </cell>
          <cell r="FC8">
            <v>42948</v>
          </cell>
          <cell r="FD8">
            <v>42979</v>
          </cell>
        </row>
        <row r="100">
          <cell r="D100" t="str">
            <v>N.A</v>
          </cell>
          <cell r="E100" t="str">
            <v>N.A</v>
          </cell>
          <cell r="F100" t="str">
            <v>N.A</v>
          </cell>
          <cell r="G100" t="str">
            <v>N.A</v>
          </cell>
          <cell r="H100" t="str">
            <v>N.A</v>
          </cell>
          <cell r="I100" t="str">
            <v>N.A</v>
          </cell>
          <cell r="J100">
            <v>5.0916247150664882</v>
          </cell>
          <cell r="K100">
            <v>4.398134949424068</v>
          </cell>
          <cell r="L100">
            <v>6.1799110523756315</v>
          </cell>
          <cell r="M100">
            <v>2.634951333926145</v>
          </cell>
          <cell r="N100">
            <v>3.8203617443479096</v>
          </cell>
          <cell r="O100">
            <v>2.2296148723578577</v>
          </cell>
          <cell r="P100">
            <v>3.1279020690397261</v>
          </cell>
          <cell r="Q100">
            <v>4.1847309044860825</v>
          </cell>
          <cell r="R100">
            <v>4.537074753529188</v>
          </cell>
          <cell r="S100">
            <v>6.1428867688238258</v>
          </cell>
          <cell r="T100">
            <v>7.0994845276834635</v>
          </cell>
          <cell r="U100">
            <v>7.0274360752591125</v>
          </cell>
          <cell r="V100">
            <v>8.0284437186953941</v>
          </cell>
          <cell r="W100">
            <v>7.9107029973836545</v>
          </cell>
          <cell r="X100">
            <v>7.9606493765552901</v>
          </cell>
          <cell r="Y100">
            <v>8.4852539367794595</v>
          </cell>
          <cell r="Z100">
            <v>8.4107183515728465</v>
          </cell>
          <cell r="AA100">
            <v>6.413605828424263</v>
          </cell>
          <cell r="AB100">
            <v>6.6130265376416322</v>
          </cell>
          <cell r="AC100">
            <v>6.587148466146961</v>
          </cell>
          <cell r="AD100">
            <v>5.7551288340088487</v>
          </cell>
          <cell r="AE100">
            <v>6.8844692575054909</v>
          </cell>
          <cell r="AF100">
            <v>6.8711917817945549</v>
          </cell>
          <cell r="AG100">
            <v>6.0163401876019593</v>
          </cell>
          <cell r="AH100">
            <v>7.4296284745245256</v>
          </cell>
          <cell r="AI100">
            <v>5.5199318159426172</v>
          </cell>
          <cell r="AJ100">
            <v>4.8790604762323353</v>
          </cell>
          <cell r="AK100">
            <v>6.0484066071598024</v>
          </cell>
          <cell r="AL100">
            <v>6.1103976981930934</v>
          </cell>
          <cell r="AM100">
            <v>5.290292177176994</v>
          </cell>
          <cell r="AN100">
            <v>6.6614192284090619</v>
          </cell>
          <cell r="AO100">
            <v>6.8055490144433461</v>
          </cell>
          <cell r="AP100">
            <v>6.0881496350615585</v>
          </cell>
          <cell r="AQ100">
            <v>7.4318161170881778</v>
          </cell>
          <cell r="AR100">
            <v>7.5804100003981754</v>
          </cell>
          <cell r="AS100">
            <v>6.7750934974347539</v>
          </cell>
          <cell r="AT100">
            <v>8.5684557718733867</v>
          </cell>
          <cell r="AU100">
            <v>5.793503800772946</v>
          </cell>
          <cell r="AV100">
            <v>5.2696406095780883</v>
          </cell>
          <cell r="AW100">
            <v>6.7356191147843516</v>
          </cell>
          <cell r="AX100">
            <v>6.9692130881087655</v>
          </cell>
          <cell r="AY100">
            <v>5.8796791864318045</v>
          </cell>
          <cell r="AZ100">
            <v>7.6148124352146436</v>
          </cell>
          <cell r="BA100">
            <v>7.942370490845545</v>
          </cell>
          <cell r="BB100">
            <v>7.2412110828446146</v>
          </cell>
          <cell r="BC100">
            <v>9.0466675269961154</v>
          </cell>
          <cell r="BD100">
            <v>9.3687154128950443</v>
          </cell>
          <cell r="BE100">
            <v>8.493635859722044</v>
          </cell>
          <cell r="BF100">
            <v>10.949666568895932</v>
          </cell>
          <cell r="BG100">
            <v>7.1300996064196012</v>
          </cell>
          <cell r="BH100">
            <v>6.6081726123625</v>
          </cell>
          <cell r="BI100">
            <v>8.6518098878504883</v>
          </cell>
          <cell r="BJ100">
            <v>9.0695538933673046</v>
          </cell>
          <cell r="BK100">
            <v>7.4700537018526916</v>
          </cell>
          <cell r="BL100">
            <v>9.8705101254171623</v>
          </cell>
          <cell r="BM100">
            <v>10.398109200345807</v>
          </cell>
          <cell r="BN100">
            <v>9.5691380398943124</v>
          </cell>
          <cell r="BO100">
            <v>12.17576748295868</v>
          </cell>
          <cell r="BP100">
            <v>12.686152417516833</v>
          </cell>
          <cell r="BQ100">
            <v>11.570367469443202</v>
          </cell>
          <cell r="BR100">
            <v>15.095221790961231</v>
          </cell>
          <cell r="BS100">
            <v>9.9414575693040543</v>
          </cell>
          <cell r="BT100">
            <v>9.2612417533621443</v>
          </cell>
          <cell r="BU100">
            <v>12.280698887804503</v>
          </cell>
          <cell r="BV100">
            <v>12.900680601272388</v>
          </cell>
          <cell r="BW100">
            <v>10.49281361143751</v>
          </cell>
          <cell r="BX100">
            <v>13.997633148066704</v>
          </cell>
          <cell r="BY100">
            <v>14.748163717155672</v>
          </cell>
          <cell r="BZ100">
            <v>13.582695704930567</v>
          </cell>
          <cell r="CA100">
            <v>17.487942164394433</v>
          </cell>
          <cell r="CB100">
            <v>18.207796953663344</v>
          </cell>
          <cell r="CC100">
            <v>16.60342221009234</v>
          </cell>
          <cell r="CD100">
            <v>21.79574098475015</v>
          </cell>
          <cell r="CE100">
            <v>13.31692512781615</v>
          </cell>
          <cell r="CF100">
            <v>12.468098859655081</v>
          </cell>
          <cell r="CG100">
            <v>16.715395938508205</v>
          </cell>
          <cell r="CH100">
            <v>17.60816081148964</v>
          </cell>
          <cell r="CI100">
            <v>13.444982543479638</v>
          </cell>
          <cell r="CJ100">
            <v>18.163094381679109</v>
          </cell>
          <cell r="CK100">
            <v>19.240552295334822</v>
          </cell>
          <cell r="CL100">
            <v>17.805482495365634</v>
          </cell>
          <cell r="CM100">
            <v>23.166794548729616</v>
          </cell>
          <cell r="CN100">
            <v>24.202174391071328</v>
          </cell>
          <cell r="CO100">
            <v>22.137200679141142</v>
          </cell>
          <cell r="CP100">
            <v>35.2711665905167</v>
          </cell>
          <cell r="CQ100">
            <v>19.779816644089319</v>
          </cell>
          <cell r="CR100">
            <v>17.067269622760925</v>
          </cell>
          <cell r="CS100">
            <v>33.624032190338262</v>
          </cell>
          <cell r="CT100">
            <v>40.203177824358804</v>
          </cell>
          <cell r="CU100">
            <v>40.306689317499689</v>
          </cell>
          <cell r="CV100" t="str">
            <v>N.A</v>
          </cell>
          <cell r="CW100" t="str">
            <v>N.A</v>
          </cell>
          <cell r="CX100" t="str">
            <v>N.A</v>
          </cell>
          <cell r="CY100" t="str">
            <v>N.A</v>
          </cell>
          <cell r="CZ100" t="str">
            <v>N.A</v>
          </cell>
          <cell r="DA100" t="str">
            <v>N.A</v>
          </cell>
          <cell r="DB100" t="str">
            <v>N.A</v>
          </cell>
          <cell r="DC100" t="str">
            <v>N.A</v>
          </cell>
          <cell r="DD100" t="str">
            <v>N.A</v>
          </cell>
          <cell r="DE100" t="str">
            <v>N.A</v>
          </cell>
          <cell r="DF100" t="str">
            <v>N.A</v>
          </cell>
          <cell r="DG100" t="str">
            <v>N.A</v>
          </cell>
          <cell r="DH100" t="str">
            <v>N.A</v>
          </cell>
          <cell r="DI100" t="str">
            <v>N.A</v>
          </cell>
          <cell r="DJ100" t="str">
            <v>N.A</v>
          </cell>
          <cell r="DK100" t="str">
            <v>N.A</v>
          </cell>
          <cell r="DL100" t="str">
            <v>N.A</v>
          </cell>
          <cell r="DM100" t="str">
            <v>N.A</v>
          </cell>
          <cell r="DN100" t="str">
            <v>N.A</v>
          </cell>
          <cell r="DO100" t="str">
            <v>N.A</v>
          </cell>
          <cell r="DP100" t="str">
            <v>N.A</v>
          </cell>
          <cell r="DQ100" t="str">
            <v>N.A</v>
          </cell>
          <cell r="DR100" t="str">
            <v>N.A</v>
          </cell>
          <cell r="DS100" t="str">
            <v>N.A</v>
          </cell>
          <cell r="DT100" t="str">
            <v>N.A</v>
          </cell>
          <cell r="DU100" t="str">
            <v>N.A</v>
          </cell>
          <cell r="DV100" t="str">
            <v>N.A</v>
          </cell>
          <cell r="DW100" t="str">
            <v>N.A</v>
          </cell>
          <cell r="DX100" t="str">
            <v>N.A</v>
          </cell>
          <cell r="DY100" t="str">
            <v>N.A</v>
          </cell>
          <cell r="DZ100" t="str">
            <v>N.A</v>
          </cell>
          <cell r="EA100" t="str">
            <v>N.A</v>
          </cell>
          <cell r="EB100" t="str">
            <v>N.A</v>
          </cell>
          <cell r="EC100" t="str">
            <v>N.A</v>
          </cell>
          <cell r="ED100" t="str">
            <v>N.A</v>
          </cell>
          <cell r="EE100" t="str">
            <v>N.A</v>
          </cell>
          <cell r="EF100" t="str">
            <v>N.A</v>
          </cell>
          <cell r="EG100" t="str">
            <v>N.A</v>
          </cell>
          <cell r="EH100" t="str">
            <v>N.A</v>
          </cell>
          <cell r="EI100" t="str">
            <v>N.A</v>
          </cell>
          <cell r="EJ100" t="str">
            <v>N.A</v>
          </cell>
          <cell r="EK100" t="str">
            <v>N.A</v>
          </cell>
          <cell r="EL100" t="str">
            <v>N.A</v>
          </cell>
          <cell r="EM100" t="str">
            <v>N.A</v>
          </cell>
          <cell r="EN100" t="str">
            <v>N.A</v>
          </cell>
          <cell r="EO100" t="str">
            <v>N.A</v>
          </cell>
          <cell r="EP100" t="str">
            <v>N.A</v>
          </cell>
          <cell r="EQ100" t="str">
            <v>N.A</v>
          </cell>
          <cell r="ER100" t="str">
            <v>N.A</v>
          </cell>
          <cell r="ES100" t="str">
            <v>N.A</v>
          </cell>
          <cell r="ET100" t="str">
            <v>N.A</v>
          </cell>
          <cell r="EU100" t="str">
            <v>N.A</v>
          </cell>
          <cell r="EV100" t="str">
            <v>N.A</v>
          </cell>
          <cell r="EW100" t="str">
            <v>N.A</v>
          </cell>
          <cell r="EX100" t="str">
            <v>N.A</v>
          </cell>
          <cell r="EY100" t="str">
            <v>N.A</v>
          </cell>
          <cell r="EZ100" t="str">
            <v>N.A</v>
          </cell>
          <cell r="FA100" t="str">
            <v>N.A</v>
          </cell>
          <cell r="FB100" t="str">
            <v>N.A</v>
          </cell>
          <cell r="FC100" t="str">
            <v>N.A</v>
          </cell>
          <cell r="FD100" t="str">
            <v>N.A</v>
          </cell>
        </row>
      </sheetData>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Control"/>
      <sheetName val="Macro"/>
      <sheetName val="Micro"/>
      <sheetName val="Serdeuda"/>
      <sheetName val="Fcaja(cor)"/>
      <sheetName val="Esfin(mensual)"/>
      <sheetName val="ResumenSD"/>
      <sheetName val="Fcaja(res)"/>
      <sheetName val="Esfin(anual)"/>
      <sheetName val="Fuentes y usos (2)"/>
      <sheetName val="Fuentes y usos"/>
      <sheetName val="Hoja1"/>
    </sheetNames>
    <sheetDataSet>
      <sheetData sheetId="0"/>
      <sheetData sheetId="1"/>
      <sheetData sheetId="2"/>
      <sheetData sheetId="3"/>
      <sheetData sheetId="4"/>
      <sheetData sheetId="5">
        <row r="8">
          <cell r="D8">
            <v>38231</v>
          </cell>
          <cell r="E8">
            <v>38261</v>
          </cell>
          <cell r="F8">
            <v>38292</v>
          </cell>
          <cell r="G8">
            <v>38322</v>
          </cell>
          <cell r="H8">
            <v>38353</v>
          </cell>
          <cell r="I8">
            <v>38384</v>
          </cell>
          <cell r="J8">
            <v>38412</v>
          </cell>
          <cell r="K8">
            <v>38443</v>
          </cell>
          <cell r="L8">
            <v>38473</v>
          </cell>
          <cell r="M8">
            <v>38504</v>
          </cell>
          <cell r="N8">
            <v>38534</v>
          </cell>
          <cell r="O8">
            <v>38565</v>
          </cell>
          <cell r="P8">
            <v>38596</v>
          </cell>
          <cell r="Q8">
            <v>38626</v>
          </cell>
          <cell r="R8">
            <v>38657</v>
          </cell>
          <cell r="S8">
            <v>38687</v>
          </cell>
          <cell r="T8">
            <v>38718</v>
          </cell>
          <cell r="U8">
            <v>38749</v>
          </cell>
          <cell r="V8">
            <v>38777</v>
          </cell>
          <cell r="W8">
            <v>38808</v>
          </cell>
          <cell r="X8">
            <v>38838</v>
          </cell>
          <cell r="Y8">
            <v>38869</v>
          </cell>
          <cell r="Z8">
            <v>38899</v>
          </cell>
          <cell r="AA8">
            <v>38930</v>
          </cell>
          <cell r="AB8">
            <v>38961</v>
          </cell>
          <cell r="AC8">
            <v>38991</v>
          </cell>
          <cell r="AD8">
            <v>39022</v>
          </cell>
          <cell r="AE8">
            <v>39052</v>
          </cell>
          <cell r="AF8">
            <v>39083</v>
          </cell>
          <cell r="AG8">
            <v>39114</v>
          </cell>
          <cell r="AH8">
            <v>39142</v>
          </cell>
          <cell r="AI8">
            <v>39173</v>
          </cell>
          <cell r="AJ8">
            <v>39203</v>
          </cell>
          <cell r="AK8">
            <v>39234</v>
          </cell>
          <cell r="AL8">
            <v>39264</v>
          </cell>
          <cell r="AM8">
            <v>39295</v>
          </cell>
          <cell r="AN8">
            <v>39326</v>
          </cell>
          <cell r="AO8">
            <v>39356</v>
          </cell>
          <cell r="AP8">
            <v>39387</v>
          </cell>
          <cell r="AQ8">
            <v>39417</v>
          </cell>
          <cell r="AR8">
            <v>39448</v>
          </cell>
          <cell r="AS8">
            <v>39479</v>
          </cell>
          <cell r="AT8">
            <v>39508</v>
          </cell>
          <cell r="AU8">
            <v>39539</v>
          </cell>
          <cell r="AV8">
            <v>39569</v>
          </cell>
          <cell r="AW8">
            <v>39600</v>
          </cell>
          <cell r="AX8">
            <v>39630</v>
          </cell>
          <cell r="AY8">
            <v>39661</v>
          </cell>
          <cell r="AZ8">
            <v>39692</v>
          </cell>
          <cell r="BA8">
            <v>39722</v>
          </cell>
          <cell r="BB8">
            <v>39753</v>
          </cell>
          <cell r="BC8">
            <v>39783</v>
          </cell>
          <cell r="BD8">
            <v>39814</v>
          </cell>
          <cell r="BE8">
            <v>39845</v>
          </cell>
          <cell r="BF8">
            <v>39873</v>
          </cell>
          <cell r="BG8">
            <v>39904</v>
          </cell>
          <cell r="BH8">
            <v>39934</v>
          </cell>
          <cell r="BI8">
            <v>39965</v>
          </cell>
          <cell r="BJ8">
            <v>39995</v>
          </cell>
          <cell r="BK8">
            <v>40026</v>
          </cell>
          <cell r="BL8">
            <v>40057</v>
          </cell>
          <cell r="BM8">
            <v>40087</v>
          </cell>
          <cell r="BN8">
            <v>40118</v>
          </cell>
          <cell r="BO8">
            <v>40148</v>
          </cell>
          <cell r="BP8">
            <v>40179</v>
          </cell>
          <cell r="BQ8">
            <v>40210</v>
          </cell>
          <cell r="BR8">
            <v>40238</v>
          </cell>
          <cell r="BS8">
            <v>40269</v>
          </cell>
          <cell r="BT8">
            <v>40299</v>
          </cell>
          <cell r="BU8">
            <v>40330</v>
          </cell>
          <cell r="BV8">
            <v>40360</v>
          </cell>
          <cell r="BW8">
            <v>40391</v>
          </cell>
          <cell r="BX8">
            <v>40422</v>
          </cell>
          <cell r="BY8">
            <v>40452</v>
          </cell>
          <cell r="BZ8">
            <v>40483</v>
          </cell>
          <cell r="CA8">
            <v>40513</v>
          </cell>
          <cell r="CB8">
            <v>40544</v>
          </cell>
          <cell r="CC8">
            <v>40575</v>
          </cell>
          <cell r="CD8">
            <v>40603</v>
          </cell>
          <cell r="CE8">
            <v>40634</v>
          </cell>
          <cell r="CF8">
            <v>40664</v>
          </cell>
          <cell r="CG8">
            <v>40695</v>
          </cell>
          <cell r="CH8">
            <v>40725</v>
          </cell>
          <cell r="CI8">
            <v>40756</v>
          </cell>
          <cell r="CJ8">
            <v>40787</v>
          </cell>
          <cell r="CK8">
            <v>40817</v>
          </cell>
          <cell r="CL8">
            <v>40848</v>
          </cell>
          <cell r="CM8">
            <v>40878</v>
          </cell>
          <cell r="CN8">
            <v>40909</v>
          </cell>
          <cell r="CO8">
            <v>40940</v>
          </cell>
          <cell r="CP8">
            <v>40969</v>
          </cell>
          <cell r="CQ8">
            <v>41000</v>
          </cell>
          <cell r="CR8">
            <v>41030</v>
          </cell>
          <cell r="CS8">
            <v>41061</v>
          </cell>
          <cell r="CT8">
            <v>41091</v>
          </cell>
          <cell r="CU8">
            <v>41122</v>
          </cell>
          <cell r="CV8">
            <v>41153</v>
          </cell>
          <cell r="CW8">
            <v>41183</v>
          </cell>
          <cell r="CX8">
            <v>41214</v>
          </cell>
          <cell r="CY8">
            <v>41244</v>
          </cell>
          <cell r="CZ8">
            <v>41275</v>
          </cell>
          <cell r="DA8">
            <v>41306</v>
          </cell>
          <cell r="DB8">
            <v>41334</v>
          </cell>
          <cell r="DC8">
            <v>41365</v>
          </cell>
          <cell r="DD8">
            <v>41395</v>
          </cell>
          <cell r="DE8">
            <v>41426</v>
          </cell>
          <cell r="DF8">
            <v>41456</v>
          </cell>
          <cell r="DG8">
            <v>41487</v>
          </cell>
          <cell r="DH8">
            <v>41518</v>
          </cell>
          <cell r="DI8">
            <v>41548</v>
          </cell>
          <cell r="DJ8">
            <v>41579</v>
          </cell>
          <cell r="DK8">
            <v>41609</v>
          </cell>
          <cell r="DL8">
            <v>41640</v>
          </cell>
          <cell r="DM8">
            <v>41671</v>
          </cell>
          <cell r="DN8">
            <v>41699</v>
          </cell>
          <cell r="DO8">
            <v>41730</v>
          </cell>
          <cell r="DP8">
            <v>41760</v>
          </cell>
          <cell r="DQ8">
            <v>41791</v>
          </cell>
          <cell r="DR8">
            <v>41821</v>
          </cell>
          <cell r="DS8">
            <v>41852</v>
          </cell>
          <cell r="DT8">
            <v>41883</v>
          </cell>
          <cell r="DU8">
            <v>41913</v>
          </cell>
          <cell r="DV8">
            <v>41944</v>
          </cell>
          <cell r="DW8">
            <v>41974</v>
          </cell>
          <cell r="DX8">
            <v>42005</v>
          </cell>
          <cell r="DY8">
            <v>42036</v>
          </cell>
          <cell r="DZ8">
            <v>42064</v>
          </cell>
          <cell r="EA8">
            <v>42095</v>
          </cell>
          <cell r="EB8">
            <v>42125</v>
          </cell>
          <cell r="EC8">
            <v>42156</v>
          </cell>
          <cell r="ED8">
            <v>42186</v>
          </cell>
          <cell r="EE8">
            <v>42217</v>
          </cell>
          <cell r="EF8">
            <v>42248</v>
          </cell>
          <cell r="EG8">
            <v>42278</v>
          </cell>
          <cell r="EH8">
            <v>42309</v>
          </cell>
          <cell r="EI8">
            <v>42339</v>
          </cell>
          <cell r="EJ8">
            <v>42370</v>
          </cell>
          <cell r="EK8">
            <v>42401</v>
          </cell>
          <cell r="EL8">
            <v>42430</v>
          </cell>
          <cell r="EM8">
            <v>42461</v>
          </cell>
          <cell r="EN8">
            <v>42491</v>
          </cell>
          <cell r="EO8">
            <v>42522</v>
          </cell>
          <cell r="EP8">
            <v>42552</v>
          </cell>
          <cell r="EQ8">
            <v>42583</v>
          </cell>
          <cell r="ER8">
            <v>42614</v>
          </cell>
          <cell r="ES8">
            <v>42644</v>
          </cell>
          <cell r="ET8">
            <v>42675</v>
          </cell>
          <cell r="EU8">
            <v>42705</v>
          </cell>
          <cell r="EV8">
            <v>42736</v>
          </cell>
          <cell r="EW8">
            <v>42767</v>
          </cell>
          <cell r="EX8">
            <v>42795</v>
          </cell>
          <cell r="EY8">
            <v>42826</v>
          </cell>
          <cell r="EZ8">
            <v>42856</v>
          </cell>
          <cell r="FA8">
            <v>42887</v>
          </cell>
          <cell r="FB8">
            <v>42917</v>
          </cell>
          <cell r="FC8">
            <v>42948</v>
          </cell>
          <cell r="FD8">
            <v>42979</v>
          </cell>
        </row>
        <row r="100">
          <cell r="D100" t="str">
            <v>N.A</v>
          </cell>
          <cell r="E100" t="str">
            <v>N.A</v>
          </cell>
          <cell r="F100" t="str">
            <v>N.A</v>
          </cell>
          <cell r="G100" t="str">
            <v>N.A</v>
          </cell>
          <cell r="H100" t="str">
            <v>N.A</v>
          </cell>
          <cell r="I100" t="str">
            <v>N.A</v>
          </cell>
          <cell r="J100">
            <v>5.0916247150664882</v>
          </cell>
          <cell r="K100">
            <v>4.398134949424068</v>
          </cell>
          <cell r="L100">
            <v>6.1799110523756315</v>
          </cell>
          <cell r="M100">
            <v>2.634951333926145</v>
          </cell>
          <cell r="N100">
            <v>3.8203617443479096</v>
          </cell>
          <cell r="O100">
            <v>2.2296148723578577</v>
          </cell>
          <cell r="P100">
            <v>3.1279020690397261</v>
          </cell>
          <cell r="Q100">
            <v>4.1847309044860825</v>
          </cell>
          <cell r="R100">
            <v>4.537074753529188</v>
          </cell>
          <cell r="S100">
            <v>6.1428867688238258</v>
          </cell>
          <cell r="T100">
            <v>7.0994845276834635</v>
          </cell>
          <cell r="U100">
            <v>7.0274360752591125</v>
          </cell>
          <cell r="V100">
            <v>8.0284437186953941</v>
          </cell>
          <cell r="W100">
            <v>7.9107029973836545</v>
          </cell>
          <cell r="X100">
            <v>7.9606493765552901</v>
          </cell>
          <cell r="Y100">
            <v>8.4852539367794595</v>
          </cell>
          <cell r="Z100">
            <v>8.4107183515728465</v>
          </cell>
          <cell r="AA100">
            <v>6.413605828424263</v>
          </cell>
          <cell r="AB100">
            <v>6.6130265376416322</v>
          </cell>
          <cell r="AC100">
            <v>6.587148466146961</v>
          </cell>
          <cell r="AD100">
            <v>5.7551288340088487</v>
          </cell>
          <cell r="AE100">
            <v>6.8844692575054909</v>
          </cell>
          <cell r="AF100">
            <v>6.8711917817945549</v>
          </cell>
          <cell r="AG100">
            <v>6.0163401876019593</v>
          </cell>
          <cell r="AH100">
            <v>7.4296284745245256</v>
          </cell>
          <cell r="AI100">
            <v>5.5199318159426172</v>
          </cell>
          <cell r="AJ100">
            <v>4.8790604762323353</v>
          </cell>
          <cell r="AK100">
            <v>6.0484066071598024</v>
          </cell>
          <cell r="AL100">
            <v>6.1103976981930934</v>
          </cell>
          <cell r="AM100">
            <v>5.290292177176994</v>
          </cell>
          <cell r="AN100">
            <v>6.6614192284090619</v>
          </cell>
          <cell r="AO100">
            <v>6.8055490144433461</v>
          </cell>
          <cell r="AP100">
            <v>6.0881496350615585</v>
          </cell>
          <cell r="AQ100">
            <v>7.4318161170881778</v>
          </cell>
          <cell r="AR100">
            <v>7.5804100003981754</v>
          </cell>
          <cell r="AS100">
            <v>6.7750934974347539</v>
          </cell>
          <cell r="AT100">
            <v>8.5684557718733867</v>
          </cell>
          <cell r="AU100">
            <v>5.793503800772946</v>
          </cell>
          <cell r="AV100">
            <v>5.2696406095780883</v>
          </cell>
          <cell r="AW100">
            <v>6.7356191147843516</v>
          </cell>
          <cell r="AX100">
            <v>6.9692130881087655</v>
          </cell>
          <cell r="AY100">
            <v>5.8796791864318045</v>
          </cell>
          <cell r="AZ100">
            <v>7.6148124352146436</v>
          </cell>
          <cell r="BA100">
            <v>7.942370490845545</v>
          </cell>
          <cell r="BB100">
            <v>7.2412110828446146</v>
          </cell>
          <cell r="BC100">
            <v>9.0466675269961154</v>
          </cell>
          <cell r="BD100">
            <v>9.3687154128950443</v>
          </cell>
          <cell r="BE100">
            <v>8.493635859722044</v>
          </cell>
          <cell r="BF100">
            <v>10.949666568895932</v>
          </cell>
          <cell r="BG100">
            <v>7.1300996064196012</v>
          </cell>
          <cell r="BH100">
            <v>6.6081726123625</v>
          </cell>
          <cell r="BI100">
            <v>8.6518098878504883</v>
          </cell>
          <cell r="BJ100">
            <v>9.0695538933673046</v>
          </cell>
          <cell r="BK100">
            <v>7.4700537018526916</v>
          </cell>
          <cell r="BL100">
            <v>9.8705101254171623</v>
          </cell>
          <cell r="BM100">
            <v>10.398109200345807</v>
          </cell>
          <cell r="BN100">
            <v>9.5691380398943124</v>
          </cell>
          <cell r="BO100">
            <v>12.17576748295868</v>
          </cell>
          <cell r="BP100">
            <v>12.686152417516833</v>
          </cell>
          <cell r="BQ100">
            <v>11.570367469443202</v>
          </cell>
          <cell r="BR100">
            <v>15.095221790961231</v>
          </cell>
          <cell r="BS100">
            <v>9.9414575693040543</v>
          </cell>
          <cell r="BT100">
            <v>9.2612417533621443</v>
          </cell>
          <cell r="BU100">
            <v>12.280698887804503</v>
          </cell>
          <cell r="BV100">
            <v>12.900680601272388</v>
          </cell>
          <cell r="BW100">
            <v>10.49281361143751</v>
          </cell>
          <cell r="BX100">
            <v>13.997633148066704</v>
          </cell>
          <cell r="BY100">
            <v>14.748163717155672</v>
          </cell>
          <cell r="BZ100">
            <v>13.582695704930567</v>
          </cell>
          <cell r="CA100">
            <v>17.487942164394433</v>
          </cell>
          <cell r="CB100">
            <v>18.207796953663344</v>
          </cell>
          <cell r="CC100">
            <v>16.60342221009234</v>
          </cell>
          <cell r="CD100">
            <v>21.79574098475015</v>
          </cell>
          <cell r="CE100">
            <v>13.31692512781615</v>
          </cell>
          <cell r="CF100">
            <v>12.468098859655081</v>
          </cell>
          <cell r="CG100">
            <v>16.715395938508205</v>
          </cell>
          <cell r="CH100">
            <v>17.60816081148964</v>
          </cell>
          <cell r="CI100">
            <v>13.444982543479638</v>
          </cell>
          <cell r="CJ100">
            <v>18.163094381679109</v>
          </cell>
          <cell r="CK100">
            <v>19.240552295334822</v>
          </cell>
          <cell r="CL100">
            <v>17.805482495365634</v>
          </cell>
          <cell r="CM100">
            <v>23.166794548729616</v>
          </cell>
          <cell r="CN100">
            <v>24.202174391071328</v>
          </cell>
          <cell r="CO100">
            <v>22.137200679141142</v>
          </cell>
          <cell r="CP100">
            <v>35.2711665905167</v>
          </cell>
          <cell r="CQ100">
            <v>19.779816644089319</v>
          </cell>
          <cell r="CR100">
            <v>17.067269622760925</v>
          </cell>
          <cell r="CS100">
            <v>33.624032190338262</v>
          </cell>
          <cell r="CT100">
            <v>40.203177824358804</v>
          </cell>
          <cell r="CU100">
            <v>40.306689317499689</v>
          </cell>
          <cell r="CV100" t="str">
            <v>N.A</v>
          </cell>
          <cell r="CW100" t="str">
            <v>N.A</v>
          </cell>
          <cell r="CX100" t="str">
            <v>N.A</v>
          </cell>
          <cell r="CY100" t="str">
            <v>N.A</v>
          </cell>
          <cell r="CZ100" t="str">
            <v>N.A</v>
          </cell>
          <cell r="DA100" t="str">
            <v>N.A</v>
          </cell>
          <cell r="DB100" t="str">
            <v>N.A</v>
          </cell>
          <cell r="DC100" t="str">
            <v>N.A</v>
          </cell>
          <cell r="DD100" t="str">
            <v>N.A</v>
          </cell>
          <cell r="DE100" t="str">
            <v>N.A</v>
          </cell>
          <cell r="DF100" t="str">
            <v>N.A</v>
          </cell>
          <cell r="DG100" t="str">
            <v>N.A</v>
          </cell>
          <cell r="DH100" t="str">
            <v>N.A</v>
          </cell>
          <cell r="DI100" t="str">
            <v>N.A</v>
          </cell>
          <cell r="DJ100" t="str">
            <v>N.A</v>
          </cell>
          <cell r="DK100" t="str">
            <v>N.A</v>
          </cell>
          <cell r="DL100" t="str">
            <v>N.A</v>
          </cell>
          <cell r="DM100" t="str">
            <v>N.A</v>
          </cell>
          <cell r="DN100" t="str">
            <v>N.A</v>
          </cell>
          <cell r="DO100" t="str">
            <v>N.A</v>
          </cell>
          <cell r="DP100" t="str">
            <v>N.A</v>
          </cell>
          <cell r="DQ100" t="str">
            <v>N.A</v>
          </cell>
          <cell r="DR100" t="str">
            <v>N.A</v>
          </cell>
          <cell r="DS100" t="str">
            <v>N.A</v>
          </cell>
          <cell r="DT100" t="str">
            <v>N.A</v>
          </cell>
          <cell r="DU100" t="str">
            <v>N.A</v>
          </cell>
          <cell r="DV100" t="str">
            <v>N.A</v>
          </cell>
          <cell r="DW100" t="str">
            <v>N.A</v>
          </cell>
          <cell r="DX100" t="str">
            <v>N.A</v>
          </cell>
          <cell r="DY100" t="str">
            <v>N.A</v>
          </cell>
          <cell r="DZ100" t="str">
            <v>N.A</v>
          </cell>
          <cell r="EA100" t="str">
            <v>N.A</v>
          </cell>
          <cell r="EB100" t="str">
            <v>N.A</v>
          </cell>
          <cell r="EC100" t="str">
            <v>N.A</v>
          </cell>
          <cell r="ED100" t="str">
            <v>N.A</v>
          </cell>
          <cell r="EE100" t="str">
            <v>N.A</v>
          </cell>
          <cell r="EF100" t="str">
            <v>N.A</v>
          </cell>
          <cell r="EG100" t="str">
            <v>N.A</v>
          </cell>
          <cell r="EH100" t="str">
            <v>N.A</v>
          </cell>
          <cell r="EI100" t="str">
            <v>N.A</v>
          </cell>
          <cell r="EJ100" t="str">
            <v>N.A</v>
          </cell>
          <cell r="EK100" t="str">
            <v>N.A</v>
          </cell>
          <cell r="EL100" t="str">
            <v>N.A</v>
          </cell>
          <cell r="EM100" t="str">
            <v>N.A</v>
          </cell>
          <cell r="EN100" t="str">
            <v>N.A</v>
          </cell>
          <cell r="EO100" t="str">
            <v>N.A</v>
          </cell>
          <cell r="EP100" t="str">
            <v>N.A</v>
          </cell>
          <cell r="EQ100" t="str">
            <v>N.A</v>
          </cell>
          <cell r="ER100" t="str">
            <v>N.A</v>
          </cell>
          <cell r="ES100" t="str">
            <v>N.A</v>
          </cell>
          <cell r="ET100" t="str">
            <v>N.A</v>
          </cell>
          <cell r="EU100" t="str">
            <v>N.A</v>
          </cell>
          <cell r="EV100" t="str">
            <v>N.A</v>
          </cell>
          <cell r="EW100" t="str">
            <v>N.A</v>
          </cell>
          <cell r="EX100" t="str">
            <v>N.A</v>
          </cell>
          <cell r="EY100" t="str">
            <v>N.A</v>
          </cell>
          <cell r="EZ100" t="str">
            <v>N.A</v>
          </cell>
          <cell r="FA100" t="str">
            <v>N.A</v>
          </cell>
          <cell r="FB100" t="str">
            <v>N.A</v>
          </cell>
          <cell r="FC100" t="str">
            <v>N.A</v>
          </cell>
          <cell r="FD100" t="str">
            <v>N.A</v>
          </cell>
        </row>
      </sheetData>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Control"/>
      <sheetName val="Macro"/>
      <sheetName val="Micro"/>
      <sheetName val="Serdeuda"/>
      <sheetName val="Fcaja(cor)"/>
      <sheetName val="Esfin(mensual)"/>
      <sheetName val="ResumenSD"/>
      <sheetName val="Fcaja(res)"/>
      <sheetName val="Esfin(anual)"/>
      <sheetName val="Fuentes y usos (2)"/>
      <sheetName val="Fuentes y usos"/>
      <sheetName val="Hoja1"/>
    </sheetNames>
    <sheetDataSet>
      <sheetData sheetId="0"/>
      <sheetData sheetId="1"/>
      <sheetData sheetId="2"/>
      <sheetData sheetId="3"/>
      <sheetData sheetId="4"/>
      <sheetData sheetId="5">
        <row r="8">
          <cell r="D8">
            <v>38231</v>
          </cell>
          <cell r="E8">
            <v>38261</v>
          </cell>
          <cell r="F8">
            <v>38292</v>
          </cell>
          <cell r="G8">
            <v>38322</v>
          </cell>
          <cell r="H8">
            <v>38353</v>
          </cell>
          <cell r="I8">
            <v>38384</v>
          </cell>
          <cell r="J8">
            <v>38412</v>
          </cell>
          <cell r="K8">
            <v>38443</v>
          </cell>
          <cell r="L8">
            <v>38473</v>
          </cell>
          <cell r="M8">
            <v>38504</v>
          </cell>
          <cell r="N8">
            <v>38534</v>
          </cell>
          <cell r="O8">
            <v>38565</v>
          </cell>
          <cell r="P8">
            <v>38596</v>
          </cell>
          <cell r="Q8">
            <v>38626</v>
          </cell>
          <cell r="R8">
            <v>38657</v>
          </cell>
          <cell r="S8">
            <v>38687</v>
          </cell>
          <cell r="T8">
            <v>38718</v>
          </cell>
          <cell r="U8">
            <v>38749</v>
          </cell>
          <cell r="V8">
            <v>38777</v>
          </cell>
          <cell r="W8">
            <v>38808</v>
          </cell>
          <cell r="X8">
            <v>38838</v>
          </cell>
          <cell r="Y8">
            <v>38869</v>
          </cell>
          <cell r="Z8">
            <v>38899</v>
          </cell>
          <cell r="AA8">
            <v>38930</v>
          </cell>
          <cell r="AB8">
            <v>38961</v>
          </cell>
          <cell r="AC8">
            <v>38991</v>
          </cell>
          <cell r="AD8">
            <v>39022</v>
          </cell>
          <cell r="AE8">
            <v>39052</v>
          </cell>
          <cell r="AF8">
            <v>39083</v>
          </cell>
          <cell r="AG8">
            <v>39114</v>
          </cell>
          <cell r="AH8">
            <v>39142</v>
          </cell>
          <cell r="AI8">
            <v>39173</v>
          </cell>
          <cell r="AJ8">
            <v>39203</v>
          </cell>
          <cell r="AK8">
            <v>39234</v>
          </cell>
          <cell r="AL8">
            <v>39264</v>
          </cell>
          <cell r="AM8">
            <v>39295</v>
          </cell>
          <cell r="AN8">
            <v>39326</v>
          </cell>
          <cell r="AO8">
            <v>39356</v>
          </cell>
          <cell r="AP8">
            <v>39387</v>
          </cell>
          <cell r="AQ8">
            <v>39417</v>
          </cell>
          <cell r="AR8">
            <v>39448</v>
          </cell>
          <cell r="AS8">
            <v>39479</v>
          </cell>
          <cell r="AT8">
            <v>39508</v>
          </cell>
          <cell r="AU8">
            <v>39539</v>
          </cell>
          <cell r="AV8">
            <v>39569</v>
          </cell>
          <cell r="AW8">
            <v>39600</v>
          </cell>
          <cell r="AX8">
            <v>39630</v>
          </cell>
          <cell r="AY8">
            <v>39661</v>
          </cell>
          <cell r="AZ8">
            <v>39692</v>
          </cell>
          <cell r="BA8">
            <v>39722</v>
          </cell>
          <cell r="BB8">
            <v>39753</v>
          </cell>
          <cell r="BC8">
            <v>39783</v>
          </cell>
          <cell r="BD8">
            <v>39814</v>
          </cell>
          <cell r="BE8">
            <v>39845</v>
          </cell>
          <cell r="BF8">
            <v>39873</v>
          </cell>
          <cell r="BG8">
            <v>39904</v>
          </cell>
          <cell r="BH8">
            <v>39934</v>
          </cell>
          <cell r="BI8">
            <v>39965</v>
          </cell>
          <cell r="BJ8">
            <v>39995</v>
          </cell>
          <cell r="BK8">
            <v>40026</v>
          </cell>
          <cell r="BL8">
            <v>40057</v>
          </cell>
          <cell r="BM8">
            <v>40087</v>
          </cell>
          <cell r="BN8">
            <v>40118</v>
          </cell>
          <cell r="BO8">
            <v>40148</v>
          </cell>
          <cell r="BP8">
            <v>40179</v>
          </cell>
          <cell r="BQ8">
            <v>40210</v>
          </cell>
          <cell r="BR8">
            <v>40238</v>
          </cell>
          <cell r="BS8">
            <v>40269</v>
          </cell>
          <cell r="BT8">
            <v>40299</v>
          </cell>
          <cell r="BU8">
            <v>40330</v>
          </cell>
          <cell r="BV8">
            <v>40360</v>
          </cell>
          <cell r="BW8">
            <v>40391</v>
          </cell>
          <cell r="BX8">
            <v>40422</v>
          </cell>
          <cell r="BY8">
            <v>40452</v>
          </cell>
          <cell r="BZ8">
            <v>40483</v>
          </cell>
          <cell r="CA8">
            <v>40513</v>
          </cell>
          <cell r="CB8">
            <v>40544</v>
          </cell>
          <cell r="CC8">
            <v>40575</v>
          </cell>
          <cell r="CD8">
            <v>40603</v>
          </cell>
          <cell r="CE8">
            <v>40634</v>
          </cell>
          <cell r="CF8">
            <v>40664</v>
          </cell>
          <cell r="CG8">
            <v>40695</v>
          </cell>
          <cell r="CH8">
            <v>40725</v>
          </cell>
          <cell r="CI8">
            <v>40756</v>
          </cell>
          <cell r="CJ8">
            <v>40787</v>
          </cell>
          <cell r="CK8">
            <v>40817</v>
          </cell>
          <cell r="CL8">
            <v>40848</v>
          </cell>
          <cell r="CM8">
            <v>40878</v>
          </cell>
          <cell r="CN8">
            <v>40909</v>
          </cell>
          <cell r="CO8">
            <v>40940</v>
          </cell>
          <cell r="CP8">
            <v>40969</v>
          </cell>
          <cell r="CQ8">
            <v>41000</v>
          </cell>
          <cell r="CR8">
            <v>41030</v>
          </cell>
          <cell r="CS8">
            <v>41061</v>
          </cell>
          <cell r="CT8">
            <v>41091</v>
          </cell>
          <cell r="CU8">
            <v>41122</v>
          </cell>
          <cell r="CV8">
            <v>41153</v>
          </cell>
          <cell r="CW8">
            <v>41183</v>
          </cell>
          <cell r="CX8">
            <v>41214</v>
          </cell>
          <cell r="CY8">
            <v>41244</v>
          </cell>
          <cell r="CZ8">
            <v>41275</v>
          </cell>
          <cell r="DA8">
            <v>41306</v>
          </cell>
          <cell r="DB8">
            <v>41334</v>
          </cell>
          <cell r="DC8">
            <v>41365</v>
          </cell>
          <cell r="DD8">
            <v>41395</v>
          </cell>
          <cell r="DE8">
            <v>41426</v>
          </cell>
          <cell r="DF8">
            <v>41456</v>
          </cell>
          <cell r="DG8">
            <v>41487</v>
          </cell>
          <cell r="DH8">
            <v>41518</v>
          </cell>
          <cell r="DI8">
            <v>41548</v>
          </cell>
          <cell r="DJ8">
            <v>41579</v>
          </cell>
          <cell r="DK8">
            <v>41609</v>
          </cell>
          <cell r="DL8">
            <v>41640</v>
          </cell>
          <cell r="DM8">
            <v>41671</v>
          </cell>
          <cell r="DN8">
            <v>41699</v>
          </cell>
          <cell r="DO8">
            <v>41730</v>
          </cell>
          <cell r="DP8">
            <v>41760</v>
          </cell>
          <cell r="DQ8">
            <v>41791</v>
          </cell>
          <cell r="DR8">
            <v>41821</v>
          </cell>
          <cell r="DS8">
            <v>41852</v>
          </cell>
          <cell r="DT8">
            <v>41883</v>
          </cell>
          <cell r="DU8">
            <v>41913</v>
          </cell>
          <cell r="DV8">
            <v>41944</v>
          </cell>
          <cell r="DW8">
            <v>41974</v>
          </cell>
          <cell r="DX8">
            <v>42005</v>
          </cell>
          <cell r="DY8">
            <v>42036</v>
          </cell>
          <cell r="DZ8">
            <v>42064</v>
          </cell>
          <cell r="EA8">
            <v>42095</v>
          </cell>
          <cell r="EB8">
            <v>42125</v>
          </cell>
          <cell r="EC8">
            <v>42156</v>
          </cell>
          <cell r="ED8">
            <v>42186</v>
          </cell>
          <cell r="EE8">
            <v>42217</v>
          </cell>
          <cell r="EF8">
            <v>42248</v>
          </cell>
          <cell r="EG8">
            <v>42278</v>
          </cell>
          <cell r="EH8">
            <v>42309</v>
          </cell>
          <cell r="EI8">
            <v>42339</v>
          </cell>
          <cell r="EJ8">
            <v>42370</v>
          </cell>
          <cell r="EK8">
            <v>42401</v>
          </cell>
          <cell r="EL8">
            <v>42430</v>
          </cell>
          <cell r="EM8">
            <v>42461</v>
          </cell>
          <cell r="EN8">
            <v>42491</v>
          </cell>
          <cell r="EO8">
            <v>42522</v>
          </cell>
          <cell r="EP8">
            <v>42552</v>
          </cell>
          <cell r="EQ8">
            <v>42583</v>
          </cell>
          <cell r="ER8">
            <v>42614</v>
          </cell>
          <cell r="ES8">
            <v>42644</v>
          </cell>
          <cell r="ET8">
            <v>42675</v>
          </cell>
          <cell r="EU8">
            <v>42705</v>
          </cell>
          <cell r="EV8">
            <v>42736</v>
          </cell>
          <cell r="EW8">
            <v>42767</v>
          </cell>
          <cell r="EX8">
            <v>42795</v>
          </cell>
          <cell r="EY8">
            <v>42826</v>
          </cell>
          <cell r="EZ8">
            <v>42856</v>
          </cell>
          <cell r="FA8">
            <v>42887</v>
          </cell>
          <cell r="FB8">
            <v>42917</v>
          </cell>
          <cell r="FC8">
            <v>42948</v>
          </cell>
          <cell r="FD8">
            <v>42979</v>
          </cell>
        </row>
        <row r="100">
          <cell r="D100" t="str">
            <v>N.A</v>
          </cell>
          <cell r="E100" t="str">
            <v>N.A</v>
          </cell>
          <cell r="F100" t="str">
            <v>N.A</v>
          </cell>
          <cell r="G100" t="str">
            <v>N.A</v>
          </cell>
          <cell r="H100" t="str">
            <v>N.A</v>
          </cell>
          <cell r="I100" t="str">
            <v>N.A</v>
          </cell>
          <cell r="J100">
            <v>5.0916247150664882</v>
          </cell>
          <cell r="K100">
            <v>4.398134949424068</v>
          </cell>
          <cell r="L100">
            <v>6.1799110523756315</v>
          </cell>
          <cell r="M100">
            <v>2.634951333926145</v>
          </cell>
          <cell r="N100">
            <v>3.8203617443479096</v>
          </cell>
          <cell r="O100">
            <v>2.2296148723578577</v>
          </cell>
          <cell r="P100">
            <v>3.1279020690397261</v>
          </cell>
          <cell r="Q100">
            <v>4.1847309044860825</v>
          </cell>
          <cell r="R100">
            <v>4.537074753529188</v>
          </cell>
          <cell r="S100">
            <v>6.1428867688238258</v>
          </cell>
          <cell r="T100">
            <v>7.0994845276834635</v>
          </cell>
          <cell r="U100">
            <v>7.0274360752591125</v>
          </cell>
          <cell r="V100">
            <v>8.0284437186953941</v>
          </cell>
          <cell r="W100">
            <v>7.9107029973836545</v>
          </cell>
          <cell r="X100">
            <v>7.9606493765552901</v>
          </cell>
          <cell r="Y100">
            <v>8.4852539367794595</v>
          </cell>
          <cell r="Z100">
            <v>8.4107183515728465</v>
          </cell>
          <cell r="AA100">
            <v>6.413605828424263</v>
          </cell>
          <cell r="AB100">
            <v>6.6130265376416322</v>
          </cell>
          <cell r="AC100">
            <v>6.587148466146961</v>
          </cell>
          <cell r="AD100">
            <v>5.7551288340088487</v>
          </cell>
          <cell r="AE100">
            <v>6.8844692575054909</v>
          </cell>
          <cell r="AF100">
            <v>6.8711917817945549</v>
          </cell>
          <cell r="AG100">
            <v>6.0163401876019593</v>
          </cell>
          <cell r="AH100">
            <v>7.4296284745245256</v>
          </cell>
          <cell r="AI100">
            <v>5.5199318159426172</v>
          </cell>
          <cell r="AJ100">
            <v>4.8790604762323353</v>
          </cell>
          <cell r="AK100">
            <v>6.0484066071598024</v>
          </cell>
          <cell r="AL100">
            <v>6.1103976981930934</v>
          </cell>
          <cell r="AM100">
            <v>5.290292177176994</v>
          </cell>
          <cell r="AN100">
            <v>6.6614192284090619</v>
          </cell>
          <cell r="AO100">
            <v>6.8055490144433461</v>
          </cell>
          <cell r="AP100">
            <v>6.0881496350615585</v>
          </cell>
          <cell r="AQ100">
            <v>7.4318161170881778</v>
          </cell>
          <cell r="AR100">
            <v>7.5804100003981754</v>
          </cell>
          <cell r="AS100">
            <v>6.7750934974347539</v>
          </cell>
          <cell r="AT100">
            <v>8.5684557718733867</v>
          </cell>
          <cell r="AU100">
            <v>5.793503800772946</v>
          </cell>
          <cell r="AV100">
            <v>5.2696406095780883</v>
          </cell>
          <cell r="AW100">
            <v>6.7356191147843516</v>
          </cell>
          <cell r="AX100">
            <v>6.9692130881087655</v>
          </cell>
          <cell r="AY100">
            <v>5.8796791864318045</v>
          </cell>
          <cell r="AZ100">
            <v>7.6148124352146436</v>
          </cell>
          <cell r="BA100">
            <v>7.942370490845545</v>
          </cell>
          <cell r="BB100">
            <v>7.2412110828446146</v>
          </cell>
          <cell r="BC100">
            <v>9.0466675269961154</v>
          </cell>
          <cell r="BD100">
            <v>9.3687154128950443</v>
          </cell>
          <cell r="BE100">
            <v>8.493635859722044</v>
          </cell>
          <cell r="BF100">
            <v>10.949666568895932</v>
          </cell>
          <cell r="BG100">
            <v>7.1300996064196012</v>
          </cell>
          <cell r="BH100">
            <v>6.6081726123625</v>
          </cell>
          <cell r="BI100">
            <v>8.6518098878504883</v>
          </cell>
          <cell r="BJ100">
            <v>9.0695538933673046</v>
          </cell>
          <cell r="BK100">
            <v>7.4700537018526916</v>
          </cell>
          <cell r="BL100">
            <v>9.8705101254171623</v>
          </cell>
          <cell r="BM100">
            <v>10.398109200345807</v>
          </cell>
          <cell r="BN100">
            <v>9.5691380398943124</v>
          </cell>
          <cell r="BO100">
            <v>12.17576748295868</v>
          </cell>
          <cell r="BP100">
            <v>12.686152417516833</v>
          </cell>
          <cell r="BQ100">
            <v>11.570367469443202</v>
          </cell>
          <cell r="BR100">
            <v>15.095221790961231</v>
          </cell>
          <cell r="BS100">
            <v>9.9414575693040543</v>
          </cell>
          <cell r="BT100">
            <v>9.2612417533621443</v>
          </cell>
          <cell r="BU100">
            <v>12.280698887804503</v>
          </cell>
          <cell r="BV100">
            <v>12.900680601272388</v>
          </cell>
          <cell r="BW100">
            <v>10.49281361143751</v>
          </cell>
          <cell r="BX100">
            <v>13.997633148066704</v>
          </cell>
          <cell r="BY100">
            <v>14.748163717155672</v>
          </cell>
          <cell r="BZ100">
            <v>13.582695704930567</v>
          </cell>
          <cell r="CA100">
            <v>17.487942164394433</v>
          </cell>
          <cell r="CB100">
            <v>18.207796953663344</v>
          </cell>
          <cell r="CC100">
            <v>16.60342221009234</v>
          </cell>
          <cell r="CD100">
            <v>21.79574098475015</v>
          </cell>
          <cell r="CE100">
            <v>13.31692512781615</v>
          </cell>
          <cell r="CF100">
            <v>12.468098859655081</v>
          </cell>
          <cell r="CG100">
            <v>16.715395938508205</v>
          </cell>
          <cell r="CH100">
            <v>17.60816081148964</v>
          </cell>
          <cell r="CI100">
            <v>13.444982543479638</v>
          </cell>
          <cell r="CJ100">
            <v>18.163094381679109</v>
          </cell>
          <cell r="CK100">
            <v>19.240552295334822</v>
          </cell>
          <cell r="CL100">
            <v>17.805482495365634</v>
          </cell>
          <cell r="CM100">
            <v>23.166794548729616</v>
          </cell>
          <cell r="CN100">
            <v>24.202174391071328</v>
          </cell>
          <cell r="CO100">
            <v>22.137200679141142</v>
          </cell>
          <cell r="CP100">
            <v>35.2711665905167</v>
          </cell>
          <cell r="CQ100">
            <v>19.779816644089319</v>
          </cell>
          <cell r="CR100">
            <v>17.067269622760925</v>
          </cell>
          <cell r="CS100">
            <v>33.624032190338262</v>
          </cell>
          <cell r="CT100">
            <v>40.203177824358804</v>
          </cell>
          <cell r="CU100">
            <v>40.306689317499689</v>
          </cell>
          <cell r="CV100" t="str">
            <v>N.A</v>
          </cell>
          <cell r="CW100" t="str">
            <v>N.A</v>
          </cell>
          <cell r="CX100" t="str">
            <v>N.A</v>
          </cell>
          <cell r="CY100" t="str">
            <v>N.A</v>
          </cell>
          <cell r="CZ100" t="str">
            <v>N.A</v>
          </cell>
          <cell r="DA100" t="str">
            <v>N.A</v>
          </cell>
          <cell r="DB100" t="str">
            <v>N.A</v>
          </cell>
          <cell r="DC100" t="str">
            <v>N.A</v>
          </cell>
          <cell r="DD100" t="str">
            <v>N.A</v>
          </cell>
          <cell r="DE100" t="str">
            <v>N.A</v>
          </cell>
          <cell r="DF100" t="str">
            <v>N.A</v>
          </cell>
          <cell r="DG100" t="str">
            <v>N.A</v>
          </cell>
          <cell r="DH100" t="str">
            <v>N.A</v>
          </cell>
          <cell r="DI100" t="str">
            <v>N.A</v>
          </cell>
          <cell r="DJ100" t="str">
            <v>N.A</v>
          </cell>
          <cell r="DK100" t="str">
            <v>N.A</v>
          </cell>
          <cell r="DL100" t="str">
            <v>N.A</v>
          </cell>
          <cell r="DM100" t="str">
            <v>N.A</v>
          </cell>
          <cell r="DN100" t="str">
            <v>N.A</v>
          </cell>
          <cell r="DO100" t="str">
            <v>N.A</v>
          </cell>
          <cell r="DP100" t="str">
            <v>N.A</v>
          </cell>
          <cell r="DQ100" t="str">
            <v>N.A</v>
          </cell>
          <cell r="DR100" t="str">
            <v>N.A</v>
          </cell>
          <cell r="DS100" t="str">
            <v>N.A</v>
          </cell>
          <cell r="DT100" t="str">
            <v>N.A</v>
          </cell>
          <cell r="DU100" t="str">
            <v>N.A</v>
          </cell>
          <cell r="DV100" t="str">
            <v>N.A</v>
          </cell>
          <cell r="DW100" t="str">
            <v>N.A</v>
          </cell>
          <cell r="DX100" t="str">
            <v>N.A</v>
          </cell>
          <cell r="DY100" t="str">
            <v>N.A</v>
          </cell>
          <cell r="DZ100" t="str">
            <v>N.A</v>
          </cell>
          <cell r="EA100" t="str">
            <v>N.A</v>
          </cell>
          <cell r="EB100" t="str">
            <v>N.A</v>
          </cell>
          <cell r="EC100" t="str">
            <v>N.A</v>
          </cell>
          <cell r="ED100" t="str">
            <v>N.A</v>
          </cell>
          <cell r="EE100" t="str">
            <v>N.A</v>
          </cell>
          <cell r="EF100" t="str">
            <v>N.A</v>
          </cell>
          <cell r="EG100" t="str">
            <v>N.A</v>
          </cell>
          <cell r="EH100" t="str">
            <v>N.A</v>
          </cell>
          <cell r="EI100" t="str">
            <v>N.A</v>
          </cell>
          <cell r="EJ100" t="str">
            <v>N.A</v>
          </cell>
          <cell r="EK100" t="str">
            <v>N.A</v>
          </cell>
          <cell r="EL100" t="str">
            <v>N.A</v>
          </cell>
          <cell r="EM100" t="str">
            <v>N.A</v>
          </cell>
          <cell r="EN100" t="str">
            <v>N.A</v>
          </cell>
          <cell r="EO100" t="str">
            <v>N.A</v>
          </cell>
          <cell r="EP100" t="str">
            <v>N.A</v>
          </cell>
          <cell r="EQ100" t="str">
            <v>N.A</v>
          </cell>
          <cell r="ER100" t="str">
            <v>N.A</v>
          </cell>
          <cell r="ES100" t="str">
            <v>N.A</v>
          </cell>
          <cell r="ET100" t="str">
            <v>N.A</v>
          </cell>
          <cell r="EU100" t="str">
            <v>N.A</v>
          </cell>
          <cell r="EV100" t="str">
            <v>N.A</v>
          </cell>
          <cell r="EW100" t="str">
            <v>N.A</v>
          </cell>
          <cell r="EX100" t="str">
            <v>N.A</v>
          </cell>
          <cell r="EY100" t="str">
            <v>N.A</v>
          </cell>
          <cell r="EZ100" t="str">
            <v>N.A</v>
          </cell>
          <cell r="FA100" t="str">
            <v>N.A</v>
          </cell>
          <cell r="FB100" t="str">
            <v>N.A</v>
          </cell>
          <cell r="FC100" t="str">
            <v>N.A</v>
          </cell>
          <cell r="FD100" t="str">
            <v>N.A</v>
          </cell>
        </row>
      </sheetData>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ENDENCIAS"/>
      <sheetName val="NUEVO"/>
      <sheetName val="ACTUALIZAC"/>
    </sheetNames>
    <sheetDataSet>
      <sheetData sheetId="0">
        <row r="2">
          <cell r="B2" t="str">
            <v>DIRECCIÓN GENERAL - OFICINA DE PREVENCIÓN Y ATENCIÓN DE EMERGENCIAS</v>
          </cell>
        </row>
        <row r="3">
          <cell r="B3" t="str">
            <v>SECRETARIA GENERAL ADMINISTRATIVA - SUBDIRECCIÓN ADMINISTRATIVA</v>
          </cell>
        </row>
        <row r="4">
          <cell r="B4" t="str">
            <v>SECRETARIA GENERAL ADMINISTRATIVA - SUBDIRECCIÓN FINANCIERA</v>
          </cell>
        </row>
        <row r="5">
          <cell r="B5" t="str">
            <v>SECRETARIA GENERAL TÉCNICA - DIRECCIONES TERRITORIALES</v>
          </cell>
        </row>
        <row r="6">
          <cell r="B6" t="str">
            <v>SECRETARIA GENERAL TÉCNICA - GERENCIA DE GRANDES PROYECTOS</v>
          </cell>
        </row>
        <row r="7">
          <cell r="B7" t="str">
            <v>SECRETARIA GENERAL TÉCNICA - GRUPO PLAN 2500</v>
          </cell>
        </row>
        <row r="8">
          <cell r="B8" t="str">
            <v>SECRETARIA GENERAL TÉCNICA - SUBDIRECCIÓN DE APOYO TÉCNICO</v>
          </cell>
        </row>
        <row r="9">
          <cell r="B9" t="str">
            <v>SECRETARIA GENERAL TÉCNICA - SUBDIRECCIÓN DE MEDIO AMBIENTE Y GESTIÓN SOCIAL</v>
          </cell>
        </row>
        <row r="10">
          <cell r="B10" t="str">
            <v>SECRETARIA GENERAL TÉCNICA - SUBDIRECCIÓN MARITIMA Y FLUVIAL</v>
          </cell>
        </row>
        <row r="11">
          <cell r="B11" t="str">
            <v>SECRETARIA GENERAL TÉCNICA - SUBDIRECCIÓN RED NACIONAL DE CARRETERAS</v>
          </cell>
        </row>
        <row r="12">
          <cell r="B12" t="str">
            <v>SECRETARIA GENERAL TÉCNICA - SUBDIRECCIÓN RED TERCIARIA Y FERREA</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arámetros"/>
      <sheetName val="Financiacion"/>
      <sheetName val="Flujo Caja Anual"/>
      <sheetName val="PowerPoint"/>
      <sheetName val="Estados Financieros"/>
      <sheetName val="Flujo Caja Constrc."/>
      <sheetName val="Activos Fijos y Patrimonio"/>
      <sheetName val="Utilidad"/>
      <sheetName val="Rentabilidad"/>
    </sheetNames>
    <sheetDataSet>
      <sheetData sheetId="0">
        <row r="9">
          <cell r="W9">
            <v>2160</v>
          </cell>
        </row>
      </sheetData>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arámetros"/>
      <sheetName val="Financiacion"/>
      <sheetName val="Flujo Caja Anual"/>
      <sheetName val="PowerPoint"/>
      <sheetName val="Estados Financieros"/>
      <sheetName val="Flujo Caja Constrc."/>
      <sheetName val="Activos Fijos y Patrimonio"/>
      <sheetName val="Utilidad"/>
      <sheetName val="Rentabilidad"/>
    </sheetNames>
    <sheetDataSet>
      <sheetData sheetId="0">
        <row r="9">
          <cell r="W9">
            <v>2160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39"/>
  <sheetViews>
    <sheetView showGridLines="0" tabSelected="1" zoomScale="55" zoomScaleNormal="55" zoomScaleSheetLayoutView="53" workbookViewId="0">
      <selection activeCell="D11" sqref="D11:E11"/>
    </sheetView>
  </sheetViews>
  <sheetFormatPr baseColWidth="10" defaultRowHeight="15" x14ac:dyDescent="0.25"/>
  <cols>
    <col min="1" max="1" width="2.28515625" customWidth="1"/>
    <col min="2" max="2" width="3.140625" customWidth="1"/>
    <col min="3" max="3" width="21.5703125" customWidth="1"/>
    <col min="4" max="4" width="32.42578125" customWidth="1"/>
    <col min="5" max="5" width="22" customWidth="1"/>
    <col min="6" max="6" width="14.7109375" customWidth="1"/>
    <col min="7" max="7" width="24" customWidth="1"/>
    <col min="8" max="8" width="19" customWidth="1"/>
    <col min="9" max="9" width="13.5703125" customWidth="1"/>
    <col min="10" max="10" width="14.140625" customWidth="1"/>
    <col min="11" max="11" width="14.5703125" customWidth="1"/>
    <col min="12" max="13" width="11.42578125" customWidth="1"/>
    <col min="14" max="14" width="15.7109375" customWidth="1"/>
    <col min="15" max="16" width="11.42578125" customWidth="1"/>
    <col min="17" max="17" width="13.85546875" customWidth="1"/>
    <col min="18" max="18" width="19" customWidth="1"/>
    <col min="19" max="19" width="16.5703125" customWidth="1"/>
    <col min="20" max="20" width="18.42578125" customWidth="1"/>
    <col min="21" max="21" width="17.7109375" customWidth="1"/>
    <col min="22" max="22" width="15" customWidth="1"/>
    <col min="23" max="23" width="62.28515625" customWidth="1"/>
    <col min="24" max="24" width="3.140625" customWidth="1"/>
    <col min="25" max="29" width="11.42578125" hidden="1" customWidth="1"/>
    <col min="30" max="31" width="11.42578125" customWidth="1"/>
    <col min="33" max="33" width="0" hidden="1" customWidth="1"/>
    <col min="34" max="34" width="38.7109375" hidden="1" customWidth="1"/>
    <col min="35" max="35" width="13.140625" hidden="1" customWidth="1"/>
    <col min="36" max="39" width="17.7109375" hidden="1" customWidth="1"/>
    <col min="40" max="40" width="38.7109375" hidden="1" customWidth="1"/>
  </cols>
  <sheetData>
    <row r="1" spans="2:27" ht="15.75" thickBot="1" x14ac:dyDescent="0.3"/>
    <row r="2" spans="2:27" ht="15.75" thickBot="1" x14ac:dyDescent="0.3">
      <c r="B2" s="1"/>
      <c r="C2" s="2"/>
      <c r="D2" s="2"/>
      <c r="E2" s="2"/>
      <c r="F2" s="2"/>
      <c r="G2" s="2"/>
      <c r="H2" s="2"/>
      <c r="I2" s="2"/>
      <c r="J2" s="2"/>
      <c r="K2" s="2"/>
      <c r="L2" s="2"/>
      <c r="M2" s="2"/>
      <c r="N2" s="2"/>
      <c r="O2" s="2"/>
      <c r="P2" s="2"/>
      <c r="Q2" s="2"/>
      <c r="R2" s="2"/>
      <c r="S2" s="2"/>
      <c r="T2" s="2"/>
      <c r="U2" s="2"/>
      <c r="V2" s="2"/>
      <c r="W2" s="2"/>
      <c r="X2" s="3"/>
    </row>
    <row r="3" spans="2:27" ht="15" customHeight="1" x14ac:dyDescent="0.25">
      <c r="B3" s="4"/>
      <c r="C3" s="223" t="s">
        <v>176</v>
      </c>
      <c r="D3" s="224"/>
      <c r="E3" s="224"/>
      <c r="F3" s="224"/>
      <c r="G3" s="224"/>
      <c r="H3" s="224"/>
      <c r="I3" s="224"/>
      <c r="J3" s="224"/>
      <c r="K3" s="224"/>
      <c r="L3" s="224"/>
      <c r="M3" s="224"/>
      <c r="N3" s="224"/>
      <c r="O3" s="224"/>
      <c r="P3" s="224"/>
      <c r="Q3" s="224"/>
      <c r="R3" s="224"/>
      <c r="S3" s="224"/>
      <c r="T3" s="224"/>
      <c r="U3" s="224"/>
      <c r="V3" s="224"/>
      <c r="W3" s="5"/>
      <c r="X3" s="6"/>
    </row>
    <row r="4" spans="2:27" ht="15" customHeight="1" x14ac:dyDescent="0.25">
      <c r="B4" s="4"/>
      <c r="C4" s="225"/>
      <c r="D4" s="226"/>
      <c r="E4" s="226"/>
      <c r="F4" s="226"/>
      <c r="G4" s="226"/>
      <c r="H4" s="226"/>
      <c r="I4" s="226"/>
      <c r="J4" s="226"/>
      <c r="K4" s="226"/>
      <c r="L4" s="226"/>
      <c r="M4" s="226"/>
      <c r="N4" s="226"/>
      <c r="O4" s="226"/>
      <c r="P4" s="226"/>
      <c r="Q4" s="226"/>
      <c r="R4" s="226"/>
      <c r="S4" s="226"/>
      <c r="T4" s="226"/>
      <c r="U4" s="226"/>
      <c r="V4" s="226"/>
      <c r="W4" s="7"/>
      <c r="X4" s="6"/>
    </row>
    <row r="5" spans="2:27" ht="15" customHeight="1" x14ac:dyDescent="0.25">
      <c r="B5" s="4"/>
      <c r="C5" s="225"/>
      <c r="D5" s="226"/>
      <c r="E5" s="226"/>
      <c r="F5" s="226"/>
      <c r="G5" s="226"/>
      <c r="H5" s="226"/>
      <c r="I5" s="226"/>
      <c r="J5" s="226"/>
      <c r="K5" s="226"/>
      <c r="L5" s="226"/>
      <c r="M5" s="226"/>
      <c r="N5" s="226"/>
      <c r="O5" s="226"/>
      <c r="P5" s="226"/>
      <c r="Q5" s="226"/>
      <c r="R5" s="226"/>
      <c r="S5" s="226"/>
      <c r="T5" s="226"/>
      <c r="U5" s="226"/>
      <c r="V5" s="226"/>
      <c r="W5" s="7"/>
      <c r="X5" s="6"/>
    </row>
    <row r="6" spans="2:27" ht="15" customHeight="1" x14ac:dyDescent="0.25">
      <c r="B6" s="4"/>
      <c r="C6" s="225"/>
      <c r="D6" s="226"/>
      <c r="E6" s="226"/>
      <c r="F6" s="226"/>
      <c r="G6" s="226"/>
      <c r="H6" s="226"/>
      <c r="I6" s="226"/>
      <c r="J6" s="226"/>
      <c r="K6" s="226"/>
      <c r="L6" s="226"/>
      <c r="M6" s="226"/>
      <c r="N6" s="226"/>
      <c r="O6" s="226"/>
      <c r="P6" s="226"/>
      <c r="Q6" s="226"/>
      <c r="R6" s="226"/>
      <c r="S6" s="226"/>
      <c r="T6" s="226"/>
      <c r="U6" s="226"/>
      <c r="V6" s="226"/>
      <c r="W6" s="7"/>
      <c r="X6" s="6"/>
    </row>
    <row r="7" spans="2:27" ht="15.75" customHeight="1" thickBot="1" x14ac:dyDescent="0.3">
      <c r="B7" s="4"/>
      <c r="C7" s="227"/>
      <c r="D7" s="228"/>
      <c r="E7" s="228"/>
      <c r="F7" s="228"/>
      <c r="G7" s="228"/>
      <c r="H7" s="228"/>
      <c r="I7" s="228"/>
      <c r="J7" s="228"/>
      <c r="K7" s="228"/>
      <c r="L7" s="228"/>
      <c r="M7" s="228"/>
      <c r="N7" s="228"/>
      <c r="O7" s="228"/>
      <c r="P7" s="228"/>
      <c r="Q7" s="228"/>
      <c r="R7" s="228"/>
      <c r="S7" s="228"/>
      <c r="T7" s="228"/>
      <c r="U7" s="228"/>
      <c r="V7" s="228"/>
      <c r="W7" s="8"/>
      <c r="X7" s="6"/>
    </row>
    <row r="8" spans="2:27" ht="15.75" customHeight="1" thickBot="1" x14ac:dyDescent="0.3">
      <c r="B8" s="4"/>
      <c r="C8" s="9"/>
      <c r="D8" s="9"/>
      <c r="E8" s="9"/>
      <c r="F8" s="9"/>
      <c r="G8" s="9"/>
      <c r="H8" s="9"/>
      <c r="I8" s="9"/>
      <c r="J8" s="10"/>
      <c r="K8" s="10"/>
      <c r="L8" s="10"/>
      <c r="M8" s="10"/>
      <c r="N8" s="10"/>
      <c r="O8" s="10"/>
      <c r="P8" s="10"/>
      <c r="Q8" s="10"/>
      <c r="R8" s="10"/>
      <c r="S8" s="10"/>
      <c r="T8" s="10"/>
      <c r="U8" s="10"/>
      <c r="V8" s="10"/>
      <c r="W8" s="10"/>
      <c r="X8" s="6"/>
      <c r="Z8" s="11">
        <v>150</v>
      </c>
      <c r="AA8" s="12">
        <v>1</v>
      </c>
    </row>
    <row r="9" spans="2:27" ht="18.75" x14ac:dyDescent="0.3">
      <c r="B9" s="4"/>
      <c r="C9" s="73"/>
      <c r="D9" s="74"/>
      <c r="E9" s="74"/>
      <c r="F9" s="74"/>
      <c r="G9" s="74"/>
      <c r="H9" s="74"/>
      <c r="I9" s="74"/>
      <c r="J9" s="229" t="s">
        <v>88</v>
      </c>
      <c r="K9" s="229"/>
      <c r="L9" s="229"/>
      <c r="M9" s="229"/>
      <c r="N9" s="229"/>
      <c r="O9" s="229"/>
      <c r="P9" s="229"/>
      <c r="Q9" s="229"/>
      <c r="R9" s="229"/>
      <c r="S9" s="229"/>
      <c r="T9" s="229"/>
      <c r="U9" s="229"/>
      <c r="V9" s="229"/>
      <c r="W9" s="230" t="s">
        <v>173</v>
      </c>
      <c r="X9" s="6"/>
      <c r="Z9" s="11">
        <v>179.62</v>
      </c>
      <c r="AA9" s="13">
        <f>(Z9*AA8)/Z8</f>
        <v>1.1974666666666667</v>
      </c>
    </row>
    <row r="10" spans="2:27" ht="82.5" customHeight="1" x14ac:dyDescent="0.3">
      <c r="B10" s="4"/>
      <c r="C10" s="75" t="s">
        <v>0</v>
      </c>
      <c r="D10" s="232" t="s">
        <v>1</v>
      </c>
      <c r="E10" s="232"/>
      <c r="F10" s="72" t="s">
        <v>2</v>
      </c>
      <c r="G10" s="72" t="s">
        <v>3</v>
      </c>
      <c r="H10" s="14" t="s">
        <v>115</v>
      </c>
      <c r="I10" s="14" t="s">
        <v>89</v>
      </c>
      <c r="J10" s="14" t="s">
        <v>4</v>
      </c>
      <c r="K10" s="14" t="s">
        <v>5</v>
      </c>
      <c r="L10" s="14" t="s">
        <v>6</v>
      </c>
      <c r="M10" s="14" t="s">
        <v>7</v>
      </c>
      <c r="N10" s="14" t="s">
        <v>8</v>
      </c>
      <c r="O10" s="14" t="s">
        <v>9</v>
      </c>
      <c r="P10" s="14" t="s">
        <v>10</v>
      </c>
      <c r="Q10" s="14" t="s">
        <v>11</v>
      </c>
      <c r="R10" s="14" t="s">
        <v>12</v>
      </c>
      <c r="S10" s="14" t="s">
        <v>13</v>
      </c>
      <c r="T10" s="14" t="s">
        <v>14</v>
      </c>
      <c r="U10" s="14" t="s">
        <v>15</v>
      </c>
      <c r="V10" s="15" t="s">
        <v>16</v>
      </c>
      <c r="W10" s="231"/>
      <c r="X10" s="6"/>
    </row>
    <row r="11" spans="2:27" ht="269.25" customHeight="1" x14ac:dyDescent="0.25">
      <c r="B11" s="4"/>
      <c r="C11" s="120">
        <v>1</v>
      </c>
      <c r="D11" s="233" t="s">
        <v>17</v>
      </c>
      <c r="E11" s="233"/>
      <c r="F11" s="94" t="s">
        <v>18</v>
      </c>
      <c r="G11" s="94" t="s">
        <v>19</v>
      </c>
      <c r="H11" s="95">
        <f>DC_OPERACIÓN!D38+DC_OPERACIÓN!E38+DC_OPERACIÓN!F38</f>
        <v>387.15000000000003</v>
      </c>
      <c r="I11" s="95">
        <f>DC_OPERACIÓN!G38</f>
        <v>150.13</v>
      </c>
      <c r="J11" s="95">
        <f>DC_OPERACIÓN!I38</f>
        <v>29.590000000000003</v>
      </c>
      <c r="K11" s="95">
        <f>DC_OPERACIÓN!J38</f>
        <v>0</v>
      </c>
      <c r="L11" s="95">
        <v>0</v>
      </c>
      <c r="M11" s="95">
        <f>DC_OPERACIÓN!L38</f>
        <v>41.519999999999996</v>
      </c>
      <c r="N11" s="96">
        <f>DC_OPERACIÓN!M38</f>
        <v>5.5700000000000074</v>
      </c>
      <c r="O11" s="97">
        <f>DC_OPERACIÓN!N38</f>
        <v>7.94</v>
      </c>
      <c r="P11" s="95">
        <f>DC_OPERACIÓN!O38</f>
        <v>15.66</v>
      </c>
      <c r="Q11" s="95">
        <f>DC_OPERACIÓN!P38</f>
        <v>6.8499999999999934</v>
      </c>
      <c r="R11" s="95">
        <f>DC_OPERACIÓN!Q38</f>
        <v>5.29</v>
      </c>
      <c r="S11" s="95">
        <f>DC_OPERACIÓN!R38</f>
        <v>11.2</v>
      </c>
      <c r="T11" s="95">
        <f>DC_OPERACIÓN!S38</f>
        <v>4.8</v>
      </c>
      <c r="U11" s="95">
        <f>DC_OPERACIÓN!T38</f>
        <v>51.2</v>
      </c>
      <c r="V11" s="95">
        <f>SUM(J11:U11)</f>
        <v>179.62</v>
      </c>
      <c r="W11" s="71" t="s">
        <v>175</v>
      </c>
      <c r="X11" s="6"/>
      <c r="Z11" s="11">
        <f>V11-I11</f>
        <v>29.490000000000009</v>
      </c>
    </row>
    <row r="12" spans="2:27" ht="409.6" customHeight="1" x14ac:dyDescent="0.25">
      <c r="B12" s="4"/>
      <c r="C12" s="120">
        <v>2</v>
      </c>
      <c r="D12" s="222" t="s">
        <v>20</v>
      </c>
      <c r="E12" s="222"/>
      <c r="F12" s="94" t="s">
        <v>21</v>
      </c>
      <c r="G12" s="94" t="s">
        <v>19</v>
      </c>
      <c r="H12" s="98">
        <f>REPORTE_DC!D38+REPORTE_DC!E38+REPORTE_DC!F38</f>
        <v>553.68700000000001</v>
      </c>
      <c r="I12" s="98">
        <f>REPORTE_DC!G38</f>
        <v>300.27</v>
      </c>
      <c r="J12" s="98">
        <f>REPORTE_DC!H38</f>
        <v>1.23</v>
      </c>
      <c r="K12" s="98">
        <f>REPORTE_DC!I38</f>
        <v>8.83</v>
      </c>
      <c r="L12" s="98">
        <f>REPORTE_DC!J38</f>
        <v>18.004000000000005</v>
      </c>
      <c r="M12" s="98">
        <f>REPORTE_DC!K38</f>
        <v>17.013999999999999</v>
      </c>
      <c r="N12" s="98">
        <f>REPORTE_DC!L38</f>
        <v>11.507999999999999</v>
      </c>
      <c r="O12" s="98">
        <f>REPORTE_DC!M38</f>
        <v>14.698000000000002</v>
      </c>
      <c r="P12" s="99">
        <f>REPORTE_DC!N38</f>
        <v>12.754999999999999</v>
      </c>
      <c r="Q12" s="99">
        <f>REPORTE_DC!O38</f>
        <v>18.275000000000002</v>
      </c>
      <c r="R12" s="98">
        <f>REPORTE_DC!P38</f>
        <v>26.265999999999998</v>
      </c>
      <c r="S12" s="98">
        <f>REPORTE_DC!Q38</f>
        <v>27.015000000000001</v>
      </c>
      <c r="T12" s="98">
        <f>REPORTE_DC!R38</f>
        <v>14.840000000000003</v>
      </c>
      <c r="U12" s="98">
        <f>REPORTE_DC!S38</f>
        <v>41.31</v>
      </c>
      <c r="V12" s="98">
        <f>REPORTE_DC!T38</f>
        <v>212.35300000000001</v>
      </c>
      <c r="W12" s="76" t="s">
        <v>174</v>
      </c>
      <c r="X12" s="6"/>
      <c r="Y12" s="11">
        <f>I12-V12</f>
        <v>87.916999999999973</v>
      </c>
    </row>
    <row r="13" spans="2:27" ht="123.75" customHeight="1" x14ac:dyDescent="0.25">
      <c r="B13" s="4"/>
      <c r="C13" s="120">
        <v>3</v>
      </c>
      <c r="D13" s="233" t="s">
        <v>22</v>
      </c>
      <c r="E13" s="233" t="s">
        <v>22</v>
      </c>
      <c r="F13" s="94" t="s">
        <v>21</v>
      </c>
      <c r="G13" s="94" t="s">
        <v>19</v>
      </c>
      <c r="H13" s="100">
        <v>0.60499999999999998</v>
      </c>
      <c r="I13" s="100"/>
      <c r="J13" s="101">
        <v>0.60799999999999998</v>
      </c>
      <c r="K13" s="101">
        <v>0.64400000000000002</v>
      </c>
      <c r="L13" s="101">
        <v>0.69030000000000002</v>
      </c>
      <c r="M13" s="101">
        <v>0.72599999999999998</v>
      </c>
      <c r="N13" s="101">
        <v>0.73399999999999999</v>
      </c>
      <c r="O13" s="101">
        <v>0.752</v>
      </c>
      <c r="P13" s="101">
        <v>0.77600000000000002</v>
      </c>
      <c r="Q13" s="101">
        <v>0.79400000000000004</v>
      </c>
      <c r="R13" s="101">
        <v>0.82299999999999995</v>
      </c>
      <c r="S13" s="101">
        <v>0.83099999999999996</v>
      </c>
      <c r="T13" s="101">
        <v>0.83899999999999997</v>
      </c>
      <c r="U13" s="100">
        <v>0.85</v>
      </c>
      <c r="V13" s="100">
        <f>U13</f>
        <v>0.85</v>
      </c>
      <c r="W13" s="70" t="s">
        <v>172</v>
      </c>
      <c r="X13" s="6"/>
      <c r="Y13" s="17">
        <f>V13-I13</f>
        <v>0.85</v>
      </c>
      <c r="Z13">
        <f>69-64</f>
        <v>5</v>
      </c>
      <c r="AA13">
        <f>69-72</f>
        <v>-3</v>
      </c>
    </row>
    <row r="14" spans="2:27" ht="45.75" hidden="1" customHeight="1" x14ac:dyDescent="0.25">
      <c r="B14" s="4"/>
      <c r="C14" s="121">
        <v>4</v>
      </c>
      <c r="D14" s="238" t="s">
        <v>23</v>
      </c>
      <c r="E14" s="238" t="s">
        <v>23</v>
      </c>
      <c r="F14" s="102" t="s">
        <v>24</v>
      </c>
      <c r="G14" s="102" t="s">
        <v>25</v>
      </c>
      <c r="H14" s="103">
        <v>0</v>
      </c>
      <c r="I14" s="103" t="s">
        <v>26</v>
      </c>
      <c r="J14" s="104">
        <v>0</v>
      </c>
      <c r="K14" s="104"/>
      <c r="L14" s="104"/>
      <c r="M14" s="104"/>
      <c r="N14" s="104"/>
      <c r="O14" s="104"/>
      <c r="P14" s="104"/>
      <c r="Q14" s="104"/>
      <c r="R14" s="104"/>
      <c r="S14" s="104"/>
      <c r="T14" s="104"/>
      <c r="U14" s="105"/>
      <c r="V14" s="106">
        <f>SUM(J14:U14)</f>
        <v>0</v>
      </c>
      <c r="W14" s="16" t="s">
        <v>27</v>
      </c>
      <c r="X14" s="6"/>
    </row>
    <row r="15" spans="2:27" s="85" customFormat="1" ht="45.75" customHeight="1" x14ac:dyDescent="0.25">
      <c r="B15" s="4"/>
      <c r="C15" s="234">
        <v>4</v>
      </c>
      <c r="D15" s="242" t="s">
        <v>152</v>
      </c>
      <c r="E15" s="243"/>
      <c r="F15" s="94" t="s">
        <v>155</v>
      </c>
      <c r="G15" s="94" t="s">
        <v>33</v>
      </c>
      <c r="H15" s="193">
        <f>H16+H17</f>
        <v>1327.82</v>
      </c>
      <c r="I15" s="193"/>
      <c r="J15" s="96">
        <f>J16+J17</f>
        <v>22.29</v>
      </c>
      <c r="K15" s="96">
        <f t="shared" ref="K15:U15" si="0">K16+K17</f>
        <v>30.310000000000002</v>
      </c>
      <c r="L15" s="96">
        <f t="shared" si="0"/>
        <v>20.793999999999997</v>
      </c>
      <c r="M15" s="96">
        <f t="shared" si="0"/>
        <v>18.513999999999999</v>
      </c>
      <c r="N15" s="96">
        <f t="shared" si="0"/>
        <v>32.131999999999998</v>
      </c>
      <c r="O15" s="96">
        <f t="shared" si="0"/>
        <v>23.623000000000001</v>
      </c>
      <c r="P15" s="96">
        <f t="shared" si="0"/>
        <v>24.865000000000002</v>
      </c>
      <c r="Q15" s="96">
        <f t="shared" si="0"/>
        <v>18.619999999999997</v>
      </c>
      <c r="R15" s="96">
        <f t="shared" si="0"/>
        <v>22.709999999999997</v>
      </c>
      <c r="S15" s="96">
        <f t="shared" si="0"/>
        <v>23.495999999999995</v>
      </c>
      <c r="T15" s="96">
        <f t="shared" si="0"/>
        <v>16.18</v>
      </c>
      <c r="U15" s="96">
        <f t="shared" si="0"/>
        <v>15.06</v>
      </c>
      <c r="V15" s="95">
        <f>SUM(J15:U15)</f>
        <v>268.59399999999999</v>
      </c>
      <c r="W15" s="194"/>
      <c r="X15" s="6"/>
    </row>
    <row r="16" spans="2:27" s="85" customFormat="1" ht="105" customHeight="1" x14ac:dyDescent="0.25">
      <c r="B16" s="4"/>
      <c r="C16" s="235"/>
      <c r="D16" s="240" t="s">
        <v>153</v>
      </c>
      <c r="E16" s="241"/>
      <c r="F16" s="102" t="s">
        <v>21</v>
      </c>
      <c r="G16" s="102" t="s">
        <v>33</v>
      </c>
      <c r="H16" s="103">
        <f>55.42+370</f>
        <v>425.42</v>
      </c>
      <c r="I16" s="103"/>
      <c r="J16" s="104">
        <v>0</v>
      </c>
      <c r="K16" s="104">
        <v>0</v>
      </c>
      <c r="L16" s="104">
        <v>0</v>
      </c>
      <c r="M16" s="104">
        <v>0</v>
      </c>
      <c r="N16" s="104">
        <v>0</v>
      </c>
      <c r="O16" s="104">
        <v>0</v>
      </c>
      <c r="P16" s="104">
        <v>0</v>
      </c>
      <c r="Q16" s="104">
        <v>0</v>
      </c>
      <c r="R16" s="104">
        <v>0</v>
      </c>
      <c r="S16" s="104">
        <v>0</v>
      </c>
      <c r="T16" s="104">
        <v>0</v>
      </c>
      <c r="U16" s="104"/>
      <c r="V16" s="106">
        <v>0</v>
      </c>
      <c r="W16" s="192" t="s">
        <v>156</v>
      </c>
      <c r="X16" s="6"/>
    </row>
    <row r="17" spans="2:27" s="85" customFormat="1" ht="45.75" customHeight="1" x14ac:dyDescent="0.25">
      <c r="B17" s="4"/>
      <c r="C17" s="236"/>
      <c r="D17" s="240" t="s">
        <v>154</v>
      </c>
      <c r="E17" s="241"/>
      <c r="F17" s="102" t="s">
        <v>21</v>
      </c>
      <c r="G17" s="102" t="s">
        <v>33</v>
      </c>
      <c r="H17" s="103">
        <v>902.4</v>
      </c>
      <c r="I17" s="103"/>
      <c r="J17" s="195">
        <v>22.29</v>
      </c>
      <c r="K17" s="195">
        <v>30.310000000000002</v>
      </c>
      <c r="L17" s="195">
        <v>20.793999999999997</v>
      </c>
      <c r="M17" s="195">
        <v>18.513999999999999</v>
      </c>
      <c r="N17" s="195">
        <v>32.131999999999998</v>
      </c>
      <c r="O17" s="195">
        <v>23.623000000000001</v>
      </c>
      <c r="P17" s="195">
        <v>24.865000000000002</v>
      </c>
      <c r="Q17" s="195">
        <v>18.619999999999997</v>
      </c>
      <c r="R17" s="195">
        <v>22.709999999999997</v>
      </c>
      <c r="S17" s="195">
        <f>'REPORTE_Mejoramiento '!Q40</f>
        <v>23.495999999999995</v>
      </c>
      <c r="T17" s="195">
        <v>16.18</v>
      </c>
      <c r="U17" s="106">
        <f>'REPORTE_Mejoramiento '!S40</f>
        <v>15.06</v>
      </c>
      <c r="V17" s="106">
        <f>SUM(J17:U17)</f>
        <v>268.59399999999999</v>
      </c>
      <c r="W17" s="192"/>
      <c r="X17" s="6"/>
    </row>
    <row r="18" spans="2:27" ht="167.25" customHeight="1" thickBot="1" x14ac:dyDescent="0.3">
      <c r="B18" s="4"/>
      <c r="C18" s="122">
        <v>25</v>
      </c>
      <c r="D18" s="239" t="s">
        <v>28</v>
      </c>
      <c r="E18" s="239" t="s">
        <v>28</v>
      </c>
      <c r="F18" s="107" t="s">
        <v>18</v>
      </c>
      <c r="G18" s="107" t="s">
        <v>29</v>
      </c>
      <c r="H18" s="108">
        <v>439</v>
      </c>
      <c r="I18" s="108">
        <v>835</v>
      </c>
      <c r="J18" s="109">
        <v>0</v>
      </c>
      <c r="K18" s="109">
        <v>0</v>
      </c>
      <c r="L18" s="109">
        <v>0</v>
      </c>
      <c r="M18" s="109">
        <v>0</v>
      </c>
      <c r="N18" s="109">
        <v>0</v>
      </c>
      <c r="O18" s="109">
        <v>0</v>
      </c>
      <c r="P18" s="109">
        <v>0</v>
      </c>
      <c r="Q18" s="109">
        <v>0</v>
      </c>
      <c r="R18" s="109">
        <v>0</v>
      </c>
      <c r="S18" s="109">
        <v>0</v>
      </c>
      <c r="T18" s="109">
        <v>0</v>
      </c>
      <c r="U18" s="109">
        <v>0</v>
      </c>
      <c r="V18" s="110">
        <f>SUM(J18:U18)</f>
        <v>0</v>
      </c>
      <c r="W18" s="69" t="s">
        <v>171</v>
      </c>
      <c r="X18" s="6"/>
      <c r="Z18">
        <f>83.6-82.3</f>
        <v>1.2999999999999972</v>
      </c>
      <c r="AA18">
        <f>23.3-22.71</f>
        <v>0.58999999999999986</v>
      </c>
    </row>
    <row r="19" spans="2:27" ht="49.5" customHeight="1" x14ac:dyDescent="0.25">
      <c r="B19" s="4"/>
      <c r="C19" s="122">
        <v>26</v>
      </c>
      <c r="D19" s="239" t="s">
        <v>30</v>
      </c>
      <c r="E19" s="239" t="s">
        <v>30</v>
      </c>
      <c r="F19" s="107" t="s">
        <v>24</v>
      </c>
      <c r="G19" s="107" t="s">
        <v>29</v>
      </c>
      <c r="H19" s="111">
        <v>0.51500000000000001</v>
      </c>
      <c r="I19" s="111">
        <v>0</v>
      </c>
      <c r="J19" s="109">
        <v>0</v>
      </c>
      <c r="K19" s="109">
        <v>0</v>
      </c>
      <c r="L19" s="112">
        <v>0</v>
      </c>
      <c r="M19" s="109">
        <v>0</v>
      </c>
      <c r="N19" s="113">
        <v>0</v>
      </c>
      <c r="O19" s="114">
        <v>0</v>
      </c>
      <c r="P19" s="112">
        <v>0</v>
      </c>
      <c r="Q19" s="112">
        <v>0</v>
      </c>
      <c r="R19" s="112">
        <v>0</v>
      </c>
      <c r="S19" s="112">
        <v>0</v>
      </c>
      <c r="T19" s="112">
        <v>0</v>
      </c>
      <c r="U19" s="112">
        <v>0</v>
      </c>
      <c r="V19" s="115">
        <f>L19</f>
        <v>0</v>
      </c>
      <c r="W19" s="68" t="s">
        <v>31</v>
      </c>
      <c r="X19" s="6"/>
    </row>
    <row r="20" spans="2:27" s="85" customFormat="1" ht="49.5" customHeight="1" thickBot="1" x14ac:dyDescent="0.3">
      <c r="B20" s="4"/>
      <c r="C20" s="123">
        <v>31</v>
      </c>
      <c r="D20" s="237" t="s">
        <v>32</v>
      </c>
      <c r="E20" s="237" t="s">
        <v>32</v>
      </c>
      <c r="F20" s="116" t="s">
        <v>18</v>
      </c>
      <c r="G20" s="116" t="s">
        <v>33</v>
      </c>
      <c r="H20" s="117">
        <v>43.6</v>
      </c>
      <c r="I20" s="117">
        <f>(TONELADAS!B8)/1000000</f>
        <v>44.39</v>
      </c>
      <c r="J20" s="118">
        <f>(TONELADAS!C8)/1000000</f>
        <v>2.7391868500000003</v>
      </c>
      <c r="K20" s="117">
        <f>(TONELADAS!D8)/1000000</f>
        <v>2.0070576470000003</v>
      </c>
      <c r="L20" s="117">
        <f>(TONELADAS!E8)/1000000</f>
        <v>2.0398019999999999</v>
      </c>
      <c r="M20" s="117">
        <f>(TONELADAS!F8)/1000000</f>
        <v>3.1458976600000002</v>
      </c>
      <c r="N20" s="119">
        <f>(TONELADAS!G8)/1000000</f>
        <v>4.0263947400000006</v>
      </c>
      <c r="O20" s="119">
        <f>(TONELADAS!H8)/1000000</f>
        <v>4.0796286000000004</v>
      </c>
      <c r="P20" s="119">
        <f>(TONELADAS!I8)/1000000</f>
        <v>4.2114162999999998</v>
      </c>
      <c r="Q20" s="119">
        <f>(TONELADAS!J8)/1000000</f>
        <v>3.9475216400000002</v>
      </c>
      <c r="R20" s="119">
        <f>(TONELADAS!K8)/1000000</f>
        <v>4.1778398999999995</v>
      </c>
      <c r="S20" s="119">
        <f>(TONELADAS!L8)/1000000</f>
        <v>4.3522119999999997</v>
      </c>
      <c r="T20" s="119">
        <f>(TONELADAS!M8)/1000000</f>
        <v>4.0051335699999999</v>
      </c>
      <c r="U20" s="119">
        <f>(TONELADAS!N8)/1000000</f>
        <v>4.18212867</v>
      </c>
      <c r="V20" s="119">
        <f>SUM(J20:U20)</f>
        <v>42.914219576999997</v>
      </c>
      <c r="W20" s="69"/>
      <c r="X20" s="6"/>
    </row>
    <row r="21" spans="2:27" ht="170.25" customHeight="1" thickBot="1" x14ac:dyDescent="0.3">
      <c r="B21" s="4"/>
      <c r="C21" s="123"/>
      <c r="D21" s="237" t="s">
        <v>117</v>
      </c>
      <c r="E21" s="237" t="s">
        <v>32</v>
      </c>
      <c r="F21" s="116" t="s">
        <v>18</v>
      </c>
      <c r="G21" s="116" t="s">
        <v>19</v>
      </c>
      <c r="H21" s="147">
        <v>0.78</v>
      </c>
      <c r="I21" s="117"/>
      <c r="J21" s="118"/>
      <c r="K21" s="117"/>
      <c r="L21" s="147">
        <v>0.81</v>
      </c>
      <c r="M21" s="117"/>
      <c r="N21" s="119"/>
      <c r="O21" s="148">
        <v>0.83499999999999996</v>
      </c>
      <c r="P21" s="119"/>
      <c r="Q21" s="119"/>
      <c r="R21" s="148">
        <v>0.9</v>
      </c>
      <c r="S21" s="119"/>
      <c r="T21" s="119"/>
      <c r="U21" s="119"/>
      <c r="V21" s="148">
        <v>0.94</v>
      </c>
      <c r="W21" s="149" t="s">
        <v>151</v>
      </c>
      <c r="X21" s="6"/>
    </row>
    <row r="22" spans="2:27" ht="15" customHeight="1" x14ac:dyDescent="0.25">
      <c r="B22" s="4"/>
      <c r="C22" s="18"/>
      <c r="D22" s="18"/>
      <c r="E22" s="18"/>
      <c r="F22" s="18"/>
      <c r="G22" s="18"/>
      <c r="H22" s="18"/>
      <c r="I22" s="18"/>
      <c r="J22" s="18"/>
      <c r="K22" s="18"/>
      <c r="L22" s="18"/>
      <c r="M22" s="18"/>
      <c r="N22" s="18"/>
      <c r="O22" s="18"/>
      <c r="P22" s="18"/>
      <c r="Q22" s="18"/>
      <c r="R22" s="18"/>
      <c r="S22" s="18"/>
      <c r="T22" s="18"/>
      <c r="U22" s="18"/>
      <c r="V22" s="18"/>
      <c r="W22" s="18"/>
      <c r="X22" s="6"/>
    </row>
    <row r="23" spans="2:27" ht="15.75" customHeight="1" thickBot="1" x14ac:dyDescent="0.3">
      <c r="B23" s="19"/>
      <c r="C23" s="20"/>
      <c r="D23" s="20"/>
      <c r="E23" s="20"/>
      <c r="F23" s="20"/>
      <c r="G23" s="20"/>
      <c r="H23" s="20"/>
      <c r="I23" s="20"/>
      <c r="J23" s="20"/>
      <c r="K23" s="20"/>
      <c r="L23" s="20"/>
      <c r="M23" s="20"/>
      <c r="N23" s="20"/>
      <c r="O23" s="20"/>
      <c r="P23" s="20"/>
      <c r="Q23" s="20"/>
      <c r="R23" s="20"/>
      <c r="S23" s="20"/>
      <c r="T23" s="20"/>
      <c r="U23" s="20"/>
      <c r="V23" s="20"/>
      <c r="W23" s="20"/>
      <c r="X23" s="21"/>
    </row>
    <row r="25" spans="2:27" ht="15" hidden="1" customHeight="1" x14ac:dyDescent="0.25">
      <c r="C25" s="22"/>
      <c r="D25" s="23" t="s">
        <v>34</v>
      </c>
    </row>
    <row r="26" spans="2:27" ht="15.75" hidden="1" customHeight="1" thickBot="1" x14ac:dyDescent="0.3">
      <c r="C26" s="24" t="s">
        <v>35</v>
      </c>
      <c r="D26" s="25" t="s">
        <v>36</v>
      </c>
    </row>
    <row r="27" spans="2:27" ht="15" hidden="1" customHeight="1" x14ac:dyDescent="0.25"/>
    <row r="28" spans="2:27" ht="15" hidden="1" customHeight="1" x14ac:dyDescent="0.25"/>
    <row r="29" spans="2:27" ht="15" hidden="1" customHeight="1" x14ac:dyDescent="0.25"/>
    <row r="30" spans="2:27" ht="15" hidden="1" customHeight="1" x14ac:dyDescent="0.25"/>
    <row r="31" spans="2:27" hidden="1" x14ac:dyDescent="0.25"/>
    <row r="32" spans="2:27" hidden="1" x14ac:dyDescent="0.25"/>
    <row r="33" spans="11:23" x14ac:dyDescent="0.25">
      <c r="L33" s="17"/>
      <c r="O33" s="17"/>
      <c r="V33" s="11"/>
    </row>
    <row r="34" spans="11:23" x14ac:dyDescent="0.25">
      <c r="V34" s="26"/>
      <c r="W34" s="27"/>
    </row>
    <row r="37" spans="11:23" x14ac:dyDescent="0.25">
      <c r="K37" t="s">
        <v>37</v>
      </c>
    </row>
    <row r="39" spans="11:23" x14ac:dyDescent="0.25">
      <c r="T39" s="221"/>
    </row>
  </sheetData>
  <mergeCells count="16">
    <mergeCell ref="C15:C17"/>
    <mergeCell ref="D21:E21"/>
    <mergeCell ref="D13:E13"/>
    <mergeCell ref="D14:E14"/>
    <mergeCell ref="D18:E18"/>
    <mergeCell ref="D19:E19"/>
    <mergeCell ref="D20:E20"/>
    <mergeCell ref="D16:E16"/>
    <mergeCell ref="D15:E15"/>
    <mergeCell ref="D17:E17"/>
    <mergeCell ref="D12:E12"/>
    <mergeCell ref="C3:V7"/>
    <mergeCell ref="J9:V9"/>
    <mergeCell ref="W9:W10"/>
    <mergeCell ref="D10:E10"/>
    <mergeCell ref="D11:E11"/>
  </mergeCells>
  <printOptions horizontalCentered="1"/>
  <pageMargins left="0.70866141732283472" right="0.70866141732283472" top="0.74803149606299213" bottom="0.74803149606299213" header="0.31496062992125984" footer="0.31496062992125984"/>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D44"/>
  <sheetViews>
    <sheetView showGridLines="0" zoomScale="85" zoomScaleNormal="85" zoomScaleSheetLayoutView="80" workbookViewId="0"/>
  </sheetViews>
  <sheetFormatPr baseColWidth="10" defaultRowHeight="15" x14ac:dyDescent="0.25"/>
  <cols>
    <col min="1" max="1" width="4.85546875" customWidth="1"/>
    <col min="2" max="2" width="38.85546875" customWidth="1"/>
    <col min="3" max="3" width="16.28515625" customWidth="1"/>
    <col min="4" max="5" width="10.28515625" customWidth="1"/>
    <col min="6" max="7" width="13.28515625" customWidth="1"/>
    <col min="10" max="10" width="11.42578125" style="85"/>
    <col min="11" max="19" width="11.7109375" customWidth="1"/>
    <col min="20" max="20" width="16.140625" customWidth="1"/>
    <col min="21" max="21" width="15.28515625" customWidth="1"/>
    <col min="22" max="22" width="18.5703125" hidden="1" customWidth="1"/>
    <col min="25" max="29" width="0" hidden="1" customWidth="1"/>
  </cols>
  <sheetData>
    <row r="1" spans="1:22" ht="15.75" thickBot="1" x14ac:dyDescent="0.3">
      <c r="A1" s="28"/>
      <c r="B1" s="28"/>
      <c r="C1" s="28"/>
      <c r="D1" s="28"/>
      <c r="E1" s="28"/>
      <c r="F1" s="28"/>
      <c r="G1" s="28"/>
      <c r="H1" s="28"/>
      <c r="I1" s="28"/>
      <c r="J1" s="28"/>
      <c r="K1" s="28"/>
      <c r="L1" s="28"/>
      <c r="M1" s="28"/>
      <c r="N1" s="28"/>
      <c r="O1" s="28"/>
      <c r="P1" s="28"/>
      <c r="Q1" s="28"/>
      <c r="R1" s="28"/>
      <c r="S1" s="28"/>
    </row>
    <row r="2" spans="1:22" x14ac:dyDescent="0.25">
      <c r="A2" s="247" t="s">
        <v>38</v>
      </c>
      <c r="B2" s="248"/>
      <c r="C2" s="248"/>
      <c r="D2" s="248"/>
      <c r="E2" s="248"/>
      <c r="F2" s="248"/>
      <c r="G2" s="248"/>
      <c r="H2" s="248"/>
      <c r="I2" s="248"/>
      <c r="J2" s="248"/>
      <c r="K2" s="248"/>
      <c r="L2" s="248"/>
      <c r="M2" s="248"/>
      <c r="N2" s="248"/>
      <c r="O2" s="248"/>
      <c r="P2" s="248"/>
      <c r="Q2" s="248"/>
      <c r="R2" s="248"/>
      <c r="S2" s="248"/>
      <c r="T2" s="249"/>
    </row>
    <row r="3" spans="1:22" ht="15.75" thickBot="1" x14ac:dyDescent="0.3">
      <c r="A3" s="250"/>
      <c r="B3" s="251"/>
      <c r="C3" s="251"/>
      <c r="D3" s="251"/>
      <c r="E3" s="251"/>
      <c r="F3" s="251"/>
      <c r="G3" s="251"/>
      <c r="H3" s="251"/>
      <c r="I3" s="251"/>
      <c r="J3" s="251"/>
      <c r="K3" s="251"/>
      <c r="L3" s="251"/>
      <c r="M3" s="251"/>
      <c r="N3" s="251"/>
      <c r="O3" s="251"/>
      <c r="P3" s="251"/>
      <c r="Q3" s="251"/>
      <c r="R3" s="251"/>
      <c r="S3" s="251"/>
      <c r="T3" s="252"/>
    </row>
    <row r="5" spans="1:22" ht="48" customHeight="1" x14ac:dyDescent="0.25">
      <c r="A5" s="253" t="s">
        <v>39</v>
      </c>
      <c r="B5" s="254" t="s">
        <v>40</v>
      </c>
      <c r="C5" s="255" t="s">
        <v>41</v>
      </c>
      <c r="D5" s="255" t="s">
        <v>42</v>
      </c>
      <c r="E5" s="255" t="s">
        <v>42</v>
      </c>
      <c r="F5" s="255" t="s">
        <v>43</v>
      </c>
      <c r="G5" s="255" t="s">
        <v>44</v>
      </c>
      <c r="H5" s="257" t="s">
        <v>45</v>
      </c>
      <c r="I5" s="258"/>
      <c r="J5" s="258"/>
      <c r="K5" s="258"/>
      <c r="L5" s="258"/>
      <c r="M5" s="258"/>
      <c r="N5" s="258"/>
      <c r="O5" s="258"/>
      <c r="P5" s="29"/>
      <c r="Q5" s="29"/>
      <c r="R5" s="29"/>
      <c r="S5" s="29"/>
      <c r="T5" s="244" t="s">
        <v>46</v>
      </c>
      <c r="U5" s="244" t="s">
        <v>47</v>
      </c>
    </row>
    <row r="6" spans="1:22" ht="18.75" x14ac:dyDescent="0.25">
      <c r="A6" s="253"/>
      <c r="B6" s="254"/>
      <c r="C6" s="255"/>
      <c r="D6" s="255"/>
      <c r="E6" s="255"/>
      <c r="F6" s="255"/>
      <c r="G6" s="255"/>
      <c r="H6" s="257"/>
      <c r="I6" s="258"/>
      <c r="J6" s="258"/>
      <c r="K6" s="258"/>
      <c r="L6" s="258"/>
      <c r="M6" s="258"/>
      <c r="N6" s="258"/>
      <c r="O6" s="258"/>
      <c r="P6" s="29"/>
      <c r="Q6" s="29"/>
      <c r="R6" s="29"/>
      <c r="S6" s="29"/>
      <c r="T6" s="244"/>
      <c r="U6" s="244"/>
    </row>
    <row r="7" spans="1:22" ht="18.75" x14ac:dyDescent="0.25">
      <c r="A7" s="253"/>
      <c r="B7" s="254"/>
      <c r="C7" s="256"/>
      <c r="D7" s="256"/>
      <c r="E7" s="256"/>
      <c r="F7" s="256"/>
      <c r="G7" s="256"/>
      <c r="H7" s="259"/>
      <c r="I7" s="260"/>
      <c r="J7" s="260"/>
      <c r="K7" s="260"/>
      <c r="L7" s="260"/>
      <c r="M7" s="260"/>
      <c r="N7" s="260"/>
      <c r="O7" s="260"/>
      <c r="P7" s="30"/>
      <c r="Q7" s="30"/>
      <c r="R7" s="30"/>
      <c r="S7" s="30"/>
      <c r="T7" s="244"/>
      <c r="U7" s="244"/>
    </row>
    <row r="8" spans="1:22" ht="45" customHeight="1" x14ac:dyDescent="0.25">
      <c r="A8" s="253"/>
      <c r="B8" s="254"/>
      <c r="C8" s="31">
        <v>2010</v>
      </c>
      <c r="D8" s="31">
        <v>2011</v>
      </c>
      <c r="E8" s="31">
        <v>2012</v>
      </c>
      <c r="F8" s="31">
        <v>2013</v>
      </c>
      <c r="G8" s="31">
        <v>2014</v>
      </c>
      <c r="H8" s="32" t="s">
        <v>48</v>
      </c>
      <c r="I8" s="32" t="s">
        <v>49</v>
      </c>
      <c r="J8" s="32" t="s">
        <v>50</v>
      </c>
      <c r="K8" s="32" t="s">
        <v>51</v>
      </c>
      <c r="L8" s="32" t="s">
        <v>52</v>
      </c>
      <c r="M8" s="32" t="s">
        <v>53</v>
      </c>
      <c r="N8" s="32" t="s">
        <v>54</v>
      </c>
      <c r="O8" s="33" t="s">
        <v>55</v>
      </c>
      <c r="P8" s="33" t="s">
        <v>56</v>
      </c>
      <c r="Q8" s="33" t="s">
        <v>57</v>
      </c>
      <c r="R8" s="33" t="s">
        <v>58</v>
      </c>
      <c r="S8" s="33" t="s">
        <v>59</v>
      </c>
      <c r="T8" s="244"/>
      <c r="U8" s="244"/>
    </row>
    <row r="9" spans="1:22" ht="5.25" customHeight="1" x14ac:dyDescent="0.3">
      <c r="B9" s="34"/>
      <c r="C9" s="34"/>
      <c r="D9" s="34"/>
      <c r="E9" s="34"/>
      <c r="F9" s="34"/>
      <c r="G9" s="34"/>
      <c r="H9" s="35"/>
      <c r="I9" s="35"/>
      <c r="J9" s="35"/>
      <c r="K9" s="36"/>
      <c r="L9" s="36"/>
      <c r="M9" s="36"/>
      <c r="N9" s="36"/>
      <c r="O9" s="36"/>
      <c r="P9" s="36"/>
      <c r="Q9" s="36"/>
      <c r="R9" s="36"/>
      <c r="S9" s="36"/>
      <c r="T9" s="34"/>
      <c r="U9" s="34"/>
    </row>
    <row r="10" spans="1:22" ht="18.75" x14ac:dyDescent="0.3">
      <c r="A10" s="37">
        <v>1</v>
      </c>
      <c r="B10" s="38" t="s">
        <v>60</v>
      </c>
      <c r="C10" s="39">
        <v>3.2</v>
      </c>
      <c r="D10" s="39">
        <v>0</v>
      </c>
      <c r="E10" s="39">
        <v>0</v>
      </c>
      <c r="F10" s="39">
        <v>0</v>
      </c>
      <c r="G10" s="39">
        <v>0</v>
      </c>
      <c r="H10" s="40">
        <v>0</v>
      </c>
      <c r="I10" s="41">
        <v>0</v>
      </c>
      <c r="J10" s="41">
        <v>0</v>
      </c>
      <c r="K10" s="42">
        <v>0</v>
      </c>
      <c r="L10" s="41">
        <v>0</v>
      </c>
      <c r="M10" s="41">
        <v>0</v>
      </c>
      <c r="N10" s="41">
        <v>0</v>
      </c>
      <c r="O10" s="41">
        <v>0</v>
      </c>
      <c r="P10" s="42">
        <v>0</v>
      </c>
      <c r="Q10" s="41">
        <v>0</v>
      </c>
      <c r="R10" s="40">
        <v>0</v>
      </c>
      <c r="S10" s="40">
        <v>0</v>
      </c>
      <c r="T10" s="46">
        <f>SUM(H10:S10)</f>
        <v>0</v>
      </c>
      <c r="U10" s="46">
        <f>SUM(D10+E10+F10+T10)</f>
        <v>0</v>
      </c>
      <c r="V10" s="47"/>
    </row>
    <row r="11" spans="1:22" ht="18.75" x14ac:dyDescent="0.3">
      <c r="A11" s="37">
        <v>2</v>
      </c>
      <c r="B11" s="38" t="s">
        <v>61</v>
      </c>
      <c r="C11" s="39">
        <v>45.540000000000056</v>
      </c>
      <c r="D11" s="39">
        <v>8</v>
      </c>
      <c r="E11" s="39">
        <v>9</v>
      </c>
      <c r="F11" s="39">
        <v>6.2</v>
      </c>
      <c r="G11" s="39">
        <v>8.35</v>
      </c>
      <c r="H11" s="40">
        <v>0.25</v>
      </c>
      <c r="I11" s="41">
        <v>0.3</v>
      </c>
      <c r="J11" s="41">
        <v>4.0500000000000007</v>
      </c>
      <c r="K11" s="42">
        <v>1.02</v>
      </c>
      <c r="L11" s="41">
        <v>1.27</v>
      </c>
      <c r="M11" s="41">
        <v>1.05</v>
      </c>
      <c r="N11" s="41">
        <v>0.25</v>
      </c>
      <c r="O11" s="41">
        <v>0.75</v>
      </c>
      <c r="P11" s="42">
        <v>1.29</v>
      </c>
      <c r="Q11" s="41">
        <v>1.32</v>
      </c>
      <c r="R11" s="40">
        <v>0.8</v>
      </c>
      <c r="S11" s="40">
        <v>0.42</v>
      </c>
      <c r="T11" s="46">
        <f t="shared" ref="T11:T19" si="0">SUM(H11:S11)</f>
        <v>12.770000000000001</v>
      </c>
      <c r="U11" s="46">
        <f t="shared" ref="U11:U36" si="1">SUM(D11+E11+F11+T11)</f>
        <v>35.97</v>
      </c>
      <c r="V11" s="47">
        <f>T11-8.19</f>
        <v>4.5800000000000018</v>
      </c>
    </row>
    <row r="12" spans="1:22" ht="18.75" x14ac:dyDescent="0.3">
      <c r="A12" s="37">
        <v>3</v>
      </c>
      <c r="B12" s="38" t="s">
        <v>62</v>
      </c>
      <c r="C12" s="39">
        <v>5.5</v>
      </c>
      <c r="D12" s="39">
        <v>0</v>
      </c>
      <c r="E12" s="39">
        <v>0</v>
      </c>
      <c r="F12" s="39">
        <v>0</v>
      </c>
      <c r="G12" s="39">
        <v>0</v>
      </c>
      <c r="H12" s="40">
        <v>0</v>
      </c>
      <c r="I12" s="41">
        <v>0</v>
      </c>
      <c r="J12" s="41">
        <v>0</v>
      </c>
      <c r="K12" s="42">
        <v>0</v>
      </c>
      <c r="L12" s="41">
        <v>0</v>
      </c>
      <c r="M12" s="41"/>
      <c r="N12" s="41">
        <v>0</v>
      </c>
      <c r="O12" s="41">
        <v>0</v>
      </c>
      <c r="P12" s="42">
        <v>0</v>
      </c>
      <c r="Q12" s="41">
        <v>0</v>
      </c>
      <c r="R12" s="40">
        <v>0</v>
      </c>
      <c r="S12" s="40">
        <v>0</v>
      </c>
      <c r="T12" s="46">
        <f t="shared" si="0"/>
        <v>0</v>
      </c>
      <c r="U12" s="46">
        <f t="shared" si="1"/>
        <v>0</v>
      </c>
      <c r="V12" s="47"/>
    </row>
    <row r="13" spans="1:22" ht="18.75" x14ac:dyDescent="0.3">
      <c r="A13" s="37">
        <v>4</v>
      </c>
      <c r="B13" s="38" t="s">
        <v>63</v>
      </c>
      <c r="C13" s="39">
        <v>0</v>
      </c>
      <c r="D13" s="39">
        <v>0</v>
      </c>
      <c r="E13" s="39">
        <v>3.7600000000000002</v>
      </c>
      <c r="F13" s="39">
        <v>4.9200000000000008</v>
      </c>
      <c r="G13" s="39">
        <v>3.9</v>
      </c>
      <c r="H13" s="40">
        <v>0</v>
      </c>
      <c r="I13" s="41">
        <v>0</v>
      </c>
      <c r="J13" s="41">
        <v>0</v>
      </c>
      <c r="K13" s="42">
        <v>0</v>
      </c>
      <c r="L13" s="41">
        <v>0</v>
      </c>
      <c r="M13" s="41">
        <v>0</v>
      </c>
      <c r="N13" s="41">
        <v>2.2000000000000002</v>
      </c>
      <c r="O13" s="41">
        <v>0</v>
      </c>
      <c r="P13" s="42">
        <v>0</v>
      </c>
      <c r="Q13" s="41">
        <v>0.9</v>
      </c>
      <c r="R13" s="40">
        <v>0</v>
      </c>
      <c r="S13" s="40">
        <v>0.8</v>
      </c>
      <c r="T13" s="46">
        <f t="shared" si="0"/>
        <v>3.9000000000000004</v>
      </c>
      <c r="U13" s="46">
        <f t="shared" si="1"/>
        <v>12.580000000000002</v>
      </c>
      <c r="V13" s="47"/>
    </row>
    <row r="14" spans="1:22" ht="18.75" x14ac:dyDescent="0.3">
      <c r="A14" s="37">
        <v>5</v>
      </c>
      <c r="B14" s="38" t="s">
        <v>64</v>
      </c>
      <c r="C14" s="39">
        <v>17.2</v>
      </c>
      <c r="D14" s="39">
        <v>2</v>
      </c>
      <c r="E14" s="39">
        <v>8.76</v>
      </c>
      <c r="F14" s="39">
        <v>1.7999999999999998</v>
      </c>
      <c r="G14" s="39">
        <v>3.5</v>
      </c>
      <c r="H14" s="40">
        <v>0</v>
      </c>
      <c r="I14" s="41">
        <v>0</v>
      </c>
      <c r="J14" s="41">
        <v>1.5</v>
      </c>
      <c r="K14" s="42">
        <v>0.6</v>
      </c>
      <c r="L14" s="41">
        <v>0</v>
      </c>
      <c r="M14" s="41">
        <v>0</v>
      </c>
      <c r="N14" s="41">
        <v>0</v>
      </c>
      <c r="O14" s="41">
        <v>0</v>
      </c>
      <c r="P14" s="42">
        <v>0</v>
      </c>
      <c r="Q14" s="41">
        <v>0</v>
      </c>
      <c r="R14" s="40">
        <v>0</v>
      </c>
      <c r="S14" s="40"/>
      <c r="T14" s="46">
        <f t="shared" si="0"/>
        <v>2.1</v>
      </c>
      <c r="U14" s="46">
        <f t="shared" si="1"/>
        <v>14.659999999999998</v>
      </c>
      <c r="V14" s="47"/>
    </row>
    <row r="15" spans="1:22" ht="37.5" x14ac:dyDescent="0.3">
      <c r="A15" s="37">
        <v>6</v>
      </c>
      <c r="B15" s="38" t="s">
        <v>65</v>
      </c>
      <c r="C15" s="39">
        <v>38.799999999999997</v>
      </c>
      <c r="D15" s="39">
        <v>0</v>
      </c>
      <c r="E15" s="39">
        <v>0</v>
      </c>
      <c r="F15" s="39">
        <v>0</v>
      </c>
      <c r="G15" s="39">
        <v>0</v>
      </c>
      <c r="H15" s="40">
        <v>0</v>
      </c>
      <c r="I15" s="41">
        <v>0</v>
      </c>
      <c r="J15" s="41">
        <v>0</v>
      </c>
      <c r="K15" s="42">
        <v>0</v>
      </c>
      <c r="L15" s="41">
        <v>0</v>
      </c>
      <c r="M15" s="41">
        <v>0</v>
      </c>
      <c r="N15" s="41">
        <v>0</v>
      </c>
      <c r="O15" s="41">
        <v>0</v>
      </c>
      <c r="P15" s="42">
        <v>0</v>
      </c>
      <c r="Q15" s="41">
        <v>0</v>
      </c>
      <c r="R15" s="40">
        <v>0</v>
      </c>
      <c r="S15" s="40">
        <v>0</v>
      </c>
      <c r="T15" s="46">
        <f t="shared" si="0"/>
        <v>0</v>
      </c>
      <c r="U15" s="46">
        <f t="shared" si="1"/>
        <v>0</v>
      </c>
      <c r="V15" s="47"/>
    </row>
    <row r="16" spans="1:22" ht="18.75" x14ac:dyDescent="0.3">
      <c r="A16" s="37">
        <v>7</v>
      </c>
      <c r="B16" s="38" t="s">
        <v>66</v>
      </c>
      <c r="C16" s="39">
        <v>11.44</v>
      </c>
      <c r="D16" s="39">
        <v>4.5199999999999996</v>
      </c>
      <c r="E16" s="39">
        <v>4</v>
      </c>
      <c r="F16" s="39">
        <v>0</v>
      </c>
      <c r="G16" s="39">
        <v>0</v>
      </c>
      <c r="H16" s="40">
        <v>0</v>
      </c>
      <c r="I16" s="41">
        <v>0</v>
      </c>
      <c r="J16" s="41">
        <v>0</v>
      </c>
      <c r="K16" s="42">
        <v>0</v>
      </c>
      <c r="L16" s="41">
        <v>0</v>
      </c>
      <c r="M16" s="41"/>
      <c r="N16" s="41">
        <v>0</v>
      </c>
      <c r="O16" s="41">
        <v>0</v>
      </c>
      <c r="P16" s="42">
        <v>0</v>
      </c>
      <c r="Q16" s="41">
        <v>0</v>
      </c>
      <c r="R16" s="40">
        <v>0</v>
      </c>
      <c r="S16" s="40">
        <v>0</v>
      </c>
      <c r="T16" s="46">
        <f t="shared" si="0"/>
        <v>0</v>
      </c>
      <c r="U16" s="46">
        <f t="shared" si="1"/>
        <v>8.52</v>
      </c>
      <c r="V16" s="47"/>
    </row>
    <row r="17" spans="1:30" ht="18.75" x14ac:dyDescent="0.3">
      <c r="A17" s="37">
        <v>8</v>
      </c>
      <c r="B17" s="38" t="s">
        <v>67</v>
      </c>
      <c r="C17" s="39">
        <v>1.8</v>
      </c>
      <c r="D17" s="39">
        <v>0</v>
      </c>
      <c r="E17" s="39">
        <v>0</v>
      </c>
      <c r="F17" s="39">
        <v>0</v>
      </c>
      <c r="G17" s="39">
        <v>0</v>
      </c>
      <c r="H17" s="40">
        <v>0</v>
      </c>
      <c r="I17" s="41">
        <v>0</v>
      </c>
      <c r="J17" s="41">
        <v>0</v>
      </c>
      <c r="K17" s="42">
        <v>0</v>
      </c>
      <c r="L17" s="41">
        <v>0</v>
      </c>
      <c r="M17" s="41">
        <v>0</v>
      </c>
      <c r="N17" s="41">
        <v>0</v>
      </c>
      <c r="O17" s="41">
        <v>0</v>
      </c>
      <c r="P17" s="42">
        <v>0</v>
      </c>
      <c r="Q17" s="41">
        <v>0</v>
      </c>
      <c r="R17" s="40">
        <v>0</v>
      </c>
      <c r="S17" s="40">
        <v>0</v>
      </c>
      <c r="T17" s="46">
        <f t="shared" si="0"/>
        <v>0</v>
      </c>
      <c r="U17" s="46">
        <f t="shared" si="1"/>
        <v>0</v>
      </c>
      <c r="V17" s="47"/>
    </row>
    <row r="18" spans="1:30" ht="37.5" x14ac:dyDescent="0.3">
      <c r="A18" s="37">
        <v>9</v>
      </c>
      <c r="B18" s="38" t="s">
        <v>68</v>
      </c>
      <c r="C18" s="39">
        <v>49.5</v>
      </c>
      <c r="D18" s="39">
        <v>1.5</v>
      </c>
      <c r="E18" s="39">
        <v>0</v>
      </c>
      <c r="F18" s="39">
        <v>0</v>
      </c>
      <c r="G18" s="39">
        <v>7</v>
      </c>
      <c r="H18" s="40">
        <v>0</v>
      </c>
      <c r="I18" s="41">
        <v>0</v>
      </c>
      <c r="J18" s="41">
        <v>0</v>
      </c>
      <c r="K18" s="42">
        <v>0</v>
      </c>
      <c r="L18" s="41">
        <v>0</v>
      </c>
      <c r="M18" s="41"/>
      <c r="N18" s="41">
        <v>0</v>
      </c>
      <c r="O18" s="41">
        <v>0</v>
      </c>
      <c r="P18" s="42">
        <v>0</v>
      </c>
      <c r="Q18" s="41">
        <v>0</v>
      </c>
      <c r="R18" s="40">
        <v>0</v>
      </c>
      <c r="S18" s="40">
        <v>0</v>
      </c>
      <c r="T18" s="46">
        <f t="shared" si="0"/>
        <v>0</v>
      </c>
      <c r="U18" s="46">
        <f t="shared" si="1"/>
        <v>1.5</v>
      </c>
      <c r="V18" s="47"/>
    </row>
    <row r="19" spans="1:30" ht="18.75" x14ac:dyDescent="0.3">
      <c r="A19" s="37">
        <v>10</v>
      </c>
      <c r="B19" s="38" t="s">
        <v>69</v>
      </c>
      <c r="C19" s="39">
        <v>63.46</v>
      </c>
      <c r="D19" s="39">
        <v>0.24</v>
      </c>
      <c r="E19" s="39">
        <v>0</v>
      </c>
      <c r="F19" s="39">
        <v>0</v>
      </c>
      <c r="G19" s="39">
        <v>0</v>
      </c>
      <c r="H19" s="40">
        <v>0</v>
      </c>
      <c r="I19" s="41">
        <v>0</v>
      </c>
      <c r="J19" s="41">
        <v>0</v>
      </c>
      <c r="K19" s="42">
        <v>0</v>
      </c>
      <c r="L19" s="41">
        <v>0</v>
      </c>
      <c r="M19" s="41">
        <v>0</v>
      </c>
      <c r="N19" s="41">
        <v>0</v>
      </c>
      <c r="O19" s="41">
        <v>0</v>
      </c>
      <c r="P19" s="42">
        <v>0</v>
      </c>
      <c r="Q19" s="41">
        <v>0</v>
      </c>
      <c r="R19" s="40">
        <v>0</v>
      </c>
      <c r="S19" s="40">
        <v>0</v>
      </c>
      <c r="T19" s="46">
        <f t="shared" si="0"/>
        <v>0</v>
      </c>
      <c r="U19" s="46">
        <f t="shared" si="1"/>
        <v>0.24</v>
      </c>
      <c r="V19" s="47"/>
    </row>
    <row r="20" spans="1:30" ht="6" customHeight="1" x14ac:dyDescent="0.3">
      <c r="A20" s="37"/>
      <c r="B20" s="38"/>
      <c r="C20" s="48"/>
      <c r="D20" s="48"/>
      <c r="E20" s="48"/>
      <c r="F20" s="48"/>
      <c r="G20" s="48"/>
      <c r="H20" s="49"/>
      <c r="I20" s="49"/>
      <c r="J20" s="49"/>
      <c r="K20" s="50"/>
      <c r="L20" s="51"/>
      <c r="M20" s="50"/>
      <c r="N20" s="50"/>
      <c r="O20" s="50"/>
      <c r="P20" s="52"/>
      <c r="Q20" s="53"/>
      <c r="R20" s="54"/>
      <c r="S20" s="54"/>
      <c r="T20" s="46"/>
      <c r="U20" s="46">
        <f t="shared" si="1"/>
        <v>0</v>
      </c>
      <c r="V20" s="47"/>
    </row>
    <row r="21" spans="1:30" ht="18.75" x14ac:dyDescent="0.3">
      <c r="A21" s="37">
        <v>11</v>
      </c>
      <c r="B21" s="55" t="s">
        <v>70</v>
      </c>
      <c r="C21" s="39">
        <v>146.1</v>
      </c>
      <c r="D21" s="39">
        <v>8.8000000000000007</v>
      </c>
      <c r="E21" s="39">
        <v>7.3</v>
      </c>
      <c r="F21" s="39">
        <v>7.92</v>
      </c>
      <c r="G21" s="39">
        <v>3</v>
      </c>
      <c r="H21" s="40">
        <v>0.49</v>
      </c>
      <c r="I21" s="41">
        <v>0.77</v>
      </c>
      <c r="J21" s="41">
        <v>0</v>
      </c>
      <c r="K21" s="42">
        <v>0.14000000000000001</v>
      </c>
      <c r="L21" s="41">
        <v>0.27</v>
      </c>
      <c r="M21" s="41">
        <v>0</v>
      </c>
      <c r="N21" s="41">
        <v>0</v>
      </c>
      <c r="O21" s="41">
        <v>0</v>
      </c>
      <c r="P21" s="42">
        <v>0</v>
      </c>
      <c r="Q21" s="41">
        <v>0</v>
      </c>
      <c r="R21" s="40">
        <v>0</v>
      </c>
      <c r="S21" s="40">
        <v>2.2000000000000002</v>
      </c>
      <c r="T21" s="46">
        <f>SUM(H21:S21)</f>
        <v>3.87</v>
      </c>
      <c r="U21" s="46">
        <f t="shared" si="1"/>
        <v>27.890000000000004</v>
      </c>
      <c r="V21" s="47"/>
    </row>
    <row r="22" spans="1:30" ht="6" customHeight="1" x14ac:dyDescent="0.3">
      <c r="A22" s="37"/>
      <c r="B22" s="55"/>
      <c r="C22" s="48"/>
      <c r="D22" s="48"/>
      <c r="E22" s="48"/>
      <c r="F22" s="48"/>
      <c r="G22" s="48"/>
      <c r="H22" s="49"/>
      <c r="I22" s="49"/>
      <c r="J22" s="49"/>
      <c r="K22" s="50"/>
      <c r="L22" s="50"/>
      <c r="M22" s="50"/>
      <c r="N22" s="50"/>
      <c r="O22" s="50"/>
      <c r="P22" s="50"/>
      <c r="Q22" s="50"/>
      <c r="R22" s="50"/>
      <c r="S22" s="50"/>
      <c r="T22" s="56"/>
      <c r="U22" s="46">
        <f t="shared" si="1"/>
        <v>0</v>
      </c>
      <c r="V22" s="47"/>
    </row>
    <row r="23" spans="1:30" ht="15.75" customHeight="1" x14ac:dyDescent="0.3">
      <c r="A23" s="37">
        <v>12</v>
      </c>
      <c r="B23" s="55" t="s">
        <v>71</v>
      </c>
      <c r="C23" s="57">
        <v>30.6</v>
      </c>
      <c r="D23" s="57">
        <v>0</v>
      </c>
      <c r="E23" s="57">
        <v>4.2</v>
      </c>
      <c r="F23" s="57">
        <v>0</v>
      </c>
      <c r="G23" s="57">
        <v>0</v>
      </c>
      <c r="H23" s="245" t="s">
        <v>72</v>
      </c>
      <c r="I23" s="246"/>
      <c r="J23" s="246"/>
      <c r="K23" s="246"/>
      <c r="L23" s="246"/>
      <c r="M23" s="246"/>
      <c r="N23" s="246"/>
      <c r="O23" s="246"/>
      <c r="P23" s="246"/>
      <c r="Q23" s="58"/>
      <c r="R23" s="58"/>
      <c r="S23" s="58"/>
      <c r="T23" s="59">
        <v>0</v>
      </c>
      <c r="U23" s="46">
        <f t="shared" si="1"/>
        <v>4.2</v>
      </c>
      <c r="V23" s="47"/>
    </row>
    <row r="24" spans="1:30" ht="18.75" x14ac:dyDescent="0.3">
      <c r="A24" s="37">
        <v>13</v>
      </c>
      <c r="B24" s="55" t="s">
        <v>73</v>
      </c>
      <c r="C24" s="39">
        <v>131.04</v>
      </c>
      <c r="D24" s="39">
        <v>6.4899999999999993</v>
      </c>
      <c r="E24" s="39">
        <v>1.3399999999999999</v>
      </c>
      <c r="F24" s="39">
        <v>4.74</v>
      </c>
      <c r="G24" s="39">
        <v>4.26</v>
      </c>
      <c r="H24" s="40">
        <v>0</v>
      </c>
      <c r="I24" s="41">
        <v>0</v>
      </c>
      <c r="J24" s="41">
        <v>0</v>
      </c>
      <c r="K24" s="42">
        <v>0.9</v>
      </c>
      <c r="L24" s="60">
        <v>0.31</v>
      </c>
      <c r="M24" s="60"/>
      <c r="N24" s="60">
        <v>0</v>
      </c>
      <c r="O24" s="60">
        <v>0</v>
      </c>
      <c r="P24" s="42">
        <v>0.31</v>
      </c>
      <c r="Q24" s="41">
        <v>1.6</v>
      </c>
      <c r="R24" s="40">
        <v>0.05</v>
      </c>
      <c r="S24" s="40">
        <v>1.1200000000000001</v>
      </c>
      <c r="T24" s="46">
        <f>SUM(H24:S24)</f>
        <v>4.29</v>
      </c>
      <c r="U24" s="46">
        <f t="shared" si="1"/>
        <v>16.86</v>
      </c>
      <c r="V24" s="47"/>
    </row>
    <row r="25" spans="1:30" ht="18.75" x14ac:dyDescent="0.3">
      <c r="A25" s="37">
        <v>14</v>
      </c>
      <c r="B25" s="55" t="s">
        <v>74</v>
      </c>
      <c r="C25" s="39">
        <v>77.37</v>
      </c>
      <c r="D25" s="39">
        <v>6</v>
      </c>
      <c r="E25" s="39">
        <v>18.090000000000003</v>
      </c>
      <c r="F25" s="39">
        <v>19.22</v>
      </c>
      <c r="G25" s="39">
        <v>4.4400000000000004</v>
      </c>
      <c r="H25" s="40">
        <v>0.49</v>
      </c>
      <c r="I25" s="41">
        <v>1.63</v>
      </c>
      <c r="J25" s="41">
        <v>1.7480000000000002</v>
      </c>
      <c r="K25" s="42">
        <v>1.88</v>
      </c>
      <c r="L25" s="41">
        <v>0</v>
      </c>
      <c r="M25" s="41">
        <v>0.16200000000000001</v>
      </c>
      <c r="N25" s="41">
        <v>0</v>
      </c>
      <c r="O25" s="41">
        <v>0</v>
      </c>
      <c r="P25" s="42">
        <v>0</v>
      </c>
      <c r="Q25" s="41">
        <v>0</v>
      </c>
      <c r="R25" s="40">
        <v>0</v>
      </c>
      <c r="S25" s="40">
        <v>0</v>
      </c>
      <c r="T25" s="46">
        <f t="shared" ref="T25:T36" si="2">SUM(H25:S25)</f>
        <v>5.91</v>
      </c>
      <c r="U25" s="46">
        <f>SUM(D25+E25+F25+T25)</f>
        <v>49.22</v>
      </c>
      <c r="V25" s="47"/>
      <c r="AD25" s="47"/>
    </row>
    <row r="26" spans="1:30" ht="18.75" x14ac:dyDescent="0.3">
      <c r="A26" s="37">
        <v>15</v>
      </c>
      <c r="B26" s="55" t="s">
        <v>75</v>
      </c>
      <c r="C26" s="39">
        <v>43.9</v>
      </c>
      <c r="D26" s="39">
        <v>10.500000000000002</v>
      </c>
      <c r="E26" s="39">
        <v>0</v>
      </c>
      <c r="F26" s="39">
        <v>0</v>
      </c>
      <c r="G26" s="39">
        <v>0</v>
      </c>
      <c r="H26" s="40">
        <v>0</v>
      </c>
      <c r="I26" s="41">
        <v>0</v>
      </c>
      <c r="J26" s="41">
        <v>0</v>
      </c>
      <c r="K26" s="42">
        <v>0</v>
      </c>
      <c r="L26" s="41"/>
      <c r="M26" s="41">
        <v>0</v>
      </c>
      <c r="N26" s="41">
        <v>0</v>
      </c>
      <c r="O26" s="41">
        <v>0</v>
      </c>
      <c r="P26" s="42">
        <v>0</v>
      </c>
      <c r="Q26" s="41">
        <v>0</v>
      </c>
      <c r="R26" s="40">
        <v>0</v>
      </c>
      <c r="S26" s="40">
        <v>0</v>
      </c>
      <c r="T26" s="46">
        <f t="shared" si="2"/>
        <v>0</v>
      </c>
      <c r="U26" s="46">
        <f t="shared" si="1"/>
        <v>10.500000000000002</v>
      </c>
      <c r="V26" s="47"/>
    </row>
    <row r="27" spans="1:30" ht="37.5" x14ac:dyDescent="0.3">
      <c r="A27" s="37">
        <v>16</v>
      </c>
      <c r="B27" s="55" t="s">
        <v>76</v>
      </c>
      <c r="C27" s="39">
        <v>9.51</v>
      </c>
      <c r="D27" s="39">
        <v>9.6899999999999977</v>
      </c>
      <c r="E27" s="39">
        <v>2.6</v>
      </c>
      <c r="F27" s="39">
        <v>0</v>
      </c>
      <c r="G27" s="39">
        <v>0</v>
      </c>
      <c r="H27" s="40">
        <v>0</v>
      </c>
      <c r="I27" s="41">
        <v>0</v>
      </c>
      <c r="J27" s="41">
        <v>0</v>
      </c>
      <c r="K27" s="42">
        <v>0</v>
      </c>
      <c r="L27" s="41">
        <v>0</v>
      </c>
      <c r="M27" s="41">
        <v>0</v>
      </c>
      <c r="N27" s="41">
        <v>0</v>
      </c>
      <c r="O27" s="41">
        <v>0</v>
      </c>
      <c r="P27" s="42">
        <v>0</v>
      </c>
      <c r="Q27" s="41">
        <v>0</v>
      </c>
      <c r="R27" s="40">
        <v>0</v>
      </c>
      <c r="S27" s="40">
        <v>0</v>
      </c>
      <c r="T27" s="46">
        <f t="shared" si="2"/>
        <v>0</v>
      </c>
      <c r="U27" s="46">
        <f t="shared" si="1"/>
        <v>12.289999999999997</v>
      </c>
      <c r="V27" s="47"/>
    </row>
    <row r="28" spans="1:30" ht="18.75" x14ac:dyDescent="0.3">
      <c r="A28" s="37">
        <v>17</v>
      </c>
      <c r="B28" s="55" t="s">
        <v>77</v>
      </c>
      <c r="C28" s="39">
        <v>1.8</v>
      </c>
      <c r="D28" s="61">
        <v>1.7269999999999999</v>
      </c>
      <c r="E28" s="39">
        <v>0.6</v>
      </c>
      <c r="F28" s="39">
        <v>4.8150000000000004</v>
      </c>
      <c r="G28" s="39">
        <v>0</v>
      </c>
      <c r="H28" s="40">
        <v>0</v>
      </c>
      <c r="I28" s="41">
        <v>0</v>
      </c>
      <c r="J28" s="41">
        <v>0</v>
      </c>
      <c r="K28" s="42">
        <v>0</v>
      </c>
      <c r="L28" s="41">
        <v>0</v>
      </c>
      <c r="M28" s="41"/>
      <c r="N28" s="41">
        <v>0</v>
      </c>
      <c r="O28" s="62">
        <v>0</v>
      </c>
      <c r="P28" s="42">
        <v>0</v>
      </c>
      <c r="Q28" s="41">
        <v>0</v>
      </c>
      <c r="R28" s="40">
        <v>0</v>
      </c>
      <c r="S28" s="40">
        <v>0</v>
      </c>
      <c r="T28" s="46">
        <f t="shared" si="2"/>
        <v>0</v>
      </c>
      <c r="U28" s="46">
        <f t="shared" si="1"/>
        <v>7.1420000000000003</v>
      </c>
      <c r="V28" s="47"/>
    </row>
    <row r="29" spans="1:30" ht="18.75" x14ac:dyDescent="0.3">
      <c r="A29" s="37">
        <v>18</v>
      </c>
      <c r="B29" s="55" t="s">
        <v>78</v>
      </c>
      <c r="C29" s="39">
        <v>0</v>
      </c>
      <c r="D29" s="39">
        <v>16.2</v>
      </c>
      <c r="E29" s="39">
        <v>19.899999999999999</v>
      </c>
      <c r="F29" s="39">
        <v>5.2000000000000011</v>
      </c>
      <c r="G29" s="39">
        <v>22.2</v>
      </c>
      <c r="H29" s="40">
        <v>0</v>
      </c>
      <c r="I29" s="41">
        <v>0</v>
      </c>
      <c r="J29" s="41">
        <v>0</v>
      </c>
      <c r="K29" s="42">
        <v>0</v>
      </c>
      <c r="L29" s="41">
        <v>0</v>
      </c>
      <c r="M29" s="41">
        <v>0.15</v>
      </c>
      <c r="N29" s="41">
        <v>0</v>
      </c>
      <c r="O29" s="41">
        <v>0.1</v>
      </c>
      <c r="P29" s="42">
        <v>0</v>
      </c>
      <c r="Q29" s="41">
        <v>0.8</v>
      </c>
      <c r="R29" s="40">
        <v>3.55</v>
      </c>
      <c r="S29" s="40">
        <v>0.4</v>
      </c>
      <c r="T29" s="46">
        <f t="shared" si="2"/>
        <v>5</v>
      </c>
      <c r="U29" s="46">
        <f t="shared" si="1"/>
        <v>46.3</v>
      </c>
      <c r="V29" s="47"/>
    </row>
    <row r="30" spans="1:30" ht="18.75" x14ac:dyDescent="0.3">
      <c r="A30" s="37">
        <v>19</v>
      </c>
      <c r="B30" s="55" t="s">
        <v>79</v>
      </c>
      <c r="C30" s="39">
        <v>1.7</v>
      </c>
      <c r="D30" s="39">
        <v>2.5</v>
      </c>
      <c r="E30" s="39">
        <v>8.1999999999999993</v>
      </c>
      <c r="F30" s="39">
        <v>5.4</v>
      </c>
      <c r="G30" s="39">
        <v>0</v>
      </c>
      <c r="H30" s="40">
        <v>0</v>
      </c>
      <c r="I30" s="41">
        <v>0</v>
      </c>
      <c r="J30" s="41">
        <v>0</v>
      </c>
      <c r="K30" s="42">
        <v>0</v>
      </c>
      <c r="L30" s="41">
        <v>0</v>
      </c>
      <c r="M30" s="41"/>
      <c r="N30" s="41">
        <v>0</v>
      </c>
      <c r="O30" s="41">
        <v>0</v>
      </c>
      <c r="P30" s="42">
        <v>0</v>
      </c>
      <c r="Q30" s="41">
        <v>0</v>
      </c>
      <c r="R30" s="40">
        <v>0</v>
      </c>
      <c r="S30" s="40">
        <v>0</v>
      </c>
      <c r="T30" s="46">
        <f t="shared" si="2"/>
        <v>0</v>
      </c>
      <c r="U30" s="46">
        <f t="shared" si="1"/>
        <v>16.100000000000001</v>
      </c>
      <c r="V30" s="47"/>
    </row>
    <row r="31" spans="1:30" ht="18.75" x14ac:dyDescent="0.3">
      <c r="A31" s="37">
        <v>20</v>
      </c>
      <c r="B31" s="38" t="s">
        <v>80</v>
      </c>
      <c r="C31" s="39">
        <v>20.8</v>
      </c>
      <c r="D31" s="39">
        <v>15.74</v>
      </c>
      <c r="E31" s="61">
        <v>36.325000000000003</v>
      </c>
      <c r="F31" s="39">
        <v>40.409999999999997</v>
      </c>
      <c r="G31" s="39">
        <v>16.2</v>
      </c>
      <c r="H31" s="40">
        <v>0</v>
      </c>
      <c r="I31" s="41">
        <v>0.47</v>
      </c>
      <c r="J31" s="41">
        <v>1.2669999999999999</v>
      </c>
      <c r="K31" s="42">
        <v>0.13</v>
      </c>
      <c r="L31" s="41">
        <v>0</v>
      </c>
      <c r="M31" s="41">
        <v>1.49</v>
      </c>
      <c r="N31" s="41">
        <v>0.52</v>
      </c>
      <c r="O31" s="41">
        <v>1.29</v>
      </c>
      <c r="P31" s="42">
        <v>4.9560000000000004</v>
      </c>
      <c r="Q31" s="41">
        <v>2.71</v>
      </c>
      <c r="R31" s="40">
        <v>0.96</v>
      </c>
      <c r="S31" s="40">
        <v>4.2699999999999996</v>
      </c>
      <c r="T31" s="46">
        <f t="shared" si="2"/>
        <v>18.063000000000002</v>
      </c>
      <c r="U31" s="46">
        <f t="shared" si="1"/>
        <v>110.538</v>
      </c>
      <c r="V31" s="47"/>
      <c r="Y31">
        <v>4.3</v>
      </c>
      <c r="Z31">
        <v>2.1</v>
      </c>
      <c r="AA31">
        <v>2.8</v>
      </c>
      <c r="AB31">
        <v>2.37</v>
      </c>
      <c r="AC31">
        <f>SUM(Y31:AB31)</f>
        <v>11.57</v>
      </c>
    </row>
    <row r="32" spans="1:30" ht="18.75" x14ac:dyDescent="0.3">
      <c r="A32" s="37">
        <v>21</v>
      </c>
      <c r="B32" s="38" t="s">
        <v>81</v>
      </c>
      <c r="C32" s="39">
        <v>44</v>
      </c>
      <c r="D32" s="39">
        <v>7.5</v>
      </c>
      <c r="E32" s="39">
        <v>9.4600000000000009</v>
      </c>
      <c r="F32" s="39">
        <v>0</v>
      </c>
      <c r="G32" s="39">
        <v>0</v>
      </c>
      <c r="H32" s="40">
        <v>0</v>
      </c>
      <c r="I32" s="41">
        <v>0</v>
      </c>
      <c r="J32" s="41">
        <v>0</v>
      </c>
      <c r="K32" s="42">
        <v>0</v>
      </c>
      <c r="L32" s="41">
        <v>0</v>
      </c>
      <c r="M32" s="41">
        <v>0</v>
      </c>
      <c r="N32" s="41">
        <v>0</v>
      </c>
      <c r="O32" s="41">
        <v>0</v>
      </c>
      <c r="P32" s="42">
        <v>0</v>
      </c>
      <c r="Q32" s="41">
        <v>7.2</v>
      </c>
      <c r="R32" s="40">
        <v>0</v>
      </c>
      <c r="S32" s="40">
        <v>0</v>
      </c>
      <c r="T32" s="46">
        <f t="shared" si="2"/>
        <v>7.2</v>
      </c>
      <c r="U32" s="46">
        <f t="shared" si="1"/>
        <v>24.16</v>
      </c>
      <c r="V32" s="47"/>
      <c r="AC32" s="47"/>
    </row>
    <row r="33" spans="1:29" ht="18.75" x14ac:dyDescent="0.3">
      <c r="A33" s="37">
        <v>22</v>
      </c>
      <c r="B33" s="63" t="s">
        <v>82</v>
      </c>
      <c r="C33" s="39">
        <v>0</v>
      </c>
      <c r="D33" s="39">
        <v>0</v>
      </c>
      <c r="E33" s="39">
        <v>2</v>
      </c>
      <c r="F33" s="39">
        <v>68.2</v>
      </c>
      <c r="G33" s="39">
        <v>51.2</v>
      </c>
      <c r="H33" s="40">
        <v>0</v>
      </c>
      <c r="I33" s="41">
        <v>2</v>
      </c>
      <c r="J33" s="41">
        <v>1.84</v>
      </c>
      <c r="K33" s="42">
        <v>3.6799999999999997</v>
      </c>
      <c r="L33" s="41">
        <v>1.7999999999999998</v>
      </c>
      <c r="M33" s="41">
        <v>8.4</v>
      </c>
      <c r="N33" s="41">
        <v>3.6399999999999997</v>
      </c>
      <c r="O33" s="41">
        <v>6.76</v>
      </c>
      <c r="P33" s="42">
        <v>7.5600000000000005</v>
      </c>
      <c r="Q33" s="41">
        <v>6.04</v>
      </c>
      <c r="R33" s="40">
        <v>9.480000000000004</v>
      </c>
      <c r="S33" s="40">
        <v>0</v>
      </c>
      <c r="T33" s="46">
        <f t="shared" si="2"/>
        <v>51.2</v>
      </c>
      <c r="U33" s="46">
        <f t="shared" si="1"/>
        <v>121.4</v>
      </c>
      <c r="V33" s="47"/>
    </row>
    <row r="34" spans="1:29" ht="18.75" x14ac:dyDescent="0.3">
      <c r="A34" s="37">
        <v>23</v>
      </c>
      <c r="B34" s="63" t="s">
        <v>83</v>
      </c>
      <c r="C34" s="39">
        <v>0</v>
      </c>
      <c r="D34" s="39">
        <v>0</v>
      </c>
      <c r="E34" s="39">
        <v>66.58</v>
      </c>
      <c r="F34" s="39">
        <v>81.34</v>
      </c>
      <c r="G34" s="39">
        <v>85.92</v>
      </c>
      <c r="H34" s="40">
        <v>0</v>
      </c>
      <c r="I34" s="41">
        <v>3.66</v>
      </c>
      <c r="J34" s="41">
        <v>6.9990000000000006</v>
      </c>
      <c r="K34" s="42">
        <v>6.3640000000000008</v>
      </c>
      <c r="L34" s="41">
        <v>5.758</v>
      </c>
      <c r="M34" s="41">
        <v>3.0460000000000003</v>
      </c>
      <c r="N34" s="41">
        <v>5.6449999999999996</v>
      </c>
      <c r="O34" s="41">
        <v>7.2750000000000004</v>
      </c>
      <c r="P34" s="42">
        <v>7.55</v>
      </c>
      <c r="Q34" s="41">
        <v>1.345</v>
      </c>
      <c r="R34" s="40" t="s">
        <v>165</v>
      </c>
      <c r="S34" s="40">
        <v>17.189999999999998</v>
      </c>
      <c r="T34" s="46">
        <v>65.44</v>
      </c>
      <c r="U34" s="46">
        <f t="shared" si="1"/>
        <v>213.36</v>
      </c>
      <c r="V34" s="47"/>
      <c r="Y34">
        <v>57.12</v>
      </c>
      <c r="Z34">
        <v>2.1</v>
      </c>
      <c r="AA34">
        <v>18.900000000000002</v>
      </c>
      <c r="AB34">
        <v>6.1000000000000005</v>
      </c>
    </row>
    <row r="35" spans="1:29" ht="18.75" x14ac:dyDescent="0.3">
      <c r="A35" s="37">
        <v>24</v>
      </c>
      <c r="B35" s="38" t="s">
        <v>84</v>
      </c>
      <c r="C35" s="39">
        <v>0</v>
      </c>
      <c r="D35" s="39">
        <v>0</v>
      </c>
      <c r="E35" s="39">
        <v>0</v>
      </c>
      <c r="F35" s="39">
        <v>0</v>
      </c>
      <c r="G35" s="39">
        <v>75.3</v>
      </c>
      <c r="H35" s="40">
        <v>0</v>
      </c>
      <c r="I35" s="41">
        <v>0</v>
      </c>
      <c r="J35" s="41">
        <v>0.6</v>
      </c>
      <c r="K35" s="42">
        <v>2.2999999999999998</v>
      </c>
      <c r="L35" s="41">
        <v>2.1</v>
      </c>
      <c r="M35" s="41">
        <v>0.4</v>
      </c>
      <c r="N35" s="41">
        <v>0.5</v>
      </c>
      <c r="O35" s="41">
        <v>2.1</v>
      </c>
      <c r="P35" s="42">
        <v>4.5999999999999996</v>
      </c>
      <c r="Q35" s="41">
        <v>5.0999999999999996</v>
      </c>
      <c r="R35" s="40" t="s">
        <v>166</v>
      </c>
      <c r="S35" s="40">
        <f>9.31+5.6</f>
        <v>14.91</v>
      </c>
      <c r="T35" s="46">
        <f>SUM(H35:S35)</f>
        <v>32.61</v>
      </c>
      <c r="U35" s="46">
        <f t="shared" si="1"/>
        <v>32.61</v>
      </c>
      <c r="V35" s="47"/>
      <c r="W35" s="47"/>
      <c r="Y35">
        <v>19.119999999999997</v>
      </c>
      <c r="Z35">
        <v>2.1</v>
      </c>
      <c r="AA35">
        <v>11.200000000000003</v>
      </c>
      <c r="AB35">
        <v>2.5000000000000004</v>
      </c>
      <c r="AC35">
        <f>SUM(Y35:AB35)</f>
        <v>34.92</v>
      </c>
    </row>
    <row r="36" spans="1:29" ht="18.75" x14ac:dyDescent="0.3">
      <c r="A36" s="37">
        <v>25</v>
      </c>
      <c r="B36" s="38" t="s">
        <v>85</v>
      </c>
      <c r="C36" s="39">
        <v>0</v>
      </c>
      <c r="D36" s="39">
        <v>0</v>
      </c>
      <c r="E36" s="39">
        <v>0</v>
      </c>
      <c r="F36" s="39">
        <v>0</v>
      </c>
      <c r="G36" s="39">
        <v>15</v>
      </c>
      <c r="H36" s="40">
        <v>0</v>
      </c>
      <c r="I36" s="41">
        <v>0</v>
      </c>
      <c r="J36" s="41">
        <v>0</v>
      </c>
      <c r="K36" s="42">
        <v>0</v>
      </c>
      <c r="L36" s="41">
        <v>0</v>
      </c>
      <c r="M36" s="41">
        <v>0</v>
      </c>
      <c r="N36" s="41">
        <v>0</v>
      </c>
      <c r="O36" s="41">
        <v>0</v>
      </c>
      <c r="P36" s="42">
        <v>0</v>
      </c>
      <c r="Q36" s="41">
        <v>0</v>
      </c>
      <c r="R36" s="40">
        <v>0</v>
      </c>
      <c r="S36" s="40">
        <v>0</v>
      </c>
      <c r="T36" s="46">
        <f t="shared" si="2"/>
        <v>0</v>
      </c>
      <c r="U36" s="46">
        <f t="shared" si="1"/>
        <v>0</v>
      </c>
      <c r="V36" s="47"/>
      <c r="X36" s="47"/>
      <c r="Y36">
        <v>38</v>
      </c>
      <c r="AA36">
        <v>7.6999999999999993</v>
      </c>
      <c r="AB36">
        <v>3.6</v>
      </c>
      <c r="AC36">
        <f>SUM(Y36:AB36)</f>
        <v>49.300000000000004</v>
      </c>
    </row>
    <row r="37" spans="1:29" ht="9.75" customHeight="1" x14ac:dyDescent="0.3">
      <c r="B37" s="34"/>
      <c r="C37" s="34"/>
      <c r="D37" s="34"/>
      <c r="E37" s="34"/>
      <c r="F37" s="34"/>
      <c r="G37" s="34"/>
      <c r="H37" s="34"/>
      <c r="I37" s="34"/>
      <c r="J37" s="34"/>
      <c r="K37" s="36"/>
      <c r="L37" s="36"/>
      <c r="M37" s="36"/>
      <c r="N37" s="36"/>
      <c r="O37" s="36"/>
      <c r="P37" s="36"/>
      <c r="Q37" s="36"/>
      <c r="R37" s="36"/>
      <c r="S37" s="36"/>
      <c r="T37" s="46"/>
      <c r="U37" s="34"/>
    </row>
    <row r="38" spans="1:29" ht="18.75" x14ac:dyDescent="0.3">
      <c r="B38" s="64" t="s">
        <v>86</v>
      </c>
      <c r="C38" s="65">
        <f t="shared" ref="C38:R38" si="3">SUM(C10:C36)</f>
        <v>743.26</v>
      </c>
      <c r="D38" s="65">
        <f t="shared" si="3"/>
        <v>101.40699999999998</v>
      </c>
      <c r="E38" s="65">
        <f t="shared" si="3"/>
        <v>202.11500000000001</v>
      </c>
      <c r="F38" s="65">
        <f t="shared" si="3"/>
        <v>250.16499999999999</v>
      </c>
      <c r="G38" s="65">
        <f t="shared" si="3"/>
        <v>300.27</v>
      </c>
      <c r="H38" s="65">
        <f t="shared" si="3"/>
        <v>1.23</v>
      </c>
      <c r="I38" s="66">
        <f t="shared" si="3"/>
        <v>8.83</v>
      </c>
      <c r="J38" s="66">
        <f t="shared" ref="J38" si="4">SUM(J10:J36)</f>
        <v>18.004000000000005</v>
      </c>
      <c r="K38" s="66">
        <f t="shared" si="3"/>
        <v>17.013999999999999</v>
      </c>
      <c r="L38" s="66">
        <f t="shared" si="3"/>
        <v>11.507999999999999</v>
      </c>
      <c r="M38" s="66">
        <f t="shared" si="3"/>
        <v>14.698000000000002</v>
      </c>
      <c r="N38" s="66">
        <f t="shared" si="3"/>
        <v>12.754999999999999</v>
      </c>
      <c r="O38" s="66">
        <f t="shared" si="3"/>
        <v>18.275000000000002</v>
      </c>
      <c r="P38" s="66">
        <f t="shared" si="3"/>
        <v>26.265999999999998</v>
      </c>
      <c r="Q38" s="66">
        <f t="shared" si="3"/>
        <v>27.015000000000001</v>
      </c>
      <c r="R38" s="66">
        <f t="shared" si="3"/>
        <v>14.840000000000003</v>
      </c>
      <c r="S38" s="66">
        <f>SUM(S10:S36)</f>
        <v>41.31</v>
      </c>
      <c r="T38" s="46">
        <f>SUM(T10:T36)</f>
        <v>212.35300000000001</v>
      </c>
      <c r="U38" s="67">
        <f>SUM(U10:U21,U23:U36)</f>
        <v>766.04000000000008</v>
      </c>
      <c r="V38" s="67"/>
      <c r="W38" s="67"/>
      <c r="Y38" t="s">
        <v>87</v>
      </c>
      <c r="AB38" s="47">
        <f>AC35-T34</f>
        <v>-30.519999999999996</v>
      </c>
    </row>
    <row r="43" spans="1:29" x14ac:dyDescent="0.25">
      <c r="U43">
        <f>U40+U41</f>
        <v>0</v>
      </c>
    </row>
    <row r="44" spans="1:29" x14ac:dyDescent="0.25">
      <c r="U44">
        <f>1031-U43</f>
        <v>1031</v>
      </c>
    </row>
  </sheetData>
  <mergeCells count="12">
    <mergeCell ref="U5:U8"/>
    <mergeCell ref="H23:P23"/>
    <mergeCell ref="A2:T3"/>
    <mergeCell ref="A5:A8"/>
    <mergeCell ref="B5:B8"/>
    <mergeCell ref="C5:C7"/>
    <mergeCell ref="D5:D7"/>
    <mergeCell ref="E5:E7"/>
    <mergeCell ref="F5:F7"/>
    <mergeCell ref="G5:G7"/>
    <mergeCell ref="H5:O7"/>
    <mergeCell ref="T5:T8"/>
  </mergeCells>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E49"/>
  <sheetViews>
    <sheetView showGridLines="0" zoomScale="55" zoomScaleNormal="55" zoomScaleSheetLayoutView="75" workbookViewId="0"/>
  </sheetViews>
  <sheetFormatPr baseColWidth="10" defaultRowHeight="15" x14ac:dyDescent="0.25"/>
  <cols>
    <col min="1" max="1" width="4.85546875" customWidth="1"/>
    <col min="2" max="2" width="38.85546875" customWidth="1"/>
    <col min="3" max="3" width="16.28515625" customWidth="1"/>
    <col min="4" max="5" width="10.28515625" customWidth="1"/>
    <col min="6" max="8" width="13.28515625" customWidth="1"/>
    <col min="12" max="20" width="11.7109375" customWidth="1"/>
    <col min="21" max="21" width="16.140625" customWidth="1"/>
    <col min="22" max="22" width="15.28515625" customWidth="1"/>
    <col min="23" max="23" width="18.5703125" hidden="1" customWidth="1"/>
    <col min="26" max="30" width="0" hidden="1" customWidth="1"/>
  </cols>
  <sheetData>
    <row r="1" spans="1:23" ht="15.75" thickBot="1" x14ac:dyDescent="0.3">
      <c r="A1" s="28"/>
      <c r="B1" s="28"/>
      <c r="C1" s="28"/>
      <c r="D1" s="28"/>
      <c r="E1" s="28"/>
      <c r="F1" s="28"/>
      <c r="G1" s="28"/>
      <c r="H1" s="28"/>
      <c r="I1" s="28"/>
      <c r="J1" s="28"/>
      <c r="K1" s="28"/>
      <c r="L1" s="28"/>
      <c r="M1" s="28"/>
      <c r="N1" s="28"/>
      <c r="O1" s="28"/>
      <c r="P1" s="28"/>
      <c r="Q1" s="28"/>
      <c r="R1" s="28"/>
      <c r="S1" s="28"/>
      <c r="T1" s="28"/>
    </row>
    <row r="2" spans="1:23" x14ac:dyDescent="0.25">
      <c r="A2" s="247" t="s">
        <v>38</v>
      </c>
      <c r="B2" s="248"/>
      <c r="C2" s="248"/>
      <c r="D2" s="248"/>
      <c r="E2" s="248"/>
      <c r="F2" s="248"/>
      <c r="G2" s="248"/>
      <c r="H2" s="248"/>
      <c r="I2" s="248"/>
      <c r="J2" s="248"/>
      <c r="K2" s="248"/>
      <c r="L2" s="248"/>
      <c r="M2" s="248"/>
      <c r="N2" s="248"/>
      <c r="O2" s="248"/>
      <c r="P2" s="248"/>
      <c r="Q2" s="248"/>
      <c r="R2" s="248"/>
      <c r="S2" s="248"/>
      <c r="T2" s="248"/>
      <c r="U2" s="249"/>
    </row>
    <row r="3" spans="1:23" ht="15.75" thickBot="1" x14ac:dyDescent="0.3">
      <c r="A3" s="250"/>
      <c r="B3" s="251"/>
      <c r="C3" s="251"/>
      <c r="D3" s="251"/>
      <c r="E3" s="251"/>
      <c r="F3" s="251"/>
      <c r="G3" s="251"/>
      <c r="H3" s="251"/>
      <c r="I3" s="251"/>
      <c r="J3" s="251"/>
      <c r="K3" s="251"/>
      <c r="L3" s="251"/>
      <c r="M3" s="251"/>
      <c r="N3" s="251"/>
      <c r="O3" s="251"/>
      <c r="P3" s="251"/>
      <c r="Q3" s="251"/>
      <c r="R3" s="251"/>
      <c r="S3" s="251"/>
      <c r="T3" s="251"/>
      <c r="U3" s="252"/>
    </row>
    <row r="5" spans="1:23" ht="48" customHeight="1" x14ac:dyDescent="0.25">
      <c r="A5" s="253" t="s">
        <v>39</v>
      </c>
      <c r="B5" s="254" t="s">
        <v>40</v>
      </c>
      <c r="C5" s="255" t="s">
        <v>41</v>
      </c>
      <c r="D5" s="255" t="s">
        <v>42</v>
      </c>
      <c r="E5" s="255" t="s">
        <v>42</v>
      </c>
      <c r="F5" s="255" t="s">
        <v>43</v>
      </c>
      <c r="G5" s="255" t="s">
        <v>44</v>
      </c>
      <c r="H5" s="255" t="s">
        <v>114</v>
      </c>
      <c r="I5" s="257" t="s">
        <v>116</v>
      </c>
      <c r="J5" s="258"/>
      <c r="K5" s="258"/>
      <c r="L5" s="258"/>
      <c r="M5" s="258"/>
      <c r="N5" s="258"/>
      <c r="O5" s="258"/>
      <c r="P5" s="258"/>
      <c r="Q5" s="29"/>
      <c r="R5" s="29"/>
      <c r="S5" s="29"/>
      <c r="T5" s="29"/>
      <c r="U5" s="244" t="s">
        <v>46</v>
      </c>
      <c r="V5" s="244" t="s">
        <v>47</v>
      </c>
    </row>
    <row r="6" spans="1:23" ht="18.75" x14ac:dyDescent="0.25">
      <c r="A6" s="253"/>
      <c r="B6" s="254"/>
      <c r="C6" s="255"/>
      <c r="D6" s="255"/>
      <c r="E6" s="255"/>
      <c r="F6" s="255"/>
      <c r="G6" s="255"/>
      <c r="H6" s="255"/>
      <c r="I6" s="257"/>
      <c r="J6" s="258"/>
      <c r="K6" s="258"/>
      <c r="L6" s="258"/>
      <c r="M6" s="258"/>
      <c r="N6" s="258"/>
      <c r="O6" s="258"/>
      <c r="P6" s="258"/>
      <c r="Q6" s="29"/>
      <c r="R6" s="29"/>
      <c r="S6" s="29"/>
      <c r="T6" s="29"/>
      <c r="U6" s="244"/>
      <c r="V6" s="244"/>
    </row>
    <row r="7" spans="1:23" ht="18.75" x14ac:dyDescent="0.25">
      <c r="A7" s="253"/>
      <c r="B7" s="254"/>
      <c r="C7" s="256"/>
      <c r="D7" s="256"/>
      <c r="E7" s="256"/>
      <c r="F7" s="256"/>
      <c r="G7" s="256"/>
      <c r="H7" s="256"/>
      <c r="I7" s="259"/>
      <c r="J7" s="260"/>
      <c r="K7" s="260"/>
      <c r="L7" s="260"/>
      <c r="M7" s="260"/>
      <c r="N7" s="260"/>
      <c r="O7" s="260"/>
      <c r="P7" s="260"/>
      <c r="Q7" s="30"/>
      <c r="R7" s="30"/>
      <c r="S7" s="30"/>
      <c r="T7" s="30"/>
      <c r="U7" s="244"/>
      <c r="V7" s="244"/>
    </row>
    <row r="8" spans="1:23" ht="45" customHeight="1" x14ac:dyDescent="0.25">
      <c r="A8" s="253"/>
      <c r="B8" s="254"/>
      <c r="C8" s="31">
        <v>2010</v>
      </c>
      <c r="D8" s="31">
        <v>2011</v>
      </c>
      <c r="E8" s="31">
        <v>2012</v>
      </c>
      <c r="F8" s="31">
        <v>2013</v>
      </c>
      <c r="G8" s="31">
        <v>2014</v>
      </c>
      <c r="H8" s="31" t="s">
        <v>105</v>
      </c>
      <c r="I8" s="32" t="s">
        <v>48</v>
      </c>
      <c r="J8" s="32" t="s">
        <v>49</v>
      </c>
      <c r="K8" s="32" t="s">
        <v>50</v>
      </c>
      <c r="L8" s="32" t="s">
        <v>51</v>
      </c>
      <c r="M8" s="32" t="s">
        <v>52</v>
      </c>
      <c r="N8" s="32" t="s">
        <v>53</v>
      </c>
      <c r="O8" s="32" t="s">
        <v>54</v>
      </c>
      <c r="P8" s="33" t="s">
        <v>55</v>
      </c>
      <c r="Q8" s="33" t="s">
        <v>56</v>
      </c>
      <c r="R8" s="33" t="s">
        <v>57</v>
      </c>
      <c r="S8" s="33" t="s">
        <v>58</v>
      </c>
      <c r="T8" s="33" t="s">
        <v>59</v>
      </c>
      <c r="U8" s="244"/>
      <c r="V8" s="244"/>
    </row>
    <row r="9" spans="1:23" ht="5.25" customHeight="1" x14ac:dyDescent="0.3">
      <c r="B9" s="34"/>
      <c r="C9" s="34"/>
      <c r="D9" s="34"/>
      <c r="E9" s="34"/>
      <c r="F9" s="34"/>
      <c r="G9" s="34"/>
      <c r="H9" s="34"/>
      <c r="I9" s="35"/>
      <c r="J9" s="35"/>
      <c r="K9" s="35"/>
      <c r="L9" s="36"/>
      <c r="M9" s="36"/>
      <c r="N9" s="36"/>
      <c r="O9" s="36"/>
      <c r="P9" s="36"/>
      <c r="Q9" s="36"/>
      <c r="R9" s="36"/>
      <c r="S9" s="36"/>
      <c r="T9" s="36"/>
      <c r="U9" s="34"/>
      <c r="V9" s="34"/>
    </row>
    <row r="10" spans="1:23" ht="18.75" x14ac:dyDescent="0.3">
      <c r="A10" s="37">
        <v>1</v>
      </c>
      <c r="B10" s="38" t="s">
        <v>60</v>
      </c>
      <c r="C10" s="39">
        <v>3.2</v>
      </c>
      <c r="D10" s="39">
        <v>0</v>
      </c>
      <c r="E10" s="39">
        <v>0</v>
      </c>
      <c r="F10" s="39">
        <v>0</v>
      </c>
      <c r="G10" s="39">
        <v>0</v>
      </c>
      <c r="H10" s="39">
        <f>SUM(C10:F10)</f>
        <v>3.2</v>
      </c>
      <c r="I10" s="40">
        <v>0</v>
      </c>
      <c r="J10" s="41">
        <v>0</v>
      </c>
      <c r="K10" s="41">
        <v>0</v>
      </c>
      <c r="L10" s="42">
        <v>0</v>
      </c>
      <c r="M10" s="41">
        <v>0</v>
      </c>
      <c r="N10" s="41">
        <v>0</v>
      </c>
      <c r="O10" s="41">
        <v>0</v>
      </c>
      <c r="P10" s="41">
        <v>0</v>
      </c>
      <c r="Q10" s="42">
        <v>0</v>
      </c>
      <c r="R10" s="41">
        <v>0</v>
      </c>
      <c r="S10" s="40">
        <v>0</v>
      </c>
      <c r="T10" s="40">
        <v>0</v>
      </c>
      <c r="U10" s="46">
        <f>SUM(I10:T10)</f>
        <v>0</v>
      </c>
      <c r="V10" s="46">
        <f>SUM(D10+E10+F10+U10)</f>
        <v>0</v>
      </c>
      <c r="W10" s="47"/>
    </row>
    <row r="11" spans="1:23" ht="18.75" x14ac:dyDescent="0.3">
      <c r="A11" s="37">
        <v>2</v>
      </c>
      <c r="B11" s="38" t="s">
        <v>61</v>
      </c>
      <c r="C11" s="39">
        <v>45.540000000000056</v>
      </c>
      <c r="D11" s="39">
        <v>8</v>
      </c>
      <c r="E11" s="39">
        <v>9</v>
      </c>
      <c r="F11" s="39">
        <v>5.84</v>
      </c>
      <c r="G11" s="39">
        <v>5</v>
      </c>
      <c r="H11" s="39">
        <f t="shared" ref="H11:H19" si="0">SUM(C11:F11)</f>
        <v>68.380000000000052</v>
      </c>
      <c r="I11" s="40">
        <v>0</v>
      </c>
      <c r="J11" s="41">
        <v>0</v>
      </c>
      <c r="K11" s="41">
        <v>0</v>
      </c>
      <c r="L11" s="42">
        <v>0</v>
      </c>
      <c r="M11" s="41"/>
      <c r="N11" s="41">
        <v>7.94</v>
      </c>
      <c r="O11" s="41">
        <v>0</v>
      </c>
      <c r="P11" s="41">
        <f>8.19-7.94</f>
        <v>0.24999999999999911</v>
      </c>
      <c r="Q11" s="42">
        <v>1.29</v>
      </c>
      <c r="R11" s="41">
        <v>0</v>
      </c>
      <c r="S11" s="40">
        <v>0.8</v>
      </c>
      <c r="T11" s="40"/>
      <c r="U11" s="46">
        <f t="shared" ref="U11:U19" si="1">SUM(I11:T11)</f>
        <v>10.280000000000001</v>
      </c>
      <c r="V11" s="46">
        <f t="shared" ref="V11:V19" si="2">SUM(D11+E11+F11+U11)</f>
        <v>33.120000000000005</v>
      </c>
      <c r="W11" s="47"/>
    </row>
    <row r="12" spans="1:23" ht="18.75" x14ac:dyDescent="0.3">
      <c r="A12" s="37">
        <v>3</v>
      </c>
      <c r="B12" s="38" t="s">
        <v>62</v>
      </c>
      <c r="C12" s="39">
        <v>0</v>
      </c>
      <c r="D12" s="39">
        <v>0</v>
      </c>
      <c r="E12" s="39">
        <v>0</v>
      </c>
      <c r="F12" s="39">
        <v>0</v>
      </c>
      <c r="G12" s="39">
        <v>0</v>
      </c>
      <c r="H12" s="39">
        <f t="shared" si="0"/>
        <v>0</v>
      </c>
      <c r="I12" s="40">
        <v>0</v>
      </c>
      <c r="J12" s="41">
        <v>0</v>
      </c>
      <c r="K12" s="41">
        <v>0</v>
      </c>
      <c r="L12" s="42">
        <v>0</v>
      </c>
      <c r="M12" s="41">
        <v>0</v>
      </c>
      <c r="N12" s="41">
        <v>0</v>
      </c>
      <c r="O12" s="41">
        <v>0</v>
      </c>
      <c r="P12" s="41">
        <v>0</v>
      </c>
      <c r="Q12" s="42">
        <v>0</v>
      </c>
      <c r="R12" s="41">
        <v>0</v>
      </c>
      <c r="S12" s="40">
        <v>0</v>
      </c>
      <c r="T12" s="40">
        <v>0</v>
      </c>
      <c r="U12" s="46">
        <f t="shared" si="1"/>
        <v>0</v>
      </c>
      <c r="V12" s="46">
        <f t="shared" si="2"/>
        <v>0</v>
      </c>
      <c r="W12" s="47"/>
    </row>
    <row r="13" spans="1:23" ht="18.75" x14ac:dyDescent="0.3">
      <c r="A13" s="37">
        <v>4</v>
      </c>
      <c r="B13" s="38" t="s">
        <v>63</v>
      </c>
      <c r="C13" s="39">
        <v>0</v>
      </c>
      <c r="D13" s="39">
        <v>0</v>
      </c>
      <c r="E13" s="39">
        <v>0</v>
      </c>
      <c r="F13" s="39">
        <v>0</v>
      </c>
      <c r="G13" s="39">
        <v>0</v>
      </c>
      <c r="H13" s="39">
        <f t="shared" si="0"/>
        <v>0</v>
      </c>
      <c r="I13" s="40">
        <v>0</v>
      </c>
      <c r="J13" s="41">
        <v>0</v>
      </c>
      <c r="K13" s="41">
        <v>0</v>
      </c>
      <c r="L13" s="42">
        <v>0</v>
      </c>
      <c r="M13" s="41"/>
      <c r="N13" s="41">
        <v>0</v>
      </c>
      <c r="O13" s="41">
        <v>0</v>
      </c>
      <c r="P13" s="41">
        <v>0</v>
      </c>
      <c r="Q13" s="42">
        <v>0</v>
      </c>
      <c r="R13" s="41">
        <v>0</v>
      </c>
      <c r="S13" s="40">
        <v>0</v>
      </c>
      <c r="T13" s="40">
        <v>0</v>
      </c>
      <c r="U13" s="46">
        <f t="shared" si="1"/>
        <v>0</v>
      </c>
      <c r="V13" s="46">
        <f t="shared" si="2"/>
        <v>0</v>
      </c>
      <c r="W13" s="47"/>
    </row>
    <row r="14" spans="1:23" ht="18.75" x14ac:dyDescent="0.3">
      <c r="A14" s="37">
        <v>5</v>
      </c>
      <c r="B14" s="38" t="s">
        <v>64</v>
      </c>
      <c r="C14" s="39">
        <v>12.5</v>
      </c>
      <c r="D14" s="39">
        <v>4.72</v>
      </c>
      <c r="E14" s="39">
        <v>4.8</v>
      </c>
      <c r="F14" s="39">
        <v>1.8</v>
      </c>
      <c r="G14" s="39">
        <v>3.5</v>
      </c>
      <c r="H14" s="39">
        <f t="shared" si="0"/>
        <v>23.82</v>
      </c>
      <c r="I14" s="40">
        <v>0</v>
      </c>
      <c r="J14" s="41">
        <v>0</v>
      </c>
      <c r="K14" s="41">
        <v>0</v>
      </c>
      <c r="L14" s="42">
        <v>0</v>
      </c>
      <c r="M14" s="41"/>
      <c r="N14" s="41">
        <v>0</v>
      </c>
      <c r="O14" s="41">
        <v>0</v>
      </c>
      <c r="P14" s="41">
        <v>0</v>
      </c>
      <c r="Q14" s="42">
        <v>0</v>
      </c>
      <c r="R14" s="41">
        <v>0</v>
      </c>
      <c r="S14" s="40">
        <v>0</v>
      </c>
      <c r="T14" s="40">
        <v>0</v>
      </c>
      <c r="U14" s="46">
        <f t="shared" si="1"/>
        <v>0</v>
      </c>
      <c r="V14" s="46">
        <f t="shared" si="2"/>
        <v>11.32</v>
      </c>
      <c r="W14" s="47"/>
    </row>
    <row r="15" spans="1:23" ht="37.5" x14ac:dyDescent="0.3">
      <c r="A15" s="37">
        <v>6</v>
      </c>
      <c r="B15" s="38" t="s">
        <v>65</v>
      </c>
      <c r="C15" s="39">
        <v>38.799999999999997</v>
      </c>
      <c r="D15" s="39">
        <v>0</v>
      </c>
      <c r="E15" s="39">
        <v>0</v>
      </c>
      <c r="F15" s="39">
        <v>0</v>
      </c>
      <c r="G15" s="39">
        <v>0</v>
      </c>
      <c r="H15" s="39">
        <f t="shared" si="0"/>
        <v>38.799999999999997</v>
      </c>
      <c r="I15" s="40">
        <v>0</v>
      </c>
      <c r="J15" s="41">
        <v>0</v>
      </c>
      <c r="K15" s="41">
        <v>0</v>
      </c>
      <c r="L15" s="42">
        <v>0</v>
      </c>
      <c r="M15" s="41">
        <v>0</v>
      </c>
      <c r="N15" s="41">
        <v>0</v>
      </c>
      <c r="O15" s="41">
        <v>0</v>
      </c>
      <c r="P15" s="41">
        <v>0</v>
      </c>
      <c r="Q15" s="42">
        <v>0</v>
      </c>
      <c r="R15" s="41">
        <v>0</v>
      </c>
      <c r="S15" s="40">
        <v>0</v>
      </c>
      <c r="T15" s="40">
        <v>0</v>
      </c>
      <c r="U15" s="46">
        <f t="shared" si="1"/>
        <v>0</v>
      </c>
      <c r="V15" s="46">
        <f t="shared" si="2"/>
        <v>0</v>
      </c>
      <c r="W15" s="47"/>
    </row>
    <row r="16" spans="1:23" ht="18.75" x14ac:dyDescent="0.3">
      <c r="A16" s="37">
        <v>7</v>
      </c>
      <c r="B16" s="38" t="s">
        <v>66</v>
      </c>
      <c r="C16" s="39">
        <v>11.44</v>
      </c>
      <c r="D16" s="39">
        <v>4</v>
      </c>
      <c r="E16" s="39">
        <v>6.52</v>
      </c>
      <c r="F16" s="39">
        <v>0</v>
      </c>
      <c r="G16" s="39">
        <v>0</v>
      </c>
      <c r="H16" s="39">
        <f t="shared" si="0"/>
        <v>21.96</v>
      </c>
      <c r="I16" s="40">
        <v>0</v>
      </c>
      <c r="J16" s="41">
        <v>0</v>
      </c>
      <c r="K16" s="41">
        <v>0</v>
      </c>
      <c r="L16" s="42">
        <v>0</v>
      </c>
      <c r="M16" s="41">
        <v>0</v>
      </c>
      <c r="N16" s="41">
        <v>0</v>
      </c>
      <c r="O16" s="41">
        <v>0</v>
      </c>
      <c r="P16" s="41">
        <v>0</v>
      </c>
      <c r="Q16" s="42">
        <v>0</v>
      </c>
      <c r="R16" s="41">
        <v>0</v>
      </c>
      <c r="S16" s="40">
        <v>0</v>
      </c>
      <c r="T16" s="40">
        <v>0</v>
      </c>
      <c r="U16" s="46">
        <f t="shared" si="1"/>
        <v>0</v>
      </c>
      <c r="V16" s="46">
        <f t="shared" si="2"/>
        <v>10.52</v>
      </c>
      <c r="W16" s="47"/>
    </row>
    <row r="17" spans="1:31" ht="18.75" x14ac:dyDescent="0.3">
      <c r="A17" s="37">
        <v>8</v>
      </c>
      <c r="B17" s="38" t="s">
        <v>67</v>
      </c>
      <c r="C17" s="39">
        <v>1.8</v>
      </c>
      <c r="D17" s="39">
        <v>0</v>
      </c>
      <c r="E17" s="39">
        <v>0</v>
      </c>
      <c r="F17" s="39">
        <v>0</v>
      </c>
      <c r="G17" s="39">
        <v>0</v>
      </c>
      <c r="H17" s="39">
        <f t="shared" si="0"/>
        <v>1.8</v>
      </c>
      <c r="I17" s="40">
        <v>0</v>
      </c>
      <c r="J17" s="41">
        <v>0</v>
      </c>
      <c r="K17" s="41">
        <v>0</v>
      </c>
      <c r="L17" s="42">
        <v>0</v>
      </c>
      <c r="M17" s="41">
        <v>0</v>
      </c>
      <c r="N17" s="41">
        <v>0</v>
      </c>
      <c r="O17" s="41">
        <v>0</v>
      </c>
      <c r="P17" s="41">
        <v>0</v>
      </c>
      <c r="Q17" s="42">
        <v>0</v>
      </c>
      <c r="R17" s="41">
        <v>0</v>
      </c>
      <c r="S17" s="40">
        <v>0</v>
      </c>
      <c r="T17" s="40">
        <v>0</v>
      </c>
      <c r="U17" s="46">
        <f t="shared" si="1"/>
        <v>0</v>
      </c>
      <c r="V17" s="46">
        <f t="shared" si="2"/>
        <v>0</v>
      </c>
      <c r="W17" s="47"/>
    </row>
    <row r="18" spans="1:31" ht="37.5" x14ac:dyDescent="0.3">
      <c r="A18" s="37">
        <v>9</v>
      </c>
      <c r="B18" s="38" t="s">
        <v>68</v>
      </c>
      <c r="C18" s="39">
        <v>41.62</v>
      </c>
      <c r="D18" s="39">
        <v>0</v>
      </c>
      <c r="E18" s="39">
        <v>0</v>
      </c>
      <c r="F18" s="39">
        <v>0</v>
      </c>
      <c r="G18" s="39">
        <v>0</v>
      </c>
      <c r="H18" s="39">
        <f t="shared" si="0"/>
        <v>41.62</v>
      </c>
      <c r="I18" s="40">
        <v>0</v>
      </c>
      <c r="J18" s="41">
        <v>0</v>
      </c>
      <c r="K18" s="41">
        <v>0</v>
      </c>
      <c r="L18" s="42">
        <v>0</v>
      </c>
      <c r="M18" s="41">
        <v>0</v>
      </c>
      <c r="N18" s="41">
        <v>0</v>
      </c>
      <c r="O18" s="41">
        <v>0</v>
      </c>
      <c r="P18" s="41">
        <v>0</v>
      </c>
      <c r="Q18" s="42">
        <v>0</v>
      </c>
      <c r="R18" s="41">
        <v>0</v>
      </c>
      <c r="S18" s="40">
        <v>0</v>
      </c>
      <c r="T18" s="40">
        <v>0</v>
      </c>
      <c r="U18" s="46">
        <f t="shared" si="1"/>
        <v>0</v>
      </c>
      <c r="V18" s="46">
        <f t="shared" si="2"/>
        <v>0</v>
      </c>
      <c r="W18" s="47"/>
    </row>
    <row r="19" spans="1:31" ht="18.75" x14ac:dyDescent="0.3">
      <c r="A19" s="37">
        <v>10</v>
      </c>
      <c r="B19" s="38" t="s">
        <v>69</v>
      </c>
      <c r="C19" s="39">
        <v>63.46</v>
      </c>
      <c r="D19" s="39">
        <v>0.24</v>
      </c>
      <c r="E19" s="39">
        <v>0</v>
      </c>
      <c r="F19" s="39">
        <v>0</v>
      </c>
      <c r="G19" s="39">
        <v>0</v>
      </c>
      <c r="H19" s="39">
        <f t="shared" si="0"/>
        <v>63.7</v>
      </c>
      <c r="I19" s="40">
        <v>0</v>
      </c>
      <c r="J19" s="41">
        <v>0</v>
      </c>
      <c r="K19" s="41">
        <v>0</v>
      </c>
      <c r="L19" s="42">
        <v>0</v>
      </c>
      <c r="M19" s="41">
        <v>0</v>
      </c>
      <c r="N19" s="41">
        <v>0</v>
      </c>
      <c r="O19" s="41">
        <v>0</v>
      </c>
      <c r="P19" s="41">
        <v>0</v>
      </c>
      <c r="Q19" s="42">
        <v>0</v>
      </c>
      <c r="R19" s="41">
        <v>0</v>
      </c>
      <c r="S19" s="40">
        <v>0</v>
      </c>
      <c r="T19" s="40">
        <v>0</v>
      </c>
      <c r="U19" s="46">
        <f t="shared" si="1"/>
        <v>0</v>
      </c>
      <c r="V19" s="46">
        <f t="shared" si="2"/>
        <v>0.24</v>
      </c>
      <c r="W19" s="47"/>
    </row>
    <row r="20" spans="1:31" ht="6" customHeight="1" x14ac:dyDescent="0.3">
      <c r="A20" s="37"/>
      <c r="B20" s="38"/>
      <c r="C20" s="48"/>
      <c r="D20" s="48"/>
      <c r="E20" s="48"/>
      <c r="F20" s="48"/>
      <c r="G20" s="48"/>
      <c r="H20" s="48"/>
      <c r="I20" s="49"/>
      <c r="J20" s="49"/>
      <c r="K20" s="49"/>
      <c r="L20" s="50"/>
      <c r="M20" s="51"/>
      <c r="N20" s="50"/>
      <c r="O20" s="50"/>
      <c r="P20" s="50"/>
      <c r="Q20" s="52"/>
      <c r="R20" s="53"/>
      <c r="S20" s="54"/>
      <c r="T20" s="54"/>
      <c r="U20" s="46"/>
      <c r="V20" s="46"/>
      <c r="W20" s="47"/>
    </row>
    <row r="21" spans="1:31" ht="18.75" x14ac:dyDescent="0.3">
      <c r="A21" s="37">
        <v>11</v>
      </c>
      <c r="B21" s="55" t="s">
        <v>70</v>
      </c>
      <c r="C21" s="39">
        <v>140.4</v>
      </c>
      <c r="D21" s="39">
        <v>4.01</v>
      </c>
      <c r="E21" s="39">
        <v>0</v>
      </c>
      <c r="F21" s="39">
        <v>0.25</v>
      </c>
      <c r="G21" s="39">
        <v>0</v>
      </c>
      <c r="H21" s="39">
        <f>C21+D21+E21+F21</f>
        <v>144.66</v>
      </c>
      <c r="I21" s="40">
        <v>0</v>
      </c>
      <c r="J21" s="41">
        <v>0</v>
      </c>
      <c r="K21" s="41">
        <v>0</v>
      </c>
      <c r="L21" s="42">
        <v>26.24</v>
      </c>
      <c r="M21" s="41">
        <v>0</v>
      </c>
      <c r="N21" s="41">
        <v>0</v>
      </c>
      <c r="O21" s="41">
        <v>0</v>
      </c>
      <c r="P21" s="41">
        <v>0</v>
      </c>
      <c r="Q21" s="42">
        <v>0</v>
      </c>
      <c r="R21" s="41">
        <v>0</v>
      </c>
      <c r="S21" s="40">
        <v>0</v>
      </c>
      <c r="T21" s="40">
        <v>0</v>
      </c>
      <c r="U21" s="46">
        <f>SUM(I21:T21)</f>
        <v>26.24</v>
      </c>
      <c r="V21" s="46">
        <f>SUM(D21+E21+F21+U21)</f>
        <v>30.5</v>
      </c>
      <c r="W21" s="47"/>
    </row>
    <row r="22" spans="1:31" ht="6" customHeight="1" x14ac:dyDescent="0.3">
      <c r="A22" s="37"/>
      <c r="B22" s="55"/>
      <c r="C22" s="48"/>
      <c r="D22" s="48"/>
      <c r="E22" s="48"/>
      <c r="F22" s="48"/>
      <c r="G22" s="48"/>
      <c r="H22" s="48"/>
      <c r="I22" s="49"/>
      <c r="J22" s="49"/>
      <c r="K22" s="49"/>
      <c r="L22" s="50"/>
      <c r="M22" s="50"/>
      <c r="N22" s="50"/>
      <c r="O22" s="50"/>
      <c r="P22" s="50"/>
      <c r="Q22" s="50"/>
      <c r="R22" s="50"/>
      <c r="S22" s="50"/>
      <c r="T22" s="50"/>
      <c r="U22" s="56"/>
      <c r="V22" s="56"/>
      <c r="W22" s="47"/>
    </row>
    <row r="23" spans="1:31" ht="15.75" customHeight="1" x14ac:dyDescent="0.3">
      <c r="A23" s="37">
        <v>12</v>
      </c>
      <c r="B23" s="55" t="s">
        <v>71</v>
      </c>
      <c r="C23" s="57">
        <v>30.6</v>
      </c>
      <c r="D23" s="57">
        <v>0</v>
      </c>
      <c r="E23" s="57">
        <v>4.2</v>
      </c>
      <c r="F23" s="57">
        <v>0</v>
      </c>
      <c r="G23" s="57">
        <v>0</v>
      </c>
      <c r="H23" s="145">
        <f>C23+E23</f>
        <v>34.800000000000004</v>
      </c>
      <c r="I23" s="245">
        <v>0</v>
      </c>
      <c r="J23" s="246"/>
      <c r="K23" s="246"/>
      <c r="L23" s="246"/>
      <c r="M23" s="246"/>
      <c r="N23" s="246"/>
      <c r="O23" s="246"/>
      <c r="P23" s="246"/>
      <c r="Q23" s="246"/>
      <c r="R23" s="58"/>
      <c r="S23" s="58"/>
      <c r="T23" s="58"/>
      <c r="U23" s="59">
        <v>0</v>
      </c>
      <c r="V23" s="59">
        <f>D23+E23+F23</f>
        <v>4.2</v>
      </c>
      <c r="W23" s="47"/>
    </row>
    <row r="24" spans="1:31" ht="18.75" x14ac:dyDescent="0.3">
      <c r="A24" s="37">
        <v>13</v>
      </c>
      <c r="B24" s="55" t="s">
        <v>73</v>
      </c>
      <c r="C24" s="39">
        <v>131.04</v>
      </c>
      <c r="D24" s="39">
        <v>6.49</v>
      </c>
      <c r="E24" s="39">
        <v>1.34</v>
      </c>
      <c r="F24" s="39">
        <f>3.45</f>
        <v>3.45</v>
      </c>
      <c r="G24" s="39">
        <v>2</v>
      </c>
      <c r="H24" s="133">
        <f>SUM(C24:F24)</f>
        <v>142.32</v>
      </c>
      <c r="I24" s="40">
        <v>4.08</v>
      </c>
      <c r="J24" s="41">
        <v>0</v>
      </c>
      <c r="K24" s="41">
        <v>0</v>
      </c>
      <c r="L24" s="42">
        <v>0</v>
      </c>
      <c r="M24" s="60">
        <v>0</v>
      </c>
      <c r="N24" s="60">
        <v>0</v>
      </c>
      <c r="O24" s="60">
        <v>0</v>
      </c>
      <c r="P24" s="60">
        <v>0</v>
      </c>
      <c r="Q24" s="42">
        <v>0</v>
      </c>
      <c r="R24" s="41">
        <v>0</v>
      </c>
      <c r="S24" s="40">
        <v>0</v>
      </c>
      <c r="T24" s="40"/>
      <c r="U24" s="46">
        <f>SUM(I24:T24)</f>
        <v>4.08</v>
      </c>
      <c r="V24" s="46">
        <f>D24+E24+U24</f>
        <v>11.91</v>
      </c>
      <c r="W24" s="47">
        <f>126.59-W25</f>
        <v>0</v>
      </c>
    </row>
    <row r="25" spans="1:31" ht="18.75" x14ac:dyDescent="0.3">
      <c r="A25" s="37">
        <v>14</v>
      </c>
      <c r="B25" s="55" t="s">
        <v>74</v>
      </c>
      <c r="C25" s="39">
        <v>29.35</v>
      </c>
      <c r="D25" s="39">
        <v>0</v>
      </c>
      <c r="E25" s="39">
        <v>66.3</v>
      </c>
      <c r="F25" s="39">
        <v>14.19</v>
      </c>
      <c r="G25" s="39">
        <v>44.63000000000001</v>
      </c>
      <c r="H25" s="133">
        <f t="shared" ref="H25:H36" si="3">SUM(C25:F25)</f>
        <v>109.84</v>
      </c>
      <c r="I25" s="40">
        <v>0</v>
      </c>
      <c r="J25" s="41">
        <v>0</v>
      </c>
      <c r="K25" s="41">
        <v>0</v>
      </c>
      <c r="L25" s="42">
        <v>15.280000000000001</v>
      </c>
      <c r="M25" s="41">
        <v>0</v>
      </c>
      <c r="N25" s="41">
        <v>0</v>
      </c>
      <c r="O25" s="41">
        <v>15.66</v>
      </c>
      <c r="P25" s="41">
        <v>0</v>
      </c>
      <c r="Q25" s="42">
        <v>0</v>
      </c>
      <c r="R25" s="41">
        <v>0</v>
      </c>
      <c r="S25" s="40">
        <v>0</v>
      </c>
      <c r="T25" s="40">
        <v>0</v>
      </c>
      <c r="U25" s="46">
        <f t="shared" ref="U25:U36" si="4">SUM(I25:T25)</f>
        <v>30.94</v>
      </c>
      <c r="V25" s="46">
        <f>D25+E25+U25</f>
        <v>97.24</v>
      </c>
      <c r="W25" s="47">
        <f>V25+C25</f>
        <v>126.59</v>
      </c>
      <c r="AE25" s="47"/>
    </row>
    <row r="26" spans="1:31" ht="18.75" x14ac:dyDescent="0.3">
      <c r="A26" s="37">
        <v>15</v>
      </c>
      <c r="B26" s="55" t="s">
        <v>75</v>
      </c>
      <c r="C26" s="39">
        <v>0</v>
      </c>
      <c r="D26" s="39">
        <v>54.4</v>
      </c>
      <c r="E26" s="39">
        <v>0</v>
      </c>
      <c r="F26" s="39">
        <v>0</v>
      </c>
      <c r="G26" s="39">
        <v>0</v>
      </c>
      <c r="H26" s="133">
        <f t="shared" si="3"/>
        <v>54.4</v>
      </c>
      <c r="I26" s="40">
        <v>0</v>
      </c>
      <c r="J26" s="41">
        <v>0</v>
      </c>
      <c r="K26" s="41">
        <v>0</v>
      </c>
      <c r="L26" s="42">
        <v>0</v>
      </c>
      <c r="M26" s="41">
        <v>0</v>
      </c>
      <c r="N26" s="41">
        <v>0</v>
      </c>
      <c r="O26" s="41">
        <v>0</v>
      </c>
      <c r="P26" s="41">
        <v>0</v>
      </c>
      <c r="Q26" s="42">
        <v>0</v>
      </c>
      <c r="R26" s="41">
        <v>0</v>
      </c>
      <c r="S26" s="40">
        <v>0</v>
      </c>
      <c r="T26" s="40">
        <v>0</v>
      </c>
      <c r="U26" s="46">
        <f t="shared" si="4"/>
        <v>0</v>
      </c>
      <c r="V26" s="46">
        <f t="shared" ref="V26:V35" si="5">D26+E26+U26</f>
        <v>54.4</v>
      </c>
      <c r="W26" s="47"/>
    </row>
    <row r="27" spans="1:31" ht="37.5" x14ac:dyDescent="0.3">
      <c r="A27" s="37">
        <v>16</v>
      </c>
      <c r="B27" s="55" t="s">
        <v>76</v>
      </c>
      <c r="C27" s="39">
        <v>9.51</v>
      </c>
      <c r="D27" s="39">
        <v>0</v>
      </c>
      <c r="E27" s="39">
        <v>0</v>
      </c>
      <c r="F27" s="39">
        <v>0</v>
      </c>
      <c r="G27" s="39">
        <v>0</v>
      </c>
      <c r="H27" s="133">
        <f t="shared" si="3"/>
        <v>9.51</v>
      </c>
      <c r="I27" s="40">
        <v>0</v>
      </c>
      <c r="J27" s="41">
        <v>0</v>
      </c>
      <c r="K27" s="41">
        <v>0</v>
      </c>
      <c r="L27" s="42">
        <v>0</v>
      </c>
      <c r="M27" s="41">
        <v>0</v>
      </c>
      <c r="N27" s="41">
        <v>0</v>
      </c>
      <c r="O27" s="41">
        <v>0</v>
      </c>
      <c r="P27" s="41">
        <v>0</v>
      </c>
      <c r="Q27" s="42">
        <v>0</v>
      </c>
      <c r="R27" s="41">
        <v>0</v>
      </c>
      <c r="S27" s="40">
        <v>0</v>
      </c>
      <c r="T27" s="40">
        <v>0</v>
      </c>
      <c r="U27" s="46">
        <f t="shared" si="4"/>
        <v>0</v>
      </c>
      <c r="V27" s="46">
        <f t="shared" si="5"/>
        <v>0</v>
      </c>
      <c r="W27" s="47"/>
    </row>
    <row r="28" spans="1:31" ht="18.75" x14ac:dyDescent="0.3">
      <c r="A28" s="37">
        <v>17</v>
      </c>
      <c r="B28" s="55" t="s">
        <v>77</v>
      </c>
      <c r="C28" s="39">
        <v>0</v>
      </c>
      <c r="D28" s="61">
        <v>1.8</v>
      </c>
      <c r="E28" s="39">
        <v>0</v>
      </c>
      <c r="F28" s="39">
        <f>2.94</f>
        <v>2.94</v>
      </c>
      <c r="G28" s="39">
        <v>0</v>
      </c>
      <c r="H28" s="133">
        <f t="shared" si="3"/>
        <v>4.74</v>
      </c>
      <c r="I28" s="40">
        <v>0.33</v>
      </c>
      <c r="J28" s="41">
        <v>0</v>
      </c>
      <c r="K28" s="41">
        <v>0</v>
      </c>
      <c r="L28" s="42">
        <v>0</v>
      </c>
      <c r="M28" s="41">
        <v>0</v>
      </c>
      <c r="N28" s="41">
        <v>0</v>
      </c>
      <c r="O28" s="41">
        <v>0</v>
      </c>
      <c r="P28" s="62">
        <v>0</v>
      </c>
      <c r="Q28" s="42">
        <v>0</v>
      </c>
      <c r="R28" s="41">
        <v>0</v>
      </c>
      <c r="S28" s="40">
        <v>0</v>
      </c>
      <c r="T28" s="40">
        <v>0</v>
      </c>
      <c r="U28" s="46">
        <f t="shared" si="4"/>
        <v>0.33</v>
      </c>
      <c r="V28" s="46">
        <f t="shared" si="5"/>
        <v>2.13</v>
      </c>
      <c r="W28" s="47"/>
    </row>
    <row r="29" spans="1:31" ht="18.75" x14ac:dyDescent="0.3">
      <c r="A29" s="37">
        <v>18</v>
      </c>
      <c r="B29" s="55" t="s">
        <v>78</v>
      </c>
      <c r="C29" s="39">
        <v>0</v>
      </c>
      <c r="D29" s="39">
        <v>9.3000000000000007</v>
      </c>
      <c r="E29" s="39">
        <v>18.899999999999999</v>
      </c>
      <c r="F29" s="39">
        <v>0</v>
      </c>
      <c r="G29" s="39">
        <v>5</v>
      </c>
      <c r="H29" s="133">
        <f t="shared" si="3"/>
        <v>28.2</v>
      </c>
      <c r="I29" s="40">
        <v>11.4</v>
      </c>
      <c r="J29" s="41">
        <v>0</v>
      </c>
      <c r="K29" s="41">
        <v>0</v>
      </c>
      <c r="L29" s="42">
        <v>0</v>
      </c>
      <c r="M29" s="41">
        <v>0</v>
      </c>
      <c r="N29" s="41">
        <v>0</v>
      </c>
      <c r="O29" s="41">
        <v>0</v>
      </c>
      <c r="P29" s="41">
        <v>0</v>
      </c>
      <c r="Q29" s="42">
        <v>0</v>
      </c>
      <c r="R29" s="41">
        <v>0</v>
      </c>
      <c r="S29" s="40">
        <v>0</v>
      </c>
      <c r="T29" s="40">
        <v>0</v>
      </c>
      <c r="U29" s="46">
        <f t="shared" si="4"/>
        <v>11.4</v>
      </c>
      <c r="V29" s="46">
        <f t="shared" si="5"/>
        <v>39.6</v>
      </c>
      <c r="W29" s="47"/>
    </row>
    <row r="30" spans="1:31" ht="18.75" x14ac:dyDescent="0.3">
      <c r="A30" s="37">
        <v>19</v>
      </c>
      <c r="B30" s="55" t="s">
        <v>79</v>
      </c>
      <c r="C30" s="39">
        <v>0</v>
      </c>
      <c r="D30" s="39">
        <v>0</v>
      </c>
      <c r="E30" s="39">
        <v>9.09</v>
      </c>
      <c r="F30" s="39">
        <v>10.199999999999999</v>
      </c>
      <c r="G30" s="39">
        <v>0</v>
      </c>
      <c r="H30" s="133">
        <f t="shared" si="3"/>
        <v>19.29</v>
      </c>
      <c r="I30" s="40">
        <v>0</v>
      </c>
      <c r="J30" s="41">
        <v>0</v>
      </c>
      <c r="K30" s="41">
        <v>0</v>
      </c>
      <c r="L30" s="42">
        <v>0</v>
      </c>
      <c r="M30" s="41">
        <v>0</v>
      </c>
      <c r="N30" s="41">
        <v>0</v>
      </c>
      <c r="O30" s="41">
        <v>0</v>
      </c>
      <c r="P30" s="41">
        <v>0</v>
      </c>
      <c r="Q30" s="42">
        <v>0</v>
      </c>
      <c r="R30" s="41">
        <v>0</v>
      </c>
      <c r="S30" s="40">
        <v>0</v>
      </c>
      <c r="T30" s="40">
        <v>0</v>
      </c>
      <c r="U30" s="46">
        <f t="shared" si="4"/>
        <v>0</v>
      </c>
      <c r="V30" s="46">
        <f t="shared" si="5"/>
        <v>9.09</v>
      </c>
      <c r="W30" s="47"/>
    </row>
    <row r="31" spans="1:31" ht="18.75" x14ac:dyDescent="0.3">
      <c r="A31" s="37">
        <v>20</v>
      </c>
      <c r="B31" s="38" t="s">
        <v>80</v>
      </c>
      <c r="C31" s="39">
        <v>16</v>
      </c>
      <c r="D31" s="39">
        <v>0</v>
      </c>
      <c r="E31" s="61">
        <v>0</v>
      </c>
      <c r="F31" s="39">
        <v>27.25</v>
      </c>
      <c r="G31" s="39">
        <v>5</v>
      </c>
      <c r="H31" s="133">
        <f t="shared" si="3"/>
        <v>43.25</v>
      </c>
      <c r="I31" s="40">
        <v>0</v>
      </c>
      <c r="J31" s="41">
        <v>0</v>
      </c>
      <c r="K31" s="41">
        <v>0</v>
      </c>
      <c r="L31" s="42">
        <v>0</v>
      </c>
      <c r="M31" s="41">
        <v>0</v>
      </c>
      <c r="N31" s="41">
        <v>0</v>
      </c>
      <c r="O31" s="41">
        <v>0</v>
      </c>
      <c r="P31" s="41">
        <v>0</v>
      </c>
      <c r="Q31" s="42">
        <v>0</v>
      </c>
      <c r="R31" s="41">
        <v>0</v>
      </c>
      <c r="S31" s="40">
        <v>0</v>
      </c>
      <c r="T31" s="40">
        <v>0</v>
      </c>
      <c r="U31" s="46">
        <f t="shared" si="4"/>
        <v>0</v>
      </c>
      <c r="V31" s="46">
        <f t="shared" si="5"/>
        <v>0</v>
      </c>
      <c r="W31" s="47"/>
      <c r="Z31">
        <v>4.3</v>
      </c>
      <c r="AA31">
        <v>2.1</v>
      </c>
      <c r="AB31">
        <v>2.8</v>
      </c>
      <c r="AC31">
        <v>2.37</v>
      </c>
      <c r="AD31">
        <f>SUM(Z31:AC31)</f>
        <v>11.57</v>
      </c>
    </row>
    <row r="32" spans="1:31" ht="18.75" x14ac:dyDescent="0.3">
      <c r="A32" s="37">
        <v>21</v>
      </c>
      <c r="B32" s="38" t="s">
        <v>81</v>
      </c>
      <c r="C32" s="39">
        <v>23.1</v>
      </c>
      <c r="D32" s="39">
        <v>0</v>
      </c>
      <c r="E32" s="39">
        <v>19.8</v>
      </c>
      <c r="F32" s="39">
        <v>0</v>
      </c>
      <c r="G32" s="39">
        <v>0</v>
      </c>
      <c r="H32" s="133">
        <f t="shared" si="3"/>
        <v>42.900000000000006</v>
      </c>
      <c r="I32" s="40">
        <f>52.17-H32</f>
        <v>9.269999999999996</v>
      </c>
      <c r="J32" s="41">
        <v>0</v>
      </c>
      <c r="K32" s="41">
        <v>0</v>
      </c>
      <c r="L32" s="42">
        <v>0</v>
      </c>
      <c r="M32" s="41">
        <v>0</v>
      </c>
      <c r="N32" s="41">
        <v>0</v>
      </c>
      <c r="O32" s="41">
        <v>0</v>
      </c>
      <c r="P32" s="41">
        <v>0</v>
      </c>
      <c r="Q32" s="42">
        <v>0</v>
      </c>
      <c r="R32" s="41">
        <v>7.2</v>
      </c>
      <c r="S32" s="40">
        <v>0</v>
      </c>
      <c r="T32" s="40">
        <v>0</v>
      </c>
      <c r="U32" s="46">
        <f t="shared" si="4"/>
        <v>16.469999999999995</v>
      </c>
      <c r="V32" s="46">
        <f t="shared" si="5"/>
        <v>36.269999999999996</v>
      </c>
      <c r="W32" s="47"/>
      <c r="AD32" s="47"/>
    </row>
    <row r="33" spans="1:30" s="136" customFormat="1" ht="18.75" x14ac:dyDescent="0.3">
      <c r="A33" s="132">
        <v>22</v>
      </c>
      <c r="B33" s="55" t="s">
        <v>82</v>
      </c>
      <c r="C33" s="133">
        <v>0</v>
      </c>
      <c r="D33" s="133">
        <v>0</v>
      </c>
      <c r="E33" s="133">
        <v>0</v>
      </c>
      <c r="F33" s="133">
        <v>0</v>
      </c>
      <c r="G33" s="133">
        <v>0</v>
      </c>
      <c r="H33" s="133">
        <f t="shared" si="3"/>
        <v>0</v>
      </c>
      <c r="I33" s="40">
        <v>0</v>
      </c>
      <c r="J33" s="41">
        <v>0</v>
      </c>
      <c r="K33" s="41">
        <v>0</v>
      </c>
      <c r="L33" s="42">
        <v>0</v>
      </c>
      <c r="M33" s="41">
        <v>0</v>
      </c>
      <c r="N33" s="41">
        <v>0</v>
      </c>
      <c r="O33" s="41">
        <v>0</v>
      </c>
      <c r="P33" s="41">
        <v>0</v>
      </c>
      <c r="Q33" s="42">
        <v>0</v>
      </c>
      <c r="R33" s="41">
        <v>0</v>
      </c>
      <c r="S33" s="40">
        <v>0</v>
      </c>
      <c r="T33" s="40">
        <v>51.2</v>
      </c>
      <c r="U33" s="134">
        <f t="shared" si="4"/>
        <v>51.2</v>
      </c>
      <c r="V33" s="134">
        <f t="shared" si="5"/>
        <v>51.2</v>
      </c>
      <c r="W33" s="135"/>
    </row>
    <row r="34" spans="1:30" s="136" customFormat="1" ht="18.75" x14ac:dyDescent="0.3">
      <c r="A34" s="132">
        <v>23</v>
      </c>
      <c r="B34" s="55" t="s">
        <v>83</v>
      </c>
      <c r="C34" s="133">
        <v>0</v>
      </c>
      <c r="D34" s="133">
        <v>0</v>
      </c>
      <c r="E34" s="133">
        <v>60</v>
      </c>
      <c r="F34" s="133">
        <v>28.32</v>
      </c>
      <c r="G34" s="133">
        <v>40</v>
      </c>
      <c r="H34" s="133">
        <f>SUM(C34:F34)</f>
        <v>88.32</v>
      </c>
      <c r="I34" s="40">
        <f>92.83-H34</f>
        <v>4.5100000000000051</v>
      </c>
      <c r="J34" s="41">
        <v>0</v>
      </c>
      <c r="K34" s="41">
        <v>0</v>
      </c>
      <c r="L34" s="42">
        <v>0</v>
      </c>
      <c r="M34" s="41">
        <f>98.4-(H34+I34)</f>
        <v>5.5700000000000074</v>
      </c>
      <c r="N34" s="41">
        <v>0</v>
      </c>
      <c r="O34" s="41">
        <v>0</v>
      </c>
      <c r="P34" s="41">
        <f>105-H34-I34-M34</f>
        <v>6.5999999999999943</v>
      </c>
      <c r="Q34" s="42">
        <v>4</v>
      </c>
      <c r="R34" s="41">
        <v>4</v>
      </c>
      <c r="S34" s="40">
        <v>4</v>
      </c>
      <c r="T34" s="40">
        <v>0</v>
      </c>
      <c r="U34" s="134">
        <f t="shared" si="4"/>
        <v>28.680000000000007</v>
      </c>
      <c r="V34" s="134">
        <f>D34+E34+U34+F34</f>
        <v>117</v>
      </c>
      <c r="W34" s="135"/>
      <c r="Z34" s="136">
        <v>57.12</v>
      </c>
      <c r="AA34" s="136">
        <v>2.1</v>
      </c>
      <c r="AB34" s="136">
        <v>18.900000000000002</v>
      </c>
      <c r="AC34" s="136">
        <v>6.1000000000000005</v>
      </c>
    </row>
    <row r="35" spans="1:30" ht="18.75" x14ac:dyDescent="0.3">
      <c r="A35" s="37">
        <v>24</v>
      </c>
      <c r="B35" s="38" t="s">
        <v>84</v>
      </c>
      <c r="C35" s="39">
        <v>0</v>
      </c>
      <c r="D35" s="39">
        <v>0</v>
      </c>
      <c r="E35" s="39">
        <v>0</v>
      </c>
      <c r="F35" s="39">
        <v>0</v>
      </c>
      <c r="G35" s="39">
        <v>45</v>
      </c>
      <c r="H35" s="39">
        <f t="shared" si="3"/>
        <v>0</v>
      </c>
      <c r="I35" s="40">
        <v>0</v>
      </c>
      <c r="J35" s="41">
        <v>0</v>
      </c>
      <c r="K35" s="41">
        <v>0</v>
      </c>
      <c r="L35" s="42">
        <v>0</v>
      </c>
      <c r="M35" s="41">
        <v>0</v>
      </c>
      <c r="N35" s="41">
        <v>0</v>
      </c>
      <c r="O35" s="41">
        <v>0</v>
      </c>
      <c r="P35" s="41">
        <v>0</v>
      </c>
      <c r="Q35" s="42">
        <v>0</v>
      </c>
      <c r="R35" s="41">
        <v>0</v>
      </c>
      <c r="S35" s="40">
        <v>0</v>
      </c>
      <c r="T35" s="40">
        <v>0</v>
      </c>
      <c r="U35" s="46">
        <f t="shared" si="4"/>
        <v>0</v>
      </c>
      <c r="V35" s="46">
        <f t="shared" si="5"/>
        <v>0</v>
      </c>
      <c r="W35" s="47"/>
      <c r="X35" s="47"/>
      <c r="Z35">
        <v>19.119999999999997</v>
      </c>
      <c r="AA35">
        <v>2.1</v>
      </c>
      <c r="AB35">
        <v>11.200000000000003</v>
      </c>
      <c r="AC35">
        <v>2.5000000000000004</v>
      </c>
      <c r="AD35">
        <f>SUM(Z35:AC35)</f>
        <v>34.92</v>
      </c>
    </row>
    <row r="36" spans="1:30" ht="18.75" x14ac:dyDescent="0.3">
      <c r="A36" s="37">
        <v>25</v>
      </c>
      <c r="B36" s="38" t="s">
        <v>85</v>
      </c>
      <c r="C36" s="39">
        <v>0</v>
      </c>
      <c r="D36" s="39">
        <v>0</v>
      </c>
      <c r="E36" s="39">
        <v>0</v>
      </c>
      <c r="F36" s="39">
        <v>0</v>
      </c>
      <c r="G36" s="39">
        <v>0</v>
      </c>
      <c r="H36" s="39">
        <f t="shared" si="3"/>
        <v>0</v>
      </c>
      <c r="I36" s="40">
        <v>0</v>
      </c>
      <c r="J36" s="41">
        <v>0</v>
      </c>
      <c r="K36" s="41">
        <v>0</v>
      </c>
      <c r="L36" s="42">
        <v>0</v>
      </c>
      <c r="M36" s="41">
        <v>0</v>
      </c>
      <c r="N36" s="41">
        <v>0</v>
      </c>
      <c r="O36" s="41">
        <v>0</v>
      </c>
      <c r="P36" s="41">
        <v>0</v>
      </c>
      <c r="Q36" s="42">
        <v>0</v>
      </c>
      <c r="R36" s="41">
        <v>0</v>
      </c>
      <c r="S36" s="40">
        <v>0</v>
      </c>
      <c r="T36" s="40">
        <v>0</v>
      </c>
      <c r="U36" s="46">
        <f t="shared" si="4"/>
        <v>0</v>
      </c>
      <c r="V36" s="46">
        <f>D36+E36+U36</f>
        <v>0</v>
      </c>
      <c r="W36" s="47"/>
      <c r="Y36" s="47"/>
      <c r="Z36">
        <v>38</v>
      </c>
      <c r="AB36">
        <v>7.6999999999999993</v>
      </c>
      <c r="AC36">
        <v>3.6</v>
      </c>
      <c r="AD36">
        <f>SUM(Z36:AC36)</f>
        <v>49.300000000000004</v>
      </c>
    </row>
    <row r="37" spans="1:30" ht="9.75" customHeight="1" x14ac:dyDescent="0.3">
      <c r="B37" s="34"/>
      <c r="C37" s="34"/>
      <c r="D37" s="34"/>
      <c r="E37" s="34"/>
      <c r="F37" s="34"/>
      <c r="G37" s="34"/>
      <c r="H37" s="34"/>
      <c r="I37" s="34"/>
      <c r="J37" s="34"/>
      <c r="K37" s="34"/>
      <c r="L37" s="36"/>
      <c r="M37" s="36"/>
      <c r="N37" s="36"/>
      <c r="O37" s="36"/>
      <c r="P37" s="36"/>
      <c r="Q37" s="36"/>
      <c r="R37" s="36"/>
      <c r="S37" s="36"/>
      <c r="T37" s="36"/>
      <c r="U37" s="34"/>
      <c r="V37" s="34"/>
    </row>
    <row r="38" spans="1:30" ht="18.75" x14ac:dyDescent="0.3">
      <c r="B38" s="64" t="s">
        <v>86</v>
      </c>
      <c r="C38" s="65">
        <f t="shared" ref="C38:S38" si="6">SUM(C10:C36)</f>
        <v>598.36000000000013</v>
      </c>
      <c r="D38" s="65">
        <f t="shared" si="6"/>
        <v>92.96</v>
      </c>
      <c r="E38" s="65">
        <f t="shared" si="6"/>
        <v>199.95000000000002</v>
      </c>
      <c r="F38" s="65">
        <f t="shared" si="6"/>
        <v>94.240000000000009</v>
      </c>
      <c r="G38" s="65">
        <f t="shared" si="6"/>
        <v>150.13</v>
      </c>
      <c r="H38" s="65">
        <f t="shared" si="6"/>
        <v>985.51</v>
      </c>
      <c r="I38" s="65">
        <f t="shared" si="6"/>
        <v>29.590000000000003</v>
      </c>
      <c r="J38" s="66">
        <f t="shared" si="6"/>
        <v>0</v>
      </c>
      <c r="K38" s="66">
        <f t="shared" si="6"/>
        <v>0</v>
      </c>
      <c r="L38" s="66">
        <f t="shared" si="6"/>
        <v>41.519999999999996</v>
      </c>
      <c r="M38" s="66">
        <f t="shared" si="6"/>
        <v>5.5700000000000074</v>
      </c>
      <c r="N38" s="66">
        <f t="shared" si="6"/>
        <v>7.94</v>
      </c>
      <c r="O38" s="66">
        <f t="shared" si="6"/>
        <v>15.66</v>
      </c>
      <c r="P38" s="66">
        <f t="shared" si="6"/>
        <v>6.8499999999999934</v>
      </c>
      <c r="Q38" s="66">
        <f t="shared" si="6"/>
        <v>5.29</v>
      </c>
      <c r="R38" s="66">
        <f t="shared" si="6"/>
        <v>11.2</v>
      </c>
      <c r="S38" s="66">
        <f t="shared" si="6"/>
        <v>4.8</v>
      </c>
      <c r="T38" s="66">
        <f>SUM(T10:T36)</f>
        <v>51.2</v>
      </c>
      <c r="U38" s="67">
        <f>SUM(U10:U21,U24:U36)</f>
        <v>179.62</v>
      </c>
      <c r="V38" s="67">
        <f>SUM(V10:V21,V23:V36)</f>
        <v>508.73999999999995</v>
      </c>
      <c r="W38" s="67"/>
      <c r="X38" s="67"/>
      <c r="Z38" t="s">
        <v>87</v>
      </c>
      <c r="AC38" s="47">
        <f>AD35-U34</f>
        <v>6.2399999999999949</v>
      </c>
    </row>
    <row r="39" spans="1:30" hidden="1" x14ac:dyDescent="0.25">
      <c r="I39" s="47">
        <f>I38-I34</f>
        <v>25.08</v>
      </c>
    </row>
    <row r="40" spans="1:30" hidden="1" x14ac:dyDescent="0.25">
      <c r="B40" t="s">
        <v>150</v>
      </c>
      <c r="H40">
        <v>111.42</v>
      </c>
    </row>
    <row r="42" spans="1:30" hidden="1" x14ac:dyDescent="0.25"/>
    <row r="43" spans="1:30" hidden="1" x14ac:dyDescent="0.25">
      <c r="V43">
        <f>V40+V41</f>
        <v>0</v>
      </c>
    </row>
    <row r="44" spans="1:30" hidden="1" x14ac:dyDescent="0.25">
      <c r="V44">
        <f>1031-V43</f>
        <v>1031</v>
      </c>
    </row>
    <row r="45" spans="1:30" hidden="1" x14ac:dyDescent="0.25"/>
    <row r="46" spans="1:30" hidden="1" x14ac:dyDescent="0.25"/>
    <row r="47" spans="1:30" hidden="1" x14ac:dyDescent="0.25"/>
    <row r="48" spans="1:30" hidden="1" x14ac:dyDescent="0.25"/>
    <row r="49" hidden="1" x14ac:dyDescent="0.25"/>
  </sheetData>
  <mergeCells count="13">
    <mergeCell ref="V5:V8"/>
    <mergeCell ref="I23:Q23"/>
    <mergeCell ref="H5:H7"/>
    <mergeCell ref="A2:U3"/>
    <mergeCell ref="A5:A8"/>
    <mergeCell ref="B5:B8"/>
    <mergeCell ref="C5:C7"/>
    <mergeCell ref="D5:D7"/>
    <mergeCell ref="E5:E7"/>
    <mergeCell ref="F5:F7"/>
    <mergeCell ref="G5:G7"/>
    <mergeCell ref="I5:P7"/>
    <mergeCell ref="U5:U8"/>
  </mergeCells>
  <pageMargins left="0.70866141732283472" right="0.70866141732283472" top="0.74803149606299213" bottom="0.74803149606299213" header="0.31496062992125984" footer="0.31496062992125984"/>
  <pageSetup scale="4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D44"/>
  <sheetViews>
    <sheetView view="pageBreakPreview" topLeftCell="A7" zoomScale="80" zoomScaleSheetLayoutView="80" workbookViewId="0">
      <selection activeCell="C21" sqref="C21"/>
    </sheetView>
  </sheetViews>
  <sheetFormatPr baseColWidth="10" defaultRowHeight="15" x14ac:dyDescent="0.25"/>
  <cols>
    <col min="1" max="1" width="4.85546875" style="85" customWidth="1"/>
    <col min="2" max="2" width="38.85546875" style="85" customWidth="1"/>
    <col min="3" max="3" width="16.28515625" style="85" customWidth="1"/>
    <col min="4" max="5" width="10.28515625" style="85" customWidth="1"/>
    <col min="6" max="7" width="13.28515625" style="85" customWidth="1"/>
    <col min="8" max="10" width="11.42578125" style="85"/>
    <col min="11" max="19" width="11.7109375" style="85" customWidth="1"/>
    <col min="20" max="20" width="16.140625" style="85" customWidth="1"/>
    <col min="21" max="21" width="15.28515625" style="85" customWidth="1"/>
    <col min="22" max="22" width="18.5703125" style="85" customWidth="1"/>
    <col min="23" max="24" width="11.42578125" style="85"/>
    <col min="25" max="29" width="0" style="85" hidden="1" customWidth="1"/>
    <col min="30" max="16384" width="11.42578125" style="85"/>
  </cols>
  <sheetData>
    <row r="1" spans="1:22" ht="15.75" thickBot="1" x14ac:dyDescent="0.3">
      <c r="A1" s="28"/>
      <c r="B1" s="28"/>
      <c r="C1" s="28"/>
      <c r="D1" s="28"/>
      <c r="E1" s="28"/>
      <c r="F1" s="28"/>
      <c r="G1" s="28"/>
      <c r="H1" s="28"/>
      <c r="I1" s="28"/>
      <c r="J1" s="28"/>
      <c r="K1" s="28"/>
      <c r="L1" s="28"/>
      <c r="M1" s="28"/>
      <c r="N1" s="28"/>
      <c r="O1" s="28"/>
      <c r="P1" s="28"/>
      <c r="Q1" s="28"/>
      <c r="R1" s="28"/>
      <c r="S1" s="28"/>
    </row>
    <row r="2" spans="1:22" x14ac:dyDescent="0.25">
      <c r="A2" s="247" t="s">
        <v>38</v>
      </c>
      <c r="B2" s="248"/>
      <c r="C2" s="248"/>
      <c r="D2" s="248"/>
      <c r="E2" s="248"/>
      <c r="F2" s="248"/>
      <c r="G2" s="248"/>
      <c r="H2" s="248"/>
      <c r="I2" s="248"/>
      <c r="J2" s="248"/>
      <c r="K2" s="248"/>
      <c r="L2" s="248"/>
      <c r="M2" s="248"/>
      <c r="N2" s="248"/>
      <c r="O2" s="248"/>
      <c r="P2" s="248"/>
      <c r="Q2" s="248"/>
      <c r="R2" s="248"/>
      <c r="S2" s="248"/>
      <c r="T2" s="249"/>
    </row>
    <row r="3" spans="1:22" ht="15.75" thickBot="1" x14ac:dyDescent="0.3">
      <c r="A3" s="250"/>
      <c r="B3" s="251"/>
      <c r="C3" s="251"/>
      <c r="D3" s="251"/>
      <c r="E3" s="251"/>
      <c r="F3" s="251"/>
      <c r="G3" s="251"/>
      <c r="H3" s="251"/>
      <c r="I3" s="251"/>
      <c r="J3" s="251"/>
      <c r="K3" s="251"/>
      <c r="L3" s="251"/>
      <c r="M3" s="251"/>
      <c r="N3" s="251"/>
      <c r="O3" s="251"/>
      <c r="P3" s="251"/>
      <c r="Q3" s="251"/>
      <c r="R3" s="251"/>
      <c r="S3" s="251"/>
      <c r="T3" s="252"/>
    </row>
    <row r="5" spans="1:22" ht="48" customHeight="1" x14ac:dyDescent="0.25">
      <c r="A5" s="253" t="s">
        <v>39</v>
      </c>
      <c r="B5" s="254" t="s">
        <v>40</v>
      </c>
      <c r="C5" s="255" t="s">
        <v>41</v>
      </c>
      <c r="D5" s="255" t="s">
        <v>42</v>
      </c>
      <c r="E5" s="255" t="s">
        <v>42</v>
      </c>
      <c r="F5" s="255" t="s">
        <v>43</v>
      </c>
      <c r="G5" s="255" t="s">
        <v>44</v>
      </c>
      <c r="H5" s="257" t="s">
        <v>45</v>
      </c>
      <c r="I5" s="258"/>
      <c r="J5" s="258"/>
      <c r="K5" s="258"/>
      <c r="L5" s="258"/>
      <c r="M5" s="258"/>
      <c r="N5" s="258"/>
      <c r="O5" s="258"/>
      <c r="P5" s="29"/>
      <c r="Q5" s="29"/>
      <c r="R5" s="29"/>
      <c r="S5" s="29"/>
      <c r="T5" s="244" t="s">
        <v>46</v>
      </c>
      <c r="U5" s="244" t="s">
        <v>47</v>
      </c>
    </row>
    <row r="6" spans="1:22" ht="18.75" x14ac:dyDescent="0.25">
      <c r="A6" s="253"/>
      <c r="B6" s="254"/>
      <c r="C6" s="255"/>
      <c r="D6" s="255"/>
      <c r="E6" s="255"/>
      <c r="F6" s="255"/>
      <c r="G6" s="255"/>
      <c r="H6" s="257"/>
      <c r="I6" s="258"/>
      <c r="J6" s="258"/>
      <c r="K6" s="258"/>
      <c r="L6" s="258"/>
      <c r="M6" s="258"/>
      <c r="N6" s="258"/>
      <c r="O6" s="258"/>
      <c r="P6" s="29"/>
      <c r="Q6" s="29"/>
      <c r="R6" s="29"/>
      <c r="S6" s="29"/>
      <c r="T6" s="244"/>
      <c r="U6" s="244"/>
    </row>
    <row r="7" spans="1:22" ht="18.75" x14ac:dyDescent="0.25">
      <c r="A7" s="253"/>
      <c r="B7" s="254"/>
      <c r="C7" s="256"/>
      <c r="D7" s="256"/>
      <c r="E7" s="256"/>
      <c r="F7" s="256"/>
      <c r="G7" s="256"/>
      <c r="H7" s="259"/>
      <c r="I7" s="260"/>
      <c r="J7" s="260"/>
      <c r="K7" s="260"/>
      <c r="L7" s="260"/>
      <c r="M7" s="260"/>
      <c r="N7" s="260"/>
      <c r="O7" s="260"/>
      <c r="P7" s="30"/>
      <c r="Q7" s="30"/>
      <c r="R7" s="30"/>
      <c r="S7" s="30"/>
      <c r="T7" s="244"/>
      <c r="U7" s="244"/>
    </row>
    <row r="8" spans="1:22" ht="45" customHeight="1" x14ac:dyDescent="0.25">
      <c r="A8" s="253"/>
      <c r="B8" s="254"/>
      <c r="C8" s="31">
        <v>2010</v>
      </c>
      <c r="D8" s="31">
        <v>2011</v>
      </c>
      <c r="E8" s="31">
        <v>2012</v>
      </c>
      <c r="F8" s="31">
        <v>2013</v>
      </c>
      <c r="G8" s="31">
        <v>2014</v>
      </c>
      <c r="H8" s="32" t="s">
        <v>48</v>
      </c>
      <c r="I8" s="32" t="s">
        <v>49</v>
      </c>
      <c r="J8" s="32" t="s">
        <v>50</v>
      </c>
      <c r="K8" s="32" t="s">
        <v>51</v>
      </c>
      <c r="L8" s="32" t="s">
        <v>52</v>
      </c>
      <c r="M8" s="32" t="s">
        <v>53</v>
      </c>
      <c r="N8" s="32" t="s">
        <v>54</v>
      </c>
      <c r="O8" s="33" t="s">
        <v>55</v>
      </c>
      <c r="P8" s="33" t="s">
        <v>56</v>
      </c>
      <c r="Q8" s="33" t="s">
        <v>57</v>
      </c>
      <c r="R8" s="33" t="s">
        <v>58</v>
      </c>
      <c r="S8" s="33" t="s">
        <v>59</v>
      </c>
      <c r="T8" s="244"/>
      <c r="U8" s="244"/>
    </row>
    <row r="9" spans="1:22" ht="5.25" customHeight="1" x14ac:dyDescent="0.3">
      <c r="B9" s="34"/>
      <c r="C9" s="34"/>
      <c r="D9" s="34"/>
      <c r="E9" s="34"/>
      <c r="F9" s="34"/>
      <c r="G9" s="34"/>
      <c r="H9" s="35"/>
      <c r="I9" s="35"/>
      <c r="J9" s="35"/>
      <c r="K9" s="36"/>
      <c r="L9" s="36"/>
      <c r="M9" s="36"/>
      <c r="N9" s="36"/>
      <c r="O9" s="36"/>
      <c r="P9" s="36"/>
      <c r="Q9" s="36"/>
      <c r="R9" s="36"/>
      <c r="S9" s="36"/>
      <c r="T9" s="34"/>
      <c r="U9" s="34"/>
    </row>
    <row r="10" spans="1:22" ht="18.75" x14ac:dyDescent="0.3">
      <c r="A10" s="37">
        <v>1</v>
      </c>
      <c r="B10" s="38" t="s">
        <v>60</v>
      </c>
      <c r="C10" s="39"/>
      <c r="D10" s="39"/>
      <c r="E10" s="39"/>
      <c r="F10" s="39"/>
      <c r="G10" s="39"/>
      <c r="H10" s="40"/>
      <c r="I10" s="41"/>
      <c r="J10" s="41"/>
      <c r="K10" s="42"/>
      <c r="L10" s="41"/>
      <c r="M10" s="41"/>
      <c r="N10" s="41"/>
      <c r="O10" s="41"/>
      <c r="P10" s="43"/>
      <c r="Q10" s="44"/>
      <c r="R10" s="45"/>
      <c r="S10" s="45"/>
      <c r="T10" s="46">
        <f>SUM(H10:S10)</f>
        <v>0</v>
      </c>
      <c r="U10" s="46">
        <f>SUM(D10+E10+F10+T10)</f>
        <v>0</v>
      </c>
      <c r="V10" s="47"/>
    </row>
    <row r="11" spans="1:22" ht="18.75" x14ac:dyDescent="0.3">
      <c r="A11" s="37">
        <v>2</v>
      </c>
      <c r="B11" s="38" t="s">
        <v>61</v>
      </c>
      <c r="C11" s="39"/>
      <c r="D11" s="39"/>
      <c r="E11" s="39"/>
      <c r="F11" s="39"/>
      <c r="G11" s="39"/>
      <c r="H11" s="40"/>
      <c r="I11" s="41"/>
      <c r="J11" s="41"/>
      <c r="K11" s="42"/>
      <c r="L11" s="41"/>
      <c r="M11" s="41"/>
      <c r="N11" s="41"/>
      <c r="O11" s="41"/>
      <c r="P11" s="43"/>
      <c r="Q11" s="44"/>
      <c r="R11" s="45"/>
      <c r="S11" s="45"/>
      <c r="T11" s="46">
        <f t="shared" ref="T11:T19" si="0">SUM(H11:S11)</f>
        <v>0</v>
      </c>
      <c r="U11" s="46">
        <f t="shared" ref="U11:U19" si="1">SUM(D11+E11+F11+T11)</f>
        <v>0</v>
      </c>
      <c r="V11" s="47"/>
    </row>
    <row r="12" spans="1:22" ht="18.75" x14ac:dyDescent="0.3">
      <c r="A12" s="37">
        <v>3</v>
      </c>
      <c r="B12" s="38" t="s">
        <v>62</v>
      </c>
      <c r="C12" s="39"/>
      <c r="D12" s="39"/>
      <c r="E12" s="39"/>
      <c r="F12" s="39"/>
      <c r="G12" s="39"/>
      <c r="H12" s="40"/>
      <c r="I12" s="41"/>
      <c r="J12" s="41"/>
      <c r="K12" s="42"/>
      <c r="L12" s="41"/>
      <c r="M12" s="41"/>
      <c r="N12" s="41"/>
      <c r="O12" s="41"/>
      <c r="P12" s="43"/>
      <c r="Q12" s="44"/>
      <c r="R12" s="45"/>
      <c r="S12" s="45"/>
      <c r="T12" s="46">
        <f t="shared" si="0"/>
        <v>0</v>
      </c>
      <c r="U12" s="46">
        <f t="shared" si="1"/>
        <v>0</v>
      </c>
      <c r="V12" s="47"/>
    </row>
    <row r="13" spans="1:22" ht="18.75" x14ac:dyDescent="0.3">
      <c r="A13" s="37">
        <v>4</v>
      </c>
      <c r="B13" s="38" t="s">
        <v>63</v>
      </c>
      <c r="C13" s="39"/>
      <c r="D13" s="39"/>
      <c r="E13" s="39"/>
      <c r="F13" s="39"/>
      <c r="G13" s="39"/>
      <c r="H13" s="40"/>
      <c r="I13" s="41"/>
      <c r="J13" s="41"/>
      <c r="K13" s="42"/>
      <c r="L13" s="41"/>
      <c r="M13" s="41"/>
      <c r="N13" s="41"/>
      <c r="O13" s="41"/>
      <c r="P13" s="43"/>
      <c r="Q13" s="44"/>
      <c r="R13" s="45"/>
      <c r="S13" s="45"/>
      <c r="T13" s="46">
        <f t="shared" si="0"/>
        <v>0</v>
      </c>
      <c r="U13" s="46">
        <f t="shared" si="1"/>
        <v>0</v>
      </c>
      <c r="V13" s="47"/>
    </row>
    <row r="14" spans="1:22" ht="18.75" x14ac:dyDescent="0.3">
      <c r="A14" s="37">
        <v>5</v>
      </c>
      <c r="B14" s="38" t="s">
        <v>64</v>
      </c>
      <c r="C14" s="39"/>
      <c r="D14" s="39"/>
      <c r="E14" s="39"/>
      <c r="F14" s="39"/>
      <c r="G14" s="39"/>
      <c r="H14" s="40"/>
      <c r="I14" s="41"/>
      <c r="J14" s="41"/>
      <c r="K14" s="42"/>
      <c r="L14" s="41"/>
      <c r="M14" s="41"/>
      <c r="N14" s="41"/>
      <c r="O14" s="41"/>
      <c r="P14" s="43"/>
      <c r="Q14" s="44"/>
      <c r="R14" s="45"/>
      <c r="S14" s="45"/>
      <c r="T14" s="46">
        <f t="shared" si="0"/>
        <v>0</v>
      </c>
      <c r="U14" s="46">
        <f t="shared" si="1"/>
        <v>0</v>
      </c>
      <c r="V14" s="47"/>
    </row>
    <row r="15" spans="1:22" ht="37.5" x14ac:dyDescent="0.3">
      <c r="A15" s="37">
        <v>6</v>
      </c>
      <c r="B15" s="38" t="s">
        <v>65</v>
      </c>
      <c r="C15" s="39"/>
      <c r="D15" s="39"/>
      <c r="E15" s="39"/>
      <c r="F15" s="39"/>
      <c r="G15" s="39"/>
      <c r="H15" s="40"/>
      <c r="I15" s="41"/>
      <c r="J15" s="41"/>
      <c r="K15" s="42"/>
      <c r="L15" s="41"/>
      <c r="M15" s="41"/>
      <c r="N15" s="41"/>
      <c r="O15" s="41"/>
      <c r="P15" s="43"/>
      <c r="Q15" s="44"/>
      <c r="R15" s="45"/>
      <c r="S15" s="45"/>
      <c r="T15" s="46">
        <f t="shared" si="0"/>
        <v>0</v>
      </c>
      <c r="U15" s="46">
        <f t="shared" si="1"/>
        <v>0</v>
      </c>
      <c r="V15" s="47"/>
    </row>
    <row r="16" spans="1:22" ht="18.75" x14ac:dyDescent="0.3">
      <c r="A16" s="37">
        <v>7</v>
      </c>
      <c r="B16" s="38" t="s">
        <v>66</v>
      </c>
      <c r="C16" s="39"/>
      <c r="D16" s="39"/>
      <c r="E16" s="39"/>
      <c r="F16" s="39"/>
      <c r="G16" s="39"/>
      <c r="H16" s="40"/>
      <c r="I16" s="41"/>
      <c r="J16" s="41"/>
      <c r="K16" s="42"/>
      <c r="L16" s="41"/>
      <c r="M16" s="41"/>
      <c r="N16" s="41"/>
      <c r="O16" s="41"/>
      <c r="P16" s="43"/>
      <c r="Q16" s="44"/>
      <c r="R16" s="45"/>
      <c r="S16" s="45"/>
      <c r="T16" s="46">
        <f t="shared" si="0"/>
        <v>0</v>
      </c>
      <c r="U16" s="46">
        <f t="shared" si="1"/>
        <v>0</v>
      </c>
      <c r="V16" s="47"/>
    </row>
    <row r="17" spans="1:30" ht="18.75" x14ac:dyDescent="0.3">
      <c r="A17" s="37">
        <v>8</v>
      </c>
      <c r="B17" s="38" t="s">
        <v>67</v>
      </c>
      <c r="C17" s="39"/>
      <c r="D17" s="39"/>
      <c r="E17" s="39"/>
      <c r="F17" s="39"/>
      <c r="G17" s="39"/>
      <c r="H17" s="40"/>
      <c r="I17" s="41"/>
      <c r="J17" s="41"/>
      <c r="K17" s="42"/>
      <c r="L17" s="41"/>
      <c r="M17" s="41"/>
      <c r="N17" s="41"/>
      <c r="O17" s="41"/>
      <c r="P17" s="43"/>
      <c r="Q17" s="44"/>
      <c r="R17" s="45"/>
      <c r="S17" s="45"/>
      <c r="T17" s="46">
        <f t="shared" si="0"/>
        <v>0</v>
      </c>
      <c r="U17" s="46">
        <f t="shared" si="1"/>
        <v>0</v>
      </c>
      <c r="V17" s="47"/>
    </row>
    <row r="18" spans="1:30" ht="37.5" x14ac:dyDescent="0.3">
      <c r="A18" s="37">
        <v>9</v>
      </c>
      <c r="B18" s="38" t="s">
        <v>68</v>
      </c>
      <c r="C18" s="39"/>
      <c r="D18" s="39"/>
      <c r="E18" s="39"/>
      <c r="F18" s="39"/>
      <c r="G18" s="39"/>
      <c r="H18" s="40"/>
      <c r="I18" s="41"/>
      <c r="J18" s="41"/>
      <c r="K18" s="42"/>
      <c r="L18" s="41"/>
      <c r="M18" s="41"/>
      <c r="N18" s="41"/>
      <c r="O18" s="41"/>
      <c r="P18" s="43"/>
      <c r="Q18" s="44"/>
      <c r="R18" s="45"/>
      <c r="S18" s="45"/>
      <c r="T18" s="46">
        <f t="shared" si="0"/>
        <v>0</v>
      </c>
      <c r="U18" s="46">
        <f t="shared" si="1"/>
        <v>0</v>
      </c>
      <c r="V18" s="47"/>
    </row>
    <row r="19" spans="1:30" ht="18.75" x14ac:dyDescent="0.3">
      <c r="A19" s="37">
        <v>10</v>
      </c>
      <c r="B19" s="38" t="s">
        <v>69</v>
      </c>
      <c r="C19" s="39"/>
      <c r="D19" s="39"/>
      <c r="E19" s="39"/>
      <c r="F19" s="39"/>
      <c r="G19" s="39"/>
      <c r="H19" s="40"/>
      <c r="I19" s="41"/>
      <c r="J19" s="41"/>
      <c r="K19" s="42"/>
      <c r="L19" s="41"/>
      <c r="M19" s="41"/>
      <c r="N19" s="41"/>
      <c r="O19" s="41"/>
      <c r="P19" s="43"/>
      <c r="Q19" s="44"/>
      <c r="R19" s="45"/>
      <c r="S19" s="45"/>
      <c r="T19" s="46">
        <f t="shared" si="0"/>
        <v>0</v>
      </c>
      <c r="U19" s="46">
        <f t="shared" si="1"/>
        <v>0</v>
      </c>
      <c r="V19" s="47"/>
    </row>
    <row r="20" spans="1:30" ht="6" customHeight="1" x14ac:dyDescent="0.3">
      <c r="A20" s="37"/>
      <c r="B20" s="38"/>
      <c r="C20" s="48"/>
      <c r="D20" s="48"/>
      <c r="E20" s="48"/>
      <c r="F20" s="48"/>
      <c r="G20" s="48"/>
      <c r="H20" s="49"/>
      <c r="I20" s="49"/>
      <c r="J20" s="49"/>
      <c r="K20" s="50"/>
      <c r="L20" s="51"/>
      <c r="M20" s="50"/>
      <c r="N20" s="50"/>
      <c r="O20" s="50"/>
      <c r="P20" s="52"/>
      <c r="Q20" s="53"/>
      <c r="R20" s="54"/>
      <c r="S20" s="54"/>
      <c r="T20" s="46"/>
      <c r="U20" s="46"/>
      <c r="V20" s="47"/>
    </row>
    <row r="21" spans="1:30" ht="18.75" x14ac:dyDescent="0.3">
      <c r="A21" s="37">
        <v>11</v>
      </c>
      <c r="B21" s="55" t="s">
        <v>70</v>
      </c>
      <c r="C21" s="39"/>
      <c r="D21" s="39"/>
      <c r="E21" s="39"/>
      <c r="F21" s="39"/>
      <c r="G21" s="39"/>
      <c r="H21" s="40"/>
      <c r="I21" s="41"/>
      <c r="J21" s="41"/>
      <c r="K21" s="42"/>
      <c r="L21" s="41"/>
      <c r="M21" s="41"/>
      <c r="N21" s="41"/>
      <c r="O21" s="41"/>
      <c r="P21" s="43"/>
      <c r="Q21" s="44"/>
      <c r="R21" s="45"/>
      <c r="S21" s="45"/>
      <c r="T21" s="46">
        <f>SUM(H21:S21)</f>
        <v>0</v>
      </c>
      <c r="U21" s="46">
        <f>SUM(D21+E21+F21+T21)</f>
        <v>0</v>
      </c>
      <c r="V21" s="47"/>
    </row>
    <row r="22" spans="1:30" ht="6" customHeight="1" x14ac:dyDescent="0.3">
      <c r="A22" s="37"/>
      <c r="B22" s="55"/>
      <c r="C22" s="48"/>
      <c r="D22" s="48"/>
      <c r="E22" s="48"/>
      <c r="F22" s="48"/>
      <c r="G22" s="48"/>
      <c r="H22" s="49"/>
      <c r="I22" s="49"/>
      <c r="J22" s="49"/>
      <c r="K22" s="50"/>
      <c r="L22" s="50"/>
      <c r="M22" s="50"/>
      <c r="N22" s="50"/>
      <c r="O22" s="50"/>
      <c r="P22" s="50"/>
      <c r="Q22" s="50"/>
      <c r="R22" s="50"/>
      <c r="S22" s="50"/>
      <c r="T22" s="56"/>
      <c r="U22" s="56"/>
      <c r="V22" s="47"/>
    </row>
    <row r="23" spans="1:30" ht="15.75" customHeight="1" x14ac:dyDescent="0.3">
      <c r="A23" s="37">
        <v>12</v>
      </c>
      <c r="B23" s="55" t="s">
        <v>71</v>
      </c>
      <c r="C23" s="57"/>
      <c r="D23" s="57"/>
      <c r="E23" s="57"/>
      <c r="F23" s="57"/>
      <c r="G23" s="57"/>
      <c r="H23" s="245"/>
      <c r="I23" s="246"/>
      <c r="J23" s="246"/>
      <c r="K23" s="246"/>
      <c r="L23" s="246"/>
      <c r="M23" s="246"/>
      <c r="N23" s="246"/>
      <c r="O23" s="246"/>
      <c r="P23" s="246"/>
      <c r="Q23" s="58"/>
      <c r="R23" s="58"/>
      <c r="S23" s="58"/>
      <c r="T23" s="59">
        <v>0</v>
      </c>
      <c r="U23" s="59">
        <f>D23+E23+F23</f>
        <v>0</v>
      </c>
      <c r="V23" s="47"/>
    </row>
    <row r="24" spans="1:30" ht="18.75" x14ac:dyDescent="0.3">
      <c r="A24" s="37">
        <v>13</v>
      </c>
      <c r="B24" s="55" t="s">
        <v>73</v>
      </c>
      <c r="C24" s="39"/>
      <c r="D24" s="39"/>
      <c r="E24" s="39"/>
      <c r="F24" s="39"/>
      <c r="G24" s="39"/>
      <c r="H24" s="40"/>
      <c r="I24" s="41"/>
      <c r="J24" s="41"/>
      <c r="K24" s="42"/>
      <c r="L24" s="60"/>
      <c r="M24" s="60"/>
      <c r="N24" s="60"/>
      <c r="O24" s="60"/>
      <c r="P24" s="43"/>
      <c r="Q24" s="44"/>
      <c r="R24" s="45"/>
      <c r="S24" s="45"/>
      <c r="T24" s="46">
        <f>SUM(H24:S24)</f>
        <v>0</v>
      </c>
      <c r="U24" s="46">
        <f>D24+E24+T24</f>
        <v>0</v>
      </c>
      <c r="V24" s="47"/>
    </row>
    <row r="25" spans="1:30" ht="18.75" x14ac:dyDescent="0.3">
      <c r="A25" s="37">
        <v>14</v>
      </c>
      <c r="B25" s="55" t="s">
        <v>74</v>
      </c>
      <c r="C25" s="39"/>
      <c r="D25" s="39"/>
      <c r="E25" s="39"/>
      <c r="F25" s="39"/>
      <c r="G25" s="39"/>
      <c r="H25" s="40"/>
      <c r="I25" s="41"/>
      <c r="J25" s="41"/>
      <c r="K25" s="42"/>
      <c r="L25" s="41"/>
      <c r="M25" s="41"/>
      <c r="N25" s="41"/>
      <c r="O25" s="41"/>
      <c r="P25" s="43"/>
      <c r="Q25" s="44"/>
      <c r="R25" s="45"/>
      <c r="S25" s="45"/>
      <c r="T25" s="46">
        <f t="shared" ref="T25:T36" si="2">SUM(H25:S25)</f>
        <v>0</v>
      </c>
      <c r="U25" s="46">
        <f t="shared" ref="U25:U35" si="3">D25+E25+T25</f>
        <v>0</v>
      </c>
      <c r="V25" s="47"/>
      <c r="AD25" s="47"/>
    </row>
    <row r="26" spans="1:30" ht="18.75" x14ac:dyDescent="0.3">
      <c r="A26" s="37">
        <v>15</v>
      </c>
      <c r="B26" s="55" t="s">
        <v>75</v>
      </c>
      <c r="C26" s="39"/>
      <c r="D26" s="39"/>
      <c r="E26" s="39"/>
      <c r="F26" s="39"/>
      <c r="G26" s="39"/>
      <c r="H26" s="40"/>
      <c r="I26" s="41"/>
      <c r="J26" s="41"/>
      <c r="K26" s="42"/>
      <c r="L26" s="41"/>
      <c r="M26" s="41"/>
      <c r="N26" s="41"/>
      <c r="O26" s="41"/>
      <c r="P26" s="43"/>
      <c r="Q26" s="44"/>
      <c r="R26" s="45"/>
      <c r="S26" s="45"/>
      <c r="T26" s="46">
        <f t="shared" si="2"/>
        <v>0</v>
      </c>
      <c r="U26" s="46">
        <f t="shared" si="3"/>
        <v>0</v>
      </c>
      <c r="V26" s="47"/>
    </row>
    <row r="27" spans="1:30" ht="37.5" x14ac:dyDescent="0.3">
      <c r="A27" s="37">
        <v>16</v>
      </c>
      <c r="B27" s="55" t="s">
        <v>76</v>
      </c>
      <c r="C27" s="39"/>
      <c r="D27" s="39"/>
      <c r="E27" s="39"/>
      <c r="F27" s="39"/>
      <c r="G27" s="39"/>
      <c r="H27" s="40"/>
      <c r="I27" s="41"/>
      <c r="J27" s="41"/>
      <c r="K27" s="42"/>
      <c r="L27" s="41"/>
      <c r="M27" s="41"/>
      <c r="N27" s="41"/>
      <c r="O27" s="41"/>
      <c r="P27" s="43"/>
      <c r="Q27" s="44"/>
      <c r="R27" s="45"/>
      <c r="S27" s="45"/>
      <c r="T27" s="46">
        <f t="shared" si="2"/>
        <v>0</v>
      </c>
      <c r="U27" s="46">
        <f t="shared" si="3"/>
        <v>0</v>
      </c>
      <c r="V27" s="47"/>
    </row>
    <row r="28" spans="1:30" ht="18.75" x14ac:dyDescent="0.3">
      <c r="A28" s="37">
        <v>17</v>
      </c>
      <c r="B28" s="55" t="s">
        <v>77</v>
      </c>
      <c r="C28" s="39"/>
      <c r="D28" s="61"/>
      <c r="E28" s="39"/>
      <c r="F28" s="39"/>
      <c r="G28" s="39"/>
      <c r="H28" s="40"/>
      <c r="I28" s="41"/>
      <c r="J28" s="41"/>
      <c r="K28" s="42"/>
      <c r="L28" s="41"/>
      <c r="M28" s="41"/>
      <c r="N28" s="41"/>
      <c r="O28" s="62"/>
      <c r="P28" s="43"/>
      <c r="Q28" s="44"/>
      <c r="R28" s="45"/>
      <c r="S28" s="45"/>
      <c r="T28" s="46">
        <f t="shared" si="2"/>
        <v>0</v>
      </c>
      <c r="U28" s="46">
        <f t="shared" si="3"/>
        <v>0</v>
      </c>
      <c r="V28" s="47"/>
    </row>
    <row r="29" spans="1:30" ht="18.75" x14ac:dyDescent="0.3">
      <c r="A29" s="37">
        <v>18</v>
      </c>
      <c r="B29" s="55" t="s">
        <v>78</v>
      </c>
      <c r="C29" s="39"/>
      <c r="D29" s="39"/>
      <c r="E29" s="39"/>
      <c r="F29" s="39"/>
      <c r="G29" s="39"/>
      <c r="H29" s="40"/>
      <c r="I29" s="41"/>
      <c r="J29" s="41"/>
      <c r="K29" s="42"/>
      <c r="L29" s="41"/>
      <c r="M29" s="41"/>
      <c r="N29" s="41"/>
      <c r="O29" s="41"/>
      <c r="P29" s="43"/>
      <c r="Q29" s="44"/>
      <c r="R29" s="45"/>
      <c r="S29" s="45"/>
      <c r="T29" s="46">
        <f t="shared" si="2"/>
        <v>0</v>
      </c>
      <c r="U29" s="46">
        <f t="shared" si="3"/>
        <v>0</v>
      </c>
      <c r="V29" s="47"/>
    </row>
    <row r="30" spans="1:30" ht="18.75" x14ac:dyDescent="0.3">
      <c r="A30" s="37">
        <v>19</v>
      </c>
      <c r="B30" s="55" t="s">
        <v>79</v>
      </c>
      <c r="C30" s="39"/>
      <c r="D30" s="39"/>
      <c r="E30" s="39"/>
      <c r="F30" s="39"/>
      <c r="G30" s="39"/>
      <c r="H30" s="40"/>
      <c r="I30" s="41"/>
      <c r="J30" s="41"/>
      <c r="K30" s="42"/>
      <c r="L30" s="41"/>
      <c r="M30" s="41"/>
      <c r="N30" s="41"/>
      <c r="O30" s="41"/>
      <c r="P30" s="43"/>
      <c r="Q30" s="44"/>
      <c r="R30" s="45"/>
      <c r="S30" s="45"/>
      <c r="T30" s="46">
        <f t="shared" si="2"/>
        <v>0</v>
      </c>
      <c r="U30" s="46">
        <f t="shared" si="3"/>
        <v>0</v>
      </c>
      <c r="V30" s="47"/>
    </row>
    <row r="31" spans="1:30" ht="18.75" x14ac:dyDescent="0.3">
      <c r="A31" s="37">
        <v>20</v>
      </c>
      <c r="B31" s="38" t="s">
        <v>80</v>
      </c>
      <c r="C31" s="39"/>
      <c r="D31" s="39"/>
      <c r="E31" s="61"/>
      <c r="F31" s="39"/>
      <c r="G31" s="39"/>
      <c r="H31" s="40"/>
      <c r="I31" s="41"/>
      <c r="J31" s="41"/>
      <c r="K31" s="42"/>
      <c r="L31" s="41"/>
      <c r="M31" s="41"/>
      <c r="N31" s="41"/>
      <c r="O31" s="41"/>
      <c r="P31" s="43"/>
      <c r="Q31" s="44"/>
      <c r="R31" s="45"/>
      <c r="S31" s="45"/>
      <c r="T31" s="46">
        <f t="shared" si="2"/>
        <v>0</v>
      </c>
      <c r="U31" s="46">
        <f t="shared" si="3"/>
        <v>0</v>
      </c>
      <c r="V31" s="47"/>
      <c r="Y31" s="85">
        <v>4.3</v>
      </c>
      <c r="Z31" s="85">
        <v>2.1</v>
      </c>
      <c r="AA31" s="85">
        <v>2.8</v>
      </c>
      <c r="AB31" s="85">
        <v>2.37</v>
      </c>
      <c r="AC31" s="85">
        <f>SUM(Y31:AB31)</f>
        <v>11.57</v>
      </c>
    </row>
    <row r="32" spans="1:30" ht="18.75" x14ac:dyDescent="0.3">
      <c r="A32" s="37">
        <v>21</v>
      </c>
      <c r="B32" s="38" t="s">
        <v>81</v>
      </c>
      <c r="C32" s="39"/>
      <c r="D32" s="39"/>
      <c r="E32" s="39"/>
      <c r="F32" s="39"/>
      <c r="G32" s="39"/>
      <c r="H32" s="40"/>
      <c r="I32" s="41"/>
      <c r="J32" s="41"/>
      <c r="K32" s="42"/>
      <c r="L32" s="41"/>
      <c r="M32" s="41"/>
      <c r="N32" s="41"/>
      <c r="O32" s="41"/>
      <c r="P32" s="43"/>
      <c r="Q32" s="44"/>
      <c r="R32" s="45"/>
      <c r="S32" s="45"/>
      <c r="T32" s="46">
        <f t="shared" si="2"/>
        <v>0</v>
      </c>
      <c r="U32" s="46">
        <f t="shared" si="3"/>
        <v>0</v>
      </c>
      <c r="V32" s="47"/>
      <c r="AC32" s="47"/>
    </row>
    <row r="33" spans="1:29" ht="18.75" x14ac:dyDescent="0.3">
      <c r="A33" s="37">
        <v>22</v>
      </c>
      <c r="B33" s="63" t="s">
        <v>82</v>
      </c>
      <c r="C33" s="39"/>
      <c r="D33" s="39"/>
      <c r="E33" s="39"/>
      <c r="F33" s="39"/>
      <c r="G33" s="39"/>
      <c r="H33" s="40"/>
      <c r="I33" s="41"/>
      <c r="J33" s="41"/>
      <c r="K33" s="42"/>
      <c r="L33" s="41"/>
      <c r="M33" s="41"/>
      <c r="N33" s="41"/>
      <c r="O33" s="41"/>
      <c r="P33" s="43"/>
      <c r="Q33" s="44"/>
      <c r="R33" s="45"/>
      <c r="S33" s="45"/>
      <c r="T33" s="46">
        <f t="shared" si="2"/>
        <v>0</v>
      </c>
      <c r="U33" s="46">
        <f t="shared" si="3"/>
        <v>0</v>
      </c>
      <c r="V33" s="47"/>
    </row>
    <row r="34" spans="1:29" ht="18.75" x14ac:dyDescent="0.3">
      <c r="A34" s="37">
        <v>23</v>
      </c>
      <c r="B34" s="63" t="s">
        <v>83</v>
      </c>
      <c r="C34" s="39"/>
      <c r="D34" s="39"/>
      <c r="E34" s="39"/>
      <c r="F34" s="39"/>
      <c r="G34" s="39"/>
      <c r="H34" s="40"/>
      <c r="I34" s="41"/>
      <c r="J34" s="41"/>
      <c r="K34" s="42"/>
      <c r="L34" s="41"/>
      <c r="M34" s="41"/>
      <c r="N34" s="41"/>
      <c r="O34" s="41"/>
      <c r="P34" s="43"/>
      <c r="Q34" s="44"/>
      <c r="R34" s="45"/>
      <c r="S34" s="45"/>
      <c r="T34" s="46">
        <f t="shared" si="2"/>
        <v>0</v>
      </c>
      <c r="U34" s="46">
        <f t="shared" si="3"/>
        <v>0</v>
      </c>
      <c r="V34" s="47"/>
      <c r="Y34" s="85">
        <v>57.12</v>
      </c>
      <c r="Z34" s="85">
        <v>2.1</v>
      </c>
      <c r="AA34" s="85">
        <v>18.900000000000002</v>
      </c>
      <c r="AB34" s="85">
        <v>6.1000000000000005</v>
      </c>
    </row>
    <row r="35" spans="1:29" ht="18.75" x14ac:dyDescent="0.3">
      <c r="A35" s="37">
        <v>24</v>
      </c>
      <c r="B35" s="38" t="s">
        <v>84</v>
      </c>
      <c r="C35" s="39"/>
      <c r="D35" s="39"/>
      <c r="E35" s="39"/>
      <c r="F35" s="39"/>
      <c r="G35" s="39"/>
      <c r="H35" s="40"/>
      <c r="I35" s="41"/>
      <c r="J35" s="41"/>
      <c r="K35" s="42"/>
      <c r="L35" s="41"/>
      <c r="M35" s="41"/>
      <c r="N35" s="41"/>
      <c r="O35" s="41"/>
      <c r="P35" s="43"/>
      <c r="Q35" s="44"/>
      <c r="R35" s="45"/>
      <c r="S35" s="45"/>
      <c r="T35" s="46">
        <f t="shared" si="2"/>
        <v>0</v>
      </c>
      <c r="U35" s="46">
        <f t="shared" si="3"/>
        <v>0</v>
      </c>
      <c r="V35" s="47"/>
      <c r="W35" s="47"/>
      <c r="Y35" s="85">
        <v>19.119999999999997</v>
      </c>
      <c r="Z35" s="85">
        <v>2.1</v>
      </c>
      <c r="AA35" s="85">
        <v>11.200000000000003</v>
      </c>
      <c r="AB35" s="85">
        <v>2.5000000000000004</v>
      </c>
      <c r="AC35" s="85">
        <f>SUM(Y35:AB35)</f>
        <v>34.92</v>
      </c>
    </row>
    <row r="36" spans="1:29" ht="18.75" x14ac:dyDescent="0.3">
      <c r="A36" s="37">
        <v>25</v>
      </c>
      <c r="B36" s="38" t="s">
        <v>85</v>
      </c>
      <c r="C36" s="39"/>
      <c r="D36" s="39"/>
      <c r="E36" s="39"/>
      <c r="F36" s="39"/>
      <c r="G36" s="39"/>
      <c r="H36" s="40"/>
      <c r="I36" s="41"/>
      <c r="J36" s="41"/>
      <c r="K36" s="42"/>
      <c r="L36" s="41"/>
      <c r="M36" s="41"/>
      <c r="N36" s="41"/>
      <c r="O36" s="41"/>
      <c r="P36" s="43"/>
      <c r="Q36" s="44"/>
      <c r="R36" s="45"/>
      <c r="S36" s="45"/>
      <c r="T36" s="46">
        <f t="shared" si="2"/>
        <v>0</v>
      </c>
      <c r="U36" s="46">
        <f>D36+E36+T36</f>
        <v>0</v>
      </c>
      <c r="V36" s="47"/>
      <c r="X36" s="47"/>
      <c r="Y36" s="85">
        <v>38</v>
      </c>
      <c r="AA36" s="85">
        <v>7.6999999999999993</v>
      </c>
      <c r="AB36" s="85">
        <v>3.6</v>
      </c>
      <c r="AC36" s="85">
        <f>SUM(Y36:AB36)</f>
        <v>49.300000000000004</v>
      </c>
    </row>
    <row r="37" spans="1:29" ht="9.75" customHeight="1" x14ac:dyDescent="0.3">
      <c r="B37" s="34"/>
      <c r="C37" s="34"/>
      <c r="D37" s="34"/>
      <c r="E37" s="34"/>
      <c r="F37" s="34"/>
      <c r="G37" s="34"/>
      <c r="H37" s="34"/>
      <c r="I37" s="34"/>
      <c r="J37" s="34"/>
      <c r="K37" s="36"/>
      <c r="L37" s="36"/>
      <c r="M37" s="36"/>
      <c r="N37" s="36"/>
      <c r="O37" s="36"/>
      <c r="P37" s="36"/>
      <c r="Q37" s="36"/>
      <c r="R37" s="36"/>
      <c r="S37" s="36"/>
      <c r="T37" s="34"/>
      <c r="U37" s="34"/>
    </row>
    <row r="38" spans="1:29" ht="18.75" x14ac:dyDescent="0.3">
      <c r="B38" s="64" t="s">
        <v>86</v>
      </c>
      <c r="C38" s="65">
        <f t="shared" ref="C38:R38" si="4">SUM(C10:C36)</f>
        <v>0</v>
      </c>
      <c r="D38" s="65">
        <f t="shared" si="4"/>
        <v>0</v>
      </c>
      <c r="E38" s="65">
        <f t="shared" si="4"/>
        <v>0</v>
      </c>
      <c r="F38" s="65">
        <f t="shared" si="4"/>
        <v>0</v>
      </c>
      <c r="G38" s="65">
        <f t="shared" si="4"/>
        <v>0</v>
      </c>
      <c r="H38" s="65">
        <f t="shared" si="4"/>
        <v>0</v>
      </c>
      <c r="I38" s="66">
        <f t="shared" si="4"/>
        <v>0</v>
      </c>
      <c r="J38" s="66">
        <f t="shared" si="4"/>
        <v>0</v>
      </c>
      <c r="K38" s="66">
        <f t="shared" si="4"/>
        <v>0</v>
      </c>
      <c r="L38" s="66">
        <f t="shared" si="4"/>
        <v>0</v>
      </c>
      <c r="M38" s="66">
        <f t="shared" si="4"/>
        <v>0</v>
      </c>
      <c r="N38" s="66">
        <f t="shared" si="4"/>
        <v>0</v>
      </c>
      <c r="O38" s="66">
        <f t="shared" si="4"/>
        <v>0</v>
      </c>
      <c r="P38" s="66">
        <f t="shared" si="4"/>
        <v>0</v>
      </c>
      <c r="Q38" s="66">
        <f t="shared" si="4"/>
        <v>0</v>
      </c>
      <c r="R38" s="66">
        <f t="shared" si="4"/>
        <v>0</v>
      </c>
      <c r="S38" s="66">
        <f>SUM(S10:S36)</f>
        <v>0</v>
      </c>
      <c r="T38" s="67">
        <f>SUM(T10:T21,T24:T36)</f>
        <v>0</v>
      </c>
      <c r="U38" s="67">
        <f>SUM(U10:U21,U23:U36)</f>
        <v>0</v>
      </c>
      <c r="V38" s="67"/>
      <c r="W38" s="67"/>
      <c r="Y38" s="85" t="s">
        <v>87</v>
      </c>
      <c r="AB38" s="47">
        <f>AC35-T34</f>
        <v>34.92</v>
      </c>
    </row>
    <row r="43" spans="1:29" x14ac:dyDescent="0.25">
      <c r="U43" s="85">
        <f>U40+U41</f>
        <v>0</v>
      </c>
    </row>
    <row r="44" spans="1:29" x14ac:dyDescent="0.25">
      <c r="U44" s="85">
        <f>1031-U43</f>
        <v>1031</v>
      </c>
    </row>
  </sheetData>
  <mergeCells count="12">
    <mergeCell ref="U5:U8"/>
    <mergeCell ref="H23:P23"/>
    <mergeCell ref="A2:T3"/>
    <mergeCell ref="A5:A8"/>
    <mergeCell ref="B5:B8"/>
    <mergeCell ref="C5:C7"/>
    <mergeCell ref="D5:D7"/>
    <mergeCell ref="E5:E7"/>
    <mergeCell ref="F5:F7"/>
    <mergeCell ref="G5:G7"/>
    <mergeCell ref="H5:O7"/>
    <mergeCell ref="T5:T8"/>
  </mergeCells>
  <pageMargins left="0.70866141732283472" right="0.70866141732283472" top="0.74803149606299213" bottom="0.74803149606299213" header="0.31496062992125984" footer="0.31496062992125984"/>
  <pageSetup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D45"/>
  <sheetViews>
    <sheetView showGridLines="0" zoomScaleNormal="100" zoomScaleSheetLayoutView="55" workbookViewId="0"/>
  </sheetViews>
  <sheetFormatPr baseColWidth="10" defaultRowHeight="15" outlineLevelCol="1" x14ac:dyDescent="0.25"/>
  <cols>
    <col min="1" max="1" width="4.85546875" style="85" customWidth="1"/>
    <col min="2" max="2" width="42.28515625" style="85" customWidth="1"/>
    <col min="3" max="3" width="16.28515625" style="85" customWidth="1" outlineLevel="1"/>
    <col min="4" max="5" width="12.28515625" style="85" customWidth="1" outlineLevel="1"/>
    <col min="6" max="6" width="12.42578125" style="85" customWidth="1" outlineLevel="1"/>
    <col min="7" max="7" width="10.85546875" style="85" customWidth="1"/>
    <col min="8" max="19" width="11.42578125" style="85"/>
    <col min="20" max="20" width="21.85546875" style="85" customWidth="1"/>
    <col min="21" max="21" width="23.85546875" style="85" customWidth="1"/>
    <col min="22" max="22" width="0" style="85" hidden="1" customWidth="1"/>
    <col min="23" max="23" width="12.7109375" style="85" hidden="1" customWidth="1"/>
    <col min="24" max="28" width="0" style="85" hidden="1" customWidth="1"/>
    <col min="29" max="256" width="11.42578125" style="85"/>
    <col min="257" max="257" width="4.85546875" style="85" customWidth="1"/>
    <col min="258" max="258" width="42.28515625" style="85" customWidth="1"/>
    <col min="259" max="259" width="16.28515625" style="85" customWidth="1"/>
    <col min="260" max="261" width="12.28515625" style="85" customWidth="1"/>
    <col min="262" max="262" width="12.42578125" style="85" customWidth="1"/>
    <col min="263" max="263" width="10.85546875" style="85" customWidth="1"/>
    <col min="264" max="275" width="11.42578125" style="85"/>
    <col min="276" max="276" width="21.85546875" style="85" customWidth="1"/>
    <col min="277" max="277" width="23.85546875" style="85" customWidth="1"/>
    <col min="278" max="278" width="11.42578125" style="85"/>
    <col min="279" max="279" width="12.7109375" style="85" bestFit="1" customWidth="1"/>
    <col min="280" max="284" width="0" style="85" hidden="1" customWidth="1"/>
    <col min="285" max="512" width="11.42578125" style="85"/>
    <col min="513" max="513" width="4.85546875" style="85" customWidth="1"/>
    <col min="514" max="514" width="42.28515625" style="85" customWidth="1"/>
    <col min="515" max="515" width="16.28515625" style="85" customWidth="1"/>
    <col min="516" max="517" width="12.28515625" style="85" customWidth="1"/>
    <col min="518" max="518" width="12.42578125" style="85" customWidth="1"/>
    <col min="519" max="519" width="10.85546875" style="85" customWidth="1"/>
    <col min="520" max="531" width="11.42578125" style="85"/>
    <col min="532" max="532" width="21.85546875" style="85" customWidth="1"/>
    <col min="533" max="533" width="23.85546875" style="85" customWidth="1"/>
    <col min="534" max="534" width="11.42578125" style="85"/>
    <col min="535" max="535" width="12.7109375" style="85" bestFit="1" customWidth="1"/>
    <col min="536" max="540" width="0" style="85" hidden="1" customWidth="1"/>
    <col min="541" max="768" width="11.42578125" style="85"/>
    <col min="769" max="769" width="4.85546875" style="85" customWidth="1"/>
    <col min="770" max="770" width="42.28515625" style="85" customWidth="1"/>
    <col min="771" max="771" width="16.28515625" style="85" customWidth="1"/>
    <col min="772" max="773" width="12.28515625" style="85" customWidth="1"/>
    <col min="774" max="774" width="12.42578125" style="85" customWidth="1"/>
    <col min="775" max="775" width="10.85546875" style="85" customWidth="1"/>
    <col min="776" max="787" width="11.42578125" style="85"/>
    <col min="788" max="788" width="21.85546875" style="85" customWidth="1"/>
    <col min="789" max="789" width="23.85546875" style="85" customWidth="1"/>
    <col min="790" max="790" width="11.42578125" style="85"/>
    <col min="791" max="791" width="12.7109375" style="85" bestFit="1" customWidth="1"/>
    <col min="792" max="796" width="0" style="85" hidden="1" customWidth="1"/>
    <col min="797" max="1024" width="11.42578125" style="85"/>
    <col min="1025" max="1025" width="4.85546875" style="85" customWidth="1"/>
    <col min="1026" max="1026" width="42.28515625" style="85" customWidth="1"/>
    <col min="1027" max="1027" width="16.28515625" style="85" customWidth="1"/>
    <col min="1028" max="1029" width="12.28515625" style="85" customWidth="1"/>
    <col min="1030" max="1030" width="12.42578125" style="85" customWidth="1"/>
    <col min="1031" max="1031" width="10.85546875" style="85" customWidth="1"/>
    <col min="1032" max="1043" width="11.42578125" style="85"/>
    <col min="1044" max="1044" width="21.85546875" style="85" customWidth="1"/>
    <col min="1045" max="1045" width="23.85546875" style="85" customWidth="1"/>
    <col min="1046" max="1046" width="11.42578125" style="85"/>
    <col min="1047" max="1047" width="12.7109375" style="85" bestFit="1" customWidth="1"/>
    <col min="1048" max="1052" width="0" style="85" hidden="1" customWidth="1"/>
    <col min="1053" max="1280" width="11.42578125" style="85"/>
    <col min="1281" max="1281" width="4.85546875" style="85" customWidth="1"/>
    <col min="1282" max="1282" width="42.28515625" style="85" customWidth="1"/>
    <col min="1283" max="1283" width="16.28515625" style="85" customWidth="1"/>
    <col min="1284" max="1285" width="12.28515625" style="85" customWidth="1"/>
    <col min="1286" max="1286" width="12.42578125" style="85" customWidth="1"/>
    <col min="1287" max="1287" width="10.85546875" style="85" customWidth="1"/>
    <col min="1288" max="1299" width="11.42578125" style="85"/>
    <col min="1300" max="1300" width="21.85546875" style="85" customWidth="1"/>
    <col min="1301" max="1301" width="23.85546875" style="85" customWidth="1"/>
    <col min="1302" max="1302" width="11.42578125" style="85"/>
    <col min="1303" max="1303" width="12.7109375" style="85" bestFit="1" customWidth="1"/>
    <col min="1304" max="1308" width="0" style="85" hidden="1" customWidth="1"/>
    <col min="1309" max="1536" width="11.42578125" style="85"/>
    <col min="1537" max="1537" width="4.85546875" style="85" customWidth="1"/>
    <col min="1538" max="1538" width="42.28515625" style="85" customWidth="1"/>
    <col min="1539" max="1539" width="16.28515625" style="85" customWidth="1"/>
    <col min="1540" max="1541" width="12.28515625" style="85" customWidth="1"/>
    <col min="1542" max="1542" width="12.42578125" style="85" customWidth="1"/>
    <col min="1543" max="1543" width="10.85546875" style="85" customWidth="1"/>
    <col min="1544" max="1555" width="11.42578125" style="85"/>
    <col min="1556" max="1556" width="21.85546875" style="85" customWidth="1"/>
    <col min="1557" max="1557" width="23.85546875" style="85" customWidth="1"/>
    <col min="1558" max="1558" width="11.42578125" style="85"/>
    <col min="1559" max="1559" width="12.7109375" style="85" bestFit="1" customWidth="1"/>
    <col min="1560" max="1564" width="0" style="85" hidden="1" customWidth="1"/>
    <col min="1565" max="1792" width="11.42578125" style="85"/>
    <col min="1793" max="1793" width="4.85546875" style="85" customWidth="1"/>
    <col min="1794" max="1794" width="42.28515625" style="85" customWidth="1"/>
    <col min="1795" max="1795" width="16.28515625" style="85" customWidth="1"/>
    <col min="1796" max="1797" width="12.28515625" style="85" customWidth="1"/>
    <col min="1798" max="1798" width="12.42578125" style="85" customWidth="1"/>
    <col min="1799" max="1799" width="10.85546875" style="85" customWidth="1"/>
    <col min="1800" max="1811" width="11.42578125" style="85"/>
    <col min="1812" max="1812" width="21.85546875" style="85" customWidth="1"/>
    <col min="1813" max="1813" width="23.85546875" style="85" customWidth="1"/>
    <col min="1814" max="1814" width="11.42578125" style="85"/>
    <col min="1815" max="1815" width="12.7109375" style="85" bestFit="1" customWidth="1"/>
    <col min="1816" max="1820" width="0" style="85" hidden="1" customWidth="1"/>
    <col min="1821" max="2048" width="11.42578125" style="85"/>
    <col min="2049" max="2049" width="4.85546875" style="85" customWidth="1"/>
    <col min="2050" max="2050" width="42.28515625" style="85" customWidth="1"/>
    <col min="2051" max="2051" width="16.28515625" style="85" customWidth="1"/>
    <col min="2052" max="2053" width="12.28515625" style="85" customWidth="1"/>
    <col min="2054" max="2054" width="12.42578125" style="85" customWidth="1"/>
    <col min="2055" max="2055" width="10.85546875" style="85" customWidth="1"/>
    <col min="2056" max="2067" width="11.42578125" style="85"/>
    <col min="2068" max="2068" width="21.85546875" style="85" customWidth="1"/>
    <col min="2069" max="2069" width="23.85546875" style="85" customWidth="1"/>
    <col min="2070" max="2070" width="11.42578125" style="85"/>
    <col min="2071" max="2071" width="12.7109375" style="85" bestFit="1" customWidth="1"/>
    <col min="2072" max="2076" width="0" style="85" hidden="1" customWidth="1"/>
    <col min="2077" max="2304" width="11.42578125" style="85"/>
    <col min="2305" max="2305" width="4.85546875" style="85" customWidth="1"/>
    <col min="2306" max="2306" width="42.28515625" style="85" customWidth="1"/>
    <col min="2307" max="2307" width="16.28515625" style="85" customWidth="1"/>
    <col min="2308" max="2309" width="12.28515625" style="85" customWidth="1"/>
    <col min="2310" max="2310" width="12.42578125" style="85" customWidth="1"/>
    <col min="2311" max="2311" width="10.85546875" style="85" customWidth="1"/>
    <col min="2312" max="2323" width="11.42578125" style="85"/>
    <col min="2324" max="2324" width="21.85546875" style="85" customWidth="1"/>
    <col min="2325" max="2325" width="23.85546875" style="85" customWidth="1"/>
    <col min="2326" max="2326" width="11.42578125" style="85"/>
    <col min="2327" max="2327" width="12.7109375" style="85" bestFit="1" customWidth="1"/>
    <col min="2328" max="2332" width="0" style="85" hidden="1" customWidth="1"/>
    <col min="2333" max="2560" width="11.42578125" style="85"/>
    <col min="2561" max="2561" width="4.85546875" style="85" customWidth="1"/>
    <col min="2562" max="2562" width="42.28515625" style="85" customWidth="1"/>
    <col min="2563" max="2563" width="16.28515625" style="85" customWidth="1"/>
    <col min="2564" max="2565" width="12.28515625" style="85" customWidth="1"/>
    <col min="2566" max="2566" width="12.42578125" style="85" customWidth="1"/>
    <col min="2567" max="2567" width="10.85546875" style="85" customWidth="1"/>
    <col min="2568" max="2579" width="11.42578125" style="85"/>
    <col min="2580" max="2580" width="21.85546875" style="85" customWidth="1"/>
    <col min="2581" max="2581" width="23.85546875" style="85" customWidth="1"/>
    <col min="2582" max="2582" width="11.42578125" style="85"/>
    <col min="2583" max="2583" width="12.7109375" style="85" bestFit="1" customWidth="1"/>
    <col min="2584" max="2588" width="0" style="85" hidden="1" customWidth="1"/>
    <col min="2589" max="2816" width="11.42578125" style="85"/>
    <col min="2817" max="2817" width="4.85546875" style="85" customWidth="1"/>
    <col min="2818" max="2818" width="42.28515625" style="85" customWidth="1"/>
    <col min="2819" max="2819" width="16.28515625" style="85" customWidth="1"/>
    <col min="2820" max="2821" width="12.28515625" style="85" customWidth="1"/>
    <col min="2822" max="2822" width="12.42578125" style="85" customWidth="1"/>
    <col min="2823" max="2823" width="10.85546875" style="85" customWidth="1"/>
    <col min="2824" max="2835" width="11.42578125" style="85"/>
    <col min="2836" max="2836" width="21.85546875" style="85" customWidth="1"/>
    <col min="2837" max="2837" width="23.85546875" style="85" customWidth="1"/>
    <col min="2838" max="2838" width="11.42578125" style="85"/>
    <col min="2839" max="2839" width="12.7109375" style="85" bestFit="1" customWidth="1"/>
    <col min="2840" max="2844" width="0" style="85" hidden="1" customWidth="1"/>
    <col min="2845" max="3072" width="11.42578125" style="85"/>
    <col min="3073" max="3073" width="4.85546875" style="85" customWidth="1"/>
    <col min="3074" max="3074" width="42.28515625" style="85" customWidth="1"/>
    <col min="3075" max="3075" width="16.28515625" style="85" customWidth="1"/>
    <col min="3076" max="3077" width="12.28515625" style="85" customWidth="1"/>
    <col min="3078" max="3078" width="12.42578125" style="85" customWidth="1"/>
    <col min="3079" max="3079" width="10.85546875" style="85" customWidth="1"/>
    <col min="3080" max="3091" width="11.42578125" style="85"/>
    <col min="3092" max="3092" width="21.85546875" style="85" customWidth="1"/>
    <col min="3093" max="3093" width="23.85546875" style="85" customWidth="1"/>
    <col min="3094" max="3094" width="11.42578125" style="85"/>
    <col min="3095" max="3095" width="12.7109375" style="85" bestFit="1" customWidth="1"/>
    <col min="3096" max="3100" width="0" style="85" hidden="1" customWidth="1"/>
    <col min="3101" max="3328" width="11.42578125" style="85"/>
    <col min="3329" max="3329" width="4.85546875" style="85" customWidth="1"/>
    <col min="3330" max="3330" width="42.28515625" style="85" customWidth="1"/>
    <col min="3331" max="3331" width="16.28515625" style="85" customWidth="1"/>
    <col min="3332" max="3333" width="12.28515625" style="85" customWidth="1"/>
    <col min="3334" max="3334" width="12.42578125" style="85" customWidth="1"/>
    <col min="3335" max="3335" width="10.85546875" style="85" customWidth="1"/>
    <col min="3336" max="3347" width="11.42578125" style="85"/>
    <col min="3348" max="3348" width="21.85546875" style="85" customWidth="1"/>
    <col min="3349" max="3349" width="23.85546875" style="85" customWidth="1"/>
    <col min="3350" max="3350" width="11.42578125" style="85"/>
    <col min="3351" max="3351" width="12.7109375" style="85" bestFit="1" customWidth="1"/>
    <col min="3352" max="3356" width="0" style="85" hidden="1" customWidth="1"/>
    <col min="3357" max="3584" width="11.42578125" style="85"/>
    <col min="3585" max="3585" width="4.85546875" style="85" customWidth="1"/>
    <col min="3586" max="3586" width="42.28515625" style="85" customWidth="1"/>
    <col min="3587" max="3587" width="16.28515625" style="85" customWidth="1"/>
    <col min="3588" max="3589" width="12.28515625" style="85" customWidth="1"/>
    <col min="3590" max="3590" width="12.42578125" style="85" customWidth="1"/>
    <col min="3591" max="3591" width="10.85546875" style="85" customWidth="1"/>
    <col min="3592" max="3603" width="11.42578125" style="85"/>
    <col min="3604" max="3604" width="21.85546875" style="85" customWidth="1"/>
    <col min="3605" max="3605" width="23.85546875" style="85" customWidth="1"/>
    <col min="3606" max="3606" width="11.42578125" style="85"/>
    <col min="3607" max="3607" width="12.7109375" style="85" bestFit="1" customWidth="1"/>
    <col min="3608" max="3612" width="0" style="85" hidden="1" customWidth="1"/>
    <col min="3613" max="3840" width="11.42578125" style="85"/>
    <col min="3841" max="3841" width="4.85546875" style="85" customWidth="1"/>
    <col min="3842" max="3842" width="42.28515625" style="85" customWidth="1"/>
    <col min="3843" max="3843" width="16.28515625" style="85" customWidth="1"/>
    <col min="3844" max="3845" width="12.28515625" style="85" customWidth="1"/>
    <col min="3846" max="3846" width="12.42578125" style="85" customWidth="1"/>
    <col min="3847" max="3847" width="10.85546875" style="85" customWidth="1"/>
    <col min="3848" max="3859" width="11.42578125" style="85"/>
    <col min="3860" max="3860" width="21.85546875" style="85" customWidth="1"/>
    <col min="3861" max="3861" width="23.85546875" style="85" customWidth="1"/>
    <col min="3862" max="3862" width="11.42578125" style="85"/>
    <col min="3863" max="3863" width="12.7109375" style="85" bestFit="1" customWidth="1"/>
    <col min="3864" max="3868" width="0" style="85" hidden="1" customWidth="1"/>
    <col min="3869" max="4096" width="11.42578125" style="85"/>
    <col min="4097" max="4097" width="4.85546875" style="85" customWidth="1"/>
    <col min="4098" max="4098" width="42.28515625" style="85" customWidth="1"/>
    <col min="4099" max="4099" width="16.28515625" style="85" customWidth="1"/>
    <col min="4100" max="4101" width="12.28515625" style="85" customWidth="1"/>
    <col min="4102" max="4102" width="12.42578125" style="85" customWidth="1"/>
    <col min="4103" max="4103" width="10.85546875" style="85" customWidth="1"/>
    <col min="4104" max="4115" width="11.42578125" style="85"/>
    <col min="4116" max="4116" width="21.85546875" style="85" customWidth="1"/>
    <col min="4117" max="4117" width="23.85546875" style="85" customWidth="1"/>
    <col min="4118" max="4118" width="11.42578125" style="85"/>
    <col min="4119" max="4119" width="12.7109375" style="85" bestFit="1" customWidth="1"/>
    <col min="4120" max="4124" width="0" style="85" hidden="1" customWidth="1"/>
    <col min="4125" max="4352" width="11.42578125" style="85"/>
    <col min="4353" max="4353" width="4.85546875" style="85" customWidth="1"/>
    <col min="4354" max="4354" width="42.28515625" style="85" customWidth="1"/>
    <col min="4355" max="4355" width="16.28515625" style="85" customWidth="1"/>
    <col min="4356" max="4357" width="12.28515625" style="85" customWidth="1"/>
    <col min="4358" max="4358" width="12.42578125" style="85" customWidth="1"/>
    <col min="4359" max="4359" width="10.85546875" style="85" customWidth="1"/>
    <col min="4360" max="4371" width="11.42578125" style="85"/>
    <col min="4372" max="4372" width="21.85546875" style="85" customWidth="1"/>
    <col min="4373" max="4373" width="23.85546875" style="85" customWidth="1"/>
    <col min="4374" max="4374" width="11.42578125" style="85"/>
    <col min="4375" max="4375" width="12.7109375" style="85" bestFit="1" customWidth="1"/>
    <col min="4376" max="4380" width="0" style="85" hidden="1" customWidth="1"/>
    <col min="4381" max="4608" width="11.42578125" style="85"/>
    <col min="4609" max="4609" width="4.85546875" style="85" customWidth="1"/>
    <col min="4610" max="4610" width="42.28515625" style="85" customWidth="1"/>
    <col min="4611" max="4611" width="16.28515625" style="85" customWidth="1"/>
    <col min="4612" max="4613" width="12.28515625" style="85" customWidth="1"/>
    <col min="4614" max="4614" width="12.42578125" style="85" customWidth="1"/>
    <col min="4615" max="4615" width="10.85546875" style="85" customWidth="1"/>
    <col min="4616" max="4627" width="11.42578125" style="85"/>
    <col min="4628" max="4628" width="21.85546875" style="85" customWidth="1"/>
    <col min="4629" max="4629" width="23.85546875" style="85" customWidth="1"/>
    <col min="4630" max="4630" width="11.42578125" style="85"/>
    <col min="4631" max="4631" width="12.7109375" style="85" bestFit="1" customWidth="1"/>
    <col min="4632" max="4636" width="0" style="85" hidden="1" customWidth="1"/>
    <col min="4637" max="4864" width="11.42578125" style="85"/>
    <col min="4865" max="4865" width="4.85546875" style="85" customWidth="1"/>
    <col min="4866" max="4866" width="42.28515625" style="85" customWidth="1"/>
    <col min="4867" max="4867" width="16.28515625" style="85" customWidth="1"/>
    <col min="4868" max="4869" width="12.28515625" style="85" customWidth="1"/>
    <col min="4870" max="4870" width="12.42578125" style="85" customWidth="1"/>
    <col min="4871" max="4871" width="10.85546875" style="85" customWidth="1"/>
    <col min="4872" max="4883" width="11.42578125" style="85"/>
    <col min="4884" max="4884" width="21.85546875" style="85" customWidth="1"/>
    <col min="4885" max="4885" width="23.85546875" style="85" customWidth="1"/>
    <col min="4886" max="4886" width="11.42578125" style="85"/>
    <col min="4887" max="4887" width="12.7109375" style="85" bestFit="1" customWidth="1"/>
    <col min="4888" max="4892" width="0" style="85" hidden="1" customWidth="1"/>
    <col min="4893" max="5120" width="11.42578125" style="85"/>
    <col min="5121" max="5121" width="4.85546875" style="85" customWidth="1"/>
    <col min="5122" max="5122" width="42.28515625" style="85" customWidth="1"/>
    <col min="5123" max="5123" width="16.28515625" style="85" customWidth="1"/>
    <col min="5124" max="5125" width="12.28515625" style="85" customWidth="1"/>
    <col min="5126" max="5126" width="12.42578125" style="85" customWidth="1"/>
    <col min="5127" max="5127" width="10.85546875" style="85" customWidth="1"/>
    <col min="5128" max="5139" width="11.42578125" style="85"/>
    <col min="5140" max="5140" width="21.85546875" style="85" customWidth="1"/>
    <col min="5141" max="5141" width="23.85546875" style="85" customWidth="1"/>
    <col min="5142" max="5142" width="11.42578125" style="85"/>
    <col min="5143" max="5143" width="12.7109375" style="85" bestFit="1" customWidth="1"/>
    <col min="5144" max="5148" width="0" style="85" hidden="1" customWidth="1"/>
    <col min="5149" max="5376" width="11.42578125" style="85"/>
    <col min="5377" max="5377" width="4.85546875" style="85" customWidth="1"/>
    <col min="5378" max="5378" width="42.28515625" style="85" customWidth="1"/>
    <col min="5379" max="5379" width="16.28515625" style="85" customWidth="1"/>
    <col min="5380" max="5381" width="12.28515625" style="85" customWidth="1"/>
    <col min="5382" max="5382" width="12.42578125" style="85" customWidth="1"/>
    <col min="5383" max="5383" width="10.85546875" style="85" customWidth="1"/>
    <col min="5384" max="5395" width="11.42578125" style="85"/>
    <col min="5396" max="5396" width="21.85546875" style="85" customWidth="1"/>
    <col min="5397" max="5397" width="23.85546875" style="85" customWidth="1"/>
    <col min="5398" max="5398" width="11.42578125" style="85"/>
    <col min="5399" max="5399" width="12.7109375" style="85" bestFit="1" customWidth="1"/>
    <col min="5400" max="5404" width="0" style="85" hidden="1" customWidth="1"/>
    <col min="5405" max="5632" width="11.42578125" style="85"/>
    <col min="5633" max="5633" width="4.85546875" style="85" customWidth="1"/>
    <col min="5634" max="5634" width="42.28515625" style="85" customWidth="1"/>
    <col min="5635" max="5635" width="16.28515625" style="85" customWidth="1"/>
    <col min="5636" max="5637" width="12.28515625" style="85" customWidth="1"/>
    <col min="5638" max="5638" width="12.42578125" style="85" customWidth="1"/>
    <col min="5639" max="5639" width="10.85546875" style="85" customWidth="1"/>
    <col min="5640" max="5651" width="11.42578125" style="85"/>
    <col min="5652" max="5652" width="21.85546875" style="85" customWidth="1"/>
    <col min="5653" max="5653" width="23.85546875" style="85" customWidth="1"/>
    <col min="5654" max="5654" width="11.42578125" style="85"/>
    <col min="5655" max="5655" width="12.7109375" style="85" bestFit="1" customWidth="1"/>
    <col min="5656" max="5660" width="0" style="85" hidden="1" customWidth="1"/>
    <col min="5661" max="5888" width="11.42578125" style="85"/>
    <col min="5889" max="5889" width="4.85546875" style="85" customWidth="1"/>
    <col min="5890" max="5890" width="42.28515625" style="85" customWidth="1"/>
    <col min="5891" max="5891" width="16.28515625" style="85" customWidth="1"/>
    <col min="5892" max="5893" width="12.28515625" style="85" customWidth="1"/>
    <col min="5894" max="5894" width="12.42578125" style="85" customWidth="1"/>
    <col min="5895" max="5895" width="10.85546875" style="85" customWidth="1"/>
    <col min="5896" max="5907" width="11.42578125" style="85"/>
    <col min="5908" max="5908" width="21.85546875" style="85" customWidth="1"/>
    <col min="5909" max="5909" width="23.85546875" style="85" customWidth="1"/>
    <col min="5910" max="5910" width="11.42578125" style="85"/>
    <col min="5911" max="5911" width="12.7109375" style="85" bestFit="1" customWidth="1"/>
    <col min="5912" max="5916" width="0" style="85" hidden="1" customWidth="1"/>
    <col min="5917" max="6144" width="11.42578125" style="85"/>
    <col min="6145" max="6145" width="4.85546875" style="85" customWidth="1"/>
    <col min="6146" max="6146" width="42.28515625" style="85" customWidth="1"/>
    <col min="6147" max="6147" width="16.28515625" style="85" customWidth="1"/>
    <col min="6148" max="6149" width="12.28515625" style="85" customWidth="1"/>
    <col min="6150" max="6150" width="12.42578125" style="85" customWidth="1"/>
    <col min="6151" max="6151" width="10.85546875" style="85" customWidth="1"/>
    <col min="6152" max="6163" width="11.42578125" style="85"/>
    <col min="6164" max="6164" width="21.85546875" style="85" customWidth="1"/>
    <col min="6165" max="6165" width="23.85546875" style="85" customWidth="1"/>
    <col min="6166" max="6166" width="11.42578125" style="85"/>
    <col min="6167" max="6167" width="12.7109375" style="85" bestFit="1" customWidth="1"/>
    <col min="6168" max="6172" width="0" style="85" hidden="1" customWidth="1"/>
    <col min="6173" max="6400" width="11.42578125" style="85"/>
    <col min="6401" max="6401" width="4.85546875" style="85" customWidth="1"/>
    <col min="6402" max="6402" width="42.28515625" style="85" customWidth="1"/>
    <col min="6403" max="6403" width="16.28515625" style="85" customWidth="1"/>
    <col min="6404" max="6405" width="12.28515625" style="85" customWidth="1"/>
    <col min="6406" max="6406" width="12.42578125" style="85" customWidth="1"/>
    <col min="6407" max="6407" width="10.85546875" style="85" customWidth="1"/>
    <col min="6408" max="6419" width="11.42578125" style="85"/>
    <col min="6420" max="6420" width="21.85546875" style="85" customWidth="1"/>
    <col min="6421" max="6421" width="23.85546875" style="85" customWidth="1"/>
    <col min="6422" max="6422" width="11.42578125" style="85"/>
    <col min="6423" max="6423" width="12.7109375" style="85" bestFit="1" customWidth="1"/>
    <col min="6424" max="6428" width="0" style="85" hidden="1" customWidth="1"/>
    <col min="6429" max="6656" width="11.42578125" style="85"/>
    <col min="6657" max="6657" width="4.85546875" style="85" customWidth="1"/>
    <col min="6658" max="6658" width="42.28515625" style="85" customWidth="1"/>
    <col min="6659" max="6659" width="16.28515625" style="85" customWidth="1"/>
    <col min="6660" max="6661" width="12.28515625" style="85" customWidth="1"/>
    <col min="6662" max="6662" width="12.42578125" style="85" customWidth="1"/>
    <col min="6663" max="6663" width="10.85546875" style="85" customWidth="1"/>
    <col min="6664" max="6675" width="11.42578125" style="85"/>
    <col min="6676" max="6676" width="21.85546875" style="85" customWidth="1"/>
    <col min="6677" max="6677" width="23.85546875" style="85" customWidth="1"/>
    <col min="6678" max="6678" width="11.42578125" style="85"/>
    <col min="6679" max="6679" width="12.7109375" style="85" bestFit="1" customWidth="1"/>
    <col min="6680" max="6684" width="0" style="85" hidden="1" customWidth="1"/>
    <col min="6685" max="6912" width="11.42578125" style="85"/>
    <col min="6913" max="6913" width="4.85546875" style="85" customWidth="1"/>
    <col min="6914" max="6914" width="42.28515625" style="85" customWidth="1"/>
    <col min="6915" max="6915" width="16.28515625" style="85" customWidth="1"/>
    <col min="6916" max="6917" width="12.28515625" style="85" customWidth="1"/>
    <col min="6918" max="6918" width="12.42578125" style="85" customWidth="1"/>
    <col min="6919" max="6919" width="10.85546875" style="85" customWidth="1"/>
    <col min="6920" max="6931" width="11.42578125" style="85"/>
    <col min="6932" max="6932" width="21.85546875" style="85" customWidth="1"/>
    <col min="6933" max="6933" width="23.85546875" style="85" customWidth="1"/>
    <col min="6934" max="6934" width="11.42578125" style="85"/>
    <col min="6935" max="6935" width="12.7109375" style="85" bestFit="1" customWidth="1"/>
    <col min="6936" max="6940" width="0" style="85" hidden="1" customWidth="1"/>
    <col min="6941" max="7168" width="11.42578125" style="85"/>
    <col min="7169" max="7169" width="4.85546875" style="85" customWidth="1"/>
    <col min="7170" max="7170" width="42.28515625" style="85" customWidth="1"/>
    <col min="7171" max="7171" width="16.28515625" style="85" customWidth="1"/>
    <col min="7172" max="7173" width="12.28515625" style="85" customWidth="1"/>
    <col min="7174" max="7174" width="12.42578125" style="85" customWidth="1"/>
    <col min="7175" max="7175" width="10.85546875" style="85" customWidth="1"/>
    <col min="7176" max="7187" width="11.42578125" style="85"/>
    <col min="7188" max="7188" width="21.85546875" style="85" customWidth="1"/>
    <col min="7189" max="7189" width="23.85546875" style="85" customWidth="1"/>
    <col min="7190" max="7190" width="11.42578125" style="85"/>
    <col min="7191" max="7191" width="12.7109375" style="85" bestFit="1" customWidth="1"/>
    <col min="7192" max="7196" width="0" style="85" hidden="1" customWidth="1"/>
    <col min="7197" max="7424" width="11.42578125" style="85"/>
    <col min="7425" max="7425" width="4.85546875" style="85" customWidth="1"/>
    <col min="7426" max="7426" width="42.28515625" style="85" customWidth="1"/>
    <col min="7427" max="7427" width="16.28515625" style="85" customWidth="1"/>
    <col min="7428" max="7429" width="12.28515625" style="85" customWidth="1"/>
    <col min="7430" max="7430" width="12.42578125" style="85" customWidth="1"/>
    <col min="7431" max="7431" width="10.85546875" style="85" customWidth="1"/>
    <col min="7432" max="7443" width="11.42578125" style="85"/>
    <col min="7444" max="7444" width="21.85546875" style="85" customWidth="1"/>
    <col min="7445" max="7445" width="23.85546875" style="85" customWidth="1"/>
    <col min="7446" max="7446" width="11.42578125" style="85"/>
    <col min="7447" max="7447" width="12.7109375" style="85" bestFit="1" customWidth="1"/>
    <col min="7448" max="7452" width="0" style="85" hidden="1" customWidth="1"/>
    <col min="7453" max="7680" width="11.42578125" style="85"/>
    <col min="7681" max="7681" width="4.85546875" style="85" customWidth="1"/>
    <col min="7682" max="7682" width="42.28515625" style="85" customWidth="1"/>
    <col min="7683" max="7683" width="16.28515625" style="85" customWidth="1"/>
    <col min="7684" max="7685" width="12.28515625" style="85" customWidth="1"/>
    <col min="7686" max="7686" width="12.42578125" style="85" customWidth="1"/>
    <col min="7687" max="7687" width="10.85546875" style="85" customWidth="1"/>
    <col min="7688" max="7699" width="11.42578125" style="85"/>
    <col min="7700" max="7700" width="21.85546875" style="85" customWidth="1"/>
    <col min="7701" max="7701" width="23.85546875" style="85" customWidth="1"/>
    <col min="7702" max="7702" width="11.42578125" style="85"/>
    <col min="7703" max="7703" width="12.7109375" style="85" bestFit="1" customWidth="1"/>
    <col min="7704" max="7708" width="0" style="85" hidden="1" customWidth="1"/>
    <col min="7709" max="7936" width="11.42578125" style="85"/>
    <col min="7937" max="7937" width="4.85546875" style="85" customWidth="1"/>
    <col min="7938" max="7938" width="42.28515625" style="85" customWidth="1"/>
    <col min="7939" max="7939" width="16.28515625" style="85" customWidth="1"/>
    <col min="7940" max="7941" width="12.28515625" style="85" customWidth="1"/>
    <col min="7942" max="7942" width="12.42578125" style="85" customWidth="1"/>
    <col min="7943" max="7943" width="10.85546875" style="85" customWidth="1"/>
    <col min="7944" max="7955" width="11.42578125" style="85"/>
    <col min="7956" max="7956" width="21.85546875" style="85" customWidth="1"/>
    <col min="7957" max="7957" width="23.85546875" style="85" customWidth="1"/>
    <col min="7958" max="7958" width="11.42578125" style="85"/>
    <col min="7959" max="7959" width="12.7109375" style="85" bestFit="1" customWidth="1"/>
    <col min="7960" max="7964" width="0" style="85" hidden="1" customWidth="1"/>
    <col min="7965" max="8192" width="11.42578125" style="85"/>
    <col min="8193" max="8193" width="4.85546875" style="85" customWidth="1"/>
    <col min="8194" max="8194" width="42.28515625" style="85" customWidth="1"/>
    <col min="8195" max="8195" width="16.28515625" style="85" customWidth="1"/>
    <col min="8196" max="8197" width="12.28515625" style="85" customWidth="1"/>
    <col min="8198" max="8198" width="12.42578125" style="85" customWidth="1"/>
    <col min="8199" max="8199" width="10.85546875" style="85" customWidth="1"/>
    <col min="8200" max="8211" width="11.42578125" style="85"/>
    <col min="8212" max="8212" width="21.85546875" style="85" customWidth="1"/>
    <col min="8213" max="8213" width="23.85546875" style="85" customWidth="1"/>
    <col min="8214" max="8214" width="11.42578125" style="85"/>
    <col min="8215" max="8215" width="12.7109375" style="85" bestFit="1" customWidth="1"/>
    <col min="8216" max="8220" width="0" style="85" hidden="1" customWidth="1"/>
    <col min="8221" max="8448" width="11.42578125" style="85"/>
    <col min="8449" max="8449" width="4.85546875" style="85" customWidth="1"/>
    <col min="8450" max="8450" width="42.28515625" style="85" customWidth="1"/>
    <col min="8451" max="8451" width="16.28515625" style="85" customWidth="1"/>
    <col min="8452" max="8453" width="12.28515625" style="85" customWidth="1"/>
    <col min="8454" max="8454" width="12.42578125" style="85" customWidth="1"/>
    <col min="8455" max="8455" width="10.85546875" style="85" customWidth="1"/>
    <col min="8456" max="8467" width="11.42578125" style="85"/>
    <col min="8468" max="8468" width="21.85546875" style="85" customWidth="1"/>
    <col min="8469" max="8469" width="23.85546875" style="85" customWidth="1"/>
    <col min="8470" max="8470" width="11.42578125" style="85"/>
    <col min="8471" max="8471" width="12.7109375" style="85" bestFit="1" customWidth="1"/>
    <col min="8472" max="8476" width="0" style="85" hidden="1" customWidth="1"/>
    <col min="8477" max="8704" width="11.42578125" style="85"/>
    <col min="8705" max="8705" width="4.85546875" style="85" customWidth="1"/>
    <col min="8706" max="8706" width="42.28515625" style="85" customWidth="1"/>
    <col min="8707" max="8707" width="16.28515625" style="85" customWidth="1"/>
    <col min="8708" max="8709" width="12.28515625" style="85" customWidth="1"/>
    <col min="8710" max="8710" width="12.42578125" style="85" customWidth="1"/>
    <col min="8711" max="8711" width="10.85546875" style="85" customWidth="1"/>
    <col min="8712" max="8723" width="11.42578125" style="85"/>
    <col min="8724" max="8724" width="21.85546875" style="85" customWidth="1"/>
    <col min="8725" max="8725" width="23.85546875" style="85" customWidth="1"/>
    <col min="8726" max="8726" width="11.42578125" style="85"/>
    <col min="8727" max="8727" width="12.7109375" style="85" bestFit="1" customWidth="1"/>
    <col min="8728" max="8732" width="0" style="85" hidden="1" customWidth="1"/>
    <col min="8733" max="8960" width="11.42578125" style="85"/>
    <col min="8961" max="8961" width="4.85546875" style="85" customWidth="1"/>
    <col min="8962" max="8962" width="42.28515625" style="85" customWidth="1"/>
    <col min="8963" max="8963" width="16.28515625" style="85" customWidth="1"/>
    <col min="8964" max="8965" width="12.28515625" style="85" customWidth="1"/>
    <col min="8966" max="8966" width="12.42578125" style="85" customWidth="1"/>
    <col min="8967" max="8967" width="10.85546875" style="85" customWidth="1"/>
    <col min="8968" max="8979" width="11.42578125" style="85"/>
    <col min="8980" max="8980" width="21.85546875" style="85" customWidth="1"/>
    <col min="8981" max="8981" width="23.85546875" style="85" customWidth="1"/>
    <col min="8982" max="8982" width="11.42578125" style="85"/>
    <col min="8983" max="8983" width="12.7109375" style="85" bestFit="1" customWidth="1"/>
    <col min="8984" max="8988" width="0" style="85" hidden="1" customWidth="1"/>
    <col min="8989" max="9216" width="11.42578125" style="85"/>
    <col min="9217" max="9217" width="4.85546875" style="85" customWidth="1"/>
    <col min="9218" max="9218" width="42.28515625" style="85" customWidth="1"/>
    <col min="9219" max="9219" width="16.28515625" style="85" customWidth="1"/>
    <col min="9220" max="9221" width="12.28515625" style="85" customWidth="1"/>
    <col min="9222" max="9222" width="12.42578125" style="85" customWidth="1"/>
    <col min="9223" max="9223" width="10.85546875" style="85" customWidth="1"/>
    <col min="9224" max="9235" width="11.42578125" style="85"/>
    <col min="9236" max="9236" width="21.85546875" style="85" customWidth="1"/>
    <col min="9237" max="9237" width="23.85546875" style="85" customWidth="1"/>
    <col min="9238" max="9238" width="11.42578125" style="85"/>
    <col min="9239" max="9239" width="12.7109375" style="85" bestFit="1" customWidth="1"/>
    <col min="9240" max="9244" width="0" style="85" hidden="1" customWidth="1"/>
    <col min="9245" max="9472" width="11.42578125" style="85"/>
    <col min="9473" max="9473" width="4.85546875" style="85" customWidth="1"/>
    <col min="9474" max="9474" width="42.28515625" style="85" customWidth="1"/>
    <col min="9475" max="9475" width="16.28515625" style="85" customWidth="1"/>
    <col min="9476" max="9477" width="12.28515625" style="85" customWidth="1"/>
    <col min="9478" max="9478" width="12.42578125" style="85" customWidth="1"/>
    <col min="9479" max="9479" width="10.85546875" style="85" customWidth="1"/>
    <col min="9480" max="9491" width="11.42578125" style="85"/>
    <col min="9492" max="9492" width="21.85546875" style="85" customWidth="1"/>
    <col min="9493" max="9493" width="23.85546875" style="85" customWidth="1"/>
    <col min="9494" max="9494" width="11.42578125" style="85"/>
    <col min="9495" max="9495" width="12.7109375" style="85" bestFit="1" customWidth="1"/>
    <col min="9496" max="9500" width="0" style="85" hidden="1" customWidth="1"/>
    <col min="9501" max="9728" width="11.42578125" style="85"/>
    <col min="9729" max="9729" width="4.85546875" style="85" customWidth="1"/>
    <col min="9730" max="9730" width="42.28515625" style="85" customWidth="1"/>
    <col min="9731" max="9731" width="16.28515625" style="85" customWidth="1"/>
    <col min="9732" max="9733" width="12.28515625" style="85" customWidth="1"/>
    <col min="9734" max="9734" width="12.42578125" style="85" customWidth="1"/>
    <col min="9735" max="9735" width="10.85546875" style="85" customWidth="1"/>
    <col min="9736" max="9747" width="11.42578125" style="85"/>
    <col min="9748" max="9748" width="21.85546875" style="85" customWidth="1"/>
    <col min="9749" max="9749" width="23.85546875" style="85" customWidth="1"/>
    <col min="9750" max="9750" width="11.42578125" style="85"/>
    <col min="9751" max="9751" width="12.7109375" style="85" bestFit="1" customWidth="1"/>
    <col min="9752" max="9756" width="0" style="85" hidden="1" customWidth="1"/>
    <col min="9757" max="9984" width="11.42578125" style="85"/>
    <col min="9985" max="9985" width="4.85546875" style="85" customWidth="1"/>
    <col min="9986" max="9986" width="42.28515625" style="85" customWidth="1"/>
    <col min="9987" max="9987" width="16.28515625" style="85" customWidth="1"/>
    <col min="9988" max="9989" width="12.28515625" style="85" customWidth="1"/>
    <col min="9990" max="9990" width="12.42578125" style="85" customWidth="1"/>
    <col min="9991" max="9991" width="10.85546875" style="85" customWidth="1"/>
    <col min="9992" max="10003" width="11.42578125" style="85"/>
    <col min="10004" max="10004" width="21.85546875" style="85" customWidth="1"/>
    <col min="10005" max="10005" width="23.85546875" style="85" customWidth="1"/>
    <col min="10006" max="10006" width="11.42578125" style="85"/>
    <col min="10007" max="10007" width="12.7109375" style="85" bestFit="1" customWidth="1"/>
    <col min="10008" max="10012" width="0" style="85" hidden="1" customWidth="1"/>
    <col min="10013" max="10240" width="11.42578125" style="85"/>
    <col min="10241" max="10241" width="4.85546875" style="85" customWidth="1"/>
    <col min="10242" max="10242" width="42.28515625" style="85" customWidth="1"/>
    <col min="10243" max="10243" width="16.28515625" style="85" customWidth="1"/>
    <col min="10244" max="10245" width="12.28515625" style="85" customWidth="1"/>
    <col min="10246" max="10246" width="12.42578125" style="85" customWidth="1"/>
    <col min="10247" max="10247" width="10.85546875" style="85" customWidth="1"/>
    <col min="10248" max="10259" width="11.42578125" style="85"/>
    <col min="10260" max="10260" width="21.85546875" style="85" customWidth="1"/>
    <col min="10261" max="10261" width="23.85546875" style="85" customWidth="1"/>
    <col min="10262" max="10262" width="11.42578125" style="85"/>
    <col min="10263" max="10263" width="12.7109375" style="85" bestFit="1" customWidth="1"/>
    <col min="10264" max="10268" width="0" style="85" hidden="1" customWidth="1"/>
    <col min="10269" max="10496" width="11.42578125" style="85"/>
    <col min="10497" max="10497" width="4.85546875" style="85" customWidth="1"/>
    <col min="10498" max="10498" width="42.28515625" style="85" customWidth="1"/>
    <col min="10499" max="10499" width="16.28515625" style="85" customWidth="1"/>
    <col min="10500" max="10501" width="12.28515625" style="85" customWidth="1"/>
    <col min="10502" max="10502" width="12.42578125" style="85" customWidth="1"/>
    <col min="10503" max="10503" width="10.85546875" style="85" customWidth="1"/>
    <col min="10504" max="10515" width="11.42578125" style="85"/>
    <col min="10516" max="10516" width="21.85546875" style="85" customWidth="1"/>
    <col min="10517" max="10517" width="23.85546875" style="85" customWidth="1"/>
    <col min="10518" max="10518" width="11.42578125" style="85"/>
    <col min="10519" max="10519" width="12.7109375" style="85" bestFit="1" customWidth="1"/>
    <col min="10520" max="10524" width="0" style="85" hidden="1" customWidth="1"/>
    <col min="10525" max="10752" width="11.42578125" style="85"/>
    <col min="10753" max="10753" width="4.85546875" style="85" customWidth="1"/>
    <col min="10754" max="10754" width="42.28515625" style="85" customWidth="1"/>
    <col min="10755" max="10755" width="16.28515625" style="85" customWidth="1"/>
    <col min="10756" max="10757" width="12.28515625" style="85" customWidth="1"/>
    <col min="10758" max="10758" width="12.42578125" style="85" customWidth="1"/>
    <col min="10759" max="10759" width="10.85546875" style="85" customWidth="1"/>
    <col min="10760" max="10771" width="11.42578125" style="85"/>
    <col min="10772" max="10772" width="21.85546875" style="85" customWidth="1"/>
    <col min="10773" max="10773" width="23.85546875" style="85" customWidth="1"/>
    <col min="10774" max="10774" width="11.42578125" style="85"/>
    <col min="10775" max="10775" width="12.7109375" style="85" bestFit="1" customWidth="1"/>
    <col min="10776" max="10780" width="0" style="85" hidden="1" customWidth="1"/>
    <col min="10781" max="11008" width="11.42578125" style="85"/>
    <col min="11009" max="11009" width="4.85546875" style="85" customWidth="1"/>
    <col min="11010" max="11010" width="42.28515625" style="85" customWidth="1"/>
    <col min="11011" max="11011" width="16.28515625" style="85" customWidth="1"/>
    <col min="11012" max="11013" width="12.28515625" style="85" customWidth="1"/>
    <col min="11014" max="11014" width="12.42578125" style="85" customWidth="1"/>
    <col min="11015" max="11015" width="10.85546875" style="85" customWidth="1"/>
    <col min="11016" max="11027" width="11.42578125" style="85"/>
    <col min="11028" max="11028" width="21.85546875" style="85" customWidth="1"/>
    <col min="11029" max="11029" width="23.85546875" style="85" customWidth="1"/>
    <col min="11030" max="11030" width="11.42578125" style="85"/>
    <col min="11031" max="11031" width="12.7109375" style="85" bestFit="1" customWidth="1"/>
    <col min="11032" max="11036" width="0" style="85" hidden="1" customWidth="1"/>
    <col min="11037" max="11264" width="11.42578125" style="85"/>
    <col min="11265" max="11265" width="4.85546875" style="85" customWidth="1"/>
    <col min="11266" max="11266" width="42.28515625" style="85" customWidth="1"/>
    <col min="11267" max="11267" width="16.28515625" style="85" customWidth="1"/>
    <col min="11268" max="11269" width="12.28515625" style="85" customWidth="1"/>
    <col min="11270" max="11270" width="12.42578125" style="85" customWidth="1"/>
    <col min="11271" max="11271" width="10.85546875" style="85" customWidth="1"/>
    <col min="11272" max="11283" width="11.42578125" style="85"/>
    <col min="11284" max="11284" width="21.85546875" style="85" customWidth="1"/>
    <col min="11285" max="11285" width="23.85546875" style="85" customWidth="1"/>
    <col min="11286" max="11286" width="11.42578125" style="85"/>
    <col min="11287" max="11287" width="12.7109375" style="85" bestFit="1" customWidth="1"/>
    <col min="11288" max="11292" width="0" style="85" hidden="1" customWidth="1"/>
    <col min="11293" max="11520" width="11.42578125" style="85"/>
    <col min="11521" max="11521" width="4.85546875" style="85" customWidth="1"/>
    <col min="11522" max="11522" width="42.28515625" style="85" customWidth="1"/>
    <col min="11523" max="11523" width="16.28515625" style="85" customWidth="1"/>
    <col min="11524" max="11525" width="12.28515625" style="85" customWidth="1"/>
    <col min="11526" max="11526" width="12.42578125" style="85" customWidth="1"/>
    <col min="11527" max="11527" width="10.85546875" style="85" customWidth="1"/>
    <col min="11528" max="11539" width="11.42578125" style="85"/>
    <col min="11540" max="11540" width="21.85546875" style="85" customWidth="1"/>
    <col min="11541" max="11541" width="23.85546875" style="85" customWidth="1"/>
    <col min="11542" max="11542" width="11.42578125" style="85"/>
    <col min="11543" max="11543" width="12.7109375" style="85" bestFit="1" customWidth="1"/>
    <col min="11544" max="11548" width="0" style="85" hidden="1" customWidth="1"/>
    <col min="11549" max="11776" width="11.42578125" style="85"/>
    <col min="11777" max="11777" width="4.85546875" style="85" customWidth="1"/>
    <col min="11778" max="11778" width="42.28515625" style="85" customWidth="1"/>
    <col min="11779" max="11779" width="16.28515625" style="85" customWidth="1"/>
    <col min="11780" max="11781" width="12.28515625" style="85" customWidth="1"/>
    <col min="11782" max="11782" width="12.42578125" style="85" customWidth="1"/>
    <col min="11783" max="11783" width="10.85546875" style="85" customWidth="1"/>
    <col min="11784" max="11795" width="11.42578125" style="85"/>
    <col min="11796" max="11796" width="21.85546875" style="85" customWidth="1"/>
    <col min="11797" max="11797" width="23.85546875" style="85" customWidth="1"/>
    <col min="11798" max="11798" width="11.42578125" style="85"/>
    <col min="11799" max="11799" width="12.7109375" style="85" bestFit="1" customWidth="1"/>
    <col min="11800" max="11804" width="0" style="85" hidden="1" customWidth="1"/>
    <col min="11805" max="12032" width="11.42578125" style="85"/>
    <col min="12033" max="12033" width="4.85546875" style="85" customWidth="1"/>
    <col min="12034" max="12034" width="42.28515625" style="85" customWidth="1"/>
    <col min="12035" max="12035" width="16.28515625" style="85" customWidth="1"/>
    <col min="12036" max="12037" width="12.28515625" style="85" customWidth="1"/>
    <col min="12038" max="12038" width="12.42578125" style="85" customWidth="1"/>
    <col min="12039" max="12039" width="10.85546875" style="85" customWidth="1"/>
    <col min="12040" max="12051" width="11.42578125" style="85"/>
    <col min="12052" max="12052" width="21.85546875" style="85" customWidth="1"/>
    <col min="12053" max="12053" width="23.85546875" style="85" customWidth="1"/>
    <col min="12054" max="12054" width="11.42578125" style="85"/>
    <col min="12055" max="12055" width="12.7109375" style="85" bestFit="1" customWidth="1"/>
    <col min="12056" max="12060" width="0" style="85" hidden="1" customWidth="1"/>
    <col min="12061" max="12288" width="11.42578125" style="85"/>
    <col min="12289" max="12289" width="4.85546875" style="85" customWidth="1"/>
    <col min="12290" max="12290" width="42.28515625" style="85" customWidth="1"/>
    <col min="12291" max="12291" width="16.28515625" style="85" customWidth="1"/>
    <col min="12292" max="12293" width="12.28515625" style="85" customWidth="1"/>
    <col min="12294" max="12294" width="12.42578125" style="85" customWidth="1"/>
    <col min="12295" max="12295" width="10.85546875" style="85" customWidth="1"/>
    <col min="12296" max="12307" width="11.42578125" style="85"/>
    <col min="12308" max="12308" width="21.85546875" style="85" customWidth="1"/>
    <col min="12309" max="12309" width="23.85546875" style="85" customWidth="1"/>
    <col min="12310" max="12310" width="11.42578125" style="85"/>
    <col min="12311" max="12311" width="12.7109375" style="85" bestFit="1" customWidth="1"/>
    <col min="12312" max="12316" width="0" style="85" hidden="1" customWidth="1"/>
    <col min="12317" max="12544" width="11.42578125" style="85"/>
    <col min="12545" max="12545" width="4.85546875" style="85" customWidth="1"/>
    <col min="12546" max="12546" width="42.28515625" style="85" customWidth="1"/>
    <col min="12547" max="12547" width="16.28515625" style="85" customWidth="1"/>
    <col min="12548" max="12549" width="12.28515625" style="85" customWidth="1"/>
    <col min="12550" max="12550" width="12.42578125" style="85" customWidth="1"/>
    <col min="12551" max="12551" width="10.85546875" style="85" customWidth="1"/>
    <col min="12552" max="12563" width="11.42578125" style="85"/>
    <col min="12564" max="12564" width="21.85546875" style="85" customWidth="1"/>
    <col min="12565" max="12565" width="23.85546875" style="85" customWidth="1"/>
    <col min="12566" max="12566" width="11.42578125" style="85"/>
    <col min="12567" max="12567" width="12.7109375" style="85" bestFit="1" customWidth="1"/>
    <col min="12568" max="12572" width="0" style="85" hidden="1" customWidth="1"/>
    <col min="12573" max="12800" width="11.42578125" style="85"/>
    <col min="12801" max="12801" width="4.85546875" style="85" customWidth="1"/>
    <col min="12802" max="12802" width="42.28515625" style="85" customWidth="1"/>
    <col min="12803" max="12803" width="16.28515625" style="85" customWidth="1"/>
    <col min="12804" max="12805" width="12.28515625" style="85" customWidth="1"/>
    <col min="12806" max="12806" width="12.42578125" style="85" customWidth="1"/>
    <col min="12807" max="12807" width="10.85546875" style="85" customWidth="1"/>
    <col min="12808" max="12819" width="11.42578125" style="85"/>
    <col min="12820" max="12820" width="21.85546875" style="85" customWidth="1"/>
    <col min="12821" max="12821" width="23.85546875" style="85" customWidth="1"/>
    <col min="12822" max="12822" width="11.42578125" style="85"/>
    <col min="12823" max="12823" width="12.7109375" style="85" bestFit="1" customWidth="1"/>
    <col min="12824" max="12828" width="0" style="85" hidden="1" customWidth="1"/>
    <col min="12829" max="13056" width="11.42578125" style="85"/>
    <col min="13057" max="13057" width="4.85546875" style="85" customWidth="1"/>
    <col min="13058" max="13058" width="42.28515625" style="85" customWidth="1"/>
    <col min="13059" max="13059" width="16.28515625" style="85" customWidth="1"/>
    <col min="13060" max="13061" width="12.28515625" style="85" customWidth="1"/>
    <col min="13062" max="13062" width="12.42578125" style="85" customWidth="1"/>
    <col min="13063" max="13063" width="10.85546875" style="85" customWidth="1"/>
    <col min="13064" max="13075" width="11.42578125" style="85"/>
    <col min="13076" max="13076" width="21.85546875" style="85" customWidth="1"/>
    <col min="13077" max="13077" width="23.85546875" style="85" customWidth="1"/>
    <col min="13078" max="13078" width="11.42578125" style="85"/>
    <col min="13079" max="13079" width="12.7109375" style="85" bestFit="1" customWidth="1"/>
    <col min="13080" max="13084" width="0" style="85" hidden="1" customWidth="1"/>
    <col min="13085" max="13312" width="11.42578125" style="85"/>
    <col min="13313" max="13313" width="4.85546875" style="85" customWidth="1"/>
    <col min="13314" max="13314" width="42.28515625" style="85" customWidth="1"/>
    <col min="13315" max="13315" width="16.28515625" style="85" customWidth="1"/>
    <col min="13316" max="13317" width="12.28515625" style="85" customWidth="1"/>
    <col min="13318" max="13318" width="12.42578125" style="85" customWidth="1"/>
    <col min="13319" max="13319" width="10.85546875" style="85" customWidth="1"/>
    <col min="13320" max="13331" width="11.42578125" style="85"/>
    <col min="13332" max="13332" width="21.85546875" style="85" customWidth="1"/>
    <col min="13333" max="13333" width="23.85546875" style="85" customWidth="1"/>
    <col min="13334" max="13334" width="11.42578125" style="85"/>
    <col min="13335" max="13335" width="12.7109375" style="85" bestFit="1" customWidth="1"/>
    <col min="13336" max="13340" width="0" style="85" hidden="1" customWidth="1"/>
    <col min="13341" max="13568" width="11.42578125" style="85"/>
    <col min="13569" max="13569" width="4.85546875" style="85" customWidth="1"/>
    <col min="13570" max="13570" width="42.28515625" style="85" customWidth="1"/>
    <col min="13571" max="13571" width="16.28515625" style="85" customWidth="1"/>
    <col min="13572" max="13573" width="12.28515625" style="85" customWidth="1"/>
    <col min="13574" max="13574" width="12.42578125" style="85" customWidth="1"/>
    <col min="13575" max="13575" width="10.85546875" style="85" customWidth="1"/>
    <col min="13576" max="13587" width="11.42578125" style="85"/>
    <col min="13588" max="13588" width="21.85546875" style="85" customWidth="1"/>
    <col min="13589" max="13589" width="23.85546875" style="85" customWidth="1"/>
    <col min="13590" max="13590" width="11.42578125" style="85"/>
    <col min="13591" max="13591" width="12.7109375" style="85" bestFit="1" customWidth="1"/>
    <col min="13592" max="13596" width="0" style="85" hidden="1" customWidth="1"/>
    <col min="13597" max="13824" width="11.42578125" style="85"/>
    <col min="13825" max="13825" width="4.85546875" style="85" customWidth="1"/>
    <col min="13826" max="13826" width="42.28515625" style="85" customWidth="1"/>
    <col min="13827" max="13827" width="16.28515625" style="85" customWidth="1"/>
    <col min="13828" max="13829" width="12.28515625" style="85" customWidth="1"/>
    <col min="13830" max="13830" width="12.42578125" style="85" customWidth="1"/>
    <col min="13831" max="13831" width="10.85546875" style="85" customWidth="1"/>
    <col min="13832" max="13843" width="11.42578125" style="85"/>
    <col min="13844" max="13844" width="21.85546875" style="85" customWidth="1"/>
    <col min="13845" max="13845" width="23.85546875" style="85" customWidth="1"/>
    <col min="13846" max="13846" width="11.42578125" style="85"/>
    <col min="13847" max="13847" width="12.7109375" style="85" bestFit="1" customWidth="1"/>
    <col min="13848" max="13852" width="0" style="85" hidden="1" customWidth="1"/>
    <col min="13853" max="14080" width="11.42578125" style="85"/>
    <col min="14081" max="14081" width="4.85546875" style="85" customWidth="1"/>
    <col min="14082" max="14082" width="42.28515625" style="85" customWidth="1"/>
    <col min="14083" max="14083" width="16.28515625" style="85" customWidth="1"/>
    <col min="14084" max="14085" width="12.28515625" style="85" customWidth="1"/>
    <col min="14086" max="14086" width="12.42578125" style="85" customWidth="1"/>
    <col min="14087" max="14087" width="10.85546875" style="85" customWidth="1"/>
    <col min="14088" max="14099" width="11.42578125" style="85"/>
    <col min="14100" max="14100" width="21.85546875" style="85" customWidth="1"/>
    <col min="14101" max="14101" width="23.85546875" style="85" customWidth="1"/>
    <col min="14102" max="14102" width="11.42578125" style="85"/>
    <col min="14103" max="14103" width="12.7109375" style="85" bestFit="1" customWidth="1"/>
    <col min="14104" max="14108" width="0" style="85" hidden="1" customWidth="1"/>
    <col min="14109" max="14336" width="11.42578125" style="85"/>
    <col min="14337" max="14337" width="4.85546875" style="85" customWidth="1"/>
    <col min="14338" max="14338" width="42.28515625" style="85" customWidth="1"/>
    <col min="14339" max="14339" width="16.28515625" style="85" customWidth="1"/>
    <col min="14340" max="14341" width="12.28515625" style="85" customWidth="1"/>
    <col min="14342" max="14342" width="12.42578125" style="85" customWidth="1"/>
    <col min="14343" max="14343" width="10.85546875" style="85" customWidth="1"/>
    <col min="14344" max="14355" width="11.42578125" style="85"/>
    <col min="14356" max="14356" width="21.85546875" style="85" customWidth="1"/>
    <col min="14357" max="14357" width="23.85546875" style="85" customWidth="1"/>
    <col min="14358" max="14358" width="11.42578125" style="85"/>
    <col min="14359" max="14359" width="12.7109375" style="85" bestFit="1" customWidth="1"/>
    <col min="14360" max="14364" width="0" style="85" hidden="1" customWidth="1"/>
    <col min="14365" max="14592" width="11.42578125" style="85"/>
    <col min="14593" max="14593" width="4.85546875" style="85" customWidth="1"/>
    <col min="14594" max="14594" width="42.28515625" style="85" customWidth="1"/>
    <col min="14595" max="14595" width="16.28515625" style="85" customWidth="1"/>
    <col min="14596" max="14597" width="12.28515625" style="85" customWidth="1"/>
    <col min="14598" max="14598" width="12.42578125" style="85" customWidth="1"/>
    <col min="14599" max="14599" width="10.85546875" style="85" customWidth="1"/>
    <col min="14600" max="14611" width="11.42578125" style="85"/>
    <col min="14612" max="14612" width="21.85546875" style="85" customWidth="1"/>
    <col min="14613" max="14613" width="23.85546875" style="85" customWidth="1"/>
    <col min="14614" max="14614" width="11.42578125" style="85"/>
    <col min="14615" max="14615" width="12.7109375" style="85" bestFit="1" customWidth="1"/>
    <col min="14616" max="14620" width="0" style="85" hidden="1" customWidth="1"/>
    <col min="14621" max="14848" width="11.42578125" style="85"/>
    <col min="14849" max="14849" width="4.85546875" style="85" customWidth="1"/>
    <col min="14850" max="14850" width="42.28515625" style="85" customWidth="1"/>
    <col min="14851" max="14851" width="16.28515625" style="85" customWidth="1"/>
    <col min="14852" max="14853" width="12.28515625" style="85" customWidth="1"/>
    <col min="14854" max="14854" width="12.42578125" style="85" customWidth="1"/>
    <col min="14855" max="14855" width="10.85546875" style="85" customWidth="1"/>
    <col min="14856" max="14867" width="11.42578125" style="85"/>
    <col min="14868" max="14868" width="21.85546875" style="85" customWidth="1"/>
    <col min="14869" max="14869" width="23.85546875" style="85" customWidth="1"/>
    <col min="14870" max="14870" width="11.42578125" style="85"/>
    <col min="14871" max="14871" width="12.7109375" style="85" bestFit="1" customWidth="1"/>
    <col min="14872" max="14876" width="0" style="85" hidden="1" customWidth="1"/>
    <col min="14877" max="15104" width="11.42578125" style="85"/>
    <col min="15105" max="15105" width="4.85546875" style="85" customWidth="1"/>
    <col min="15106" max="15106" width="42.28515625" style="85" customWidth="1"/>
    <col min="15107" max="15107" width="16.28515625" style="85" customWidth="1"/>
    <col min="15108" max="15109" width="12.28515625" style="85" customWidth="1"/>
    <col min="15110" max="15110" width="12.42578125" style="85" customWidth="1"/>
    <col min="15111" max="15111" width="10.85546875" style="85" customWidth="1"/>
    <col min="15112" max="15123" width="11.42578125" style="85"/>
    <col min="15124" max="15124" width="21.85546875" style="85" customWidth="1"/>
    <col min="15125" max="15125" width="23.85546875" style="85" customWidth="1"/>
    <col min="15126" max="15126" width="11.42578125" style="85"/>
    <col min="15127" max="15127" width="12.7109375" style="85" bestFit="1" customWidth="1"/>
    <col min="15128" max="15132" width="0" style="85" hidden="1" customWidth="1"/>
    <col min="15133" max="15360" width="11.42578125" style="85"/>
    <col min="15361" max="15361" width="4.85546875" style="85" customWidth="1"/>
    <col min="15362" max="15362" width="42.28515625" style="85" customWidth="1"/>
    <col min="15363" max="15363" width="16.28515625" style="85" customWidth="1"/>
    <col min="15364" max="15365" width="12.28515625" style="85" customWidth="1"/>
    <col min="15366" max="15366" width="12.42578125" style="85" customWidth="1"/>
    <col min="15367" max="15367" width="10.85546875" style="85" customWidth="1"/>
    <col min="15368" max="15379" width="11.42578125" style="85"/>
    <col min="15380" max="15380" width="21.85546875" style="85" customWidth="1"/>
    <col min="15381" max="15381" width="23.85546875" style="85" customWidth="1"/>
    <col min="15382" max="15382" width="11.42578125" style="85"/>
    <col min="15383" max="15383" width="12.7109375" style="85" bestFit="1" customWidth="1"/>
    <col min="15384" max="15388" width="0" style="85" hidden="1" customWidth="1"/>
    <col min="15389" max="15616" width="11.42578125" style="85"/>
    <col min="15617" max="15617" width="4.85546875" style="85" customWidth="1"/>
    <col min="15618" max="15618" width="42.28515625" style="85" customWidth="1"/>
    <col min="15619" max="15619" width="16.28515625" style="85" customWidth="1"/>
    <col min="15620" max="15621" width="12.28515625" style="85" customWidth="1"/>
    <col min="15622" max="15622" width="12.42578125" style="85" customWidth="1"/>
    <col min="15623" max="15623" width="10.85546875" style="85" customWidth="1"/>
    <col min="15624" max="15635" width="11.42578125" style="85"/>
    <col min="15636" max="15636" width="21.85546875" style="85" customWidth="1"/>
    <col min="15637" max="15637" width="23.85546875" style="85" customWidth="1"/>
    <col min="15638" max="15638" width="11.42578125" style="85"/>
    <col min="15639" max="15639" width="12.7109375" style="85" bestFit="1" customWidth="1"/>
    <col min="15640" max="15644" width="0" style="85" hidden="1" customWidth="1"/>
    <col min="15645" max="15872" width="11.42578125" style="85"/>
    <col min="15873" max="15873" width="4.85546875" style="85" customWidth="1"/>
    <col min="15874" max="15874" width="42.28515625" style="85" customWidth="1"/>
    <col min="15875" max="15875" width="16.28515625" style="85" customWidth="1"/>
    <col min="15876" max="15877" width="12.28515625" style="85" customWidth="1"/>
    <col min="15878" max="15878" width="12.42578125" style="85" customWidth="1"/>
    <col min="15879" max="15879" width="10.85546875" style="85" customWidth="1"/>
    <col min="15880" max="15891" width="11.42578125" style="85"/>
    <col min="15892" max="15892" width="21.85546875" style="85" customWidth="1"/>
    <col min="15893" max="15893" width="23.85546875" style="85" customWidth="1"/>
    <col min="15894" max="15894" width="11.42578125" style="85"/>
    <col min="15895" max="15895" width="12.7109375" style="85" bestFit="1" customWidth="1"/>
    <col min="15896" max="15900" width="0" style="85" hidden="1" customWidth="1"/>
    <col min="15901" max="16128" width="11.42578125" style="85"/>
    <col min="16129" max="16129" width="4.85546875" style="85" customWidth="1"/>
    <col min="16130" max="16130" width="42.28515625" style="85" customWidth="1"/>
    <col min="16131" max="16131" width="16.28515625" style="85" customWidth="1"/>
    <col min="16132" max="16133" width="12.28515625" style="85" customWidth="1"/>
    <col min="16134" max="16134" width="12.42578125" style="85" customWidth="1"/>
    <col min="16135" max="16135" width="10.85546875" style="85" customWidth="1"/>
    <col min="16136" max="16147" width="11.42578125" style="85"/>
    <col min="16148" max="16148" width="21.85546875" style="85" customWidth="1"/>
    <col min="16149" max="16149" width="23.85546875" style="85" customWidth="1"/>
    <col min="16150" max="16150" width="11.42578125" style="85"/>
    <col min="16151" max="16151" width="12.7109375" style="85" bestFit="1" customWidth="1"/>
    <col min="16152" max="16156" width="0" style="85" hidden="1" customWidth="1"/>
    <col min="16157" max="16384" width="11.42578125" style="85"/>
  </cols>
  <sheetData>
    <row r="1" spans="1:22" ht="15.75" thickBot="1" x14ac:dyDescent="0.3">
      <c r="A1" s="28"/>
      <c r="B1" s="28"/>
      <c r="C1" s="28"/>
      <c r="D1" s="28"/>
      <c r="E1" s="28"/>
      <c r="F1" s="28"/>
      <c r="G1" s="28"/>
      <c r="H1" s="28"/>
      <c r="I1" s="28"/>
      <c r="J1" s="28"/>
      <c r="K1" s="28"/>
      <c r="L1" s="28"/>
      <c r="M1" s="28"/>
      <c r="N1" s="28"/>
      <c r="O1" s="28"/>
      <c r="P1" s="28"/>
      <c r="Q1" s="28"/>
      <c r="R1" s="28"/>
      <c r="S1" s="28"/>
    </row>
    <row r="2" spans="1:22" x14ac:dyDescent="0.25">
      <c r="A2" s="247" t="s">
        <v>157</v>
      </c>
      <c r="B2" s="248"/>
      <c r="C2" s="248"/>
      <c r="D2" s="248"/>
      <c r="E2" s="248"/>
      <c r="F2" s="248"/>
      <c r="G2" s="248"/>
      <c r="H2" s="248"/>
      <c r="I2" s="248"/>
      <c r="J2" s="248"/>
      <c r="K2" s="248"/>
      <c r="L2" s="248"/>
      <c r="M2" s="248"/>
      <c r="N2" s="248"/>
      <c r="O2" s="248"/>
      <c r="P2" s="248"/>
      <c r="Q2" s="248"/>
      <c r="R2" s="248"/>
      <c r="S2" s="248"/>
      <c r="T2" s="249"/>
    </row>
    <row r="3" spans="1:22" ht="15.75" thickBot="1" x14ac:dyDescent="0.3">
      <c r="A3" s="250"/>
      <c r="B3" s="251"/>
      <c r="C3" s="251"/>
      <c r="D3" s="251"/>
      <c r="E3" s="251"/>
      <c r="F3" s="251"/>
      <c r="G3" s="251"/>
      <c r="H3" s="251"/>
      <c r="I3" s="251"/>
      <c r="J3" s="251"/>
      <c r="K3" s="251"/>
      <c r="L3" s="251"/>
      <c r="M3" s="251"/>
      <c r="N3" s="251"/>
      <c r="O3" s="251"/>
      <c r="P3" s="251"/>
      <c r="Q3" s="251"/>
      <c r="R3" s="251"/>
      <c r="S3" s="251"/>
      <c r="T3" s="252"/>
    </row>
    <row r="5" spans="1:22" ht="35.25" customHeight="1" x14ac:dyDescent="0.25">
      <c r="A5" s="253" t="s">
        <v>39</v>
      </c>
      <c r="B5" s="253" t="s">
        <v>40</v>
      </c>
      <c r="C5" s="255" t="s">
        <v>158</v>
      </c>
      <c r="D5" s="255" t="s">
        <v>43</v>
      </c>
      <c r="E5" s="255" t="s">
        <v>43</v>
      </c>
      <c r="F5" s="255" t="s">
        <v>43</v>
      </c>
      <c r="G5" s="261" t="s">
        <v>159</v>
      </c>
      <c r="H5" s="263" t="s">
        <v>160</v>
      </c>
      <c r="I5" s="264"/>
      <c r="J5" s="264"/>
      <c r="K5" s="264"/>
      <c r="L5" s="264"/>
      <c r="M5" s="264"/>
      <c r="N5" s="264"/>
      <c r="O5" s="196"/>
      <c r="P5" s="196"/>
      <c r="Q5" s="196"/>
      <c r="R5" s="196"/>
      <c r="S5" s="196"/>
      <c r="T5" s="244" t="s">
        <v>46</v>
      </c>
      <c r="U5" s="244" t="s">
        <v>47</v>
      </c>
    </row>
    <row r="6" spans="1:22" ht="15" customHeight="1" x14ac:dyDescent="0.25">
      <c r="A6" s="253"/>
      <c r="B6" s="253"/>
      <c r="C6" s="255"/>
      <c r="D6" s="255"/>
      <c r="E6" s="255"/>
      <c r="F6" s="255"/>
      <c r="G6" s="261"/>
      <c r="H6" s="263"/>
      <c r="I6" s="264"/>
      <c r="J6" s="264"/>
      <c r="K6" s="264"/>
      <c r="L6" s="264"/>
      <c r="M6" s="264"/>
      <c r="N6" s="264"/>
      <c r="O6" s="196"/>
      <c r="P6" s="196"/>
      <c r="Q6" s="196"/>
      <c r="R6" s="196"/>
      <c r="S6" s="196"/>
      <c r="T6" s="244"/>
      <c r="U6" s="244"/>
    </row>
    <row r="7" spans="1:22" ht="15" customHeight="1" x14ac:dyDescent="0.25">
      <c r="A7" s="253"/>
      <c r="B7" s="253"/>
      <c r="C7" s="256"/>
      <c r="D7" s="256"/>
      <c r="E7" s="256"/>
      <c r="F7" s="256"/>
      <c r="G7" s="262"/>
      <c r="H7" s="263"/>
      <c r="I7" s="264"/>
      <c r="J7" s="264"/>
      <c r="K7" s="264"/>
      <c r="L7" s="264"/>
      <c r="M7" s="264"/>
      <c r="N7" s="264"/>
      <c r="O7" s="196"/>
      <c r="P7" s="196"/>
      <c r="Q7" s="196"/>
      <c r="R7" s="196"/>
      <c r="S7" s="196"/>
      <c r="T7" s="244"/>
      <c r="U7" s="244"/>
    </row>
    <row r="8" spans="1:22" ht="18.75" x14ac:dyDescent="0.25">
      <c r="A8" s="253"/>
      <c r="B8" s="253"/>
      <c r="C8" s="189">
        <v>2010</v>
      </c>
      <c r="D8" s="189">
        <v>2011</v>
      </c>
      <c r="E8" s="189">
        <v>2012</v>
      </c>
      <c r="F8" s="189">
        <v>2013</v>
      </c>
      <c r="G8" s="188">
        <v>2014</v>
      </c>
      <c r="H8" s="197" t="s">
        <v>48</v>
      </c>
      <c r="I8" s="197" t="s">
        <v>49</v>
      </c>
      <c r="J8" s="197" t="s">
        <v>50</v>
      </c>
      <c r="K8" s="197" t="s">
        <v>51</v>
      </c>
      <c r="L8" s="197" t="s">
        <v>161</v>
      </c>
      <c r="M8" s="197" t="s">
        <v>162</v>
      </c>
      <c r="N8" s="197" t="s">
        <v>54</v>
      </c>
      <c r="O8" s="197" t="s">
        <v>11</v>
      </c>
      <c r="P8" s="197" t="s">
        <v>56</v>
      </c>
      <c r="Q8" s="197" t="s">
        <v>57</v>
      </c>
      <c r="R8" s="197" t="s">
        <v>58</v>
      </c>
      <c r="S8" s="197" t="s">
        <v>59</v>
      </c>
      <c r="T8" s="244"/>
      <c r="U8" s="244"/>
    </row>
    <row r="9" spans="1:22" ht="5.25" customHeight="1" x14ac:dyDescent="0.25">
      <c r="H9" s="198"/>
      <c r="I9" s="199"/>
      <c r="J9" s="199"/>
      <c r="K9" s="199"/>
      <c r="L9" s="200"/>
      <c r="M9" s="200"/>
      <c r="N9" s="200"/>
      <c r="O9" s="200"/>
      <c r="P9" s="200"/>
      <c r="Q9" s="201"/>
      <c r="R9" s="201"/>
      <c r="S9" s="201"/>
      <c r="T9" s="47">
        <f t="shared" ref="T9:T37" si="0">SUM(H9:S9)</f>
        <v>0</v>
      </c>
    </row>
    <row r="10" spans="1:22" ht="15.75" x14ac:dyDescent="0.25">
      <c r="A10" s="37">
        <v>1</v>
      </c>
      <c r="B10" s="202" t="s">
        <v>60</v>
      </c>
      <c r="C10" s="203">
        <v>187.86</v>
      </c>
      <c r="D10" s="203">
        <v>0</v>
      </c>
      <c r="E10" s="203">
        <v>0</v>
      </c>
      <c r="F10" s="203">
        <v>0</v>
      </c>
      <c r="G10" s="204">
        <v>0</v>
      </c>
      <c r="H10" s="45">
        <v>0</v>
      </c>
      <c r="I10" s="44">
        <v>0</v>
      </c>
      <c r="J10" s="43">
        <v>0</v>
      </c>
      <c r="K10" s="43">
        <v>0</v>
      </c>
      <c r="L10" s="205"/>
      <c r="M10" s="205">
        <v>0</v>
      </c>
      <c r="N10" s="205">
        <v>0</v>
      </c>
      <c r="O10" s="205">
        <v>0</v>
      </c>
      <c r="P10" s="205">
        <v>0</v>
      </c>
      <c r="Q10" s="205">
        <v>0</v>
      </c>
      <c r="R10" s="205">
        <v>0</v>
      </c>
      <c r="S10" s="205">
        <v>0</v>
      </c>
      <c r="T10" s="47">
        <f t="shared" si="0"/>
        <v>0</v>
      </c>
      <c r="U10" s="47">
        <f>D10+E10+F10+T10</f>
        <v>0</v>
      </c>
      <c r="V10" s="47"/>
    </row>
    <row r="11" spans="1:22" ht="15.75" x14ac:dyDescent="0.25">
      <c r="A11" s="37">
        <v>2</v>
      </c>
      <c r="B11" s="202" t="s">
        <v>61</v>
      </c>
      <c r="C11" s="203">
        <v>45.54</v>
      </c>
      <c r="D11" s="203">
        <v>8</v>
      </c>
      <c r="E11" s="203">
        <v>9</v>
      </c>
      <c r="F11" s="203">
        <v>15.6</v>
      </c>
      <c r="G11" s="204">
        <v>7</v>
      </c>
      <c r="H11" s="45">
        <v>1.3</v>
      </c>
      <c r="I11" s="44">
        <v>2.1</v>
      </c>
      <c r="J11" s="43">
        <v>-3.4</v>
      </c>
      <c r="K11" s="43">
        <v>0</v>
      </c>
      <c r="L11" s="205">
        <v>0</v>
      </c>
      <c r="M11" s="205">
        <v>0</v>
      </c>
      <c r="N11" s="205">
        <v>0</v>
      </c>
      <c r="O11" s="205">
        <v>0</v>
      </c>
      <c r="P11" s="205">
        <v>0</v>
      </c>
      <c r="Q11" s="205">
        <v>0</v>
      </c>
      <c r="R11" s="205">
        <v>0</v>
      </c>
      <c r="S11" s="205">
        <v>0</v>
      </c>
      <c r="T11" s="47">
        <f t="shared" si="0"/>
        <v>4.4408920985006262E-16</v>
      </c>
      <c r="U11" s="47">
        <f t="shared" ref="U11:U38" si="1">D11+E11+F11+T11</f>
        <v>32.6</v>
      </c>
      <c r="V11" s="206"/>
    </row>
    <row r="12" spans="1:22" ht="15.75" x14ac:dyDescent="0.25">
      <c r="A12" s="37">
        <v>3</v>
      </c>
      <c r="B12" s="202" t="s">
        <v>62</v>
      </c>
      <c r="C12" s="203">
        <v>428.4</v>
      </c>
      <c r="D12" s="203">
        <v>31.45</v>
      </c>
      <c r="E12" s="203">
        <v>0</v>
      </c>
      <c r="F12" s="203">
        <v>0</v>
      </c>
      <c r="G12" s="204">
        <v>0</v>
      </c>
      <c r="H12" s="45">
        <v>0</v>
      </c>
      <c r="I12" s="44">
        <v>0</v>
      </c>
      <c r="J12" s="43">
        <v>0</v>
      </c>
      <c r="K12" s="43">
        <v>0</v>
      </c>
      <c r="L12" s="205"/>
      <c r="M12" s="205"/>
      <c r="N12" s="205">
        <v>0</v>
      </c>
      <c r="O12" s="205">
        <v>0</v>
      </c>
      <c r="P12" s="205">
        <v>0</v>
      </c>
      <c r="Q12" s="205">
        <v>0</v>
      </c>
      <c r="R12" s="205">
        <v>0</v>
      </c>
      <c r="S12" s="205">
        <v>0</v>
      </c>
      <c r="T12" s="47">
        <f t="shared" si="0"/>
        <v>0</v>
      </c>
      <c r="U12" s="47">
        <f t="shared" si="1"/>
        <v>31.45</v>
      </c>
      <c r="V12" s="47"/>
    </row>
    <row r="13" spans="1:22" ht="15.75" x14ac:dyDescent="0.25">
      <c r="A13" s="37">
        <v>4</v>
      </c>
      <c r="B13" s="202" t="s">
        <v>63</v>
      </c>
      <c r="C13" s="203">
        <v>25.1</v>
      </c>
      <c r="D13" s="203">
        <v>0</v>
      </c>
      <c r="E13" s="203">
        <v>13.7</v>
      </c>
      <c r="F13" s="203">
        <v>0.8</v>
      </c>
      <c r="G13" s="204">
        <v>0</v>
      </c>
      <c r="H13" s="45">
        <v>0</v>
      </c>
      <c r="I13" s="44">
        <v>0</v>
      </c>
      <c r="J13" s="43">
        <v>0</v>
      </c>
      <c r="K13" s="43">
        <v>0</v>
      </c>
      <c r="L13" s="205">
        <v>0</v>
      </c>
      <c r="M13" s="205">
        <v>0</v>
      </c>
      <c r="N13" s="205">
        <v>0</v>
      </c>
      <c r="O13" s="205">
        <v>0</v>
      </c>
      <c r="P13" s="205">
        <v>0</v>
      </c>
      <c r="Q13" s="205">
        <v>0</v>
      </c>
      <c r="R13" s="205">
        <v>0</v>
      </c>
      <c r="S13" s="205">
        <v>0</v>
      </c>
      <c r="T13" s="47">
        <f t="shared" si="0"/>
        <v>0</v>
      </c>
      <c r="U13" s="47">
        <f t="shared" si="1"/>
        <v>14.5</v>
      </c>
      <c r="V13" s="47"/>
    </row>
    <row r="14" spans="1:22" ht="15.75" x14ac:dyDescent="0.25">
      <c r="A14" s="37">
        <v>5</v>
      </c>
      <c r="B14" s="202" t="s">
        <v>64</v>
      </c>
      <c r="C14" s="203">
        <v>0</v>
      </c>
      <c r="D14" s="203">
        <v>1.5</v>
      </c>
      <c r="E14" s="203">
        <v>3.24</v>
      </c>
      <c r="F14" s="203">
        <v>0</v>
      </c>
      <c r="G14" s="204">
        <v>0</v>
      </c>
      <c r="H14" s="45">
        <v>0</v>
      </c>
      <c r="I14" s="44">
        <v>0</v>
      </c>
      <c r="J14" s="43">
        <v>0</v>
      </c>
      <c r="K14" s="43">
        <v>0</v>
      </c>
      <c r="L14" s="205">
        <v>0</v>
      </c>
      <c r="M14" s="205">
        <v>0</v>
      </c>
      <c r="N14" s="205">
        <v>0</v>
      </c>
      <c r="O14" s="205">
        <v>0</v>
      </c>
      <c r="P14" s="205">
        <v>0</v>
      </c>
      <c r="Q14" s="205">
        <v>0</v>
      </c>
      <c r="R14" s="205">
        <v>0</v>
      </c>
      <c r="S14" s="205">
        <v>0</v>
      </c>
      <c r="T14" s="47">
        <f t="shared" si="0"/>
        <v>0</v>
      </c>
      <c r="U14" s="47">
        <f t="shared" si="1"/>
        <v>4.74</v>
      </c>
      <c r="V14" s="47"/>
    </row>
    <row r="15" spans="1:22" ht="30" x14ac:dyDescent="0.25">
      <c r="A15" s="37">
        <v>6</v>
      </c>
      <c r="B15" s="202" t="s">
        <v>65</v>
      </c>
      <c r="C15" s="203">
        <v>19.5</v>
      </c>
      <c r="D15" s="203">
        <v>0</v>
      </c>
      <c r="E15" s="203">
        <v>0</v>
      </c>
      <c r="F15" s="203">
        <v>0</v>
      </c>
      <c r="G15" s="204">
        <v>0</v>
      </c>
      <c r="H15" s="45">
        <v>0</v>
      </c>
      <c r="I15" s="44">
        <v>0</v>
      </c>
      <c r="J15" s="43">
        <v>0</v>
      </c>
      <c r="K15" s="43">
        <v>0</v>
      </c>
      <c r="L15" s="205"/>
      <c r="M15" s="205">
        <v>0</v>
      </c>
      <c r="N15" s="205">
        <v>0</v>
      </c>
      <c r="O15" s="205">
        <v>0</v>
      </c>
      <c r="P15" s="205">
        <v>0</v>
      </c>
      <c r="Q15" s="205">
        <v>0</v>
      </c>
      <c r="R15" s="205">
        <v>0</v>
      </c>
      <c r="S15" s="205">
        <v>0</v>
      </c>
      <c r="T15" s="47">
        <f t="shared" si="0"/>
        <v>0</v>
      </c>
      <c r="U15" s="47">
        <f t="shared" si="1"/>
        <v>0</v>
      </c>
      <c r="V15" s="47"/>
    </row>
    <row r="16" spans="1:22" ht="15.75" x14ac:dyDescent="0.25">
      <c r="A16" s="37">
        <v>7</v>
      </c>
      <c r="B16" s="202" t="s">
        <v>66</v>
      </c>
      <c r="C16" s="203">
        <v>49.74</v>
      </c>
      <c r="D16" s="203">
        <v>0</v>
      </c>
      <c r="E16" s="203">
        <v>0</v>
      </c>
      <c r="F16" s="203">
        <v>0</v>
      </c>
      <c r="G16" s="204">
        <v>0</v>
      </c>
      <c r="H16" s="45">
        <v>0</v>
      </c>
      <c r="I16" s="44">
        <v>0</v>
      </c>
      <c r="J16" s="43">
        <v>0</v>
      </c>
      <c r="K16" s="43">
        <v>0</v>
      </c>
      <c r="L16" s="205"/>
      <c r="M16" s="205"/>
      <c r="N16" s="205">
        <v>0</v>
      </c>
      <c r="O16" s="205">
        <v>0</v>
      </c>
      <c r="P16" s="205">
        <v>0</v>
      </c>
      <c r="Q16" s="205">
        <v>0</v>
      </c>
      <c r="R16" s="205">
        <v>0</v>
      </c>
      <c r="S16" s="205">
        <v>0</v>
      </c>
      <c r="T16" s="47">
        <f t="shared" si="0"/>
        <v>0</v>
      </c>
      <c r="U16" s="47">
        <f t="shared" si="1"/>
        <v>0</v>
      </c>
      <c r="V16" s="47"/>
    </row>
    <row r="17" spans="1:23" ht="15.75" x14ac:dyDescent="0.25">
      <c r="A17" s="37">
        <v>8</v>
      </c>
      <c r="B17" s="202" t="s">
        <v>67</v>
      </c>
      <c r="C17" s="203">
        <v>168.1</v>
      </c>
      <c r="D17" s="203">
        <v>0</v>
      </c>
      <c r="E17" s="203">
        <v>0</v>
      </c>
      <c r="F17" s="203">
        <v>0</v>
      </c>
      <c r="G17" s="204">
        <v>0</v>
      </c>
      <c r="H17" s="45">
        <v>0</v>
      </c>
      <c r="I17" s="44">
        <v>0</v>
      </c>
      <c r="J17" s="43">
        <v>0</v>
      </c>
      <c r="K17" s="43">
        <v>0</v>
      </c>
      <c r="L17" s="205"/>
      <c r="M17" s="205">
        <v>0</v>
      </c>
      <c r="N17" s="205">
        <v>0</v>
      </c>
      <c r="O17" s="205">
        <v>0</v>
      </c>
      <c r="P17" s="205">
        <v>0</v>
      </c>
      <c r="Q17" s="205">
        <v>0</v>
      </c>
      <c r="R17" s="205">
        <v>0</v>
      </c>
      <c r="S17" s="205">
        <v>0</v>
      </c>
      <c r="T17" s="47">
        <f t="shared" si="0"/>
        <v>0</v>
      </c>
      <c r="U17" s="47">
        <f t="shared" si="1"/>
        <v>0</v>
      </c>
      <c r="V17" s="47"/>
    </row>
    <row r="18" spans="1:23" ht="30" x14ac:dyDescent="0.25">
      <c r="A18" s="37">
        <v>9</v>
      </c>
      <c r="B18" s="202" t="s">
        <v>68</v>
      </c>
      <c r="C18" s="203">
        <v>180.3</v>
      </c>
      <c r="D18" s="203">
        <v>0</v>
      </c>
      <c r="E18" s="203">
        <v>0</v>
      </c>
      <c r="F18" s="203">
        <v>0</v>
      </c>
      <c r="G18" s="204">
        <v>0</v>
      </c>
      <c r="H18" s="45">
        <v>0</v>
      </c>
      <c r="I18" s="44">
        <v>0</v>
      </c>
      <c r="J18" s="43">
        <v>0</v>
      </c>
      <c r="K18" s="43">
        <v>0</v>
      </c>
      <c r="L18" s="205"/>
      <c r="M18" s="205"/>
      <c r="N18" s="205">
        <v>0</v>
      </c>
      <c r="O18" s="205">
        <v>0</v>
      </c>
      <c r="P18" s="205">
        <v>0</v>
      </c>
      <c r="Q18" s="205">
        <v>0</v>
      </c>
      <c r="R18" s="205">
        <v>0</v>
      </c>
      <c r="S18" s="205">
        <v>0</v>
      </c>
      <c r="T18" s="47">
        <f t="shared" si="0"/>
        <v>0</v>
      </c>
      <c r="U18" s="47">
        <f t="shared" si="1"/>
        <v>0</v>
      </c>
      <c r="V18" s="47"/>
    </row>
    <row r="19" spans="1:23" ht="15.75" x14ac:dyDescent="0.25">
      <c r="A19" s="37">
        <v>10</v>
      </c>
      <c r="B19" s="202" t="s">
        <v>69</v>
      </c>
      <c r="C19" s="203">
        <v>133.5</v>
      </c>
      <c r="D19" s="203">
        <v>1</v>
      </c>
      <c r="E19" s="203">
        <v>33.85</v>
      </c>
      <c r="F19" s="203">
        <v>0</v>
      </c>
      <c r="G19" s="204">
        <v>0</v>
      </c>
      <c r="H19" s="45">
        <v>0</v>
      </c>
      <c r="I19" s="44">
        <v>0</v>
      </c>
      <c r="J19" s="43">
        <v>0</v>
      </c>
      <c r="K19" s="43">
        <v>0</v>
      </c>
      <c r="L19" s="205">
        <v>0</v>
      </c>
      <c r="M19" s="205">
        <v>0</v>
      </c>
      <c r="N19" s="205">
        <v>0</v>
      </c>
      <c r="O19" s="205">
        <v>0</v>
      </c>
      <c r="P19" s="205">
        <v>3.85</v>
      </c>
      <c r="Q19" s="205">
        <v>3.85</v>
      </c>
      <c r="R19" s="205">
        <v>2.99</v>
      </c>
      <c r="S19" s="205">
        <v>0</v>
      </c>
      <c r="T19" s="47">
        <f t="shared" si="0"/>
        <v>10.690000000000001</v>
      </c>
      <c r="U19" s="47">
        <f t="shared" si="1"/>
        <v>45.540000000000006</v>
      </c>
      <c r="V19" s="47"/>
    </row>
    <row r="20" spans="1:23" ht="6" customHeight="1" x14ac:dyDescent="0.25">
      <c r="A20" s="37"/>
      <c r="B20" s="202"/>
      <c r="C20" s="207"/>
      <c r="D20" s="207"/>
      <c r="E20" s="207"/>
      <c r="F20" s="207"/>
      <c r="G20" s="208"/>
      <c r="H20" s="209"/>
      <c r="I20" s="209"/>
      <c r="J20" s="209"/>
      <c r="K20" s="209"/>
      <c r="L20" s="210"/>
      <c r="M20" s="211"/>
      <c r="N20" s="211"/>
      <c r="O20" s="211"/>
      <c r="P20" s="211"/>
      <c r="Q20" s="205"/>
      <c r="R20" s="211"/>
      <c r="S20" s="211"/>
      <c r="T20" s="47">
        <f t="shared" si="0"/>
        <v>0</v>
      </c>
      <c r="U20" s="47">
        <f t="shared" si="1"/>
        <v>0</v>
      </c>
      <c r="V20" s="47"/>
    </row>
    <row r="21" spans="1:23" ht="15.75" x14ac:dyDescent="0.25">
      <c r="A21" s="37">
        <v>11</v>
      </c>
      <c r="B21" s="202" t="s">
        <v>70</v>
      </c>
      <c r="C21" s="203">
        <v>321.02</v>
      </c>
      <c r="D21" s="203">
        <v>0</v>
      </c>
      <c r="E21" s="203">
        <v>0</v>
      </c>
      <c r="F21" s="203">
        <v>0</v>
      </c>
      <c r="G21" s="204">
        <v>0</v>
      </c>
      <c r="H21" s="45">
        <v>0</v>
      </c>
      <c r="I21" s="44">
        <v>0</v>
      </c>
      <c r="J21" s="43">
        <v>0</v>
      </c>
      <c r="K21" s="43">
        <v>0</v>
      </c>
      <c r="L21" s="205"/>
      <c r="M21" s="205">
        <v>0</v>
      </c>
      <c r="N21" s="205">
        <v>0</v>
      </c>
      <c r="O21" s="205">
        <v>0</v>
      </c>
      <c r="P21" s="205">
        <v>0</v>
      </c>
      <c r="Q21" s="205">
        <v>0</v>
      </c>
      <c r="R21" s="205">
        <v>0</v>
      </c>
      <c r="S21" s="205">
        <v>0</v>
      </c>
      <c r="T21" s="47">
        <f t="shared" si="0"/>
        <v>0</v>
      </c>
      <c r="U21" s="47">
        <f t="shared" si="1"/>
        <v>0</v>
      </c>
      <c r="V21" s="47"/>
    </row>
    <row r="22" spans="1:23" ht="6" customHeight="1" x14ac:dyDescent="0.25">
      <c r="A22" s="37"/>
      <c r="B22" s="202"/>
      <c r="C22" s="207"/>
      <c r="D22" s="207"/>
      <c r="E22" s="207"/>
      <c r="F22" s="207"/>
      <c r="G22" s="208"/>
      <c r="H22" s="209"/>
      <c r="I22" s="209"/>
      <c r="J22" s="209"/>
      <c r="K22" s="210"/>
      <c r="L22" s="210"/>
      <c r="M22" s="210"/>
      <c r="N22" s="210"/>
      <c r="O22" s="210"/>
      <c r="P22" s="210"/>
      <c r="Q22" s="210"/>
      <c r="R22" s="210"/>
      <c r="S22" s="210"/>
      <c r="T22" s="47">
        <f t="shared" si="0"/>
        <v>0</v>
      </c>
      <c r="U22" s="47">
        <f t="shared" si="1"/>
        <v>0</v>
      </c>
      <c r="V22" s="47"/>
    </row>
    <row r="23" spans="1:23" ht="15.75" customHeight="1" x14ac:dyDescent="0.25">
      <c r="A23" s="37">
        <v>12</v>
      </c>
      <c r="B23" s="202" t="s">
        <v>71</v>
      </c>
      <c r="C23" s="212">
        <v>370</v>
      </c>
      <c r="D23" s="212">
        <v>0</v>
      </c>
      <c r="E23" s="212">
        <v>0</v>
      </c>
      <c r="F23" s="212">
        <v>0</v>
      </c>
      <c r="G23" s="213">
        <v>0</v>
      </c>
      <c r="H23" s="214"/>
      <c r="I23" s="215"/>
      <c r="J23" s="215"/>
      <c r="K23" s="215"/>
      <c r="L23" s="215"/>
      <c r="M23" s="215"/>
      <c r="N23" s="215"/>
      <c r="O23" s="215"/>
      <c r="P23" s="215"/>
      <c r="Q23" s="215"/>
      <c r="R23" s="215"/>
      <c r="S23" s="215"/>
      <c r="T23" s="47">
        <f t="shared" si="0"/>
        <v>0</v>
      </c>
      <c r="U23" s="47">
        <f t="shared" si="1"/>
        <v>0</v>
      </c>
      <c r="V23" s="216"/>
    </row>
    <row r="24" spans="1:23" ht="15.75" x14ac:dyDescent="0.25">
      <c r="A24" s="37">
        <v>13</v>
      </c>
      <c r="B24" s="202" t="s">
        <v>73</v>
      </c>
      <c r="C24" s="203">
        <v>164.82</v>
      </c>
      <c r="D24" s="203">
        <v>6.49</v>
      </c>
      <c r="E24" s="203">
        <v>1.21</v>
      </c>
      <c r="F24" s="203">
        <v>1.62</v>
      </c>
      <c r="G24" s="204">
        <v>0.35</v>
      </c>
      <c r="H24" s="45">
        <v>0</v>
      </c>
      <c r="I24" s="44">
        <v>0</v>
      </c>
      <c r="J24" s="43">
        <v>0</v>
      </c>
      <c r="K24" s="43">
        <v>0</v>
      </c>
      <c r="L24" s="205">
        <v>0</v>
      </c>
      <c r="M24" s="205"/>
      <c r="N24" s="205">
        <v>0</v>
      </c>
      <c r="O24" s="205">
        <v>0</v>
      </c>
      <c r="P24" s="205">
        <v>0</v>
      </c>
      <c r="Q24" s="205">
        <v>0.35</v>
      </c>
      <c r="R24" s="205">
        <v>0</v>
      </c>
      <c r="S24" s="205">
        <v>0</v>
      </c>
      <c r="T24" s="47">
        <f t="shared" si="0"/>
        <v>0.35</v>
      </c>
      <c r="U24" s="47">
        <f t="shared" si="1"/>
        <v>9.67</v>
      </c>
      <c r="V24" s="47"/>
    </row>
    <row r="25" spans="1:23" ht="15.75" x14ac:dyDescent="0.25">
      <c r="A25" s="37">
        <v>14</v>
      </c>
      <c r="B25" s="202" t="s">
        <v>74</v>
      </c>
      <c r="C25" s="203">
        <v>0</v>
      </c>
      <c r="D25" s="203">
        <v>30</v>
      </c>
      <c r="E25" s="203">
        <v>0.76</v>
      </c>
      <c r="F25" s="203">
        <v>1.48</v>
      </c>
      <c r="G25" s="204">
        <v>0</v>
      </c>
      <c r="H25" s="45">
        <v>0</v>
      </c>
      <c r="I25" s="44">
        <v>0.45</v>
      </c>
      <c r="J25" s="43">
        <v>0</v>
      </c>
      <c r="K25" s="43">
        <v>0</v>
      </c>
      <c r="L25" s="205">
        <v>1.4</v>
      </c>
      <c r="M25" s="205">
        <v>0</v>
      </c>
      <c r="N25" s="205">
        <v>0.1</v>
      </c>
      <c r="O25" s="205">
        <v>0</v>
      </c>
      <c r="P25" s="205">
        <v>0</v>
      </c>
      <c r="Q25" s="205">
        <v>0</v>
      </c>
      <c r="R25" s="205">
        <v>0</v>
      </c>
      <c r="S25" s="205">
        <v>0</v>
      </c>
      <c r="T25" s="47">
        <f t="shared" si="0"/>
        <v>1.95</v>
      </c>
      <c r="U25" s="47">
        <f t="shared" si="1"/>
        <v>34.190000000000005</v>
      </c>
      <c r="V25" s="217"/>
      <c r="W25" s="85">
        <v>-0.06</v>
      </c>
    </row>
    <row r="26" spans="1:23" ht="15.75" x14ac:dyDescent="0.25">
      <c r="A26" s="37">
        <v>15</v>
      </c>
      <c r="B26" s="202" t="s">
        <v>75</v>
      </c>
      <c r="C26" s="203">
        <v>46.2</v>
      </c>
      <c r="D26" s="203">
        <v>0</v>
      </c>
      <c r="E26" s="203">
        <v>0</v>
      </c>
      <c r="F26" s="203">
        <v>0</v>
      </c>
      <c r="G26" s="204">
        <v>0</v>
      </c>
      <c r="H26" s="45">
        <v>0</v>
      </c>
      <c r="I26" s="44">
        <v>0</v>
      </c>
      <c r="J26" s="43">
        <v>0</v>
      </c>
      <c r="K26" s="43">
        <v>0</v>
      </c>
      <c r="L26" s="205"/>
      <c r="M26" s="205"/>
      <c r="N26" s="205">
        <v>0</v>
      </c>
      <c r="O26" s="205">
        <v>0</v>
      </c>
      <c r="P26" s="205">
        <v>0</v>
      </c>
      <c r="Q26" s="205">
        <v>0</v>
      </c>
      <c r="R26" s="205">
        <v>0</v>
      </c>
      <c r="S26" s="205">
        <v>0</v>
      </c>
      <c r="T26" s="47">
        <f t="shared" si="0"/>
        <v>0</v>
      </c>
      <c r="U26" s="47">
        <f t="shared" si="1"/>
        <v>0</v>
      </c>
      <c r="V26" s="47"/>
    </row>
    <row r="27" spans="1:23" ht="15.75" x14ac:dyDescent="0.25">
      <c r="A27" s="37">
        <v>16</v>
      </c>
      <c r="B27" s="202" t="s">
        <v>76</v>
      </c>
      <c r="C27" s="203">
        <v>30.009999999999998</v>
      </c>
      <c r="D27" s="203">
        <v>23</v>
      </c>
      <c r="E27" s="203">
        <v>8.65</v>
      </c>
      <c r="F27" s="203">
        <v>0</v>
      </c>
      <c r="G27" s="204">
        <v>0</v>
      </c>
      <c r="H27" s="45">
        <v>0</v>
      </c>
      <c r="I27" s="44">
        <v>0</v>
      </c>
      <c r="J27" s="43">
        <v>0</v>
      </c>
      <c r="K27" s="43">
        <v>0</v>
      </c>
      <c r="L27" s="205"/>
      <c r="M27" s="205">
        <v>0</v>
      </c>
      <c r="N27" s="205">
        <v>0</v>
      </c>
      <c r="O27" s="205">
        <v>0</v>
      </c>
      <c r="P27" s="205">
        <v>0</v>
      </c>
      <c r="Q27" s="205">
        <v>0</v>
      </c>
      <c r="R27" s="205">
        <v>0</v>
      </c>
      <c r="S27" s="205">
        <v>0</v>
      </c>
      <c r="T27" s="47">
        <f t="shared" si="0"/>
        <v>0</v>
      </c>
      <c r="U27" s="47">
        <f t="shared" si="1"/>
        <v>31.65</v>
      </c>
      <c r="V27" s="47"/>
    </row>
    <row r="28" spans="1:23" ht="15.75" x14ac:dyDescent="0.25">
      <c r="A28" s="37">
        <v>17</v>
      </c>
      <c r="B28" s="202" t="s">
        <v>77</v>
      </c>
      <c r="C28" s="203">
        <v>102.29</v>
      </c>
      <c r="D28" s="203">
        <v>1.5</v>
      </c>
      <c r="E28" s="203">
        <v>6.71</v>
      </c>
      <c r="F28" s="203">
        <v>0</v>
      </c>
      <c r="G28" s="204">
        <v>0</v>
      </c>
      <c r="H28" s="45">
        <v>0</v>
      </c>
      <c r="I28" s="44">
        <v>0</v>
      </c>
      <c r="J28" s="43"/>
      <c r="K28" s="43">
        <v>0</v>
      </c>
      <c r="L28" s="205"/>
      <c r="M28" s="205">
        <v>0</v>
      </c>
      <c r="N28" s="205">
        <v>0</v>
      </c>
      <c r="O28" s="205">
        <v>0</v>
      </c>
      <c r="P28" s="205">
        <v>0</v>
      </c>
      <c r="Q28" s="205">
        <v>0</v>
      </c>
      <c r="R28" s="205">
        <v>0</v>
      </c>
      <c r="S28" s="205">
        <v>0</v>
      </c>
      <c r="T28" s="47">
        <f t="shared" si="0"/>
        <v>0</v>
      </c>
      <c r="U28" s="47">
        <f t="shared" si="1"/>
        <v>8.2100000000000009</v>
      </c>
      <c r="V28" s="47"/>
    </row>
    <row r="29" spans="1:23" ht="15.75" x14ac:dyDescent="0.25">
      <c r="A29" s="37">
        <v>18</v>
      </c>
      <c r="B29" s="202" t="s">
        <v>78</v>
      </c>
      <c r="C29" s="203">
        <v>88.499999999999986</v>
      </c>
      <c r="D29" s="203">
        <v>151.5</v>
      </c>
      <c r="E29" s="203">
        <v>18</v>
      </c>
      <c r="F29" s="203">
        <v>0</v>
      </c>
      <c r="G29" s="204">
        <v>0</v>
      </c>
      <c r="H29" s="45">
        <v>0</v>
      </c>
      <c r="I29" s="44">
        <v>0</v>
      </c>
      <c r="J29" s="43">
        <v>0</v>
      </c>
      <c r="K29" s="43">
        <v>0</v>
      </c>
      <c r="L29" s="205">
        <v>0</v>
      </c>
      <c r="M29" s="205">
        <v>0</v>
      </c>
      <c r="N29" s="205">
        <v>0</v>
      </c>
      <c r="O29" s="205">
        <v>0</v>
      </c>
      <c r="P29" s="205">
        <v>0</v>
      </c>
      <c r="Q29" s="205">
        <v>0</v>
      </c>
      <c r="R29" s="205">
        <v>0</v>
      </c>
      <c r="S29" s="205">
        <v>0</v>
      </c>
      <c r="T29" s="47">
        <f t="shared" si="0"/>
        <v>0</v>
      </c>
      <c r="U29" s="47">
        <f t="shared" si="1"/>
        <v>169.5</v>
      </c>
      <c r="V29" s="47"/>
    </row>
    <row r="30" spans="1:23" ht="15.75" x14ac:dyDescent="0.25">
      <c r="A30" s="37">
        <v>19</v>
      </c>
      <c r="B30" s="202" t="s">
        <v>79</v>
      </c>
      <c r="C30" s="203">
        <v>0</v>
      </c>
      <c r="D30" s="203">
        <v>35.9</v>
      </c>
      <c r="E30" s="203">
        <v>9.3000000000000007</v>
      </c>
      <c r="F30" s="203">
        <v>0</v>
      </c>
      <c r="G30" s="204">
        <v>0</v>
      </c>
      <c r="H30" s="45">
        <v>0</v>
      </c>
      <c r="I30" s="44">
        <v>0</v>
      </c>
      <c r="J30" s="43"/>
      <c r="K30" s="43"/>
      <c r="L30" s="205">
        <v>0</v>
      </c>
      <c r="M30" s="205">
        <v>0</v>
      </c>
      <c r="N30" s="205">
        <v>0</v>
      </c>
      <c r="O30" s="205">
        <v>0</v>
      </c>
      <c r="P30" s="205">
        <v>0</v>
      </c>
      <c r="Q30" s="205">
        <v>0</v>
      </c>
      <c r="R30" s="205">
        <v>0</v>
      </c>
      <c r="S30" s="205">
        <v>0</v>
      </c>
      <c r="T30" s="47">
        <f t="shared" si="0"/>
        <v>0</v>
      </c>
      <c r="U30" s="47">
        <f t="shared" si="1"/>
        <v>45.2</v>
      </c>
      <c r="V30" s="47"/>
    </row>
    <row r="31" spans="1:23" ht="15.75" x14ac:dyDescent="0.25">
      <c r="A31" s="37">
        <v>20</v>
      </c>
      <c r="B31" s="202" t="s">
        <v>80</v>
      </c>
      <c r="C31" s="203">
        <v>90.38</v>
      </c>
      <c r="D31" s="203">
        <v>66.12</v>
      </c>
      <c r="E31" s="203">
        <v>82.01</v>
      </c>
      <c r="F31" s="203">
        <v>5.3900000000000006</v>
      </c>
      <c r="G31" s="204">
        <v>0</v>
      </c>
      <c r="H31" s="45">
        <v>0</v>
      </c>
      <c r="I31" s="44">
        <v>0</v>
      </c>
      <c r="J31" s="43">
        <v>0</v>
      </c>
      <c r="K31" s="43">
        <v>0</v>
      </c>
      <c r="L31" s="205">
        <v>0</v>
      </c>
      <c r="M31" s="205">
        <v>0</v>
      </c>
      <c r="N31" s="205">
        <v>0</v>
      </c>
      <c r="O31" s="205">
        <v>0</v>
      </c>
      <c r="P31" s="205">
        <v>0</v>
      </c>
      <c r="Q31" s="205">
        <v>0</v>
      </c>
      <c r="R31" s="205">
        <v>0</v>
      </c>
      <c r="S31" s="205">
        <v>0</v>
      </c>
      <c r="T31" s="47">
        <f t="shared" si="0"/>
        <v>0</v>
      </c>
      <c r="U31" s="47">
        <f t="shared" si="1"/>
        <v>153.51999999999998</v>
      </c>
      <c r="V31" s="47"/>
    </row>
    <row r="32" spans="1:23" ht="15.75" x14ac:dyDescent="0.25">
      <c r="A32" s="37">
        <v>21</v>
      </c>
      <c r="B32" s="202" t="s">
        <v>81</v>
      </c>
      <c r="C32" s="203">
        <v>8.4499999999999993</v>
      </c>
      <c r="D32" s="203">
        <v>51.13</v>
      </c>
      <c r="E32" s="203">
        <v>28.68</v>
      </c>
      <c r="F32" s="203">
        <v>0</v>
      </c>
      <c r="G32" s="204">
        <v>0</v>
      </c>
      <c r="H32" s="45">
        <v>0</v>
      </c>
      <c r="I32" s="44">
        <v>0</v>
      </c>
      <c r="J32" s="43">
        <v>0</v>
      </c>
      <c r="K32" s="43"/>
      <c r="L32" s="205"/>
      <c r="M32" s="205"/>
      <c r="N32" s="205">
        <v>0</v>
      </c>
      <c r="O32" s="205">
        <v>0</v>
      </c>
      <c r="P32" s="205">
        <v>0</v>
      </c>
      <c r="Q32" s="205">
        <v>0</v>
      </c>
      <c r="R32" s="205">
        <v>0</v>
      </c>
      <c r="S32" s="205">
        <v>0</v>
      </c>
      <c r="T32" s="47">
        <f t="shared" si="0"/>
        <v>0</v>
      </c>
      <c r="U32" s="47">
        <f t="shared" si="1"/>
        <v>79.81</v>
      </c>
      <c r="V32" s="47"/>
    </row>
    <row r="33" spans="1:30" ht="15.75" x14ac:dyDescent="0.25">
      <c r="A33" s="37">
        <v>22</v>
      </c>
      <c r="B33" s="202" t="s">
        <v>82</v>
      </c>
      <c r="C33" s="203">
        <v>0</v>
      </c>
      <c r="D33" s="203">
        <v>0</v>
      </c>
      <c r="E33" s="203">
        <v>0</v>
      </c>
      <c r="F33" s="203">
        <v>4.0000000000000001E-3</v>
      </c>
      <c r="G33" s="204">
        <v>0</v>
      </c>
      <c r="H33" s="45">
        <v>0</v>
      </c>
      <c r="I33" s="44">
        <v>0</v>
      </c>
      <c r="J33" s="43">
        <v>0</v>
      </c>
      <c r="K33" s="43">
        <v>0</v>
      </c>
      <c r="L33" s="205">
        <v>0</v>
      </c>
      <c r="M33" s="205">
        <v>0</v>
      </c>
      <c r="N33" s="205">
        <v>0</v>
      </c>
      <c r="O33" s="205">
        <v>0</v>
      </c>
      <c r="P33" s="205">
        <v>0</v>
      </c>
      <c r="Q33" s="205">
        <v>0</v>
      </c>
      <c r="R33" s="205">
        <v>0</v>
      </c>
      <c r="S33" s="205">
        <v>0</v>
      </c>
      <c r="T33" s="47">
        <f t="shared" si="0"/>
        <v>0</v>
      </c>
      <c r="U33" s="47">
        <f t="shared" si="1"/>
        <v>4.0000000000000001E-3</v>
      </c>
      <c r="V33" s="47"/>
    </row>
    <row r="34" spans="1:30" ht="15.75" x14ac:dyDescent="0.25">
      <c r="A34" s="37">
        <v>23</v>
      </c>
      <c r="B34" s="202" t="s">
        <v>83</v>
      </c>
      <c r="C34" s="203">
        <v>0</v>
      </c>
      <c r="D34" s="203">
        <v>0</v>
      </c>
      <c r="E34" s="203">
        <v>0</v>
      </c>
      <c r="F34" s="203">
        <v>65.31</v>
      </c>
      <c r="G34" s="204">
        <v>102</v>
      </c>
      <c r="H34" s="45">
        <v>1.1000000000000001</v>
      </c>
      <c r="I34" s="44">
        <v>4.8</v>
      </c>
      <c r="J34" s="43">
        <v>5.2640000000000002</v>
      </c>
      <c r="K34" s="218">
        <f>2.489+3.205</f>
        <v>5.694</v>
      </c>
      <c r="L34" s="205">
        <v>5.5419999999999998</v>
      </c>
      <c r="M34" s="205">
        <v>2.4630000000000001</v>
      </c>
      <c r="N34" s="205">
        <v>3.8770000000000002</v>
      </c>
      <c r="O34" s="205">
        <v>0</v>
      </c>
      <c r="P34" s="205">
        <v>0</v>
      </c>
      <c r="Q34" s="205">
        <v>6.34</v>
      </c>
      <c r="R34" s="205">
        <v>0</v>
      </c>
      <c r="S34" s="205">
        <v>0</v>
      </c>
      <c r="T34" s="47">
        <f t="shared" si="0"/>
        <v>35.08</v>
      </c>
      <c r="U34" s="47">
        <f t="shared" si="1"/>
        <v>100.39</v>
      </c>
      <c r="V34" s="217"/>
      <c r="X34" s="85">
        <v>38</v>
      </c>
      <c r="Z34" s="85">
        <v>7.6999999999999993</v>
      </c>
      <c r="AA34" s="85">
        <v>3.6</v>
      </c>
      <c r="AB34" s="85">
        <v>49.300000000000004</v>
      </c>
    </row>
    <row r="35" spans="1:30" ht="15.75" x14ac:dyDescent="0.25">
      <c r="A35" s="37">
        <v>24</v>
      </c>
      <c r="B35" s="202" t="s">
        <v>84</v>
      </c>
      <c r="C35" s="203">
        <v>0</v>
      </c>
      <c r="D35" s="203">
        <v>0</v>
      </c>
      <c r="E35" s="203">
        <v>0</v>
      </c>
      <c r="F35" s="203">
        <v>64.900000000000006</v>
      </c>
      <c r="G35" s="204">
        <v>133.47</v>
      </c>
      <c r="H35" s="45">
        <v>8.6999999999999993</v>
      </c>
      <c r="I35" s="44">
        <v>8.4</v>
      </c>
      <c r="J35" s="43">
        <v>2.7</v>
      </c>
      <c r="K35" s="218">
        <f>3.8</f>
        <v>3.8</v>
      </c>
      <c r="L35" s="205">
        <v>10.100000000000001</v>
      </c>
      <c r="M35" s="205">
        <v>7.4</v>
      </c>
      <c r="N35" s="205">
        <v>5.9</v>
      </c>
      <c r="O35" s="218">
        <f>0.5+1</f>
        <v>1.5</v>
      </c>
      <c r="P35" s="205">
        <v>2</v>
      </c>
      <c r="Q35" s="205">
        <v>0</v>
      </c>
      <c r="R35" s="205">
        <v>0</v>
      </c>
      <c r="S35" s="205">
        <v>0</v>
      </c>
      <c r="T35" s="47">
        <f t="shared" si="0"/>
        <v>50.5</v>
      </c>
      <c r="U35" s="47">
        <f>D35+E35+F35+T35</f>
        <v>115.4</v>
      </c>
      <c r="V35" s="217"/>
      <c r="X35" s="85">
        <v>0</v>
      </c>
      <c r="Y35" s="85">
        <v>1</v>
      </c>
      <c r="Z35" s="85">
        <v>2</v>
      </c>
      <c r="AA35" s="85">
        <v>3.7</v>
      </c>
      <c r="AC35" s="47"/>
      <c r="AD35" s="47"/>
    </row>
    <row r="36" spans="1:30" ht="15.75" x14ac:dyDescent="0.25">
      <c r="A36" s="37">
        <v>25</v>
      </c>
      <c r="B36" s="202" t="s">
        <v>85</v>
      </c>
      <c r="C36" s="203">
        <v>0</v>
      </c>
      <c r="D36" s="203">
        <v>0</v>
      </c>
      <c r="E36" s="203">
        <v>0</v>
      </c>
      <c r="F36" s="203">
        <v>124.59000000000002</v>
      </c>
      <c r="G36" s="204">
        <v>107</v>
      </c>
      <c r="H36" s="45">
        <v>11.190000000000001</v>
      </c>
      <c r="I36" s="44">
        <v>14.56</v>
      </c>
      <c r="J36" s="43">
        <v>15.33</v>
      </c>
      <c r="K36" s="218">
        <f>0.05+1.49+1.02+1.93+0.67+1.31+0.39+0.75+0.26</f>
        <v>7.87</v>
      </c>
      <c r="L36" s="205">
        <v>9.94</v>
      </c>
      <c r="M36" s="205">
        <v>13.56</v>
      </c>
      <c r="N36" s="205">
        <v>12.280000000000001</v>
      </c>
      <c r="O36" s="218">
        <v>15.72</v>
      </c>
      <c r="P36" s="205">
        <v>11.34</v>
      </c>
      <c r="Q36" s="205">
        <v>10.62</v>
      </c>
      <c r="R36" s="205">
        <v>11.38</v>
      </c>
      <c r="S36" s="205">
        <v>11.09</v>
      </c>
      <c r="T36" s="47">
        <f t="shared" si="0"/>
        <v>144.88</v>
      </c>
      <c r="U36" s="47">
        <f t="shared" si="1"/>
        <v>269.47000000000003</v>
      </c>
      <c r="V36" s="206">
        <v>98.27000000000001</v>
      </c>
      <c r="AB36" s="47"/>
    </row>
    <row r="37" spans="1:30" ht="15.75" x14ac:dyDescent="0.25">
      <c r="A37" s="37">
        <v>26</v>
      </c>
      <c r="B37" s="219" t="s">
        <v>163</v>
      </c>
      <c r="C37" s="203">
        <v>0</v>
      </c>
      <c r="D37" s="203">
        <v>0</v>
      </c>
      <c r="E37" s="203">
        <v>0</v>
      </c>
      <c r="F37" s="203">
        <v>0</v>
      </c>
      <c r="G37" s="204">
        <v>0</v>
      </c>
      <c r="H37" s="45">
        <v>0</v>
      </c>
      <c r="I37" s="44">
        <v>0</v>
      </c>
      <c r="J37" s="43">
        <v>0</v>
      </c>
      <c r="K37" s="218"/>
      <c r="L37" s="205"/>
      <c r="M37" s="205"/>
      <c r="N37" s="205">
        <v>0</v>
      </c>
      <c r="O37" s="205">
        <v>0</v>
      </c>
      <c r="P37" s="205">
        <v>0</v>
      </c>
      <c r="Q37" s="205">
        <v>0</v>
      </c>
      <c r="R37" s="205">
        <v>0</v>
      </c>
      <c r="S37" s="205">
        <v>0</v>
      </c>
      <c r="T37" s="47">
        <f t="shared" si="0"/>
        <v>0</v>
      </c>
      <c r="U37" s="47">
        <f t="shared" si="1"/>
        <v>0</v>
      </c>
      <c r="V37" s="206"/>
      <c r="AB37" s="47"/>
    </row>
    <row r="38" spans="1:30" ht="15.75" x14ac:dyDescent="0.25">
      <c r="A38" s="37">
        <v>27</v>
      </c>
      <c r="B38" s="219" t="s">
        <v>164</v>
      </c>
      <c r="C38" s="203">
        <v>0</v>
      </c>
      <c r="D38" s="203">
        <v>0</v>
      </c>
      <c r="E38" s="203">
        <v>0</v>
      </c>
      <c r="F38" s="203">
        <v>0</v>
      </c>
      <c r="G38" s="204">
        <v>25</v>
      </c>
      <c r="H38" s="45">
        <v>0</v>
      </c>
      <c r="I38" s="44">
        <v>0</v>
      </c>
      <c r="J38" s="43">
        <v>0.9</v>
      </c>
      <c r="K38" s="218">
        <v>1.1499999999999999</v>
      </c>
      <c r="L38" s="205">
        <v>5.15</v>
      </c>
      <c r="M38" s="205">
        <v>0.2</v>
      </c>
      <c r="N38" s="205">
        <v>2.7079999999999997</v>
      </c>
      <c r="O38" s="205">
        <v>1.4</v>
      </c>
      <c r="P38" s="205">
        <v>5.52</v>
      </c>
      <c r="Q38" s="205">
        <v>2.3359999999999999</v>
      </c>
      <c r="R38" s="205">
        <v>1.81</v>
      </c>
      <c r="S38" s="205">
        <v>3.97</v>
      </c>
      <c r="T38" s="47">
        <f>SUM(H38:S38)</f>
        <v>25.143999999999995</v>
      </c>
      <c r="U38" s="47">
        <f t="shared" si="1"/>
        <v>25.143999999999995</v>
      </c>
      <c r="V38" s="206"/>
      <c r="AB38" s="47"/>
    </row>
    <row r="39" spans="1:30" ht="23.25" customHeight="1" x14ac:dyDescent="0.25">
      <c r="I39" s="136"/>
      <c r="J39" s="136"/>
      <c r="R39" s="200"/>
      <c r="S39" s="200"/>
      <c r="AB39" s="47"/>
    </row>
    <row r="40" spans="1:30" ht="18.75" x14ac:dyDescent="0.3">
      <c r="B40" s="220" t="s">
        <v>86</v>
      </c>
      <c r="C40" s="220">
        <f>SUM(C10:C38)</f>
        <v>2459.71</v>
      </c>
      <c r="D40" s="220">
        <f>SUM(D10:D36)</f>
        <v>407.59</v>
      </c>
      <c r="E40" s="220">
        <f>SUM(E10:E38)</f>
        <v>215.11</v>
      </c>
      <c r="F40" s="220">
        <f>SUM(F10:F36)</f>
        <v>279.69400000000002</v>
      </c>
      <c r="G40" s="220">
        <f>SUM(G10:G38)</f>
        <v>374.82</v>
      </c>
      <c r="H40" s="66">
        <f t="shared" ref="H40:M40" si="2">SUM(H10:H38)</f>
        <v>22.29</v>
      </c>
      <c r="I40" s="66">
        <f t="shared" si="2"/>
        <v>30.310000000000002</v>
      </c>
      <c r="J40" s="66">
        <f t="shared" si="2"/>
        <v>20.793999999999997</v>
      </c>
      <c r="K40" s="66">
        <f t="shared" si="2"/>
        <v>18.513999999999999</v>
      </c>
      <c r="L40" s="66">
        <f t="shared" si="2"/>
        <v>32.131999999999998</v>
      </c>
      <c r="M40" s="66">
        <f t="shared" si="2"/>
        <v>23.623000000000001</v>
      </c>
      <c r="N40" s="66">
        <f>SUM(N10:N38)</f>
        <v>24.865000000000002</v>
      </c>
      <c r="O40" s="66">
        <f>SUM(O10:O38)</f>
        <v>18.619999999999997</v>
      </c>
      <c r="P40" s="66">
        <f>SUM(P10:P38)</f>
        <v>22.709999999999997</v>
      </c>
      <c r="Q40" s="66">
        <f t="shared" ref="Q40:S40" si="3">SUM(Q10:Q38)</f>
        <v>23.495999999999995</v>
      </c>
      <c r="R40" s="66">
        <f t="shared" si="3"/>
        <v>16.18</v>
      </c>
      <c r="S40" s="66">
        <f t="shared" si="3"/>
        <v>15.06</v>
      </c>
      <c r="T40" s="47">
        <f>SUM(H40:S40)</f>
        <v>268.59399999999999</v>
      </c>
      <c r="U40" s="47">
        <f>SUM(T10:T38)</f>
        <v>268.59399999999999</v>
      </c>
      <c r="W40" s="47"/>
    </row>
    <row r="41" spans="1:30" x14ac:dyDescent="0.25">
      <c r="R41" s="200"/>
      <c r="S41" s="200"/>
    </row>
    <row r="44" spans="1:30" x14ac:dyDescent="0.25">
      <c r="G44" s="47">
        <f>F34+H34</f>
        <v>66.41</v>
      </c>
    </row>
    <row r="45" spans="1:30" x14ac:dyDescent="0.25">
      <c r="G45" s="47">
        <f>71.3-G44</f>
        <v>4.8900000000000006</v>
      </c>
    </row>
  </sheetData>
  <mergeCells count="11">
    <mergeCell ref="U5:U8"/>
    <mergeCell ref="A2:T3"/>
    <mergeCell ref="A5:A8"/>
    <mergeCell ref="B5:B8"/>
    <mergeCell ref="C5:C7"/>
    <mergeCell ref="D5:D7"/>
    <mergeCell ref="E5:E7"/>
    <mergeCell ref="F5:F7"/>
    <mergeCell ref="G5:G7"/>
    <mergeCell ref="H5:N7"/>
    <mergeCell ref="T5:T8"/>
  </mergeCells>
  <pageMargins left="0.70866141732283472" right="0.70866141732283472" top="0.74803149606299213" bottom="0.74803149606299213" header="0.31496062992125984" footer="0.31496062992125984"/>
  <pageSetup scale="44"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2"/>
  <sheetViews>
    <sheetView showGridLines="0" workbookViewId="0">
      <selection sqref="A1:A4"/>
    </sheetView>
  </sheetViews>
  <sheetFormatPr baseColWidth="10" defaultRowHeight="15" x14ac:dyDescent="0.25"/>
  <cols>
    <col min="1" max="1" width="27.42578125" customWidth="1"/>
    <col min="2" max="2" width="12.7109375" bestFit="1" customWidth="1"/>
    <col min="3" max="14" width="11.7109375" bestFit="1" customWidth="1"/>
    <col min="15" max="15" width="0" hidden="1" customWidth="1"/>
    <col min="16" max="16" width="12.7109375" hidden="1" customWidth="1"/>
  </cols>
  <sheetData>
    <row r="1" spans="1:16" ht="18.75" customHeight="1" x14ac:dyDescent="0.25">
      <c r="A1" s="269" t="s">
        <v>93</v>
      </c>
      <c r="B1" s="265" t="s">
        <v>44</v>
      </c>
      <c r="C1" s="265" t="s">
        <v>92</v>
      </c>
      <c r="D1" s="265"/>
      <c r="E1" s="265"/>
      <c r="F1" s="265"/>
      <c r="G1" s="265"/>
      <c r="H1" s="265"/>
      <c r="I1" s="265"/>
      <c r="J1" s="265"/>
      <c r="K1" s="265"/>
      <c r="L1" s="265"/>
      <c r="M1" s="265"/>
      <c r="N1" s="267"/>
    </row>
    <row r="2" spans="1:16" ht="18.75" customHeight="1" x14ac:dyDescent="0.25">
      <c r="A2" s="270"/>
      <c r="B2" s="266"/>
      <c r="C2" s="266"/>
      <c r="D2" s="266"/>
      <c r="E2" s="266"/>
      <c r="F2" s="266"/>
      <c r="G2" s="266"/>
      <c r="H2" s="266"/>
      <c r="I2" s="266"/>
      <c r="J2" s="266"/>
      <c r="K2" s="266"/>
      <c r="L2" s="266"/>
      <c r="M2" s="266"/>
      <c r="N2" s="268"/>
    </row>
    <row r="3" spans="1:16" ht="18.75" customHeight="1" x14ac:dyDescent="0.25">
      <c r="A3" s="270"/>
      <c r="B3" s="266"/>
      <c r="C3" s="266"/>
      <c r="D3" s="266"/>
      <c r="E3" s="266"/>
      <c r="F3" s="266"/>
      <c r="G3" s="266"/>
      <c r="H3" s="266"/>
      <c r="I3" s="266"/>
      <c r="J3" s="266"/>
      <c r="K3" s="266"/>
      <c r="L3" s="266"/>
      <c r="M3" s="266"/>
      <c r="N3" s="268"/>
    </row>
    <row r="4" spans="1:16" ht="18.75" x14ac:dyDescent="0.25">
      <c r="A4" s="271"/>
      <c r="B4" s="79">
        <v>2014</v>
      </c>
      <c r="C4" s="80" t="s">
        <v>48</v>
      </c>
      <c r="D4" s="80" t="s">
        <v>49</v>
      </c>
      <c r="E4" s="80" t="s">
        <v>50</v>
      </c>
      <c r="F4" s="80" t="s">
        <v>51</v>
      </c>
      <c r="G4" s="80" t="s">
        <v>52</v>
      </c>
      <c r="H4" s="80" t="s">
        <v>53</v>
      </c>
      <c r="I4" s="80" t="s">
        <v>54</v>
      </c>
      <c r="J4" s="80" t="s">
        <v>55</v>
      </c>
      <c r="K4" s="80" t="s">
        <v>56</v>
      </c>
      <c r="L4" s="80" t="s">
        <v>57</v>
      </c>
      <c r="M4" s="80" t="s">
        <v>58</v>
      </c>
      <c r="N4" s="81" t="s">
        <v>59</v>
      </c>
    </row>
    <row r="5" spans="1:16" x14ac:dyDescent="0.25">
      <c r="A5" s="77" t="s">
        <v>91</v>
      </c>
      <c r="B5" s="83">
        <v>44200000</v>
      </c>
      <c r="C5" s="83">
        <v>2729008.89</v>
      </c>
      <c r="D5" s="83">
        <v>1994841</v>
      </c>
      <c r="E5" s="83">
        <v>2031014</v>
      </c>
      <c r="F5" s="83">
        <v>3138810.66</v>
      </c>
      <c r="G5" s="83">
        <v>4026394.74</v>
      </c>
      <c r="H5" s="83">
        <v>4046396.6</v>
      </c>
      <c r="I5" s="83">
        <v>4191042.3</v>
      </c>
      <c r="J5" s="83">
        <v>3923919.64</v>
      </c>
      <c r="K5" s="83">
        <v>4156153.9</v>
      </c>
      <c r="L5" s="83">
        <v>4344108</v>
      </c>
      <c r="M5" s="83">
        <v>3987582.27</v>
      </c>
      <c r="N5" s="83">
        <v>4163998.58</v>
      </c>
      <c r="O5" s="190">
        <v>38569272</v>
      </c>
      <c r="P5" s="191">
        <v>34581689.729999997</v>
      </c>
    </row>
    <row r="6" spans="1:16" ht="15.75" thickBot="1" x14ac:dyDescent="0.3">
      <c r="A6" s="78" t="s">
        <v>90</v>
      </c>
      <c r="B6" s="82">
        <v>190000</v>
      </c>
      <c r="C6" s="82">
        <v>10177.959999999999</v>
      </c>
      <c r="D6" s="82">
        <v>12216.647000000001</v>
      </c>
      <c r="E6" s="82">
        <v>8788</v>
      </c>
      <c r="F6" s="82">
        <v>7087</v>
      </c>
      <c r="G6" s="82"/>
      <c r="H6" s="82">
        <f>20374+ 12858</f>
        <v>33232</v>
      </c>
      <c r="I6" s="82">
        <v>20374</v>
      </c>
      <c r="J6" s="82">
        <v>23602</v>
      </c>
      <c r="K6" s="82">
        <v>21686</v>
      </c>
      <c r="L6" s="82">
        <v>8104</v>
      </c>
      <c r="M6" s="82">
        <f>16382.3+1169</f>
        <v>17551.3</v>
      </c>
      <c r="N6" s="82">
        <v>18130.09</v>
      </c>
      <c r="P6" s="146">
        <f>O5-P5</f>
        <v>3987582.2700000033</v>
      </c>
    </row>
    <row r="8" spans="1:16" hidden="1" x14ac:dyDescent="0.25">
      <c r="A8" t="s">
        <v>86</v>
      </c>
      <c r="B8" s="146">
        <f>SUM(B5:B6)</f>
        <v>44390000</v>
      </c>
      <c r="C8" s="146">
        <f t="shared" ref="C8:N8" si="0">SUM(C5:C6)</f>
        <v>2739186.85</v>
      </c>
      <c r="D8" s="146">
        <f t="shared" si="0"/>
        <v>2007057.6470000001</v>
      </c>
      <c r="E8" s="146">
        <f t="shared" si="0"/>
        <v>2039802</v>
      </c>
      <c r="F8" s="146">
        <f t="shared" si="0"/>
        <v>3145897.66</v>
      </c>
      <c r="G8" s="146">
        <f t="shared" si="0"/>
        <v>4026394.74</v>
      </c>
      <c r="H8" s="146">
        <f t="shared" si="0"/>
        <v>4079628.6</v>
      </c>
      <c r="I8" s="146">
        <f>SUM(I5:I6)</f>
        <v>4211416.3</v>
      </c>
      <c r="J8" s="146">
        <f t="shared" si="0"/>
        <v>3947521.64</v>
      </c>
      <c r="K8" s="146">
        <f t="shared" si="0"/>
        <v>4177839.9</v>
      </c>
      <c r="L8" s="146">
        <f t="shared" si="0"/>
        <v>4352212</v>
      </c>
      <c r="M8" s="146">
        <f t="shared" si="0"/>
        <v>4005133.57</v>
      </c>
      <c r="N8" s="146">
        <f t="shared" si="0"/>
        <v>4182128.67</v>
      </c>
    </row>
    <row r="9" spans="1:16" hidden="1" x14ac:dyDescent="0.25"/>
    <row r="10" spans="1:16" hidden="1" x14ac:dyDescent="0.25">
      <c r="L10">
        <f>9273-8104</f>
        <v>1169</v>
      </c>
    </row>
    <row r="11" spans="1:16" hidden="1" x14ac:dyDescent="0.25"/>
    <row r="12" spans="1:16" hidden="1" x14ac:dyDescent="0.25"/>
  </sheetData>
  <mergeCells count="3">
    <mergeCell ref="B1:B3"/>
    <mergeCell ref="C1:N3"/>
    <mergeCell ref="A1:A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L31"/>
  <sheetViews>
    <sheetView topLeftCell="A4" workbookViewId="0">
      <selection activeCell="B8" sqref="B8:B11"/>
    </sheetView>
  </sheetViews>
  <sheetFormatPr baseColWidth="10" defaultRowHeight="15" x14ac:dyDescent="0.25"/>
  <cols>
    <col min="1" max="1" width="60.42578125" style="86" customWidth="1"/>
    <col min="2" max="2" width="9.85546875" style="86" customWidth="1"/>
    <col min="3" max="15" width="11.42578125" style="86"/>
    <col min="16" max="16" width="63.28515625" style="86" customWidth="1"/>
    <col min="17" max="16384" width="11.42578125" style="86"/>
  </cols>
  <sheetData>
    <row r="3" spans="1:12" x14ac:dyDescent="0.25">
      <c r="A3" s="84" t="s">
        <v>95</v>
      </c>
    </row>
    <row r="5" spans="1:12" x14ac:dyDescent="0.25">
      <c r="A5" s="272" t="s">
        <v>97</v>
      </c>
      <c r="B5" s="272"/>
      <c r="C5" s="272"/>
      <c r="D5" s="272"/>
      <c r="E5" s="272"/>
      <c r="F5" s="272"/>
      <c r="G5" s="272"/>
      <c r="H5" s="272"/>
      <c r="I5" s="272"/>
      <c r="J5" s="272"/>
      <c r="K5" s="272"/>
      <c r="L5" s="272"/>
    </row>
    <row r="6" spans="1:12" x14ac:dyDescent="0.25">
      <c r="A6" s="88"/>
      <c r="B6" s="88"/>
      <c r="C6" s="88"/>
      <c r="D6" s="88"/>
      <c r="E6" s="88"/>
      <c r="F6" s="88"/>
      <c r="G6" s="88"/>
      <c r="H6" s="88"/>
      <c r="I6" s="88"/>
      <c r="J6" s="88"/>
      <c r="K6" s="88"/>
      <c r="L6" s="88"/>
    </row>
    <row r="7" spans="1:12" ht="15.75" x14ac:dyDescent="0.25">
      <c r="A7" s="90" t="s">
        <v>101</v>
      </c>
      <c r="B7" s="91" t="s">
        <v>96</v>
      </c>
    </row>
    <row r="8" spans="1:12" ht="15.75" x14ac:dyDescent="0.25">
      <c r="A8" s="87" t="s">
        <v>99</v>
      </c>
      <c r="B8" s="87">
        <v>344</v>
      </c>
    </row>
    <row r="9" spans="1:12" ht="15.75" x14ac:dyDescent="0.25">
      <c r="A9" s="87" t="s">
        <v>100</v>
      </c>
      <c r="B9" s="87">
        <v>245</v>
      </c>
    </row>
    <row r="10" spans="1:12" ht="15.75" x14ac:dyDescent="0.25">
      <c r="A10" s="87" t="s">
        <v>98</v>
      </c>
      <c r="B10" s="87">
        <v>257</v>
      </c>
    </row>
    <row r="11" spans="1:12" ht="15.75" x14ac:dyDescent="0.25">
      <c r="A11" s="92" t="s">
        <v>86</v>
      </c>
      <c r="B11" s="93">
        <f>SUM(B8:B10)</f>
        <v>846</v>
      </c>
    </row>
    <row r="13" spans="1:12" ht="31.5" customHeight="1" x14ac:dyDescent="0.25">
      <c r="A13" s="273" t="s">
        <v>102</v>
      </c>
      <c r="B13" s="273"/>
      <c r="C13" s="273"/>
      <c r="D13" s="273"/>
      <c r="E13" s="273"/>
      <c r="F13" s="273"/>
      <c r="G13" s="273"/>
      <c r="H13" s="273"/>
      <c r="I13" s="273"/>
      <c r="J13" s="273"/>
      <c r="K13" s="273"/>
      <c r="L13" s="273"/>
    </row>
    <row r="14" spans="1:12" ht="38.25" customHeight="1" x14ac:dyDescent="0.25">
      <c r="A14" s="273" t="s">
        <v>94</v>
      </c>
      <c r="B14" s="273"/>
      <c r="C14" s="273"/>
      <c r="D14" s="273"/>
      <c r="E14" s="273"/>
      <c r="F14" s="273"/>
      <c r="G14" s="273"/>
      <c r="H14" s="273"/>
      <c r="I14" s="273"/>
      <c r="J14" s="273"/>
      <c r="K14" s="273"/>
      <c r="L14" s="273"/>
    </row>
    <row r="15" spans="1:12" ht="38.25" customHeight="1" x14ac:dyDescent="0.25">
      <c r="A15" s="125"/>
      <c r="B15" s="125"/>
      <c r="C15" s="125"/>
      <c r="D15" s="125"/>
      <c r="E15" s="125"/>
      <c r="F15" s="125"/>
      <c r="G15" s="125"/>
      <c r="H15" s="125"/>
      <c r="I15" s="125"/>
      <c r="J15" s="125"/>
      <c r="K15" s="125"/>
      <c r="L15" s="125"/>
    </row>
    <row r="16" spans="1:12" ht="16.5" thickBot="1" x14ac:dyDescent="0.3">
      <c r="A16" s="90" t="s">
        <v>101</v>
      </c>
      <c r="B16" s="91" t="s">
        <v>96</v>
      </c>
    </row>
    <row r="17" spans="1:12" ht="15.75" x14ac:dyDescent="0.25">
      <c r="A17" s="126" t="s">
        <v>103</v>
      </c>
      <c r="B17" s="127"/>
    </row>
    <row r="18" spans="1:12" ht="15.75" x14ac:dyDescent="0.25">
      <c r="A18" s="124" t="s">
        <v>104</v>
      </c>
      <c r="B18" s="129">
        <f>174+20</f>
        <v>194</v>
      </c>
    </row>
    <row r="19" spans="1:12" ht="15.75" x14ac:dyDescent="0.25">
      <c r="A19" s="128" t="s">
        <v>100</v>
      </c>
      <c r="B19" s="130">
        <v>245</v>
      </c>
    </row>
    <row r="20" spans="1:12" ht="15.75" x14ac:dyDescent="0.25">
      <c r="A20" s="92" t="s">
        <v>86</v>
      </c>
      <c r="B20" s="89">
        <f>SUM(B17:B19)</f>
        <v>439</v>
      </c>
    </row>
    <row r="21" spans="1:12" x14ac:dyDescent="0.25">
      <c r="B21" s="131"/>
    </row>
    <row r="22" spans="1:12" ht="28.5" customHeight="1" x14ac:dyDescent="0.25">
      <c r="A22" s="274" t="s">
        <v>110</v>
      </c>
      <c r="B22" s="274"/>
      <c r="C22" s="274"/>
      <c r="D22" s="274"/>
      <c r="E22" s="274"/>
      <c r="F22" s="274"/>
      <c r="G22" s="274"/>
      <c r="H22" s="274"/>
      <c r="I22" s="274"/>
      <c r="J22" s="274"/>
      <c r="K22" s="274"/>
      <c r="L22" s="274"/>
    </row>
    <row r="23" spans="1:12" ht="36" customHeight="1" x14ac:dyDescent="0.25">
      <c r="A23" s="274"/>
      <c r="B23" s="274"/>
      <c r="C23" s="274"/>
      <c r="D23" s="274"/>
      <c r="E23" s="274"/>
      <c r="F23" s="274"/>
      <c r="G23" s="274"/>
      <c r="H23" s="274"/>
      <c r="I23" s="274"/>
      <c r="J23" s="274"/>
      <c r="K23" s="274"/>
      <c r="L23" s="274"/>
    </row>
    <row r="24" spans="1:12" ht="15.75" thickBot="1" x14ac:dyDescent="0.3"/>
    <row r="25" spans="1:12" ht="33" customHeight="1" thickBot="1" x14ac:dyDescent="0.3">
      <c r="A25" s="137" t="s">
        <v>106</v>
      </c>
      <c r="B25" s="138" t="s">
        <v>111</v>
      </c>
    </row>
    <row r="26" spans="1:12" ht="16.5" thickBot="1" x14ac:dyDescent="0.3">
      <c r="A26" s="139" t="s">
        <v>107</v>
      </c>
      <c r="B26" s="143">
        <v>521.20000000000005</v>
      </c>
    </row>
    <row r="27" spans="1:12" ht="16.5" thickBot="1" x14ac:dyDescent="0.3">
      <c r="A27" s="139" t="s">
        <v>108</v>
      </c>
      <c r="B27" s="143">
        <v>33.1</v>
      </c>
    </row>
    <row r="28" spans="1:12" ht="16.5" thickBot="1" x14ac:dyDescent="0.3">
      <c r="A28" s="139" t="s">
        <v>109</v>
      </c>
      <c r="B28" s="143">
        <v>4</v>
      </c>
    </row>
    <row r="29" spans="1:12" ht="17.25" thickBot="1" x14ac:dyDescent="0.3">
      <c r="A29" s="140" t="s">
        <v>112</v>
      </c>
      <c r="B29" s="144">
        <v>297.89999999999998</v>
      </c>
    </row>
    <row r="30" spans="1:12" ht="17.25" thickBot="1" x14ac:dyDescent="0.3">
      <c r="A30" s="140" t="s">
        <v>113</v>
      </c>
      <c r="B30" s="144">
        <v>20.399999999999999</v>
      </c>
    </row>
    <row r="31" spans="1:12" ht="17.25" thickBot="1" x14ac:dyDescent="0.3">
      <c r="A31" s="141" t="s">
        <v>86</v>
      </c>
      <c r="B31" s="142">
        <f>SUM(B26:B30)</f>
        <v>876.6</v>
      </c>
    </row>
  </sheetData>
  <mergeCells count="4">
    <mergeCell ref="A5:L5"/>
    <mergeCell ref="A13:L13"/>
    <mergeCell ref="A14:L14"/>
    <mergeCell ref="A22:L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R57"/>
  <sheetViews>
    <sheetView topLeftCell="A19" zoomScaleNormal="100" workbookViewId="0">
      <selection activeCell="C49" sqref="C49:F49"/>
    </sheetView>
  </sheetViews>
  <sheetFormatPr baseColWidth="10" defaultRowHeight="11.25" x14ac:dyDescent="0.25"/>
  <cols>
    <col min="1" max="1" width="11.42578125" style="150"/>
    <col min="2" max="3" width="13.85546875" style="150" customWidth="1"/>
    <col min="4" max="6" width="15.5703125" style="150" customWidth="1"/>
    <col min="7" max="7" width="13.42578125" style="150" customWidth="1"/>
    <col min="8" max="8" width="1.28515625" style="151" customWidth="1"/>
    <col min="9" max="9" width="1.42578125" style="151" customWidth="1"/>
    <col min="10" max="10" width="13.42578125" style="150" customWidth="1"/>
    <col min="11" max="19" width="13.85546875" style="150" customWidth="1"/>
    <col min="20" max="16384" width="11.42578125" style="150"/>
  </cols>
  <sheetData>
    <row r="1" spans="2:18" ht="27" customHeight="1" thickBot="1" x14ac:dyDescent="0.3"/>
    <row r="2" spans="2:18" ht="15.75" customHeight="1" x14ac:dyDescent="0.25">
      <c r="B2" s="282" t="s">
        <v>135</v>
      </c>
      <c r="C2" s="283"/>
      <c r="D2" s="283"/>
      <c r="E2" s="283"/>
      <c r="F2" s="283"/>
      <c r="G2" s="284"/>
      <c r="H2" s="183"/>
      <c r="I2" s="182"/>
      <c r="J2" s="285" t="s">
        <v>134</v>
      </c>
      <c r="K2" s="286"/>
      <c r="L2" s="286"/>
      <c r="M2" s="286"/>
      <c r="N2" s="286"/>
      <c r="O2" s="286"/>
      <c r="P2" s="286"/>
      <c r="Q2" s="286"/>
      <c r="R2" s="287"/>
    </row>
    <row r="3" spans="2:18" x14ac:dyDescent="0.25">
      <c r="B3" s="159"/>
      <c r="C3" s="158"/>
      <c r="D3" s="158"/>
      <c r="E3" s="158"/>
      <c r="F3" s="158"/>
      <c r="G3" s="158"/>
      <c r="H3" s="161"/>
      <c r="I3" s="160"/>
      <c r="J3" s="158"/>
      <c r="K3" s="158"/>
      <c r="L3" s="158"/>
      <c r="M3" s="158"/>
      <c r="N3" s="158"/>
      <c r="O3" s="158"/>
      <c r="P3" s="158"/>
      <c r="Q3" s="158"/>
      <c r="R3" s="157"/>
    </row>
    <row r="4" spans="2:18" s="176" customFormat="1" ht="45" x14ac:dyDescent="0.25">
      <c r="B4" s="181" t="s">
        <v>131</v>
      </c>
      <c r="C4" s="178" t="s">
        <v>133</v>
      </c>
      <c r="D4" s="178" t="s">
        <v>136</v>
      </c>
      <c r="E4" s="178" t="s">
        <v>137</v>
      </c>
      <c r="F4" s="178" t="s">
        <v>146</v>
      </c>
      <c r="G4" s="178" t="s">
        <v>132</v>
      </c>
      <c r="H4" s="180"/>
      <c r="I4" s="179"/>
      <c r="J4" s="178" t="s">
        <v>131</v>
      </c>
      <c r="K4" s="178" t="s">
        <v>130</v>
      </c>
      <c r="L4" s="178" t="s">
        <v>129</v>
      </c>
      <c r="M4" s="178" t="s">
        <v>128</v>
      </c>
      <c r="N4" s="178" t="s">
        <v>138</v>
      </c>
      <c r="O4" s="177" t="s">
        <v>149</v>
      </c>
      <c r="P4" s="177" t="s">
        <v>167</v>
      </c>
      <c r="Q4" s="177" t="s">
        <v>168</v>
      </c>
      <c r="R4" s="177" t="s">
        <v>169</v>
      </c>
    </row>
    <row r="5" spans="2:18" x14ac:dyDescent="0.25">
      <c r="B5" s="174" t="s">
        <v>127</v>
      </c>
      <c r="C5" s="170">
        <v>24553</v>
      </c>
      <c r="D5" s="170">
        <v>7296</v>
      </c>
      <c r="E5" s="184">
        <v>12516</v>
      </c>
      <c r="F5" s="184">
        <v>12516</v>
      </c>
      <c r="G5" s="167">
        <f>+F5/C5</f>
        <v>0.50975440882987821</v>
      </c>
      <c r="H5" s="169"/>
      <c r="I5" s="160"/>
      <c r="J5" s="168" t="s">
        <v>127</v>
      </c>
      <c r="K5" s="167">
        <v>1</v>
      </c>
      <c r="L5" s="167">
        <v>0.91</v>
      </c>
      <c r="M5" s="167">
        <v>0.91</v>
      </c>
      <c r="N5" s="167">
        <v>0.93</v>
      </c>
      <c r="O5" s="166">
        <v>0.94</v>
      </c>
      <c r="P5" s="166">
        <v>0.94</v>
      </c>
      <c r="Q5" s="166">
        <v>0.94</v>
      </c>
      <c r="R5" s="166">
        <v>0.94</v>
      </c>
    </row>
    <row r="6" spans="2:18" x14ac:dyDescent="0.25">
      <c r="B6" s="174" t="s">
        <v>126</v>
      </c>
      <c r="C6" s="170">
        <v>109817</v>
      </c>
      <c r="D6" s="184">
        <v>53659</v>
      </c>
      <c r="E6" s="184">
        <v>62602</v>
      </c>
      <c r="F6" s="184">
        <v>62602</v>
      </c>
      <c r="G6" s="167">
        <f t="shared" ref="G6:G13" si="0">+F6/C6</f>
        <v>0.57005745922762419</v>
      </c>
      <c r="H6" s="169"/>
      <c r="I6" s="160"/>
      <c r="J6" s="168" t="s">
        <v>126</v>
      </c>
      <c r="K6" s="167">
        <v>1</v>
      </c>
      <c r="L6" s="167">
        <v>0.84</v>
      </c>
      <c r="M6" s="167">
        <v>0.84</v>
      </c>
      <c r="N6" s="167">
        <v>0.85</v>
      </c>
      <c r="O6" s="166">
        <v>0.87</v>
      </c>
      <c r="P6" s="166">
        <v>0.87</v>
      </c>
      <c r="Q6" s="166">
        <v>0.9</v>
      </c>
      <c r="R6" s="166">
        <v>0.9</v>
      </c>
    </row>
    <row r="7" spans="2:18" x14ac:dyDescent="0.25">
      <c r="B7" s="174" t="s">
        <v>125</v>
      </c>
      <c r="C7" s="170">
        <f>1563+42000</f>
        <v>43563</v>
      </c>
      <c r="D7" s="184">
        <v>0</v>
      </c>
      <c r="E7" s="184">
        <v>0</v>
      </c>
      <c r="F7" s="184">
        <v>0</v>
      </c>
      <c r="G7" s="167">
        <f t="shared" si="0"/>
        <v>0</v>
      </c>
      <c r="H7" s="169"/>
      <c r="I7" s="160"/>
      <c r="J7" s="168" t="s">
        <v>125</v>
      </c>
      <c r="K7" s="167">
        <v>1</v>
      </c>
      <c r="L7" s="167">
        <v>1</v>
      </c>
      <c r="M7" s="167">
        <v>1</v>
      </c>
      <c r="N7" s="167">
        <v>1</v>
      </c>
      <c r="O7" s="166">
        <v>1</v>
      </c>
      <c r="P7" s="166">
        <v>1</v>
      </c>
      <c r="Q7" s="166">
        <v>1</v>
      </c>
      <c r="R7" s="166">
        <v>1</v>
      </c>
    </row>
    <row r="8" spans="2:18" x14ac:dyDescent="0.25">
      <c r="B8" s="174" t="s">
        <v>124</v>
      </c>
      <c r="C8" s="175"/>
      <c r="D8" s="185"/>
      <c r="E8" s="185"/>
      <c r="F8" s="185"/>
      <c r="G8" s="185"/>
      <c r="H8" s="169"/>
      <c r="I8" s="160"/>
      <c r="J8" s="168" t="s">
        <v>124</v>
      </c>
      <c r="K8" s="173"/>
      <c r="L8" s="173"/>
      <c r="M8" s="173"/>
      <c r="N8" s="173"/>
      <c r="O8" s="172"/>
      <c r="P8" s="172"/>
      <c r="Q8" s="172"/>
      <c r="R8" s="172"/>
    </row>
    <row r="9" spans="2:18" x14ac:dyDescent="0.25">
      <c r="B9" s="174" t="s">
        <v>123</v>
      </c>
      <c r="C9" s="170">
        <v>350000</v>
      </c>
      <c r="D9" s="184">
        <v>0</v>
      </c>
      <c r="E9" s="184">
        <v>0</v>
      </c>
      <c r="F9" s="184">
        <v>0</v>
      </c>
      <c r="G9" s="167">
        <f t="shared" si="0"/>
        <v>0</v>
      </c>
      <c r="H9" s="169"/>
      <c r="I9" s="160"/>
      <c r="J9" s="174" t="s">
        <v>123</v>
      </c>
      <c r="K9" s="167">
        <v>1</v>
      </c>
      <c r="L9" s="167">
        <v>0.85</v>
      </c>
      <c r="M9" s="167">
        <v>0.85</v>
      </c>
      <c r="N9" s="167">
        <v>0.87</v>
      </c>
      <c r="O9" s="166">
        <v>0.89</v>
      </c>
      <c r="P9" s="166">
        <v>0.89</v>
      </c>
      <c r="Q9" s="166">
        <v>0.9</v>
      </c>
      <c r="R9" s="166">
        <v>0.9</v>
      </c>
    </row>
    <row r="10" spans="2:18" x14ac:dyDescent="0.25">
      <c r="B10" s="174" t="s">
        <v>122</v>
      </c>
      <c r="C10" s="170">
        <v>33000</v>
      </c>
      <c r="D10" s="184">
        <v>23000</v>
      </c>
      <c r="E10" s="184">
        <v>23000</v>
      </c>
      <c r="F10" s="184">
        <v>23000</v>
      </c>
      <c r="G10" s="167">
        <f t="shared" si="0"/>
        <v>0.69696969696969702</v>
      </c>
      <c r="H10" s="169"/>
      <c r="I10" s="160"/>
      <c r="J10" s="168" t="s">
        <v>122</v>
      </c>
      <c r="K10" s="167">
        <v>1</v>
      </c>
      <c r="L10" s="167">
        <v>0.59</v>
      </c>
      <c r="M10" s="167">
        <v>0.59</v>
      </c>
      <c r="N10" s="167">
        <v>0.65</v>
      </c>
      <c r="O10" s="166">
        <v>0.7</v>
      </c>
      <c r="P10" s="166">
        <v>0.7</v>
      </c>
      <c r="Q10" s="166">
        <v>0.8</v>
      </c>
      <c r="R10" s="166">
        <v>0.95</v>
      </c>
    </row>
    <row r="11" spans="2:18" x14ac:dyDescent="0.25">
      <c r="B11" s="174" t="s">
        <v>120</v>
      </c>
      <c r="C11" s="170">
        <v>81234</v>
      </c>
      <c r="D11" s="184">
        <v>0</v>
      </c>
      <c r="E11" s="184">
        <v>0</v>
      </c>
      <c r="F11" s="184">
        <v>0</v>
      </c>
      <c r="G11" s="167">
        <f t="shared" si="0"/>
        <v>0</v>
      </c>
      <c r="H11" s="169"/>
      <c r="I11" s="160"/>
      <c r="J11" s="168" t="s">
        <v>120</v>
      </c>
      <c r="K11" s="167">
        <v>1</v>
      </c>
      <c r="L11" s="167">
        <v>0.7</v>
      </c>
      <c r="M11" s="167">
        <v>0.7</v>
      </c>
      <c r="N11" s="167">
        <v>1</v>
      </c>
      <c r="O11" s="166">
        <v>1</v>
      </c>
      <c r="P11" s="166">
        <v>1</v>
      </c>
      <c r="Q11" s="166">
        <v>0</v>
      </c>
      <c r="R11" s="166">
        <v>0</v>
      </c>
    </row>
    <row r="12" spans="2:18" x14ac:dyDescent="0.25">
      <c r="B12" s="174" t="s">
        <v>119</v>
      </c>
      <c r="C12" s="170">
        <v>19348</v>
      </c>
      <c r="D12" s="184">
        <v>0</v>
      </c>
      <c r="E12" s="184">
        <v>0</v>
      </c>
      <c r="F12" s="184">
        <v>0</v>
      </c>
      <c r="G12" s="167">
        <f t="shared" si="0"/>
        <v>0</v>
      </c>
      <c r="H12" s="169"/>
      <c r="I12" s="160"/>
      <c r="J12" s="168" t="s">
        <v>119</v>
      </c>
      <c r="K12" s="173"/>
      <c r="L12" s="173"/>
      <c r="M12" s="173"/>
      <c r="N12" s="173"/>
      <c r="O12" s="172"/>
      <c r="P12" s="172"/>
      <c r="Q12" s="172"/>
      <c r="R12" s="172"/>
    </row>
    <row r="13" spans="2:18" x14ac:dyDescent="0.25">
      <c r="B13" s="174" t="s">
        <v>118</v>
      </c>
      <c r="C13" s="170">
        <v>19083</v>
      </c>
      <c r="D13" s="184">
        <v>0</v>
      </c>
      <c r="E13" s="184">
        <v>0</v>
      </c>
      <c r="F13" s="184">
        <v>0</v>
      </c>
      <c r="G13" s="167">
        <f t="shared" si="0"/>
        <v>0</v>
      </c>
      <c r="H13" s="169"/>
      <c r="I13" s="160"/>
      <c r="J13" s="168" t="s">
        <v>118</v>
      </c>
      <c r="K13" s="173"/>
      <c r="L13" s="173"/>
      <c r="M13" s="173"/>
      <c r="N13" s="173"/>
      <c r="O13" s="172"/>
      <c r="P13" s="172"/>
      <c r="Q13" s="172"/>
      <c r="R13" s="172"/>
    </row>
    <row r="14" spans="2:18" x14ac:dyDescent="0.25">
      <c r="B14" s="171" t="s">
        <v>86</v>
      </c>
      <c r="C14" s="170">
        <f>SUM(C5:C13)</f>
        <v>680598</v>
      </c>
      <c r="D14" s="184">
        <f>SUM(D5:D13)</f>
        <v>83955</v>
      </c>
      <c r="E14" s="184">
        <f>SUM(E5:E13)</f>
        <v>98118</v>
      </c>
      <c r="F14" s="184">
        <f>SUM(F5:F13)</f>
        <v>98118</v>
      </c>
      <c r="G14" s="167">
        <f t="shared" ref="G14" si="1">+E14/C14</f>
        <v>0.1441643966041628</v>
      </c>
      <c r="H14" s="169"/>
      <c r="I14" s="160"/>
      <c r="J14" s="168" t="s">
        <v>86</v>
      </c>
      <c r="K14" s="167">
        <f t="shared" ref="K14:P14" si="2">SUM(K5:K13)/6</f>
        <v>1</v>
      </c>
      <c r="L14" s="167">
        <f t="shared" si="2"/>
        <v>0.81500000000000006</v>
      </c>
      <c r="M14" s="167">
        <f t="shared" si="2"/>
        <v>0.81500000000000006</v>
      </c>
      <c r="N14" s="167">
        <f t="shared" si="2"/>
        <v>0.88333333333333341</v>
      </c>
      <c r="O14" s="166">
        <f t="shared" si="2"/>
        <v>0.9</v>
      </c>
      <c r="P14" s="166">
        <f t="shared" si="2"/>
        <v>0.9</v>
      </c>
      <c r="Q14" s="166">
        <f>SUM(Q5:Q13)/5</f>
        <v>0.90800000000000003</v>
      </c>
      <c r="R14" s="166">
        <f>SUM(R5:R13)/5</f>
        <v>0.93799999999999994</v>
      </c>
    </row>
    <row r="15" spans="2:18" ht="4.5" customHeight="1" x14ac:dyDescent="0.25">
      <c r="B15" s="159"/>
      <c r="C15" s="158"/>
      <c r="D15" s="158"/>
      <c r="E15" s="158"/>
      <c r="F15" s="158"/>
      <c r="G15" s="158"/>
      <c r="H15" s="161"/>
      <c r="I15" s="160"/>
      <c r="J15" s="158"/>
      <c r="K15" s="158"/>
      <c r="L15" s="158"/>
      <c r="M15" s="158"/>
      <c r="N15" s="158"/>
      <c r="O15" s="158"/>
      <c r="P15" s="158"/>
      <c r="Q15" s="158"/>
      <c r="R15" s="157"/>
    </row>
    <row r="16" spans="2:18" ht="35.25" customHeight="1" x14ac:dyDescent="0.25">
      <c r="B16" s="288" t="s">
        <v>147</v>
      </c>
      <c r="C16" s="289"/>
      <c r="D16" s="289"/>
      <c r="E16" s="289"/>
      <c r="F16" s="289"/>
      <c r="G16" s="290"/>
      <c r="H16" s="165"/>
      <c r="I16" s="160"/>
      <c r="J16" s="294" t="s">
        <v>148</v>
      </c>
      <c r="K16" s="289"/>
      <c r="L16" s="289"/>
      <c r="M16" s="289"/>
      <c r="N16" s="289"/>
      <c r="O16" s="289"/>
      <c r="P16" s="289"/>
      <c r="Q16" s="289"/>
      <c r="R16" s="295"/>
    </row>
    <row r="17" spans="2:18" ht="35.25" customHeight="1" thickBot="1" x14ac:dyDescent="0.3">
      <c r="B17" s="291"/>
      <c r="C17" s="292"/>
      <c r="D17" s="292"/>
      <c r="E17" s="292"/>
      <c r="F17" s="292"/>
      <c r="G17" s="293"/>
      <c r="H17" s="165"/>
      <c r="I17" s="160"/>
      <c r="J17" s="296"/>
      <c r="K17" s="297"/>
      <c r="L17" s="297"/>
      <c r="M17" s="297"/>
      <c r="N17" s="297"/>
      <c r="O17" s="297"/>
      <c r="P17" s="297"/>
      <c r="Q17" s="297"/>
      <c r="R17" s="298"/>
    </row>
    <row r="18" spans="2:18" x14ac:dyDescent="0.25">
      <c r="B18" s="164"/>
      <c r="C18" s="163"/>
      <c r="D18" s="163"/>
      <c r="E18" s="163"/>
      <c r="F18" s="163"/>
      <c r="G18" s="162"/>
      <c r="H18" s="161"/>
      <c r="I18" s="160"/>
      <c r="J18" s="164"/>
      <c r="K18" s="163"/>
      <c r="L18" s="163"/>
      <c r="M18" s="163"/>
      <c r="N18" s="162"/>
      <c r="O18" s="162"/>
      <c r="P18" s="162"/>
      <c r="Q18" s="162"/>
      <c r="R18" s="162"/>
    </row>
    <row r="19" spans="2:18" x14ac:dyDescent="0.25">
      <c r="B19" s="159"/>
      <c r="C19" s="158"/>
      <c r="D19" s="158"/>
      <c r="E19" s="158"/>
      <c r="F19" s="158"/>
      <c r="G19" s="157"/>
      <c r="H19" s="161"/>
      <c r="I19" s="160"/>
      <c r="J19" s="159"/>
      <c r="K19" s="158"/>
      <c r="L19" s="158"/>
      <c r="M19" s="158"/>
      <c r="N19" s="157"/>
      <c r="O19" s="157"/>
      <c r="P19" s="157"/>
      <c r="Q19" s="157"/>
      <c r="R19" s="157"/>
    </row>
    <row r="20" spans="2:18" x14ac:dyDescent="0.25">
      <c r="B20" s="159"/>
      <c r="C20" s="158"/>
      <c r="D20" s="158"/>
      <c r="E20" s="158"/>
      <c r="F20" s="158"/>
      <c r="G20" s="157"/>
      <c r="H20" s="161"/>
      <c r="I20" s="160"/>
      <c r="J20" s="159"/>
      <c r="K20" s="158"/>
      <c r="L20" s="158"/>
      <c r="M20" s="158"/>
      <c r="N20" s="157"/>
      <c r="O20" s="157"/>
      <c r="P20" s="157"/>
      <c r="Q20" s="157"/>
      <c r="R20" s="157"/>
    </row>
    <row r="21" spans="2:18" x14ac:dyDescent="0.25">
      <c r="B21" s="159"/>
      <c r="C21" s="158"/>
      <c r="D21" s="158"/>
      <c r="E21" s="158"/>
      <c r="F21" s="158"/>
      <c r="G21" s="157"/>
      <c r="H21" s="161"/>
      <c r="I21" s="160"/>
      <c r="J21" s="159"/>
      <c r="K21" s="158"/>
      <c r="L21" s="158"/>
      <c r="M21" s="158"/>
      <c r="N21" s="157"/>
      <c r="O21" s="157"/>
      <c r="P21" s="157"/>
      <c r="Q21" s="157"/>
      <c r="R21" s="157"/>
    </row>
    <row r="22" spans="2:18" x14ac:dyDescent="0.25">
      <c r="B22" s="159"/>
      <c r="C22" s="158"/>
      <c r="D22" s="158"/>
      <c r="E22" s="158"/>
      <c r="F22" s="158"/>
      <c r="G22" s="157"/>
      <c r="H22" s="161"/>
      <c r="I22" s="160"/>
      <c r="J22" s="159"/>
      <c r="K22" s="158"/>
      <c r="L22" s="158"/>
      <c r="M22" s="158"/>
      <c r="N22" s="157"/>
      <c r="O22" s="157"/>
      <c r="P22" s="157"/>
      <c r="Q22" s="157"/>
      <c r="R22" s="157"/>
    </row>
    <row r="23" spans="2:18" x14ac:dyDescent="0.25">
      <c r="B23" s="159"/>
      <c r="C23" s="158"/>
      <c r="D23" s="158"/>
      <c r="E23" s="158"/>
      <c r="F23" s="158"/>
      <c r="G23" s="157"/>
      <c r="H23" s="161"/>
      <c r="I23" s="160"/>
      <c r="J23" s="159"/>
      <c r="K23" s="158"/>
      <c r="L23" s="158"/>
      <c r="M23" s="158"/>
      <c r="N23" s="157"/>
      <c r="O23" s="157"/>
      <c r="P23" s="157"/>
      <c r="Q23" s="157"/>
      <c r="R23" s="157"/>
    </row>
    <row r="24" spans="2:18" x14ac:dyDescent="0.25">
      <c r="B24" s="159"/>
      <c r="C24" s="158"/>
      <c r="D24" s="158"/>
      <c r="E24" s="158"/>
      <c r="F24" s="158"/>
      <c r="G24" s="157"/>
      <c r="H24" s="161"/>
      <c r="I24" s="160"/>
      <c r="J24" s="159"/>
      <c r="K24" s="158"/>
      <c r="L24" s="158"/>
      <c r="M24" s="158"/>
      <c r="N24" s="157"/>
      <c r="O24" s="157"/>
      <c r="P24" s="157"/>
      <c r="Q24" s="157"/>
      <c r="R24" s="157"/>
    </row>
    <row r="25" spans="2:18" x14ac:dyDescent="0.25">
      <c r="B25" s="159"/>
      <c r="C25" s="158"/>
      <c r="D25" s="158"/>
      <c r="E25" s="158"/>
      <c r="F25" s="158"/>
      <c r="G25" s="157"/>
      <c r="H25" s="161"/>
      <c r="I25" s="160"/>
      <c r="J25" s="159"/>
      <c r="K25" s="158"/>
      <c r="L25" s="158"/>
      <c r="M25" s="158"/>
      <c r="N25" s="157"/>
      <c r="O25" s="157"/>
      <c r="P25" s="157"/>
      <c r="Q25" s="157"/>
      <c r="R25" s="157"/>
    </row>
    <row r="26" spans="2:18" x14ac:dyDescent="0.25">
      <c r="B26" s="159"/>
      <c r="C26" s="158"/>
      <c r="D26" s="158"/>
      <c r="E26" s="158"/>
      <c r="F26" s="158"/>
      <c r="G26" s="157"/>
      <c r="H26" s="161"/>
      <c r="I26" s="160"/>
      <c r="J26" s="159"/>
      <c r="K26" s="158"/>
      <c r="L26" s="158"/>
      <c r="M26" s="158"/>
      <c r="N26" s="157"/>
      <c r="O26" s="157"/>
      <c r="P26" s="157"/>
      <c r="Q26" s="157"/>
      <c r="R26" s="157"/>
    </row>
    <row r="27" spans="2:18" x14ac:dyDescent="0.25">
      <c r="B27" s="159"/>
      <c r="C27" s="158"/>
      <c r="D27" s="158"/>
      <c r="E27" s="158"/>
      <c r="F27" s="158"/>
      <c r="G27" s="157"/>
      <c r="H27" s="161"/>
      <c r="I27" s="160"/>
      <c r="J27" s="159"/>
      <c r="K27" s="158"/>
      <c r="L27" s="158"/>
      <c r="M27" s="158"/>
      <c r="N27" s="157"/>
      <c r="O27" s="157"/>
      <c r="P27" s="157"/>
      <c r="Q27" s="157"/>
      <c r="R27" s="157"/>
    </row>
    <row r="28" spans="2:18" x14ac:dyDescent="0.25">
      <c r="B28" s="159"/>
      <c r="C28" s="158"/>
      <c r="D28" s="158"/>
      <c r="E28" s="158"/>
      <c r="F28" s="158"/>
      <c r="G28" s="157"/>
      <c r="H28" s="161"/>
      <c r="I28" s="160"/>
      <c r="J28" s="159"/>
      <c r="K28" s="158"/>
      <c r="L28" s="158"/>
      <c r="M28" s="158"/>
      <c r="N28" s="157"/>
      <c r="O28" s="157"/>
      <c r="P28" s="157"/>
      <c r="Q28" s="157"/>
      <c r="R28" s="157"/>
    </row>
    <row r="29" spans="2:18" x14ac:dyDescent="0.25">
      <c r="B29" s="159"/>
      <c r="C29" s="158"/>
      <c r="D29" s="158"/>
      <c r="E29" s="158"/>
      <c r="F29" s="158"/>
      <c r="G29" s="157"/>
      <c r="H29" s="161"/>
      <c r="I29" s="160"/>
      <c r="J29" s="159"/>
      <c r="K29" s="158"/>
      <c r="L29" s="158"/>
      <c r="M29" s="158"/>
      <c r="N29" s="157"/>
      <c r="O29" s="157"/>
      <c r="P29" s="157"/>
      <c r="Q29" s="157"/>
      <c r="R29" s="157"/>
    </row>
    <row r="30" spans="2:18" x14ac:dyDescent="0.25">
      <c r="B30" s="159"/>
      <c r="C30" s="158"/>
      <c r="D30" s="158"/>
      <c r="E30" s="158"/>
      <c r="F30" s="158"/>
      <c r="G30" s="157"/>
      <c r="H30" s="161"/>
      <c r="I30" s="160"/>
      <c r="J30" s="159"/>
      <c r="K30" s="158"/>
      <c r="L30" s="158"/>
      <c r="M30" s="158"/>
      <c r="N30" s="157"/>
      <c r="O30" s="157"/>
      <c r="P30" s="157"/>
      <c r="Q30" s="157"/>
      <c r="R30" s="157"/>
    </row>
    <row r="31" spans="2:18" ht="4.5" customHeight="1" x14ac:dyDescent="0.25">
      <c r="B31" s="159"/>
      <c r="C31" s="158"/>
      <c r="D31" s="158"/>
      <c r="E31" s="158"/>
      <c r="F31" s="158"/>
      <c r="G31" s="157"/>
      <c r="H31" s="161"/>
      <c r="I31" s="160"/>
      <c r="J31" s="159"/>
      <c r="K31" s="158"/>
      <c r="L31" s="158"/>
      <c r="M31" s="158"/>
      <c r="N31" s="157"/>
      <c r="O31" s="157"/>
      <c r="P31" s="157"/>
      <c r="Q31" s="157"/>
      <c r="R31" s="157"/>
    </row>
    <row r="32" spans="2:18" ht="11.25" customHeight="1" x14ac:dyDescent="0.25">
      <c r="B32" s="159"/>
      <c r="C32" s="158"/>
      <c r="D32" s="158"/>
      <c r="E32" s="158"/>
      <c r="F32" s="158"/>
      <c r="G32" s="157"/>
      <c r="H32" s="161"/>
      <c r="I32" s="160"/>
      <c r="J32" s="159"/>
      <c r="K32" s="158"/>
      <c r="L32" s="158"/>
      <c r="M32" s="158"/>
      <c r="N32" s="157"/>
      <c r="O32" s="157"/>
      <c r="P32" s="157"/>
      <c r="Q32" s="157"/>
      <c r="R32" s="157"/>
    </row>
    <row r="33" spans="2:18" x14ac:dyDescent="0.25">
      <c r="B33" s="159"/>
      <c r="C33" s="158"/>
      <c r="D33" s="158"/>
      <c r="E33" s="158"/>
      <c r="F33" s="158"/>
      <c r="G33" s="157"/>
      <c r="H33" s="161"/>
      <c r="I33" s="160"/>
      <c r="J33" s="159"/>
      <c r="K33" s="158"/>
      <c r="L33" s="158"/>
      <c r="M33" s="158"/>
      <c r="N33" s="157"/>
      <c r="O33" s="157"/>
      <c r="P33" s="157"/>
      <c r="Q33" s="157"/>
      <c r="R33" s="157"/>
    </row>
    <row r="34" spans="2:18" ht="12" thickBot="1" x14ac:dyDescent="0.3">
      <c r="B34" s="154"/>
      <c r="C34" s="153"/>
      <c r="D34" s="153"/>
      <c r="E34" s="153"/>
      <c r="F34" s="153"/>
      <c r="G34" s="152"/>
      <c r="H34" s="156"/>
      <c r="I34" s="155"/>
      <c r="J34" s="154"/>
      <c r="K34" s="153"/>
      <c r="L34" s="153"/>
      <c r="M34" s="153"/>
      <c r="N34" s="152"/>
      <c r="O34" s="152"/>
      <c r="P34" s="152"/>
      <c r="Q34" s="152"/>
      <c r="R34" s="152"/>
    </row>
    <row r="36" spans="2:18" ht="21.75" hidden="1" customHeight="1" x14ac:dyDescent="0.25">
      <c r="B36" s="186" t="s">
        <v>139</v>
      </c>
      <c r="C36" s="281" t="s">
        <v>145</v>
      </c>
      <c r="D36" s="281"/>
      <c r="E36" s="281"/>
      <c r="F36" s="281"/>
      <c r="G36" s="281"/>
    </row>
    <row r="37" spans="2:18" ht="21.75" hidden="1" customHeight="1" x14ac:dyDescent="0.25">
      <c r="B37" s="168" t="s">
        <v>127</v>
      </c>
      <c r="C37" s="275" t="s">
        <v>140</v>
      </c>
      <c r="D37" s="276"/>
      <c r="E37" s="276"/>
      <c r="F37" s="276"/>
      <c r="G37" s="277"/>
    </row>
    <row r="38" spans="2:18" ht="21.75" hidden="1" customHeight="1" x14ac:dyDescent="0.25">
      <c r="B38" s="168" t="s">
        <v>126</v>
      </c>
      <c r="C38" s="275" t="s">
        <v>141</v>
      </c>
      <c r="D38" s="276"/>
      <c r="E38" s="276"/>
      <c r="F38" s="276"/>
      <c r="G38" s="277"/>
    </row>
    <row r="39" spans="2:18" ht="21.75" hidden="1" customHeight="1" x14ac:dyDescent="0.25">
      <c r="B39" s="168" t="s">
        <v>125</v>
      </c>
      <c r="C39" s="275" t="s">
        <v>142</v>
      </c>
      <c r="D39" s="276"/>
      <c r="E39" s="276"/>
      <c r="F39" s="276"/>
      <c r="G39" s="277"/>
    </row>
    <row r="40" spans="2:18" ht="21.75" hidden="1" customHeight="1" x14ac:dyDescent="0.25">
      <c r="B40" s="168" t="s">
        <v>124</v>
      </c>
      <c r="C40" s="275" t="s">
        <v>142</v>
      </c>
      <c r="D40" s="276"/>
      <c r="E40" s="276"/>
      <c r="F40" s="276"/>
      <c r="G40" s="277"/>
    </row>
    <row r="41" spans="2:18" ht="21.75" hidden="1" customHeight="1" x14ac:dyDescent="0.25">
      <c r="B41" s="168" t="s">
        <v>123</v>
      </c>
      <c r="C41" s="275" t="s">
        <v>143</v>
      </c>
      <c r="D41" s="276"/>
      <c r="E41" s="276"/>
      <c r="F41" s="276"/>
      <c r="G41" s="277"/>
    </row>
    <row r="42" spans="2:18" ht="21.75" hidden="1" customHeight="1" x14ac:dyDescent="0.25">
      <c r="B42" s="168" t="s">
        <v>122</v>
      </c>
      <c r="C42" s="278" t="s">
        <v>121</v>
      </c>
      <c r="D42" s="279"/>
      <c r="E42" s="279"/>
      <c r="F42" s="279"/>
      <c r="G42" s="280"/>
    </row>
    <row r="43" spans="2:18" ht="21.75" hidden="1" customHeight="1" x14ac:dyDescent="0.25">
      <c r="B43" s="168" t="s">
        <v>120</v>
      </c>
      <c r="C43" s="275" t="s">
        <v>142</v>
      </c>
      <c r="D43" s="276"/>
      <c r="E43" s="276"/>
      <c r="F43" s="276"/>
      <c r="G43" s="277"/>
    </row>
    <row r="44" spans="2:18" ht="21.75" hidden="1" customHeight="1" x14ac:dyDescent="0.25">
      <c r="B44" s="168" t="s">
        <v>119</v>
      </c>
      <c r="C44" s="275" t="s">
        <v>144</v>
      </c>
      <c r="D44" s="276"/>
      <c r="E44" s="276"/>
      <c r="F44" s="276"/>
      <c r="G44" s="277"/>
    </row>
    <row r="45" spans="2:18" ht="21.75" hidden="1" customHeight="1" x14ac:dyDescent="0.25">
      <c r="B45" s="168" t="s">
        <v>118</v>
      </c>
      <c r="C45" s="275" t="s">
        <v>144</v>
      </c>
      <c r="D45" s="276"/>
      <c r="E45" s="276"/>
      <c r="F45" s="276"/>
      <c r="G45" s="277"/>
    </row>
    <row r="46" spans="2:18" x14ac:dyDescent="0.25">
      <c r="C46" s="176"/>
      <c r="D46" s="176"/>
      <c r="E46" s="176"/>
      <c r="F46" s="176"/>
      <c r="G46" s="176"/>
    </row>
    <row r="47" spans="2:18" x14ac:dyDescent="0.25">
      <c r="C47" s="176"/>
      <c r="D47" s="176"/>
      <c r="E47" s="176"/>
      <c r="F47" s="176"/>
      <c r="G47" s="176"/>
    </row>
    <row r="48" spans="2:18" x14ac:dyDescent="0.25">
      <c r="B48" s="187" t="s">
        <v>139</v>
      </c>
      <c r="C48" s="281" t="s">
        <v>170</v>
      </c>
      <c r="D48" s="281"/>
      <c r="E48" s="281"/>
      <c r="F48" s="281"/>
    </row>
    <row r="49" spans="2:6" x14ac:dyDescent="0.25">
      <c r="B49" s="168" t="s">
        <v>127</v>
      </c>
      <c r="C49" s="275" t="s">
        <v>140</v>
      </c>
      <c r="D49" s="276"/>
      <c r="E49" s="276"/>
      <c r="F49" s="277"/>
    </row>
    <row r="50" spans="2:6" x14ac:dyDescent="0.25">
      <c r="B50" s="168" t="s">
        <v>126</v>
      </c>
      <c r="C50" s="275" t="s">
        <v>141</v>
      </c>
      <c r="D50" s="276"/>
      <c r="E50" s="276"/>
      <c r="F50" s="277"/>
    </row>
    <row r="51" spans="2:6" x14ac:dyDescent="0.25">
      <c r="B51" s="168" t="s">
        <v>125</v>
      </c>
      <c r="C51" s="275" t="s">
        <v>142</v>
      </c>
      <c r="D51" s="276"/>
      <c r="E51" s="276"/>
      <c r="F51" s="277"/>
    </row>
    <row r="52" spans="2:6" x14ac:dyDescent="0.25">
      <c r="B52" s="168" t="s">
        <v>124</v>
      </c>
      <c r="C52" s="275" t="s">
        <v>142</v>
      </c>
      <c r="D52" s="276"/>
      <c r="E52" s="276"/>
      <c r="F52" s="277"/>
    </row>
    <row r="53" spans="2:6" x14ac:dyDescent="0.25">
      <c r="B53" s="168" t="s">
        <v>123</v>
      </c>
      <c r="C53" s="275" t="s">
        <v>143</v>
      </c>
      <c r="D53" s="276"/>
      <c r="E53" s="276"/>
      <c r="F53" s="277"/>
    </row>
    <row r="54" spans="2:6" ht="19.5" customHeight="1" x14ac:dyDescent="0.25">
      <c r="B54" s="168" t="s">
        <v>122</v>
      </c>
      <c r="C54" s="278" t="s">
        <v>121</v>
      </c>
      <c r="D54" s="279"/>
      <c r="E54" s="279"/>
      <c r="F54" s="280"/>
    </row>
    <row r="55" spans="2:6" x14ac:dyDescent="0.25">
      <c r="B55" s="168" t="s">
        <v>120</v>
      </c>
      <c r="C55" s="275" t="s">
        <v>142</v>
      </c>
      <c r="D55" s="276"/>
      <c r="E55" s="276"/>
      <c r="F55" s="277"/>
    </row>
    <row r="56" spans="2:6" x14ac:dyDescent="0.25">
      <c r="B56" s="168" t="s">
        <v>119</v>
      </c>
      <c r="C56" s="275" t="s">
        <v>144</v>
      </c>
      <c r="D56" s="276"/>
      <c r="E56" s="276"/>
      <c r="F56" s="277"/>
    </row>
    <row r="57" spans="2:6" x14ac:dyDescent="0.25">
      <c r="B57" s="168" t="s">
        <v>118</v>
      </c>
      <c r="C57" s="275" t="s">
        <v>144</v>
      </c>
      <c r="D57" s="276"/>
      <c r="E57" s="276"/>
      <c r="F57" s="277"/>
    </row>
  </sheetData>
  <mergeCells count="24">
    <mergeCell ref="C44:G44"/>
    <mergeCell ref="C45:G45"/>
    <mergeCell ref="C38:G38"/>
    <mergeCell ref="C39:G39"/>
    <mergeCell ref="C40:G40"/>
    <mergeCell ref="C41:G41"/>
    <mergeCell ref="C42:G42"/>
    <mergeCell ref="C43:G43"/>
    <mergeCell ref="C37:G37"/>
    <mergeCell ref="B2:G2"/>
    <mergeCell ref="J2:R2"/>
    <mergeCell ref="B16:G17"/>
    <mergeCell ref="J16:R17"/>
    <mergeCell ref="C36:G36"/>
    <mergeCell ref="C48:F48"/>
    <mergeCell ref="C49:F49"/>
    <mergeCell ref="C50:F50"/>
    <mergeCell ref="C51:F51"/>
    <mergeCell ref="C52:F52"/>
    <mergeCell ref="C53:F53"/>
    <mergeCell ref="C54:F54"/>
    <mergeCell ref="C55:F55"/>
    <mergeCell ref="C56:F56"/>
    <mergeCell ref="C57:F57"/>
  </mergeCells>
  <conditionalFormatting sqref="K5:L14 R5:R14">
    <cfRule type="dataBar" priority="19">
      <dataBar>
        <cfvo type="min"/>
        <cfvo type="max"/>
        <color rgb="FF008AEF"/>
      </dataBar>
      <extLst>
        <ext xmlns:x14="http://schemas.microsoft.com/office/spreadsheetml/2009/9/main" uri="{B025F937-C7B1-47D3-B67F-A62EFF666E3E}">
          <x14:id>{9D2D7CD5-AE6B-441F-BCCC-7B3AD8B542D0}</x14:id>
        </ext>
      </extLst>
    </cfRule>
  </conditionalFormatting>
  <conditionalFormatting sqref="D5:D7 D9:D14 E7">
    <cfRule type="containsText" dxfId="11" priority="16" operator="containsText" text="&quot; &quot;">
      <formula>NOT(ISERROR(SEARCH(""" """,D5)))</formula>
    </cfRule>
    <cfRule type="cellIs" dxfId="10" priority="17" operator="lessThan">
      <formula>-1</formula>
    </cfRule>
    <cfRule type="cellIs" dxfId="9" priority="18" operator="lessThan">
      <formula>0</formula>
    </cfRule>
  </conditionalFormatting>
  <conditionalFormatting sqref="G5:H5 G14:H14 H6:H13">
    <cfRule type="dataBar" priority="20">
      <dataBar>
        <cfvo type="min"/>
        <cfvo type="max"/>
        <color rgb="FF008AEF"/>
      </dataBar>
      <extLst>
        <ext xmlns:x14="http://schemas.microsoft.com/office/spreadsheetml/2009/9/main" uri="{B025F937-C7B1-47D3-B67F-A62EFF666E3E}">
          <x14:id>{EE20DC60-4402-413D-9747-3E1967101624}</x14:id>
        </ext>
      </extLst>
    </cfRule>
  </conditionalFormatting>
  <conditionalFormatting sqref="E5:E6 E9:E14">
    <cfRule type="containsText" dxfId="8" priority="13" operator="containsText" text="&quot; &quot;">
      <formula>NOT(ISERROR(SEARCH(""" """,E5)))</formula>
    </cfRule>
    <cfRule type="cellIs" dxfId="7" priority="14" operator="lessThan">
      <formula>-1</formula>
    </cfRule>
    <cfRule type="cellIs" dxfId="6" priority="15" operator="lessThan">
      <formula>0</formula>
    </cfRule>
  </conditionalFormatting>
  <conditionalFormatting sqref="M5:M14">
    <cfRule type="dataBar" priority="12">
      <dataBar>
        <cfvo type="min"/>
        <cfvo type="max"/>
        <color rgb="FF008AEF"/>
      </dataBar>
      <extLst>
        <ext xmlns:x14="http://schemas.microsoft.com/office/spreadsheetml/2009/9/main" uri="{B025F937-C7B1-47D3-B67F-A62EFF666E3E}">
          <x14:id>{8760D286-C8FA-494E-A872-17286225C493}</x14:id>
        </ext>
      </extLst>
    </cfRule>
  </conditionalFormatting>
  <conditionalFormatting sqref="N5:N14">
    <cfRule type="dataBar" priority="11">
      <dataBar>
        <cfvo type="min"/>
        <cfvo type="max"/>
        <color rgb="FF008AEF"/>
      </dataBar>
      <extLst>
        <ext xmlns:x14="http://schemas.microsoft.com/office/spreadsheetml/2009/9/main" uri="{B025F937-C7B1-47D3-B67F-A62EFF666E3E}">
          <x14:id>{9524D047-683B-48B5-B452-20D977F43609}</x14:id>
        </ext>
      </extLst>
    </cfRule>
  </conditionalFormatting>
  <conditionalFormatting sqref="F7">
    <cfRule type="containsText" dxfId="5" priority="8" operator="containsText" text="&quot; &quot;">
      <formula>NOT(ISERROR(SEARCH(""" """,F7)))</formula>
    </cfRule>
    <cfRule type="cellIs" dxfId="4" priority="9" operator="lessThan">
      <formula>-1</formula>
    </cfRule>
    <cfRule type="cellIs" dxfId="3" priority="10" operator="lessThan">
      <formula>0</formula>
    </cfRule>
  </conditionalFormatting>
  <conditionalFormatting sqref="F5:F6 F9:F14">
    <cfRule type="containsText" dxfId="2" priority="5" operator="containsText" text="&quot; &quot;">
      <formula>NOT(ISERROR(SEARCH(""" """,F5)))</formula>
    </cfRule>
    <cfRule type="cellIs" dxfId="1" priority="6" operator="lessThan">
      <formula>-1</formula>
    </cfRule>
    <cfRule type="cellIs" dxfId="0" priority="7" operator="lessThan">
      <formula>0</formula>
    </cfRule>
  </conditionalFormatting>
  <conditionalFormatting sqref="G6:G7 G9:G13">
    <cfRule type="dataBar" priority="4">
      <dataBar>
        <cfvo type="min"/>
        <cfvo type="max"/>
        <color rgb="FF008AEF"/>
      </dataBar>
      <extLst>
        <ext xmlns:x14="http://schemas.microsoft.com/office/spreadsheetml/2009/9/main" uri="{B025F937-C7B1-47D3-B67F-A62EFF666E3E}">
          <x14:id>{D5CD3702-3B6C-4F35-A1BD-1351D38B5E98}</x14:id>
        </ext>
      </extLst>
    </cfRule>
  </conditionalFormatting>
  <conditionalFormatting sqref="O5:O14">
    <cfRule type="dataBar" priority="3">
      <dataBar>
        <cfvo type="min"/>
        <cfvo type="max"/>
        <color rgb="FF008AEF"/>
      </dataBar>
      <extLst>
        <ext xmlns:x14="http://schemas.microsoft.com/office/spreadsheetml/2009/9/main" uri="{B025F937-C7B1-47D3-B67F-A62EFF666E3E}">
          <x14:id>{67430C53-0F82-4EE8-92B8-E9003CD439A0}</x14:id>
        </ext>
      </extLst>
    </cfRule>
  </conditionalFormatting>
  <conditionalFormatting sqref="P5:P14">
    <cfRule type="dataBar" priority="2">
      <dataBar>
        <cfvo type="min"/>
        <cfvo type="max"/>
        <color rgb="FF008AEF"/>
      </dataBar>
      <extLst>
        <ext xmlns:x14="http://schemas.microsoft.com/office/spreadsheetml/2009/9/main" uri="{B025F937-C7B1-47D3-B67F-A62EFF666E3E}">
          <x14:id>{D447BD4A-86DE-4B0F-93A7-9E31341A8132}</x14:id>
        </ext>
      </extLst>
    </cfRule>
  </conditionalFormatting>
  <conditionalFormatting sqref="Q5:Q14">
    <cfRule type="dataBar" priority="1">
      <dataBar>
        <cfvo type="min"/>
        <cfvo type="max"/>
        <color rgb="FF008AEF"/>
      </dataBar>
      <extLst>
        <ext xmlns:x14="http://schemas.microsoft.com/office/spreadsheetml/2009/9/main" uri="{B025F937-C7B1-47D3-B67F-A62EFF666E3E}">
          <x14:id>{C478508B-E217-466C-B5F5-641BC7911B91}</x14:id>
        </ext>
      </extLst>
    </cfRule>
  </conditionalFormatting>
  <pageMargins left="0.7" right="0.7" top="0.75" bottom="0.75" header="0.3" footer="0.3"/>
  <pageSetup orientation="portrait" horizontalDpi="300" r:id="rId1"/>
  <drawing r:id="rId2"/>
  <extLst>
    <ext xmlns:x14="http://schemas.microsoft.com/office/spreadsheetml/2009/9/main" uri="{78C0D931-6437-407d-A8EE-F0AAD7539E65}">
      <x14:conditionalFormattings>
        <x14:conditionalFormatting xmlns:xm="http://schemas.microsoft.com/office/excel/2006/main">
          <x14:cfRule type="dataBar" id="{9D2D7CD5-AE6B-441F-BCCC-7B3AD8B542D0}">
            <x14:dataBar minLength="0" maxLength="100" border="1" negativeBarBorderColorSameAsPositive="0">
              <x14:cfvo type="autoMin"/>
              <x14:cfvo type="autoMax"/>
              <x14:borderColor rgb="FF008AEF"/>
              <x14:negativeFillColor rgb="FFFF0000"/>
              <x14:negativeBorderColor rgb="FFFF0000"/>
              <x14:axisColor rgb="FF000000"/>
            </x14:dataBar>
          </x14:cfRule>
          <xm:sqref>K5:L14 R5:R14</xm:sqref>
        </x14:conditionalFormatting>
        <x14:conditionalFormatting xmlns:xm="http://schemas.microsoft.com/office/excel/2006/main">
          <x14:cfRule type="dataBar" id="{EE20DC60-4402-413D-9747-3E1967101624}">
            <x14:dataBar minLength="0" maxLength="100" border="1" negativeBarBorderColorSameAsPositive="0">
              <x14:cfvo type="autoMin"/>
              <x14:cfvo type="autoMax"/>
              <x14:borderColor rgb="FF008AEF"/>
              <x14:negativeFillColor rgb="FFFF0000"/>
              <x14:negativeBorderColor rgb="FFFF0000"/>
              <x14:axisColor rgb="FF000000"/>
            </x14:dataBar>
          </x14:cfRule>
          <xm:sqref>G5:H5 G14:H14 H6:H13</xm:sqref>
        </x14:conditionalFormatting>
        <x14:conditionalFormatting xmlns:xm="http://schemas.microsoft.com/office/excel/2006/main">
          <x14:cfRule type="dataBar" id="{8760D286-C8FA-494E-A872-17286225C493}">
            <x14:dataBar minLength="0" maxLength="100" border="1" negativeBarBorderColorSameAsPositive="0">
              <x14:cfvo type="autoMin"/>
              <x14:cfvo type="autoMax"/>
              <x14:borderColor rgb="FF008AEF"/>
              <x14:negativeFillColor rgb="FFFF0000"/>
              <x14:negativeBorderColor rgb="FFFF0000"/>
              <x14:axisColor rgb="FF000000"/>
            </x14:dataBar>
          </x14:cfRule>
          <xm:sqref>M5:M14</xm:sqref>
        </x14:conditionalFormatting>
        <x14:conditionalFormatting xmlns:xm="http://schemas.microsoft.com/office/excel/2006/main">
          <x14:cfRule type="dataBar" id="{9524D047-683B-48B5-B452-20D977F43609}">
            <x14:dataBar minLength="0" maxLength="100" border="1" negativeBarBorderColorSameAsPositive="0">
              <x14:cfvo type="autoMin"/>
              <x14:cfvo type="autoMax"/>
              <x14:borderColor rgb="FF008AEF"/>
              <x14:negativeFillColor rgb="FFFF0000"/>
              <x14:negativeBorderColor rgb="FFFF0000"/>
              <x14:axisColor rgb="FF000000"/>
            </x14:dataBar>
          </x14:cfRule>
          <xm:sqref>N5:N14</xm:sqref>
        </x14:conditionalFormatting>
        <x14:conditionalFormatting xmlns:xm="http://schemas.microsoft.com/office/excel/2006/main">
          <x14:cfRule type="dataBar" id="{D5CD3702-3B6C-4F35-A1BD-1351D38B5E98}">
            <x14:dataBar minLength="0" maxLength="100" border="1" negativeBarBorderColorSameAsPositive="0">
              <x14:cfvo type="autoMin"/>
              <x14:cfvo type="autoMax"/>
              <x14:borderColor rgb="FF008AEF"/>
              <x14:negativeFillColor rgb="FFFF0000"/>
              <x14:negativeBorderColor rgb="FFFF0000"/>
              <x14:axisColor rgb="FF000000"/>
            </x14:dataBar>
          </x14:cfRule>
          <xm:sqref>G6:G7 G9:G13</xm:sqref>
        </x14:conditionalFormatting>
        <x14:conditionalFormatting xmlns:xm="http://schemas.microsoft.com/office/excel/2006/main">
          <x14:cfRule type="dataBar" id="{67430C53-0F82-4EE8-92B8-E9003CD439A0}">
            <x14:dataBar minLength="0" maxLength="100" border="1" negativeBarBorderColorSameAsPositive="0">
              <x14:cfvo type="autoMin"/>
              <x14:cfvo type="autoMax"/>
              <x14:borderColor rgb="FF008AEF"/>
              <x14:negativeFillColor rgb="FFFF0000"/>
              <x14:negativeBorderColor rgb="FFFF0000"/>
              <x14:axisColor rgb="FF000000"/>
            </x14:dataBar>
          </x14:cfRule>
          <xm:sqref>O5:O14</xm:sqref>
        </x14:conditionalFormatting>
        <x14:conditionalFormatting xmlns:xm="http://schemas.microsoft.com/office/excel/2006/main">
          <x14:cfRule type="dataBar" id="{D447BD4A-86DE-4B0F-93A7-9E31341A8132}">
            <x14:dataBar minLength="0" maxLength="100" border="1" negativeBarBorderColorSameAsPositive="0">
              <x14:cfvo type="autoMin"/>
              <x14:cfvo type="autoMax"/>
              <x14:borderColor rgb="FF008AEF"/>
              <x14:negativeFillColor rgb="FFFF0000"/>
              <x14:negativeBorderColor rgb="FFFF0000"/>
              <x14:axisColor rgb="FF000000"/>
            </x14:dataBar>
          </x14:cfRule>
          <xm:sqref>P5:P14</xm:sqref>
        </x14:conditionalFormatting>
        <x14:conditionalFormatting xmlns:xm="http://schemas.microsoft.com/office/excel/2006/main">
          <x14:cfRule type="dataBar" id="{C478508B-E217-466C-B5F5-641BC7911B91}">
            <x14:dataBar minLength="0" maxLength="100" border="1" negativeBarBorderColorSameAsPositive="0">
              <x14:cfvo type="autoMin"/>
              <x14:cfvo type="autoMax"/>
              <x14:borderColor rgb="FF008AEF"/>
              <x14:negativeFillColor rgb="FFFF0000"/>
              <x14:negativeBorderColor rgb="FFFF0000"/>
              <x14:axisColor rgb="FF000000"/>
            </x14:dataBar>
          </x14:cfRule>
          <xm:sqref>Q5:Q14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Avance_DIC</vt:lpstr>
      <vt:lpstr>REPORTE_DC</vt:lpstr>
      <vt:lpstr>DC_OPERACIÓN</vt:lpstr>
      <vt:lpstr>REPORTE_DC (2)</vt:lpstr>
      <vt:lpstr>REPORTE_Mejoramiento </vt:lpstr>
      <vt:lpstr>TONELADAS</vt:lpstr>
      <vt:lpstr>Red O. Férrea</vt:lpstr>
      <vt:lpstr>AEROPUERTO</vt:lpstr>
      <vt:lpstr>Avance_DIC!Área_de_impresión</vt:lpstr>
      <vt:lpstr>DC_OPERACIÓN!Área_de_impresión</vt:lpstr>
      <vt:lpstr>REPORTE_DC!Área_de_impresión</vt:lpstr>
      <vt:lpstr>'REPORTE_DC (2)'!Área_de_impresión</vt:lpstr>
      <vt:lpstr>'REPORTE_Mejoramiento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Marcela Rojas Sandoval</dc:creator>
  <cp:lastModifiedBy>raguilera</cp:lastModifiedBy>
  <cp:lastPrinted>2014-12-17T14:53:02Z</cp:lastPrinted>
  <dcterms:created xsi:type="dcterms:W3CDTF">2014-03-10T15:37:27Z</dcterms:created>
  <dcterms:modified xsi:type="dcterms:W3CDTF">2015-02-23T16:26:42Z</dcterms:modified>
</cp:coreProperties>
</file>