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dlargo_ani_gov_co/Documents/Planeación 2025/"/>
    </mc:Choice>
  </mc:AlternateContent>
  <xr:revisionPtr revIDLastSave="196" documentId="8_{F021638B-4988-4003-83EB-AB150C7D09D6}" xr6:coauthVersionLast="47" xr6:coauthVersionMax="47" xr10:uidLastSave="{27ED978A-8C1A-4F69-ADAA-61E7736266A7}"/>
  <bookViews>
    <workbookView xWindow="28680" yWindow="-120" windowWidth="29040" windowHeight="15720" tabRatio="231" xr2:uid="{00000000-000D-0000-FFFF-FFFF00000000}"/>
  </bookViews>
  <sheets>
    <sheet name="Hoja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4" l="1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8" i="4"/>
  <c r="R25" i="4"/>
  <c r="O25" i="4"/>
  <c r="L25" i="4"/>
  <c r="O21" i="4"/>
  <c r="R20" i="4"/>
  <c r="O20" i="4"/>
  <c r="O19" i="4"/>
  <c r="L19" i="4"/>
  <c r="R18" i="4"/>
  <c r="Q18" i="4"/>
  <c r="P18" i="4"/>
  <c r="O18" i="4"/>
  <c r="M18" i="4"/>
  <c r="L18" i="4"/>
  <c r="R17" i="4"/>
  <c r="Q17" i="4"/>
  <c r="N17" i="4"/>
  <c r="P17" i="4"/>
  <c r="O17" i="4"/>
  <c r="M17" i="4"/>
  <c r="L17" i="4"/>
  <c r="O22" i="4"/>
  <c r="O23" i="4"/>
  <c r="O24" i="4"/>
  <c r="O32" i="4"/>
  <c r="O33" i="4"/>
  <c r="N18" i="4"/>
</calcChain>
</file>

<file path=xl/sharedStrings.xml><?xml version="1.0" encoding="utf-8"?>
<sst xmlns="http://schemas.openxmlformats.org/spreadsheetml/2006/main" count="191" uniqueCount="112">
  <si>
    <t>Linea Base</t>
  </si>
  <si>
    <t>Avance %</t>
  </si>
  <si>
    <t>Avance Cuatrienio</t>
  </si>
  <si>
    <t>TRANSFORMACIÓN PLAN NACIONAL DE DESARROLLO</t>
  </si>
  <si>
    <t>PLAN ESTRATÉGICO SECTORIAL</t>
  </si>
  <si>
    <t>Foco 1. Desarrollar infraestructura social y productiva mediante la estructuración y adjudicación de proyectos de APP.</t>
  </si>
  <si>
    <t>1.1.1 Formular el Portafolio de proyectos de infraestructura social  bajo el mecanismo APP.</t>
  </si>
  <si>
    <t>1.1.2 Estructurar proyectos de infraestructura social y/o rural bajo esquema APP</t>
  </si>
  <si>
    <t>1.2.1 Incluir en las nuevas estructuraciones los lineamientos de infraestructura verde sostenible</t>
  </si>
  <si>
    <t xml:space="preserve">1.3.1  Estructurar aeropuertos bajo esquema de asociación público privada </t>
  </si>
  <si>
    <t xml:space="preserve">1.3.2  Estructurar proyectos de infraestructura logística especializada </t>
  </si>
  <si>
    <t>1.3.3 Estructurar proyectos de infraestructura carretera bajo el esquema APP incluyendo los lineamientos de plan nacional de seguridad vial.</t>
  </si>
  <si>
    <t>1.3.5. Estructurar proyectos de infraestructura del modo fluvial</t>
  </si>
  <si>
    <t>1.1. Formular e implementar el programa de Infraestructura Socia</t>
  </si>
  <si>
    <t>1.2. Fortalecer el proceso de estructuración de proyectos de APP.</t>
  </si>
  <si>
    <t>1.3. Estructurar  proyectos APP que amplien la infraestructura de transporte.</t>
  </si>
  <si>
    <t>Convergencia regional/Seguridad Humana</t>
  </si>
  <si>
    <t>Transformación productiva, internacionalización y acción climática</t>
  </si>
  <si>
    <t>Convergencia regional</t>
  </si>
  <si>
    <t>Seguridad Humana</t>
  </si>
  <si>
    <t>Documento</t>
  </si>
  <si>
    <t>Proyecto</t>
  </si>
  <si>
    <t>Número</t>
  </si>
  <si>
    <t>Meta
2023</t>
  </si>
  <si>
    <t>Avance 2023</t>
  </si>
  <si>
    <t>Meta
2024</t>
  </si>
  <si>
    <t>Avance 2024</t>
  </si>
  <si>
    <t>Meta
2025</t>
  </si>
  <si>
    <t>Avance 2025</t>
  </si>
  <si>
    <t>Avance 2026</t>
  </si>
  <si>
    <t>2.1.1 Adjudicar Proyectos de Concesión bajo esquema de asociación publico privada -APP.</t>
  </si>
  <si>
    <t>2.1.2 Monitorear la gestión del avance de los proyectos de concesión del modo carretero - Km construidos</t>
  </si>
  <si>
    <t>2.1.4 Monitorear la gestión del avance de los proyectos de concesión del modo carretero - Proyectos en etapa de operación y mantenimiento</t>
  </si>
  <si>
    <t>2.1.5 Modernizar la infraestructura en los aeropuertos concesionados.</t>
  </si>
  <si>
    <t>2.1.6 Modernizar la infraestructura en los puertos concesionados.</t>
  </si>
  <si>
    <t>2.1.7 Formular la Estrategia Global de Sostenibilidad de la ANI</t>
  </si>
  <si>
    <t xml:space="preserve">2.1.8 Gestionar la disponibilidad de los corredores férreos a cargo de la ANI para su operación </t>
  </si>
  <si>
    <t>2.1.9 Intervenir la red fluvial nacional bajo esquema APP</t>
  </si>
  <si>
    <t>2.1. Gestionar la ejecución  de los proyectos de infraestructura</t>
  </si>
  <si>
    <t>Foco 2. Gestionar el desarrollo de los proyectos de infraestructura a través del esquema de APP.</t>
  </si>
  <si>
    <t xml:space="preserve">3.1.1 Fortalecer la implementación del Modelo Integrado de Planeación y Gestión </t>
  </si>
  <si>
    <t xml:space="preserve">3.1.2 Generar acciones que permitan el fortalecimiento de la entidad, con el fin de mejorar las  condiciones de operación de la Agencia. </t>
  </si>
  <si>
    <t>3.1.3 Potencializar la comunicación  para el mejoramiento de la gestión institucional y fortalecimiento de la cultura organizacional.</t>
  </si>
  <si>
    <t>3.1.4 Porcentaje de implementación de trámites en línea en el Sector "concepto de viabilidad técnica para ubicación de estaciones de servicio en vías nacionales concesionadas"</t>
  </si>
  <si>
    <t>3.1.5 Promover el Enfoque de Género en la ANI.</t>
  </si>
  <si>
    <t>3.2.1  Desarrollar la infraestructura de datos de la Agencia para generar gobierno de datos.</t>
  </si>
  <si>
    <t xml:space="preserve">3.2.2 Implementar servicios digitales de información para la toma de decisiones. </t>
  </si>
  <si>
    <t>3.2.3 Fortalecer los sistemas de información de apoyo  que faciliten la gestión misional</t>
  </si>
  <si>
    <t>3.3.1 Fortalecer la estrategia para la atención de las situaciones de conflictividad con las comunidades y otros grupos de interes que se presenten en los diferentes proyectos, de manera integral y articulada.</t>
  </si>
  <si>
    <t>3.1. Fortalecer estructuralmente la Agencia para atender los nuevos retos.</t>
  </si>
  <si>
    <t>3.2. Implementar herramientas tecnológicas que permitan el seguimiento y monitoreo al desarrollo de los proyectos de los diferentes modos garantizando la transparencia en la gestión.</t>
  </si>
  <si>
    <t>3.3. Implementar nuevos mecanismos de solución de conflictos en los proyectos  a cargo de la ANI.</t>
  </si>
  <si>
    <t>Foco 3. Fortalecer la institucionalidad de la Agencia con el fin de generar confianza y transparencia en la gestión.</t>
  </si>
  <si>
    <t xml:space="preserve">Km </t>
  </si>
  <si>
    <t xml:space="preserve">Proyectos </t>
  </si>
  <si>
    <t>Intervención</t>
  </si>
  <si>
    <t>%</t>
  </si>
  <si>
    <t>Puntaje</t>
  </si>
  <si>
    <r>
      <rPr>
        <b/>
        <sz val="10"/>
        <color theme="1"/>
        <rFont val="Arial"/>
        <family val="2"/>
      </rPr>
      <t>G10</t>
    </r>
    <r>
      <rPr>
        <sz val="10"/>
        <color theme="1"/>
        <rFont val="Arial"/>
        <family val="2"/>
      </rPr>
      <t xml:space="preserve"> Fortalecer la visibilidad de los proyectos del sector.</t>
    </r>
  </si>
  <si>
    <r>
      <rPr>
        <b/>
        <sz val="10"/>
        <color theme="1"/>
        <rFont val="Arial"/>
        <family val="2"/>
      </rPr>
      <t>G7</t>
    </r>
    <r>
      <rPr>
        <sz val="10"/>
        <color theme="1"/>
        <rFont val="Arial"/>
        <family val="2"/>
      </rPr>
      <t xml:space="preserve"> Implementar políticas y estrategias que permitan avanzar hacia la descarbonización del sector transporte.</t>
    </r>
  </si>
  <si>
    <r>
      <rPr>
        <b/>
        <sz val="10"/>
        <color theme="1"/>
        <rFont val="Arial"/>
        <family val="2"/>
      </rPr>
      <t xml:space="preserve">G7 </t>
    </r>
    <r>
      <rPr>
        <sz val="10"/>
        <color theme="1"/>
        <rFont val="Arial"/>
        <family val="2"/>
      </rPr>
      <t>Implementar políticas y estrategias que permitan avanzar hacia la descarbonización del sector transporte.</t>
    </r>
  </si>
  <si>
    <r>
      <rPr>
        <b/>
        <sz val="10"/>
        <color theme="1"/>
        <rFont val="Arial"/>
        <family val="2"/>
      </rPr>
      <t xml:space="preserve">G2 </t>
    </r>
    <r>
      <rPr>
        <sz val="10"/>
        <color theme="1"/>
        <rFont val="Arial"/>
        <family val="2"/>
      </rPr>
      <t xml:space="preserve">Diseñar la infraestructura de transporte que conecte los centros de producción con los consumidores finales, a través de la prestación eficiente de servicios logísticos   </t>
    </r>
  </si>
  <si>
    <r>
      <rPr>
        <b/>
        <sz val="10"/>
        <color theme="1"/>
        <rFont val="Arial"/>
        <family val="2"/>
      </rPr>
      <t>G3</t>
    </r>
    <r>
      <rPr>
        <sz val="10"/>
        <color theme="1"/>
        <rFont val="Arial"/>
        <family val="2"/>
      </rPr>
      <t xml:space="preserve"> Impulsar el desarrollo los proyectos de corredores carreteros, marítimos, férreos y fluviales, así como servicios aéreos que garanticen la movilidad de carga y de pasajeros.</t>
    </r>
  </si>
  <si>
    <r>
      <rPr>
        <b/>
        <sz val="10"/>
        <color theme="1"/>
        <rFont val="Arial"/>
        <family val="2"/>
      </rPr>
      <t>G2</t>
    </r>
    <r>
      <rPr>
        <sz val="10"/>
        <color theme="1"/>
        <rFont val="Arial"/>
        <family val="2"/>
      </rPr>
      <t xml:space="preserve"> Diseñar la infraestructura de transporte que conecte los centros de producción con los consumidores finales, a través de la prestación eficiente de servicios logísticos   </t>
    </r>
  </si>
  <si>
    <r>
      <rPr>
        <b/>
        <sz val="10"/>
        <color theme="1"/>
        <rFont val="Arial"/>
        <family val="2"/>
      </rPr>
      <t>G1</t>
    </r>
    <r>
      <rPr>
        <sz val="10"/>
        <color theme="1"/>
        <rFont val="Arial"/>
        <family val="2"/>
      </rPr>
      <t xml:space="preserve"> Desarrollar una red de infraestructura de transporte regional que facilite la conectividad de los ciudadanos con los nodos de servicios (salud, educación, trabajo, cultura) y acceso a alimentos, vestido, medicinas, tecnología, servicios domiciliarios.</t>
    </r>
  </si>
  <si>
    <r>
      <rPr>
        <b/>
        <sz val="10"/>
        <color theme="1"/>
        <rFont val="Arial"/>
        <family val="2"/>
      </rPr>
      <t xml:space="preserve">G3 </t>
    </r>
    <r>
      <rPr>
        <sz val="10"/>
        <color theme="1"/>
        <rFont val="Arial"/>
        <family val="2"/>
      </rPr>
      <t>Impulsar el desarrollo los proyectos de corredores carreteros, marítimos, férreos y fluviales, así como servicios aéreos que garanticen la movilidad de carga y de pasajeros.</t>
    </r>
  </si>
  <si>
    <r>
      <rPr>
        <b/>
        <sz val="10"/>
        <color theme="1"/>
        <rFont val="Arial"/>
        <family val="2"/>
      </rPr>
      <t>G9</t>
    </r>
    <r>
      <rPr>
        <sz val="10"/>
        <color theme="1"/>
        <rFont val="Arial"/>
        <family val="2"/>
      </rPr>
      <t xml:space="preserve"> Promover la articulación entre las entidades del sector para aumentar nuestra eficiencia y liderazgo</t>
    </r>
  </si>
  <si>
    <r>
      <rPr>
        <b/>
        <sz val="10"/>
        <color theme="1"/>
        <rFont val="Arial"/>
        <family val="2"/>
      </rPr>
      <t>G8</t>
    </r>
    <r>
      <rPr>
        <sz val="10"/>
        <color theme="1"/>
        <rFont val="Arial"/>
        <family val="2"/>
      </rPr>
      <t>. Transformar la capacidad de las entidades del sector en términos de innovación, tecnologías, investigación y metodologías para mejorar la gestión.</t>
    </r>
  </si>
  <si>
    <r>
      <rPr>
        <b/>
        <sz val="10"/>
        <color theme="1"/>
        <rFont val="Arial"/>
        <family val="2"/>
      </rPr>
      <t>G11</t>
    </r>
    <r>
      <rPr>
        <sz val="10"/>
        <color theme="1"/>
        <rFont val="Arial"/>
        <family val="2"/>
      </rPr>
      <t xml:space="preserve"> Generar los lineamientos estratégicos en Política pública y normatividad que permitan la construcción del presente y futuro del sector</t>
    </r>
  </si>
  <si>
    <r>
      <rPr>
        <b/>
        <sz val="10"/>
        <color theme="1"/>
        <rFont val="Arial"/>
        <family val="2"/>
      </rPr>
      <t>G8.</t>
    </r>
    <r>
      <rPr>
        <sz val="10"/>
        <color theme="1"/>
        <rFont val="Arial"/>
        <family val="2"/>
      </rPr>
      <t xml:space="preserve"> Transformar la capacidad de las entidades del sector en términos de innovación, tecnologías, investigación y metodologías para mejorar la gestión.</t>
    </r>
  </si>
  <si>
    <r>
      <rPr>
        <b/>
        <sz val="10"/>
        <color theme="1"/>
        <rFont val="Arial"/>
        <family val="2"/>
      </rPr>
      <t xml:space="preserve">G8. </t>
    </r>
    <r>
      <rPr>
        <sz val="10"/>
        <color theme="1"/>
        <rFont val="Arial"/>
        <family val="2"/>
      </rPr>
      <t>Transformar la capacidad de las entidades del sector en términos de innovación, tecnologías, investigación y metodologías para mejorar la gestión.</t>
    </r>
  </si>
  <si>
    <t>Foco estratégicos</t>
  </si>
  <si>
    <t>Objetivos estratégicos</t>
  </si>
  <si>
    <t>Proyectos estratégicos</t>
  </si>
  <si>
    <t>Unidad de medida</t>
  </si>
  <si>
    <t xml:space="preserve">Meta cuatrienio </t>
  </si>
  <si>
    <t>Indicador</t>
  </si>
  <si>
    <t>Responsable</t>
  </si>
  <si>
    <t>Vicepresidencia de Estructuración</t>
  </si>
  <si>
    <t>Vicepresidencia de Estructuración/Vicepresidencia Jurídica</t>
  </si>
  <si>
    <t>Vicepresidencia Ejecutiva</t>
  </si>
  <si>
    <t>Vicepresidencia de Gestión Contractual</t>
  </si>
  <si>
    <t>Vicepresidencia de Planeación, Riesgos y Entorno</t>
  </si>
  <si>
    <t>Equipo trasnversal de género</t>
  </si>
  <si>
    <t>Vicepresidencia de Gestión Corporativa</t>
  </si>
  <si>
    <t>Número de proyectos estructurados</t>
  </si>
  <si>
    <t>Número de estructuraciones con lineamientos de infraestructura verde incluidos</t>
  </si>
  <si>
    <t>Proyectos de APP adjudicados</t>
  </si>
  <si>
    <t>Km de vía primaria construidos bajo el esquema de APP</t>
  </si>
  <si>
    <t>Km de vía primaria rehabilitados bajo el esquema de APP</t>
  </si>
  <si>
    <t>Número de proyectos que inician etapa de operación y mantenimiento</t>
  </si>
  <si>
    <t>Número de intervenciones en aeropuertos concesionados realizadas</t>
  </si>
  <si>
    <t>Número de intervenciones en puertos concesionados realizadas</t>
  </si>
  <si>
    <t>Documento de estrategia global de sostenibilidad aprobado</t>
  </si>
  <si>
    <t>Porcentaje de meses de disponibilidad de operación de los corredores férreos con contrato de concesión</t>
  </si>
  <si>
    <t>Kilómetros intervenidos</t>
  </si>
  <si>
    <t>Puntaje FURAG obtenido</t>
  </si>
  <si>
    <t>% Plan implementado</t>
  </si>
  <si>
    <t>% plan de comunicaciones ejecutado</t>
  </si>
  <si>
    <t>Porcentaje de trámites en línea implementados</t>
  </si>
  <si>
    <t>% de cumplimiento de las actividades del plan de trabajo</t>
  </si>
  <si>
    <t>% Plan de infraestructura de datos implementado</t>
  </si>
  <si>
    <t>% Plan de servicios digitales implementado</t>
  </si>
  <si>
    <t>% plan de fortalecimiento implementado</t>
  </si>
  <si>
    <t xml:space="preserve">% plan de trabajo implementado </t>
  </si>
  <si>
    <t>Documento aprobado</t>
  </si>
  <si>
    <t>SEGUIMIENTO PLAN ESTRATÉGICO INSTITUCIONAL 2022-2026</t>
  </si>
  <si>
    <t>AGENCIA NACIONAL DE INFRAESTRUCTURA</t>
  </si>
  <si>
    <t>Meta Acumulada
2026</t>
  </si>
  <si>
    <t>1.3.4  Estructurar proyectos de infraestructura férrea</t>
  </si>
  <si>
    <t>2.1.3 Monitorear la gestión del avance de los proyectos de concesión del modo carretero - Km rehabilitados y/o mejorados</t>
  </si>
  <si>
    <t>Fecha actualización: 27/01/2026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</si>
</sst>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3"/>
      <name val="Calibri"/>
      <scheme val="minor"/>
    </font>
    <font>
      <b/>
      <sz val="14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2" applyNumberFormat="0" applyFill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2" applyFill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3" fillId="3" borderId="3" xfId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9" fontId="3" fillId="3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je" xfId="1" builtinId="5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1024717</xdr:colOff>
      <xdr:row>0</xdr:row>
      <xdr:rowOff>132682</xdr:rowOff>
    </xdr:from>
    <xdr:to>
      <xdr:col>3</xdr:col>
      <xdr:colOff>1544025</xdr:colOff>
      <xdr:row>5</xdr:row>
      <xdr:rowOff>2809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2827BE-43A8-1F33-A924-FC794CE1A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9490" y="132682"/>
          <a:ext cx="523118" cy="728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4450-64D0-4FE6-8734-64A6648EEE98}">
  <dimension ref="B2:X37"/>
  <sheetViews>
    <sheetView showGridLines="0" tabSelected="1" zoomScale="110" zoomScaleNormal="110" workbookViewId="0">
      <pane ySplit="7" topLeftCell="A33" activePane="bottomLeft" state="frozen"/>
      <selection activeCell="D7" sqref="D7"/>
      <selection pane="bottomLeft" activeCell="B38" sqref="B38"/>
    </sheetView>
  </sheetViews>
  <sheetFormatPr baseColWidth="10" defaultColWidth="11.44140625" defaultRowHeight="13.2" x14ac:dyDescent="0.3"/>
  <cols>
    <col min="1" max="1" width="3.33203125" style="1" customWidth="1"/>
    <col min="2" max="2" width="39.88671875" style="1" customWidth="1"/>
    <col min="3" max="3" width="43.88671875" style="1" customWidth="1"/>
    <col min="4" max="4" width="30" style="1" customWidth="1"/>
    <col min="5" max="5" width="25.88671875" style="1" customWidth="1"/>
    <col min="6" max="6" width="32.88671875" style="1" customWidth="1"/>
    <col min="7" max="7" width="20.44140625" style="22" customWidth="1"/>
    <col min="8" max="8" width="13.5546875" style="22" customWidth="1"/>
    <col min="9" max="9" width="10.109375" style="22" customWidth="1"/>
    <col min="10" max="10" width="8.88671875" style="1" customWidth="1"/>
    <col min="11" max="11" width="9.6640625" style="1" customWidth="1"/>
    <col min="12" max="12" width="9.6640625" style="1" bestFit="1" customWidth="1"/>
    <col min="13" max="14" width="8.88671875" style="1" customWidth="1"/>
    <col min="15" max="15" width="7.44140625" style="1" bestFit="1" customWidth="1"/>
    <col min="16" max="18" width="8.88671875" style="1" customWidth="1"/>
    <col min="19" max="19" width="12.88671875" style="22" customWidth="1"/>
    <col min="20" max="20" width="9.88671875" style="1" customWidth="1"/>
    <col min="21" max="21" width="12" style="1" customWidth="1"/>
    <col min="22" max="22" width="41.6640625" style="1" customWidth="1"/>
    <col min="23" max="23" width="44" style="1" customWidth="1"/>
    <col min="24" max="16384" width="11.44140625" style="1"/>
  </cols>
  <sheetData>
    <row r="2" spans="2:24" x14ac:dyDescent="0.3">
      <c r="E2" s="30" t="s">
        <v>107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2:24" x14ac:dyDescent="0.3"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2:24" x14ac:dyDescent="0.3">
      <c r="E4" s="30" t="s">
        <v>106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2:24" x14ac:dyDescent="0.3"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7" spans="2:24" s="8" customFormat="1" ht="42.6" customHeight="1" thickBot="1" x14ac:dyDescent="0.35">
      <c r="B7" s="17" t="s">
        <v>3</v>
      </c>
      <c r="C7" s="17" t="s">
        <v>4</v>
      </c>
      <c r="D7" s="25" t="s">
        <v>71</v>
      </c>
      <c r="E7" s="25" t="s">
        <v>72</v>
      </c>
      <c r="F7" s="25" t="s">
        <v>73</v>
      </c>
      <c r="G7" s="25" t="s">
        <v>74</v>
      </c>
      <c r="H7" s="25" t="s">
        <v>75</v>
      </c>
      <c r="I7" s="25" t="s">
        <v>0</v>
      </c>
      <c r="J7" s="25" t="s">
        <v>23</v>
      </c>
      <c r="K7" s="25" t="s">
        <v>24</v>
      </c>
      <c r="L7" s="25" t="s">
        <v>1</v>
      </c>
      <c r="M7" s="25" t="s">
        <v>25</v>
      </c>
      <c r="N7" s="25" t="s">
        <v>26</v>
      </c>
      <c r="O7" s="25" t="s">
        <v>1</v>
      </c>
      <c r="P7" s="25" t="s">
        <v>27</v>
      </c>
      <c r="Q7" s="25" t="s">
        <v>28</v>
      </c>
      <c r="R7" s="25" t="s">
        <v>1</v>
      </c>
      <c r="S7" s="25" t="s">
        <v>108</v>
      </c>
      <c r="T7" s="25" t="s">
        <v>29</v>
      </c>
      <c r="U7" s="25" t="s">
        <v>2</v>
      </c>
      <c r="V7" s="25" t="s">
        <v>76</v>
      </c>
      <c r="W7" s="25" t="s">
        <v>77</v>
      </c>
    </row>
    <row r="8" spans="2:24" ht="60" customHeight="1" x14ac:dyDescent="0.3">
      <c r="B8" s="11" t="s">
        <v>16</v>
      </c>
      <c r="C8" s="11" t="s">
        <v>58</v>
      </c>
      <c r="D8" s="33" t="s">
        <v>5</v>
      </c>
      <c r="E8" s="32" t="s">
        <v>13</v>
      </c>
      <c r="F8" s="18" t="s">
        <v>6</v>
      </c>
      <c r="G8" s="3" t="s">
        <v>20</v>
      </c>
      <c r="H8" s="26">
        <v>1</v>
      </c>
      <c r="I8" s="3">
        <v>0</v>
      </c>
      <c r="J8" s="3">
        <v>1</v>
      </c>
      <c r="K8" s="3">
        <v>1</v>
      </c>
      <c r="L8" s="6">
        <v>1</v>
      </c>
      <c r="M8" s="3">
        <v>1</v>
      </c>
      <c r="N8" s="3">
        <v>1</v>
      </c>
      <c r="O8" s="6">
        <v>1</v>
      </c>
      <c r="P8" s="3">
        <v>1</v>
      </c>
      <c r="Q8" s="3">
        <v>1</v>
      </c>
      <c r="R8" s="6">
        <v>1</v>
      </c>
      <c r="S8" s="3">
        <v>1</v>
      </c>
      <c r="T8" s="3"/>
      <c r="U8" s="6">
        <f>R8</f>
        <v>1</v>
      </c>
      <c r="V8" s="2" t="s">
        <v>105</v>
      </c>
      <c r="W8" s="2" t="s">
        <v>78</v>
      </c>
      <c r="X8" s="1">
        <f>K8+N8+Q8</f>
        <v>3</v>
      </c>
    </row>
    <row r="9" spans="2:24" ht="57.75" customHeight="1" x14ac:dyDescent="0.3">
      <c r="B9" s="11" t="s">
        <v>16</v>
      </c>
      <c r="C9" s="11" t="s">
        <v>58</v>
      </c>
      <c r="D9" s="33"/>
      <c r="E9" s="32"/>
      <c r="F9" s="18" t="s">
        <v>7</v>
      </c>
      <c r="G9" s="3" t="s">
        <v>21</v>
      </c>
      <c r="H9" s="26">
        <v>1</v>
      </c>
      <c r="I9" s="3">
        <v>0</v>
      </c>
      <c r="J9" s="15">
        <v>0</v>
      </c>
      <c r="K9" s="15">
        <v>0</v>
      </c>
      <c r="L9" s="6">
        <v>0</v>
      </c>
      <c r="M9" s="15">
        <v>0</v>
      </c>
      <c r="N9" s="15">
        <v>0</v>
      </c>
      <c r="O9" s="6">
        <v>0</v>
      </c>
      <c r="P9" s="15">
        <v>0</v>
      </c>
      <c r="Q9" s="4">
        <v>0</v>
      </c>
      <c r="R9" s="6">
        <v>0</v>
      </c>
      <c r="S9" s="15">
        <v>1</v>
      </c>
      <c r="T9" s="4"/>
      <c r="U9" s="6">
        <f t="shared" ref="U9:U33" si="0">R9</f>
        <v>0</v>
      </c>
      <c r="V9" s="2" t="s">
        <v>85</v>
      </c>
      <c r="W9" s="2" t="s">
        <v>78</v>
      </c>
    </row>
    <row r="10" spans="2:24" ht="73.8" customHeight="1" x14ac:dyDescent="0.3">
      <c r="B10" s="11" t="s">
        <v>17</v>
      </c>
      <c r="C10" s="11" t="s">
        <v>59</v>
      </c>
      <c r="D10" s="33"/>
      <c r="E10" s="18" t="s">
        <v>14</v>
      </c>
      <c r="F10" s="18" t="s">
        <v>8</v>
      </c>
      <c r="G10" s="3" t="s">
        <v>22</v>
      </c>
      <c r="H10" s="26">
        <v>10</v>
      </c>
      <c r="I10" s="3">
        <v>5</v>
      </c>
      <c r="J10" s="3">
        <v>0</v>
      </c>
      <c r="K10" s="3">
        <v>0</v>
      </c>
      <c r="L10" s="6">
        <v>0</v>
      </c>
      <c r="M10" s="3">
        <v>5</v>
      </c>
      <c r="N10" s="3">
        <v>5</v>
      </c>
      <c r="O10" s="6">
        <v>0.5</v>
      </c>
      <c r="P10" s="3">
        <v>10</v>
      </c>
      <c r="Q10" s="3">
        <v>10</v>
      </c>
      <c r="R10" s="6">
        <v>1</v>
      </c>
      <c r="S10" s="3">
        <v>10</v>
      </c>
      <c r="T10" s="3"/>
      <c r="U10" s="6">
        <f t="shared" si="0"/>
        <v>1</v>
      </c>
      <c r="V10" s="2" t="s">
        <v>86</v>
      </c>
      <c r="W10" s="2" t="s">
        <v>78</v>
      </c>
    </row>
    <row r="11" spans="2:24" ht="53.4" customHeight="1" x14ac:dyDescent="0.3">
      <c r="B11" s="19" t="s">
        <v>18</v>
      </c>
      <c r="C11" s="11" t="s">
        <v>60</v>
      </c>
      <c r="D11" s="33"/>
      <c r="E11" s="32" t="s">
        <v>15</v>
      </c>
      <c r="F11" s="18" t="s">
        <v>9</v>
      </c>
      <c r="G11" s="3" t="s">
        <v>21</v>
      </c>
      <c r="H11" s="26">
        <v>2</v>
      </c>
      <c r="I11" s="3">
        <v>0</v>
      </c>
      <c r="J11" s="3">
        <v>1</v>
      </c>
      <c r="K11" s="3">
        <v>1</v>
      </c>
      <c r="L11" s="6">
        <v>0.5</v>
      </c>
      <c r="M11" s="3">
        <v>2</v>
      </c>
      <c r="N11" s="3">
        <v>2</v>
      </c>
      <c r="O11" s="6">
        <v>1</v>
      </c>
      <c r="P11" s="3">
        <v>2</v>
      </c>
      <c r="Q11" s="3">
        <v>2</v>
      </c>
      <c r="R11" s="6">
        <v>1</v>
      </c>
      <c r="S11" s="3">
        <v>2</v>
      </c>
      <c r="T11" s="4"/>
      <c r="U11" s="6">
        <f t="shared" si="0"/>
        <v>1</v>
      </c>
      <c r="V11" s="2" t="s">
        <v>85</v>
      </c>
      <c r="W11" s="2" t="s">
        <v>78</v>
      </c>
    </row>
    <row r="12" spans="2:24" ht="52.8" hidden="1" x14ac:dyDescent="0.3">
      <c r="B12" s="19" t="s">
        <v>18</v>
      </c>
      <c r="C12" s="11" t="s">
        <v>61</v>
      </c>
      <c r="D12" s="33"/>
      <c r="E12" s="32"/>
      <c r="F12" s="18" t="s">
        <v>10</v>
      </c>
      <c r="G12" s="3" t="s">
        <v>21</v>
      </c>
      <c r="H12" s="26">
        <v>1</v>
      </c>
      <c r="I12" s="3">
        <v>0</v>
      </c>
      <c r="J12" s="15">
        <v>0</v>
      </c>
      <c r="K12" s="15">
        <v>0</v>
      </c>
      <c r="L12" s="6">
        <v>0</v>
      </c>
      <c r="M12" s="15">
        <v>0</v>
      </c>
      <c r="N12" s="15">
        <v>0</v>
      </c>
      <c r="O12" s="6">
        <v>0</v>
      </c>
      <c r="P12" s="15">
        <v>0</v>
      </c>
      <c r="Q12" s="4"/>
      <c r="R12" s="6"/>
      <c r="S12" s="3">
        <v>1</v>
      </c>
      <c r="T12" s="4"/>
      <c r="U12" s="6">
        <f t="shared" si="0"/>
        <v>0</v>
      </c>
      <c r="V12" s="2" t="s">
        <v>85</v>
      </c>
      <c r="W12" s="2" t="s">
        <v>78</v>
      </c>
    </row>
    <row r="13" spans="2:24" ht="77.25" customHeight="1" x14ac:dyDescent="0.3">
      <c r="B13" s="19" t="s">
        <v>18</v>
      </c>
      <c r="C13" s="11" t="s">
        <v>62</v>
      </c>
      <c r="D13" s="33"/>
      <c r="E13" s="32"/>
      <c r="F13" s="18" t="s">
        <v>11</v>
      </c>
      <c r="G13" s="3" t="s">
        <v>21</v>
      </c>
      <c r="H13" s="26">
        <v>4</v>
      </c>
      <c r="I13" s="3">
        <v>37</v>
      </c>
      <c r="J13" s="15">
        <v>0</v>
      </c>
      <c r="K13" s="15">
        <v>0</v>
      </c>
      <c r="L13" s="6">
        <v>0</v>
      </c>
      <c r="M13" s="15">
        <v>2</v>
      </c>
      <c r="N13" s="15">
        <v>2</v>
      </c>
      <c r="O13" s="6">
        <v>0.5</v>
      </c>
      <c r="P13" s="15">
        <v>3</v>
      </c>
      <c r="Q13" s="15">
        <v>3</v>
      </c>
      <c r="R13" s="6">
        <v>0.75</v>
      </c>
      <c r="S13" s="15">
        <v>4</v>
      </c>
      <c r="T13" s="4"/>
      <c r="U13" s="6">
        <f t="shared" si="0"/>
        <v>0.75</v>
      </c>
      <c r="V13" s="2" t="s">
        <v>85</v>
      </c>
      <c r="W13" s="2" t="s">
        <v>78</v>
      </c>
    </row>
    <row r="14" spans="2:24" ht="60.6" customHeight="1" x14ac:dyDescent="0.3">
      <c r="B14" s="19" t="s">
        <v>18</v>
      </c>
      <c r="C14" s="11" t="s">
        <v>63</v>
      </c>
      <c r="D14" s="33"/>
      <c r="E14" s="32"/>
      <c r="F14" s="18" t="s">
        <v>109</v>
      </c>
      <c r="G14" s="3" t="s">
        <v>21</v>
      </c>
      <c r="H14" s="26">
        <v>3</v>
      </c>
      <c r="I14" s="3">
        <v>0</v>
      </c>
      <c r="J14" s="15">
        <v>0</v>
      </c>
      <c r="K14" s="15">
        <v>0</v>
      </c>
      <c r="L14" s="6">
        <v>0</v>
      </c>
      <c r="M14" s="15">
        <v>0</v>
      </c>
      <c r="N14" s="15">
        <v>0</v>
      </c>
      <c r="O14" s="6">
        <v>0</v>
      </c>
      <c r="P14" s="15">
        <v>1</v>
      </c>
      <c r="Q14" s="15">
        <v>1</v>
      </c>
      <c r="R14" s="6">
        <v>0.33</v>
      </c>
      <c r="S14" s="15">
        <v>3</v>
      </c>
      <c r="T14" s="4"/>
      <c r="U14" s="6">
        <f t="shared" si="0"/>
        <v>0.33</v>
      </c>
      <c r="V14" s="2" t="s">
        <v>85</v>
      </c>
      <c r="W14" s="2" t="s">
        <v>78</v>
      </c>
    </row>
    <row r="15" spans="2:24" ht="40.200000000000003" customHeight="1" x14ac:dyDescent="0.3">
      <c r="B15" s="19" t="s">
        <v>19</v>
      </c>
      <c r="C15" s="11" t="s">
        <v>63</v>
      </c>
      <c r="D15" s="33"/>
      <c r="E15" s="32"/>
      <c r="F15" s="18" t="s">
        <v>12</v>
      </c>
      <c r="G15" s="3" t="s">
        <v>21</v>
      </c>
      <c r="H15" s="26">
        <v>1</v>
      </c>
      <c r="I15" s="3">
        <v>1</v>
      </c>
      <c r="J15" s="15">
        <v>0</v>
      </c>
      <c r="K15" s="15">
        <v>0</v>
      </c>
      <c r="L15" s="6">
        <v>0</v>
      </c>
      <c r="M15" s="15">
        <v>0</v>
      </c>
      <c r="N15" s="15">
        <v>0</v>
      </c>
      <c r="O15" s="6">
        <v>0</v>
      </c>
      <c r="P15" s="15">
        <v>0</v>
      </c>
      <c r="Q15" s="15">
        <v>0</v>
      </c>
      <c r="R15" s="6">
        <v>0</v>
      </c>
      <c r="S15" s="15">
        <v>1</v>
      </c>
      <c r="T15" s="4"/>
      <c r="U15" s="6">
        <f t="shared" si="0"/>
        <v>0</v>
      </c>
      <c r="V15" s="2" t="s">
        <v>85</v>
      </c>
      <c r="W15" s="2" t="s">
        <v>78</v>
      </c>
    </row>
    <row r="16" spans="2:24" ht="52.2" customHeight="1" x14ac:dyDescent="0.3">
      <c r="B16" s="19" t="s">
        <v>18</v>
      </c>
      <c r="C16" s="11" t="s">
        <v>64</v>
      </c>
      <c r="D16" s="33" t="s">
        <v>39</v>
      </c>
      <c r="E16" s="32" t="s">
        <v>38</v>
      </c>
      <c r="F16" s="18" t="s">
        <v>30</v>
      </c>
      <c r="G16" s="3" t="s">
        <v>21</v>
      </c>
      <c r="H16" s="26">
        <v>4</v>
      </c>
      <c r="I16" s="3">
        <v>1</v>
      </c>
      <c r="J16" s="3">
        <v>2</v>
      </c>
      <c r="K16" s="3">
        <v>2</v>
      </c>
      <c r="L16" s="7">
        <v>0.28999999999999998</v>
      </c>
      <c r="M16" s="3">
        <v>2</v>
      </c>
      <c r="N16" s="3">
        <v>0</v>
      </c>
      <c r="O16" s="7">
        <v>0.28999999999999998</v>
      </c>
      <c r="P16" s="3">
        <v>3</v>
      </c>
      <c r="Q16" s="3">
        <v>3</v>
      </c>
      <c r="R16" s="36">
        <v>0.75</v>
      </c>
      <c r="S16" s="3">
        <v>4</v>
      </c>
      <c r="T16" s="3"/>
      <c r="U16" s="6">
        <f t="shared" si="0"/>
        <v>0.75</v>
      </c>
      <c r="V16" s="2" t="s">
        <v>87</v>
      </c>
      <c r="W16" s="2" t="s">
        <v>79</v>
      </c>
    </row>
    <row r="17" spans="2:23" ht="47.4" customHeight="1" x14ac:dyDescent="0.3">
      <c r="B17" s="19" t="s">
        <v>18</v>
      </c>
      <c r="C17" s="11" t="s">
        <v>62</v>
      </c>
      <c r="D17" s="33"/>
      <c r="E17" s="32"/>
      <c r="F17" s="18" t="s">
        <v>31</v>
      </c>
      <c r="G17" s="3" t="s">
        <v>53</v>
      </c>
      <c r="H17" s="26">
        <v>443.05</v>
      </c>
      <c r="I17" s="23">
        <v>3167.11</v>
      </c>
      <c r="J17" s="3">
        <v>108.78</v>
      </c>
      <c r="K17" s="3">
        <v>94.46</v>
      </c>
      <c r="L17" s="6">
        <f>K17/H17</f>
        <v>0.21320392732197266</v>
      </c>
      <c r="M17" s="3">
        <f>124.22+J17</f>
        <v>233</v>
      </c>
      <c r="N17" s="9">
        <f>166.39+K17</f>
        <v>260.84999999999997</v>
      </c>
      <c r="O17" s="6">
        <f>N17/H17</f>
        <v>0.58875973366437184</v>
      </c>
      <c r="P17" s="3">
        <f>M17+101.8</f>
        <v>334.8</v>
      </c>
      <c r="Q17" s="9">
        <f>N17+95.5</f>
        <v>356.34999999999997</v>
      </c>
      <c r="R17" s="36">
        <f>Q17/H17</f>
        <v>0.80431102584358416</v>
      </c>
      <c r="S17" s="3">
        <v>443.05</v>
      </c>
      <c r="T17" s="9"/>
      <c r="U17" s="6">
        <f t="shared" si="0"/>
        <v>0.80431102584358416</v>
      </c>
      <c r="V17" s="2" t="s">
        <v>88</v>
      </c>
      <c r="W17" s="2" t="s">
        <v>80</v>
      </c>
    </row>
    <row r="18" spans="2:23" ht="58.2" customHeight="1" x14ac:dyDescent="0.3">
      <c r="B18" s="19" t="s">
        <v>18</v>
      </c>
      <c r="C18" s="11" t="s">
        <v>62</v>
      </c>
      <c r="D18" s="33"/>
      <c r="E18" s="32"/>
      <c r="F18" s="18" t="s">
        <v>110</v>
      </c>
      <c r="G18" s="3" t="s">
        <v>53</v>
      </c>
      <c r="H18" s="27">
        <v>1213.31</v>
      </c>
      <c r="I18" s="24">
        <v>3370.69</v>
      </c>
      <c r="J18" s="3">
        <v>155.33000000000001</v>
      </c>
      <c r="K18" s="3">
        <v>160.49</v>
      </c>
      <c r="L18" s="6">
        <f>K18/H18</f>
        <v>0.13227452176278118</v>
      </c>
      <c r="M18" s="3">
        <f>87.62+J18</f>
        <v>242.95000000000002</v>
      </c>
      <c r="N18" s="3">
        <f>+K18+297.82</f>
        <v>458.31</v>
      </c>
      <c r="O18" s="6">
        <f>N18/H18</f>
        <v>0.37773528611813967</v>
      </c>
      <c r="P18" s="3">
        <f>M18+388.14</f>
        <v>631.09</v>
      </c>
      <c r="Q18" s="3">
        <f>N18+392.3</f>
        <v>850.61</v>
      </c>
      <c r="R18" s="36">
        <f>Q18/H18</f>
        <v>0.70106567983450241</v>
      </c>
      <c r="S18" s="3">
        <v>1213.31</v>
      </c>
      <c r="T18" s="3"/>
      <c r="U18" s="6">
        <f t="shared" si="0"/>
        <v>0.70106567983450241</v>
      </c>
      <c r="V18" s="2" t="s">
        <v>89</v>
      </c>
      <c r="W18" s="2" t="s">
        <v>80</v>
      </c>
    </row>
    <row r="19" spans="2:23" ht="64.8" customHeight="1" x14ac:dyDescent="0.3">
      <c r="B19" s="19" t="s">
        <v>18</v>
      </c>
      <c r="C19" s="11" t="s">
        <v>62</v>
      </c>
      <c r="D19" s="33"/>
      <c r="E19" s="32"/>
      <c r="F19" s="18" t="s">
        <v>32</v>
      </c>
      <c r="G19" s="3" t="s">
        <v>54</v>
      </c>
      <c r="H19" s="26">
        <v>7</v>
      </c>
      <c r="I19" s="3">
        <v>16</v>
      </c>
      <c r="J19" s="3">
        <v>1</v>
      </c>
      <c r="K19" s="3">
        <v>1</v>
      </c>
      <c r="L19" s="6">
        <f>K19/H19</f>
        <v>0.14285714285714285</v>
      </c>
      <c r="M19" s="15">
        <v>3</v>
      </c>
      <c r="N19" s="15">
        <v>5</v>
      </c>
      <c r="O19" s="6">
        <f>N19/H19</f>
        <v>0.7142857142857143</v>
      </c>
      <c r="P19" s="15">
        <v>7</v>
      </c>
      <c r="Q19" s="15">
        <v>7</v>
      </c>
      <c r="R19" s="6">
        <v>1</v>
      </c>
      <c r="S19" s="15">
        <v>7</v>
      </c>
      <c r="T19" s="5"/>
      <c r="U19" s="6">
        <f t="shared" si="0"/>
        <v>1</v>
      </c>
      <c r="V19" s="2" t="s">
        <v>90</v>
      </c>
      <c r="W19" s="2" t="s">
        <v>80</v>
      </c>
    </row>
    <row r="20" spans="2:23" ht="57" customHeight="1" x14ac:dyDescent="0.3">
      <c r="B20" s="11" t="s">
        <v>16</v>
      </c>
      <c r="C20" s="11" t="s">
        <v>65</v>
      </c>
      <c r="D20" s="33"/>
      <c r="E20" s="32"/>
      <c r="F20" s="18" t="s">
        <v>33</v>
      </c>
      <c r="G20" s="3" t="s">
        <v>55</v>
      </c>
      <c r="H20" s="26">
        <v>12</v>
      </c>
      <c r="I20" s="3">
        <v>0</v>
      </c>
      <c r="J20" s="3">
        <v>3</v>
      </c>
      <c r="K20" s="3">
        <v>3</v>
      </c>
      <c r="L20" s="6">
        <v>0.33</v>
      </c>
      <c r="M20" s="15">
        <v>9</v>
      </c>
      <c r="N20" s="15">
        <v>9</v>
      </c>
      <c r="O20" s="6">
        <f>N20/H20</f>
        <v>0.75</v>
      </c>
      <c r="P20" s="15">
        <v>12</v>
      </c>
      <c r="Q20" s="15">
        <v>15</v>
      </c>
      <c r="R20" s="6">
        <f>Q20/H20</f>
        <v>1.25</v>
      </c>
      <c r="S20" s="15">
        <v>12</v>
      </c>
      <c r="T20" s="5"/>
      <c r="U20" s="6">
        <f t="shared" si="0"/>
        <v>1.25</v>
      </c>
      <c r="V20" s="2" t="s">
        <v>91</v>
      </c>
      <c r="W20" s="2" t="s">
        <v>81</v>
      </c>
    </row>
    <row r="21" spans="2:23" ht="48.6" customHeight="1" x14ac:dyDescent="0.3">
      <c r="B21" s="19" t="s">
        <v>18</v>
      </c>
      <c r="C21" s="11" t="s">
        <v>63</v>
      </c>
      <c r="D21" s="33"/>
      <c r="E21" s="32"/>
      <c r="F21" s="18" t="s">
        <v>34</v>
      </c>
      <c r="G21" s="3" t="s">
        <v>55</v>
      </c>
      <c r="H21" s="26">
        <v>8</v>
      </c>
      <c r="I21" s="3">
        <v>0</v>
      </c>
      <c r="J21" s="3">
        <v>2</v>
      </c>
      <c r="K21" s="3">
        <v>2</v>
      </c>
      <c r="L21" s="6">
        <v>0.25</v>
      </c>
      <c r="M21" s="3">
        <v>4</v>
      </c>
      <c r="N21" s="3">
        <v>4</v>
      </c>
      <c r="O21" s="6">
        <f>N21/H21</f>
        <v>0.5</v>
      </c>
      <c r="P21" s="3">
        <v>6</v>
      </c>
      <c r="Q21" s="3">
        <v>6</v>
      </c>
      <c r="R21" s="6">
        <v>0.75</v>
      </c>
      <c r="S21" s="3">
        <v>8</v>
      </c>
      <c r="T21" s="3"/>
      <c r="U21" s="6">
        <f t="shared" si="0"/>
        <v>0.75</v>
      </c>
      <c r="V21" s="2" t="s">
        <v>92</v>
      </c>
      <c r="W21" s="2" t="s">
        <v>81</v>
      </c>
    </row>
    <row r="22" spans="2:23" ht="49.8" customHeight="1" x14ac:dyDescent="0.3">
      <c r="B22" s="19" t="s">
        <v>18</v>
      </c>
      <c r="C22" s="11" t="s">
        <v>66</v>
      </c>
      <c r="D22" s="33"/>
      <c r="E22" s="32"/>
      <c r="F22" s="18" t="s">
        <v>35</v>
      </c>
      <c r="G22" s="3" t="s">
        <v>20</v>
      </c>
      <c r="H22" s="26">
        <v>1</v>
      </c>
      <c r="I22" s="3">
        <v>0</v>
      </c>
      <c r="J22" s="3">
        <v>0</v>
      </c>
      <c r="K22" s="3">
        <v>0</v>
      </c>
      <c r="L22" s="6">
        <v>0</v>
      </c>
      <c r="M22" s="3">
        <v>1</v>
      </c>
      <c r="N22" s="3">
        <v>1</v>
      </c>
      <c r="O22" s="6">
        <f t="shared" ref="O21:O33" si="1">N22/M22</f>
        <v>1</v>
      </c>
      <c r="P22" s="3">
        <v>1</v>
      </c>
      <c r="Q22" s="3">
        <v>1</v>
      </c>
      <c r="R22" s="6">
        <v>1</v>
      </c>
      <c r="S22" s="3">
        <v>1</v>
      </c>
      <c r="T22" s="3"/>
      <c r="U22" s="6">
        <f t="shared" si="0"/>
        <v>1</v>
      </c>
      <c r="V22" s="2" t="s">
        <v>93</v>
      </c>
      <c r="W22" s="2" t="s">
        <v>82</v>
      </c>
    </row>
    <row r="23" spans="2:23" ht="67.2" customHeight="1" x14ac:dyDescent="0.3">
      <c r="B23" s="19" t="s">
        <v>18</v>
      </c>
      <c r="C23" s="11" t="s">
        <v>63</v>
      </c>
      <c r="D23" s="33"/>
      <c r="E23" s="32"/>
      <c r="F23" s="18" t="s">
        <v>36</v>
      </c>
      <c r="G23" s="3" t="s">
        <v>56</v>
      </c>
      <c r="H23" s="28">
        <v>0.85</v>
      </c>
      <c r="I23" s="3">
        <v>0</v>
      </c>
      <c r="J23" s="16">
        <v>0.85</v>
      </c>
      <c r="K23" s="16">
        <v>0.85</v>
      </c>
      <c r="L23" s="6">
        <v>1</v>
      </c>
      <c r="M23" s="16">
        <v>0.85</v>
      </c>
      <c r="N23" s="16">
        <v>0.85</v>
      </c>
      <c r="O23" s="6">
        <f t="shared" si="1"/>
        <v>1</v>
      </c>
      <c r="P23" s="16">
        <v>0.85</v>
      </c>
      <c r="Q23" s="16">
        <v>0.85</v>
      </c>
      <c r="R23" s="6">
        <v>1</v>
      </c>
      <c r="S23" s="16">
        <v>0.85</v>
      </c>
      <c r="T23" s="3"/>
      <c r="U23" s="6">
        <f t="shared" si="0"/>
        <v>1</v>
      </c>
      <c r="V23" s="2" t="s">
        <v>94</v>
      </c>
      <c r="W23" s="2" t="s">
        <v>81</v>
      </c>
    </row>
    <row r="24" spans="2:23" ht="60.6" customHeight="1" x14ac:dyDescent="0.3">
      <c r="B24" s="20" t="s">
        <v>19</v>
      </c>
      <c r="C24" s="12" t="s">
        <v>63</v>
      </c>
      <c r="D24" s="35"/>
      <c r="E24" s="34"/>
      <c r="F24" s="21" t="s">
        <v>37</v>
      </c>
      <c r="G24" s="13" t="s">
        <v>53</v>
      </c>
      <c r="H24" s="29">
        <v>117</v>
      </c>
      <c r="I24" s="13">
        <v>0</v>
      </c>
      <c r="J24" s="13">
        <v>117</v>
      </c>
      <c r="K24" s="13">
        <v>117</v>
      </c>
      <c r="L24" s="6">
        <v>1</v>
      </c>
      <c r="M24" s="13">
        <v>117</v>
      </c>
      <c r="N24" s="13">
        <v>117</v>
      </c>
      <c r="O24" s="6">
        <f t="shared" si="1"/>
        <v>1</v>
      </c>
      <c r="P24" s="13">
        <v>117</v>
      </c>
      <c r="Q24" s="13">
        <v>117</v>
      </c>
      <c r="R24" s="14">
        <v>1</v>
      </c>
      <c r="S24" s="13">
        <v>117</v>
      </c>
      <c r="T24" s="13"/>
      <c r="U24" s="6">
        <f t="shared" si="0"/>
        <v>1</v>
      </c>
      <c r="V24" s="2" t="s">
        <v>95</v>
      </c>
      <c r="W24" s="2" t="s">
        <v>81</v>
      </c>
    </row>
    <row r="25" spans="2:23" ht="49.2" customHeight="1" x14ac:dyDescent="0.3">
      <c r="B25" s="19" t="s">
        <v>18</v>
      </c>
      <c r="C25" s="11" t="s">
        <v>66</v>
      </c>
      <c r="D25" s="33" t="s">
        <v>52</v>
      </c>
      <c r="E25" s="32" t="s">
        <v>49</v>
      </c>
      <c r="F25" s="18" t="s">
        <v>40</v>
      </c>
      <c r="G25" s="3" t="s">
        <v>57</v>
      </c>
      <c r="H25" s="26">
        <v>93.5</v>
      </c>
      <c r="I25" s="3">
        <v>88.2</v>
      </c>
      <c r="J25" s="3">
        <v>93.5</v>
      </c>
      <c r="K25" s="3">
        <v>88.2</v>
      </c>
      <c r="L25" s="6">
        <f>K25/H25</f>
        <v>0.94331550802139041</v>
      </c>
      <c r="M25" s="3">
        <v>93.5</v>
      </c>
      <c r="N25" s="3">
        <v>86.2</v>
      </c>
      <c r="O25" s="6">
        <f>N25/M25</f>
        <v>0.92192513368983964</v>
      </c>
      <c r="P25" s="3">
        <v>93.5</v>
      </c>
      <c r="Q25" s="3">
        <v>86.9</v>
      </c>
      <c r="R25" s="6">
        <f>Q25/P25</f>
        <v>0.92941176470588238</v>
      </c>
      <c r="S25" s="3">
        <v>93.5</v>
      </c>
      <c r="T25" s="3"/>
      <c r="U25" s="6">
        <f t="shared" si="0"/>
        <v>0.92941176470588238</v>
      </c>
      <c r="V25" s="2" t="s">
        <v>96</v>
      </c>
      <c r="W25" s="2" t="s">
        <v>82</v>
      </c>
    </row>
    <row r="26" spans="2:23" ht="64.2" customHeight="1" x14ac:dyDescent="0.3">
      <c r="B26" s="19" t="s">
        <v>18</v>
      </c>
      <c r="C26" s="11" t="s">
        <v>66</v>
      </c>
      <c r="D26" s="33"/>
      <c r="E26" s="32"/>
      <c r="F26" s="18" t="s">
        <v>41</v>
      </c>
      <c r="G26" s="3" t="s">
        <v>56</v>
      </c>
      <c r="H26" s="28">
        <v>1</v>
      </c>
      <c r="I26" s="3">
        <v>0</v>
      </c>
      <c r="J26" s="3">
        <v>25</v>
      </c>
      <c r="K26" s="3">
        <v>25</v>
      </c>
      <c r="L26" s="6">
        <v>0.25</v>
      </c>
      <c r="M26" s="3">
        <v>50</v>
      </c>
      <c r="N26" s="3">
        <v>50</v>
      </c>
      <c r="O26" s="6">
        <v>0.5</v>
      </c>
      <c r="P26" s="3">
        <v>75</v>
      </c>
      <c r="Q26" s="3">
        <v>75</v>
      </c>
      <c r="R26" s="6">
        <v>0.75</v>
      </c>
      <c r="S26" s="3">
        <v>100</v>
      </c>
      <c r="T26" s="3"/>
      <c r="U26" s="6">
        <f t="shared" si="0"/>
        <v>0.75</v>
      </c>
      <c r="V26" s="2" t="s">
        <v>97</v>
      </c>
      <c r="W26" s="2" t="s">
        <v>84</v>
      </c>
    </row>
    <row r="27" spans="2:23" ht="65.400000000000006" customHeight="1" x14ac:dyDescent="0.3">
      <c r="B27" s="19" t="s">
        <v>18</v>
      </c>
      <c r="C27" s="11" t="s">
        <v>66</v>
      </c>
      <c r="D27" s="33"/>
      <c r="E27" s="32"/>
      <c r="F27" s="18" t="s">
        <v>42</v>
      </c>
      <c r="G27" s="3" t="s">
        <v>56</v>
      </c>
      <c r="H27" s="28">
        <v>1</v>
      </c>
      <c r="I27" s="3">
        <v>0</v>
      </c>
      <c r="J27" s="3">
        <v>25</v>
      </c>
      <c r="K27" s="3">
        <v>25</v>
      </c>
      <c r="L27" s="6">
        <v>0.25</v>
      </c>
      <c r="M27" s="3">
        <v>50</v>
      </c>
      <c r="N27" s="3">
        <v>50</v>
      </c>
      <c r="O27" s="6">
        <v>0.5</v>
      </c>
      <c r="P27" s="3">
        <v>75</v>
      </c>
      <c r="Q27" s="3">
        <v>75</v>
      </c>
      <c r="R27" s="6">
        <v>0.75</v>
      </c>
      <c r="S27" s="3">
        <v>100</v>
      </c>
      <c r="T27" s="3"/>
      <c r="U27" s="6">
        <f t="shared" si="0"/>
        <v>0.75</v>
      </c>
      <c r="V27" s="2" t="s">
        <v>98</v>
      </c>
      <c r="W27" s="2" t="s">
        <v>84</v>
      </c>
    </row>
    <row r="28" spans="2:23" ht="76.8" customHeight="1" x14ac:dyDescent="0.3">
      <c r="B28" s="19" t="s">
        <v>18</v>
      </c>
      <c r="C28" s="11" t="s">
        <v>67</v>
      </c>
      <c r="D28" s="33"/>
      <c r="E28" s="32"/>
      <c r="F28" s="18" t="s">
        <v>43</v>
      </c>
      <c r="G28" s="3" t="s">
        <v>56</v>
      </c>
      <c r="H28" s="28">
        <v>1</v>
      </c>
      <c r="I28" s="3">
        <v>0</v>
      </c>
      <c r="J28" s="3">
        <v>25</v>
      </c>
      <c r="K28" s="3">
        <v>25</v>
      </c>
      <c r="L28" s="6">
        <v>0.25</v>
      </c>
      <c r="M28" s="3">
        <v>50</v>
      </c>
      <c r="N28" s="3">
        <v>50</v>
      </c>
      <c r="O28" s="6">
        <v>0.5</v>
      </c>
      <c r="P28" s="3">
        <v>75</v>
      </c>
      <c r="Q28" s="3">
        <v>50</v>
      </c>
      <c r="R28" s="6">
        <v>0.5</v>
      </c>
      <c r="S28" s="3">
        <v>100</v>
      </c>
      <c r="T28" s="3"/>
      <c r="U28" s="6">
        <f t="shared" si="0"/>
        <v>0.5</v>
      </c>
      <c r="V28" s="2" t="s">
        <v>99</v>
      </c>
      <c r="W28" s="2" t="s">
        <v>82</v>
      </c>
    </row>
    <row r="29" spans="2:23" ht="39.6" x14ac:dyDescent="0.3">
      <c r="B29" s="19" t="s">
        <v>18</v>
      </c>
      <c r="C29" s="11" t="s">
        <v>68</v>
      </c>
      <c r="D29" s="33"/>
      <c r="E29" s="32"/>
      <c r="F29" s="18" t="s">
        <v>44</v>
      </c>
      <c r="G29" s="3" t="s">
        <v>56</v>
      </c>
      <c r="H29" s="28">
        <v>1</v>
      </c>
      <c r="I29" s="3">
        <v>0</v>
      </c>
      <c r="J29" s="3">
        <v>25</v>
      </c>
      <c r="K29" s="3">
        <v>25</v>
      </c>
      <c r="L29" s="6">
        <v>0.25</v>
      </c>
      <c r="M29" s="3">
        <v>50</v>
      </c>
      <c r="N29" s="3">
        <v>50</v>
      </c>
      <c r="O29" s="6">
        <v>0.5</v>
      </c>
      <c r="P29" s="3">
        <v>75</v>
      </c>
      <c r="Q29" s="3">
        <v>75</v>
      </c>
      <c r="R29" s="6">
        <v>0.75</v>
      </c>
      <c r="S29" s="3">
        <v>100</v>
      </c>
      <c r="T29" s="3"/>
      <c r="U29" s="6">
        <f t="shared" si="0"/>
        <v>0.75</v>
      </c>
      <c r="V29" s="2" t="s">
        <v>100</v>
      </c>
      <c r="W29" s="2" t="s">
        <v>83</v>
      </c>
    </row>
    <row r="30" spans="2:23" ht="52.8" x14ac:dyDescent="0.3">
      <c r="B30" s="19" t="s">
        <v>18</v>
      </c>
      <c r="C30" s="11" t="s">
        <v>67</v>
      </c>
      <c r="D30" s="33"/>
      <c r="E30" s="32" t="s">
        <v>50</v>
      </c>
      <c r="F30" s="18" t="s">
        <v>45</v>
      </c>
      <c r="G30" s="3" t="s">
        <v>56</v>
      </c>
      <c r="H30" s="28">
        <v>1</v>
      </c>
      <c r="I30" s="3">
        <v>0</v>
      </c>
      <c r="J30" s="3">
        <v>25</v>
      </c>
      <c r="K30" s="3">
        <v>25</v>
      </c>
      <c r="L30" s="6">
        <v>0.25</v>
      </c>
      <c r="M30" s="3">
        <v>50</v>
      </c>
      <c r="N30" s="3">
        <v>50</v>
      </c>
      <c r="O30" s="6">
        <v>0.5</v>
      </c>
      <c r="P30" s="3">
        <v>75</v>
      </c>
      <c r="Q30" s="3">
        <v>75</v>
      </c>
      <c r="R30" s="6">
        <v>0.75</v>
      </c>
      <c r="S30" s="3">
        <v>100</v>
      </c>
      <c r="T30" s="3"/>
      <c r="U30" s="6">
        <f t="shared" si="0"/>
        <v>0.75</v>
      </c>
      <c r="V30" s="2" t="s">
        <v>101</v>
      </c>
      <c r="W30" s="2" t="s">
        <v>82</v>
      </c>
    </row>
    <row r="31" spans="2:23" ht="52.8" x14ac:dyDescent="0.3">
      <c r="B31" s="19" t="s">
        <v>18</v>
      </c>
      <c r="C31" s="11" t="s">
        <v>69</v>
      </c>
      <c r="D31" s="33"/>
      <c r="E31" s="32"/>
      <c r="F31" s="18" t="s">
        <v>46</v>
      </c>
      <c r="G31" s="3" t="s">
        <v>56</v>
      </c>
      <c r="H31" s="28">
        <v>1</v>
      </c>
      <c r="I31" s="3">
        <v>0</v>
      </c>
      <c r="J31" s="3">
        <v>25</v>
      </c>
      <c r="K31" s="3">
        <v>25</v>
      </c>
      <c r="L31" s="6">
        <v>0.25</v>
      </c>
      <c r="M31" s="3">
        <v>50</v>
      </c>
      <c r="N31" s="3">
        <v>50</v>
      </c>
      <c r="O31" s="6">
        <v>0.5</v>
      </c>
      <c r="P31" s="3">
        <v>75</v>
      </c>
      <c r="Q31" s="3">
        <v>50</v>
      </c>
      <c r="R31" s="6">
        <v>0.5</v>
      </c>
      <c r="S31" s="3">
        <v>100</v>
      </c>
      <c r="T31" s="3"/>
      <c r="U31" s="6">
        <f t="shared" si="0"/>
        <v>0.5</v>
      </c>
      <c r="V31" s="2" t="s">
        <v>102</v>
      </c>
      <c r="W31" s="2" t="s">
        <v>82</v>
      </c>
    </row>
    <row r="32" spans="2:23" ht="52.8" x14ac:dyDescent="0.3">
      <c r="B32" s="19" t="s">
        <v>18</v>
      </c>
      <c r="C32" s="11" t="s">
        <v>70</v>
      </c>
      <c r="D32" s="33"/>
      <c r="E32" s="32"/>
      <c r="F32" s="18" t="s">
        <v>47</v>
      </c>
      <c r="G32" s="3" t="s">
        <v>56</v>
      </c>
      <c r="H32" s="28">
        <v>1</v>
      </c>
      <c r="I32" s="3">
        <v>0</v>
      </c>
      <c r="J32" s="3">
        <v>25</v>
      </c>
      <c r="K32" s="3">
        <v>25</v>
      </c>
      <c r="L32" s="6">
        <v>0.25</v>
      </c>
      <c r="M32" s="3">
        <v>50</v>
      </c>
      <c r="N32" s="3">
        <v>50</v>
      </c>
      <c r="O32" s="6">
        <f t="shared" si="1"/>
        <v>1</v>
      </c>
      <c r="P32" s="3">
        <v>75</v>
      </c>
      <c r="Q32" s="3">
        <v>75</v>
      </c>
      <c r="R32" s="6">
        <v>0.75</v>
      </c>
      <c r="S32" s="3">
        <v>100</v>
      </c>
      <c r="T32" s="3"/>
      <c r="U32" s="6">
        <f t="shared" si="0"/>
        <v>0.75</v>
      </c>
      <c r="V32" s="2" t="s">
        <v>103</v>
      </c>
      <c r="W32" s="2" t="s">
        <v>82</v>
      </c>
    </row>
    <row r="33" spans="2:23" ht="111.6" customHeight="1" x14ac:dyDescent="0.3">
      <c r="B33" s="19" t="s">
        <v>18</v>
      </c>
      <c r="C33" s="11" t="s">
        <v>67</v>
      </c>
      <c r="D33" s="33"/>
      <c r="E33" s="18" t="s">
        <v>51</v>
      </c>
      <c r="F33" s="18" t="s">
        <v>48</v>
      </c>
      <c r="G33" s="3" t="s">
        <v>56</v>
      </c>
      <c r="H33" s="28">
        <v>1</v>
      </c>
      <c r="I33" s="3">
        <v>0</v>
      </c>
      <c r="J33" s="3">
        <v>25</v>
      </c>
      <c r="K33" s="3">
        <v>25</v>
      </c>
      <c r="L33" s="6">
        <v>0.25</v>
      </c>
      <c r="M33" s="3">
        <v>50</v>
      </c>
      <c r="N33" s="3">
        <v>50</v>
      </c>
      <c r="O33" s="6">
        <f t="shared" si="1"/>
        <v>1</v>
      </c>
      <c r="P33" s="3">
        <v>75</v>
      </c>
      <c r="Q33" s="3">
        <v>75</v>
      </c>
      <c r="R33" s="6">
        <v>0.75</v>
      </c>
      <c r="S33" s="3">
        <v>100</v>
      </c>
      <c r="T33" s="3"/>
      <c r="U33" s="6">
        <f t="shared" si="0"/>
        <v>0.75</v>
      </c>
      <c r="V33" s="2" t="s">
        <v>104</v>
      </c>
      <c r="W33" s="2" t="s">
        <v>82</v>
      </c>
    </row>
    <row r="34" spans="2:23" x14ac:dyDescent="0.3">
      <c r="B34" s="31"/>
      <c r="C34" s="31"/>
      <c r="D34" s="31"/>
      <c r="E34" s="31"/>
      <c r="U34" s="10"/>
    </row>
    <row r="37" spans="2:23" x14ac:dyDescent="0.3">
      <c r="B37" s="1" t="s">
        <v>111</v>
      </c>
    </row>
  </sheetData>
  <mergeCells count="11">
    <mergeCell ref="E2:V3"/>
    <mergeCell ref="E4:V5"/>
    <mergeCell ref="B34:E34"/>
    <mergeCell ref="E8:E9"/>
    <mergeCell ref="E11:E15"/>
    <mergeCell ref="D8:D15"/>
    <mergeCell ref="E16:E24"/>
    <mergeCell ref="D16:D24"/>
    <mergeCell ref="E25:E29"/>
    <mergeCell ref="E30:E32"/>
    <mergeCell ref="D25:D33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E142637CED5D4B9DDAAFB887DBCA72" ma:contentTypeVersion="13" ma:contentTypeDescription="Crear nuevo documento." ma:contentTypeScope="" ma:versionID="4a59fb06d6fc88bf4db022c640942b4a">
  <xsd:schema xmlns:xsd="http://www.w3.org/2001/XMLSchema" xmlns:xs="http://www.w3.org/2001/XMLSchema" xmlns:p="http://schemas.microsoft.com/office/2006/metadata/properties" xmlns:ns2="471cdbed-6ead-44eb-9325-e34ef5ea4fe9" xmlns:ns3="7d582269-a7c0-4d9d-9e1b-13e2ab38c759" xmlns:ns4="c010956e-2600-4898-bc4e-ccfe26ad20e2" targetNamespace="http://schemas.microsoft.com/office/2006/metadata/properties" ma:root="true" ma:fieldsID="c837ba19e32fa89e91d3408c918eb64a" ns2:_="" ns3:_="" ns4:_="">
    <xsd:import namespace="471cdbed-6ead-44eb-9325-e34ef5ea4fe9"/>
    <xsd:import namespace="7d582269-a7c0-4d9d-9e1b-13e2ab38c759"/>
    <xsd:import namespace="c010956e-2600-4898-bc4e-ccfe26ad20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cdbed-6ead-44eb-9325-e34ef5ea4f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2269-a7c0-4d9d-9e1b-13e2ab38c759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0956e-2600-4898-bc4e-ccfe26ad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5C188A-3B8D-484B-8003-967C53A0A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cdbed-6ead-44eb-9325-e34ef5ea4fe9"/>
    <ds:schemaRef ds:uri="7d582269-a7c0-4d9d-9e1b-13e2ab38c759"/>
    <ds:schemaRef ds:uri="c010956e-2600-4898-bc4e-ccfe26ad2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BBA6BF-8B2E-4723-A557-4C14D9096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03B005-3970-43E0-BF1C-2BCC9CAEAC4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Nohora Isabel Vargas Castro</dc:creator>
  <cp:keywords/>
  <dc:description/>
  <cp:lastModifiedBy>Diana Carolina Largo Zapata</cp:lastModifiedBy>
  <cp:revision/>
  <dcterms:created xsi:type="dcterms:W3CDTF">2019-03-18T17:12:13Z</dcterms:created>
  <dcterms:modified xsi:type="dcterms:W3CDTF">2026-01-27T17:44:47Z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0x01010017E142637CED5D4B9DDAAFB887DBCA72</vt:lpwstr>
  </property>
</Properties>
</file>