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aguilera\Desktop\"/>
    </mc:Choice>
  </mc:AlternateContent>
  <xr:revisionPtr revIDLastSave="0" documentId="8_{53C6763D-BECA-4D05-93C7-64733A298770}" xr6:coauthVersionLast="41" xr6:coauthVersionMax="41" xr10:uidLastSave="{00000000-0000-0000-0000-000000000000}"/>
  <bookViews>
    <workbookView xWindow="-120" yWindow="-120" windowWidth="29040" windowHeight="15840" xr2:uid="{00000000-000D-0000-FFFF-FFFF00000000}"/>
  </bookViews>
  <sheets>
    <sheet name="Tablero" sheetId="21" r:id="rId1"/>
    <sheet name="gráficas" sheetId="22" state="hidden" r:id="rId2"/>
    <sheet name="VGC" sheetId="11" state="hidden" r:id="rId3"/>
    <sheet name="Ejecutiva" sheetId="12" state="hidden" r:id="rId4"/>
    <sheet name="Estructuración" sheetId="14" state="hidden" r:id="rId5"/>
    <sheet name="VAF" sheetId="13" state="hidden" r:id="rId6"/>
    <sheet name="VPRE" sheetId="15" state="hidden" r:id="rId7"/>
    <sheet name="Comunicaciones" sheetId="16" state="hidden" r:id="rId8"/>
    <sheet name="Ejecutiva resumen" sheetId="18" state="hidden" r:id="rId9"/>
    <sheet name="vgc resumen" sheetId="17" state="hidden" r:id="rId10"/>
    <sheet name="Esquema" sheetId="19" state="hidden" r:id="rId11"/>
    <sheet name="Vgc previo" sheetId="20" state="hidden" r:id="rId12"/>
  </sheets>
  <externalReferences>
    <externalReference r:id="rId13"/>
  </externalReferences>
  <definedNames>
    <definedName name="_xlnm._FilterDatabase" localSheetId="0" hidden="1">Tablero!$B$12:$AF$36</definedName>
    <definedName name="_xlnm.Print_Area" localSheetId="1">gráficas!$A$1:$M$49</definedName>
    <definedName name="_xlnm.Print_Titles" localSheetId="0">Tablero!#REF!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8" i="21" l="1"/>
  <c r="AA28" i="21"/>
  <c r="Z19" i="21" l="1"/>
  <c r="AC32" i="11" l="1"/>
  <c r="AD32" i="11"/>
  <c r="AE32" i="11" s="1"/>
  <c r="AA32" i="11"/>
  <c r="C27" i="22" l="1"/>
  <c r="C26" i="22"/>
  <c r="C25" i="22"/>
  <c r="C38" i="22"/>
  <c r="C39" i="22"/>
  <c r="C40" i="22"/>
  <c r="C41" i="22"/>
  <c r="C42" i="22"/>
  <c r="C28" i="22" l="1"/>
  <c r="AD36" i="21" l="1"/>
  <c r="P36" i="21" s="1"/>
  <c r="Q36" i="21" s="1"/>
  <c r="Z36" i="21"/>
  <c r="AD35" i="21"/>
  <c r="P35" i="21" s="1"/>
  <c r="Q35" i="21" s="1"/>
  <c r="Z35" i="21"/>
  <c r="R35" i="21" s="1"/>
  <c r="S35" i="21" s="1"/>
  <c r="AD34" i="21"/>
  <c r="P34" i="21" s="1"/>
  <c r="Q34" i="21" s="1"/>
  <c r="R34" i="21"/>
  <c r="S34" i="21" s="1"/>
  <c r="AD33" i="21"/>
  <c r="P33" i="21" s="1"/>
  <c r="Q33" i="21" s="1"/>
  <c r="Z33" i="21"/>
  <c r="R33" i="21" s="1"/>
  <c r="S33" i="21" s="1"/>
  <c r="AD32" i="21"/>
  <c r="P32" i="21" s="1"/>
  <c r="Q32" i="21" s="1"/>
  <c r="R32" i="21"/>
  <c r="S32" i="21" s="1"/>
  <c r="AD31" i="21"/>
  <c r="P31" i="21" s="1"/>
  <c r="Q31" i="21" s="1"/>
  <c r="Z31" i="21"/>
  <c r="R31" i="21" s="1"/>
  <c r="S31" i="21" s="1"/>
  <c r="AD30" i="21"/>
  <c r="P30" i="21" s="1"/>
  <c r="Q30" i="21" s="1"/>
  <c r="Z30" i="21"/>
  <c r="R30" i="21" s="1"/>
  <c r="S30" i="21" s="1"/>
  <c r="AD29" i="21"/>
  <c r="P29" i="21" s="1"/>
  <c r="Q29" i="21" s="1"/>
  <c r="Z29" i="21"/>
  <c r="R29" i="21" s="1"/>
  <c r="S29" i="21" s="1"/>
  <c r="P28" i="21"/>
  <c r="Q28" i="21" s="1"/>
  <c r="R28" i="21"/>
  <c r="AD27" i="21"/>
  <c r="P27" i="21" s="1"/>
  <c r="Q27" i="21" s="1"/>
  <c r="Z27" i="21"/>
  <c r="R27" i="21" s="1"/>
  <c r="S27" i="21" s="1"/>
  <c r="AD26" i="21"/>
  <c r="P26" i="21" s="1"/>
  <c r="Q26" i="21" s="1"/>
  <c r="Z26" i="21"/>
  <c r="R26" i="21" s="1"/>
  <c r="S26" i="21" s="1"/>
  <c r="AD25" i="21"/>
  <c r="P25" i="21" s="1"/>
  <c r="Q25" i="21" s="1"/>
  <c r="R25" i="21"/>
  <c r="S25" i="21" s="1"/>
  <c r="AD24" i="21"/>
  <c r="P24" i="21" s="1"/>
  <c r="Q24" i="21" s="1"/>
  <c r="Z24" i="21"/>
  <c r="R24" i="21" s="1"/>
  <c r="AD23" i="21"/>
  <c r="P23" i="21" s="1"/>
  <c r="Q23" i="21" s="1"/>
  <c r="R23" i="21"/>
  <c r="S23" i="21" s="1"/>
  <c r="AD22" i="21"/>
  <c r="P22" i="21" s="1"/>
  <c r="Q22" i="21" s="1"/>
  <c r="Z22" i="21"/>
  <c r="R22" i="21" s="1"/>
  <c r="S22" i="21" s="1"/>
  <c r="AD21" i="21"/>
  <c r="P21" i="21" s="1"/>
  <c r="Q21" i="21" s="1"/>
  <c r="Z21" i="21"/>
  <c r="R21" i="21" s="1"/>
  <c r="S21" i="21" s="1"/>
  <c r="AD20" i="21"/>
  <c r="P20" i="21" s="1"/>
  <c r="Q20" i="21" s="1"/>
  <c r="Z20" i="21"/>
  <c r="R20" i="21" s="1"/>
  <c r="S20" i="21" s="1"/>
  <c r="AD19" i="21"/>
  <c r="P19" i="21" s="1"/>
  <c r="R19" i="21"/>
  <c r="S19" i="21" s="1"/>
  <c r="AD18" i="21"/>
  <c r="P18" i="21" s="1"/>
  <c r="Q18" i="21" s="1"/>
  <c r="Z18" i="21"/>
  <c r="R18" i="21" s="1"/>
  <c r="S18" i="21" s="1"/>
  <c r="AD17" i="21"/>
  <c r="P17" i="21" s="1"/>
  <c r="Q17" i="21" s="1"/>
  <c r="Z17" i="21"/>
  <c r="R17" i="21" s="1"/>
  <c r="S17" i="21" s="1"/>
  <c r="AD16" i="21"/>
  <c r="P16" i="21" s="1"/>
  <c r="Q16" i="21" s="1"/>
  <c r="Z16" i="21"/>
  <c r="R16" i="21" s="1"/>
  <c r="AD15" i="21"/>
  <c r="P15" i="21" s="1"/>
  <c r="Q15" i="21" s="1"/>
  <c r="R15" i="21"/>
  <c r="S15" i="21" s="1"/>
  <c r="AD14" i="21"/>
  <c r="P14" i="21" s="1"/>
  <c r="Z14" i="21"/>
  <c r="R14" i="21" s="1"/>
  <c r="S14" i="21" s="1"/>
  <c r="AD13" i="21"/>
  <c r="P13" i="21" s="1"/>
  <c r="Q13" i="21" s="1"/>
  <c r="Z13" i="21"/>
  <c r="R13" i="21" s="1"/>
  <c r="S13" i="21" s="1"/>
  <c r="M32" i="20"/>
  <c r="M31" i="20"/>
  <c r="M30" i="20"/>
  <c r="M29" i="20"/>
  <c r="M28" i="20"/>
  <c r="M27" i="20"/>
  <c r="M26" i="20"/>
  <c r="M25" i="20"/>
  <c r="M24" i="20"/>
  <c r="L30" i="20"/>
  <c r="L28" i="20"/>
  <c r="M18" i="20"/>
  <c r="M17" i="20"/>
  <c r="M16" i="20"/>
  <c r="M15" i="20"/>
  <c r="M14" i="20"/>
  <c r="M13" i="20"/>
  <c r="M12" i="20"/>
  <c r="M11" i="20"/>
  <c r="M10" i="20"/>
  <c r="L17" i="20"/>
  <c r="L14" i="20"/>
  <c r="L10" i="20"/>
  <c r="D6" i="20"/>
  <c r="F6" i="20" s="1"/>
  <c r="Q22" i="18"/>
  <c r="P22" i="18"/>
  <c r="H8" i="18"/>
  <c r="G8" i="18"/>
  <c r="H6" i="18"/>
  <c r="G6" i="18"/>
  <c r="Q41" i="17"/>
  <c r="P41" i="17"/>
  <c r="Q40" i="17"/>
  <c r="P40" i="17"/>
  <c r="Q39" i="17"/>
  <c r="P39" i="17"/>
  <c r="Q37" i="17"/>
  <c r="Q36" i="17"/>
  <c r="P36" i="17"/>
  <c r="Q35" i="17"/>
  <c r="Q33" i="17"/>
  <c r="P33" i="17"/>
  <c r="Q32" i="17"/>
  <c r="P32" i="17"/>
  <c r="Q31" i="17"/>
  <c r="Q25" i="17"/>
  <c r="Q24" i="17"/>
  <c r="Q22" i="17"/>
  <c r="Q21" i="17"/>
  <c r="P21" i="17"/>
  <c r="Q20" i="17"/>
  <c r="P20" i="17"/>
  <c r="Q18" i="17"/>
  <c r="P18" i="17"/>
  <c r="Q17" i="17"/>
  <c r="Q16" i="17"/>
  <c r="P16" i="17"/>
  <c r="Q15" i="17"/>
  <c r="P15" i="17"/>
  <c r="H12" i="17"/>
  <c r="G12" i="17"/>
  <c r="H11" i="17"/>
  <c r="G11" i="17"/>
  <c r="Q8" i="17"/>
  <c r="P8" i="17"/>
  <c r="H7" i="17"/>
  <c r="G7" i="17"/>
  <c r="F11" i="13"/>
  <c r="F10" i="13"/>
  <c r="E16" i="13"/>
  <c r="F16" i="13" s="1"/>
  <c r="E15" i="13"/>
  <c r="F15" i="13" s="1"/>
  <c r="E14" i="13"/>
  <c r="F14" i="13" s="1"/>
  <c r="E13" i="13"/>
  <c r="F13" i="13" s="1"/>
  <c r="E12" i="13"/>
  <c r="F12" i="13" s="1"/>
  <c r="E11" i="13"/>
  <c r="E10" i="13"/>
  <c r="E9" i="13"/>
  <c r="F9" i="13" s="1"/>
  <c r="E8" i="13"/>
  <c r="F8" i="13" s="1"/>
  <c r="E7" i="13"/>
  <c r="F7" i="13" s="1"/>
  <c r="E6" i="13"/>
  <c r="F6" i="13" s="1"/>
  <c r="L8" i="15"/>
  <c r="L11" i="15"/>
  <c r="AB7" i="12"/>
  <c r="AD7" i="12" s="1"/>
  <c r="AE7" i="12" s="1"/>
  <c r="AC29" i="11"/>
  <c r="AD29" i="11" s="1"/>
  <c r="AE29" i="11" s="1"/>
  <c r="AC28" i="11"/>
  <c r="AC27" i="11"/>
  <c r="AD26" i="11"/>
  <c r="AE26" i="11" s="1"/>
  <c r="AC25" i="11"/>
  <c r="AC23" i="11"/>
  <c r="AD23" i="11" s="1"/>
  <c r="AE23" i="11" s="1"/>
  <c r="AC22" i="11"/>
  <c r="AC16" i="11"/>
  <c r="AD16" i="11" s="1"/>
  <c r="AE16" i="11" s="1"/>
  <c r="AC15" i="11"/>
  <c r="AC14" i="11"/>
  <c r="AB12" i="11"/>
  <c r="AC12" i="11"/>
  <c r="AC11" i="11"/>
  <c r="AD31" i="11"/>
  <c r="AE31" i="11" s="1"/>
  <c r="AB15" i="12"/>
  <c r="AB14" i="12"/>
  <c r="AD14" i="12" s="1"/>
  <c r="AE14" i="12" s="1"/>
  <c r="AB13" i="12"/>
  <c r="AD13" i="12" s="1"/>
  <c r="AE13" i="12" s="1"/>
  <c r="AB12" i="12"/>
  <c r="AD12" i="12" s="1"/>
  <c r="AE12" i="12" s="1"/>
  <c r="AB11" i="12"/>
  <c r="AD11" i="12" s="1"/>
  <c r="AE11" i="12" s="1"/>
  <c r="AB9" i="12"/>
  <c r="AD9" i="12" s="1"/>
  <c r="AE9" i="12" s="1"/>
  <c r="AB8" i="12"/>
  <c r="AD8" i="12" s="1"/>
  <c r="AE8" i="12" s="1"/>
  <c r="AB31" i="11"/>
  <c r="AB30" i="11"/>
  <c r="AD30" i="11" s="1"/>
  <c r="AE30" i="11" s="1"/>
  <c r="AB29" i="11"/>
  <c r="AB28" i="11"/>
  <c r="AB27" i="11"/>
  <c r="AB26" i="11"/>
  <c r="AB25" i="11"/>
  <c r="AB24" i="11"/>
  <c r="AD24" i="11" s="1"/>
  <c r="AE24" i="11" s="1"/>
  <c r="AB23" i="11"/>
  <c r="AB22" i="11"/>
  <c r="AD22" i="11" s="1"/>
  <c r="AE22" i="11" s="1"/>
  <c r="AB21" i="11"/>
  <c r="AD21" i="11" s="1"/>
  <c r="AE21" i="11" s="1"/>
  <c r="AB20" i="11"/>
  <c r="AD20" i="11" s="1"/>
  <c r="AE20" i="11" s="1"/>
  <c r="AB19" i="11"/>
  <c r="AD19" i="11" s="1"/>
  <c r="AE19" i="11" s="1"/>
  <c r="AB18" i="11"/>
  <c r="AD18" i="11" s="1"/>
  <c r="AE18" i="11" s="1"/>
  <c r="AB17" i="11"/>
  <c r="AD17" i="11" s="1"/>
  <c r="AE17" i="11" s="1"/>
  <c r="AB16" i="11"/>
  <c r="AB15" i="11"/>
  <c r="AB14" i="11"/>
  <c r="AD14" i="11" s="1"/>
  <c r="AE14" i="11" s="1"/>
  <c r="AB13" i="11"/>
  <c r="AD13" i="11" s="1"/>
  <c r="AE13" i="11" s="1"/>
  <c r="AB11" i="11"/>
  <c r="AB10" i="11"/>
  <c r="AD10" i="11" s="1"/>
  <c r="AE10" i="11" s="1"/>
  <c r="AB9" i="11"/>
  <c r="AC9" i="11"/>
  <c r="AB8" i="11"/>
  <c r="AD8" i="11" s="1"/>
  <c r="AE8" i="11" s="1"/>
  <c r="AB7" i="11"/>
  <c r="AD7" i="11" s="1"/>
  <c r="AE7" i="11" s="1"/>
  <c r="AC15" i="12"/>
  <c r="AA15" i="12"/>
  <c r="AA13" i="12"/>
  <c r="AC14" i="12"/>
  <c r="AA14" i="12"/>
  <c r="AC13" i="12"/>
  <c r="AC12" i="12"/>
  <c r="AA12" i="12"/>
  <c r="AC11" i="12"/>
  <c r="AA11" i="12"/>
  <c r="AC9" i="12"/>
  <c r="AA9" i="12"/>
  <c r="AC8" i="12"/>
  <c r="AA8" i="12"/>
  <c r="AA7" i="12"/>
  <c r="AC31" i="11"/>
  <c r="AA31" i="11"/>
  <c r="AC30" i="11"/>
  <c r="AA30" i="11"/>
  <c r="AA29" i="11"/>
  <c r="AA28" i="11"/>
  <c r="AA27" i="11"/>
  <c r="AC26" i="11"/>
  <c r="AA26" i="11"/>
  <c r="AA25" i="11"/>
  <c r="AA20" i="11" s="1"/>
  <c r="AC24" i="11"/>
  <c r="AA24" i="11"/>
  <c r="AA23" i="11"/>
  <c r="AA22" i="11"/>
  <c r="AC21" i="11"/>
  <c r="AA21" i="11"/>
  <c r="AC19" i="11"/>
  <c r="AA19" i="11"/>
  <c r="AC18" i="11"/>
  <c r="AA18" i="11"/>
  <c r="AC17" i="11"/>
  <c r="AA17" i="11"/>
  <c r="AA16" i="11"/>
  <c r="AA15" i="11"/>
  <c r="AA14" i="11"/>
  <c r="AC13" i="11"/>
  <c r="AA13" i="11"/>
  <c r="AA10" i="11" s="1"/>
  <c r="AA12" i="11"/>
  <c r="AA11" i="11"/>
  <c r="AA9" i="11"/>
  <c r="AC8" i="11"/>
  <c r="AA8" i="11"/>
  <c r="AC7" i="11"/>
  <c r="AA7" i="11"/>
  <c r="E7" i="16"/>
  <c r="E6" i="16"/>
  <c r="K11" i="15"/>
  <c r="M11" i="15" s="1"/>
  <c r="N11" i="15" s="1"/>
  <c r="L10" i="15"/>
  <c r="K10" i="15"/>
  <c r="M10" i="15" s="1"/>
  <c r="N10" i="15" s="1"/>
  <c r="L9" i="15"/>
  <c r="K9" i="15"/>
  <c r="M9" i="15" s="1"/>
  <c r="N9" i="15" s="1"/>
  <c r="K8" i="15"/>
  <c r="M8" i="15" s="1"/>
  <c r="N8" i="15" s="1"/>
  <c r="K7" i="15"/>
  <c r="M7" i="15" s="1"/>
  <c r="N7" i="15" s="1"/>
  <c r="AD28" i="11" l="1"/>
  <c r="AE28" i="11" s="1"/>
  <c r="AD27" i="11"/>
  <c r="AE27" i="11" s="1"/>
  <c r="AD25" i="11"/>
  <c r="AE25" i="11" s="1"/>
  <c r="AC20" i="11"/>
  <c r="AD15" i="11"/>
  <c r="AE15" i="11" s="1"/>
  <c r="AD12" i="11"/>
  <c r="AE12" i="11" s="1"/>
  <c r="AD11" i="11"/>
  <c r="AE11" i="11" s="1"/>
  <c r="AD9" i="11"/>
  <c r="AE9" i="11" s="1"/>
  <c r="AD15" i="12"/>
  <c r="AE15" i="12" s="1"/>
  <c r="R36" i="21"/>
  <c r="S36" i="21" s="1"/>
  <c r="J19" i="21"/>
  <c r="K19" i="21" s="1"/>
  <c r="Q19" i="21"/>
  <c r="S24" i="21"/>
  <c r="L22" i="21"/>
  <c r="Q14" i="21"/>
  <c r="J13" i="21"/>
  <c r="L28" i="21"/>
  <c r="M28" i="21" s="1"/>
  <c r="D41" i="22" s="1"/>
  <c r="S28" i="21"/>
  <c r="S16" i="21"/>
  <c r="L13" i="21"/>
  <c r="J28" i="21"/>
  <c r="K28" i="21" s="1"/>
  <c r="J22" i="21"/>
  <c r="J32" i="21"/>
  <c r="L19" i="21"/>
  <c r="M19" i="21" s="1"/>
  <c r="D39" i="22" s="1"/>
  <c r="L32" i="21" l="1"/>
  <c r="M32" i="21" s="1"/>
  <c r="D42" i="22" s="1"/>
  <c r="D32" i="21"/>
  <c r="E32" i="21" s="1"/>
  <c r="K32" i="21"/>
  <c r="M13" i="21"/>
  <c r="D38" i="22" s="1"/>
  <c r="F13" i="21"/>
  <c r="D13" i="21"/>
  <c r="K13" i="21"/>
  <c r="D22" i="21"/>
  <c r="E22" i="21" s="1"/>
  <c r="K22" i="21"/>
  <c r="M22" i="21"/>
  <c r="D40" i="22" s="1"/>
  <c r="F22" i="21"/>
  <c r="G22" i="21" s="1"/>
  <c r="D26" i="22" s="1"/>
  <c r="F32" i="21" l="1"/>
  <c r="G32" i="21" s="1"/>
  <c r="D27" i="22" s="1"/>
  <c r="D3" i="22"/>
  <c r="E13" i="21"/>
  <c r="G13" i="21"/>
  <c r="D25" i="22" s="1"/>
  <c r="C8" i="21" l="1"/>
  <c r="D4"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W13" authorId="0" shapeId="0" xr:uid="{8A21A79F-980A-4B11-AEA7-81F0889E09EA}">
      <text>
        <r>
          <rPr>
            <b/>
            <sz val="9"/>
            <color indexed="81"/>
            <rFont val="Tahoma"/>
            <family val="2"/>
          </rPr>
          <t>se cambia a 100%</t>
        </r>
      </text>
    </comment>
    <comment ref="Z28" authorId="0" shapeId="0" xr:uid="{72EB69B6-F606-4868-B5DA-82FAAC88079F}">
      <text>
        <r>
          <rPr>
            <b/>
            <sz val="14"/>
            <color indexed="81"/>
            <rFont val="Tahoma"/>
            <family val="2"/>
          </rPr>
          <t>quedó sin formular para cumplir la regla de que se debe dejar max un 120%</t>
        </r>
      </text>
    </comment>
  </commentList>
</comments>
</file>

<file path=xl/sharedStrings.xml><?xml version="1.0" encoding="utf-8"?>
<sst xmlns="http://schemas.openxmlformats.org/spreadsheetml/2006/main" count="682" uniqueCount="356">
  <si>
    <t>Avances al mes de Junio - 2019</t>
  </si>
  <si>
    <r>
      <t xml:space="preserve">% Avance 
</t>
    </r>
    <r>
      <rPr>
        <b/>
        <sz val="24"/>
        <color theme="0"/>
        <rFont val="Candara"/>
        <family val="2"/>
      </rPr>
      <t>(Respecto a meta acumulada al corte)</t>
    </r>
  </si>
  <si>
    <r>
      <t xml:space="preserve">% Avance 
</t>
    </r>
    <r>
      <rPr>
        <b/>
        <sz val="24"/>
        <color theme="0"/>
        <rFont val="Candara"/>
        <family val="2"/>
      </rPr>
      <t>(Respecto a meta de 2019)</t>
    </r>
  </si>
  <si>
    <t>Ocultar</t>
  </si>
  <si>
    <t>Focos Estratégicos</t>
  </si>
  <si>
    <t>Ponderación</t>
  </si>
  <si>
    <t>% cumplimiento foco</t>
  </si>
  <si>
    <t>% de avance con respecto a su 100%</t>
  </si>
  <si>
    <t>% cumplimiento Respecto al acumulado del corte</t>
  </si>
  <si>
    <r>
      <t>% Avance Foco</t>
    </r>
    <r>
      <rPr>
        <b/>
        <sz val="20"/>
        <color theme="0"/>
        <rFont val="Candara"/>
        <family val="2"/>
      </rPr>
      <t xml:space="preserve"> (con respecto a meta acumulada del corte)</t>
    </r>
  </si>
  <si>
    <t>Objetivos Estratégicos</t>
  </si>
  <si>
    <t>% cumplimiento
Objetivo</t>
  </si>
  <si>
    <r>
      <t>% Avance objetivos estratégicos</t>
    </r>
    <r>
      <rPr>
        <b/>
        <sz val="20"/>
        <color theme="0"/>
        <rFont val="Candara"/>
        <family val="2"/>
      </rPr>
      <t xml:space="preserve"> (con respecto a meta acumulada del corte)</t>
    </r>
  </si>
  <si>
    <t>Acción</t>
  </si>
  <si>
    <t>Ponderación %</t>
  </si>
  <si>
    <t>% cumlimiento plan de
acción</t>
  </si>
  <si>
    <t>% Respecto al acumulado del corte</t>
  </si>
  <si>
    <t>Responsable</t>
  </si>
  <si>
    <t>Indicador</t>
  </si>
  <si>
    <t>Unidad de Medida</t>
  </si>
  <si>
    <t>Meta 2019</t>
  </si>
  <si>
    <t>Meta Acumulada Junio</t>
  </si>
  <si>
    <t>Avance Acumulado
Junio</t>
  </si>
  <si>
    <t>% Avance respecto a la meta acumulada a Junio</t>
  </si>
  <si>
    <t>% Avance
Meta 2019</t>
  </si>
  <si>
    <t>Alerta</t>
  </si>
  <si>
    <t>Observaciones</t>
  </si>
  <si>
    <t>Foco 1. Gobernanza e institucionalidad moderna para el transporte y la logística eficientes y seguros</t>
  </si>
  <si>
    <t>1.1  Fortalecer la institucionalidad de la Entidad</t>
  </si>
  <si>
    <t>Diseño e Implementación  del nuevo esquema de Gobierno Corporativo  de la ANI a desarrollar bajo cronograma de trabajo a lo largo del año</t>
  </si>
  <si>
    <t>Vicepresidencia Administrativa y Financiera</t>
  </si>
  <si>
    <t>% de avance en elaboración de reglamento e implementación al cierre del 2019</t>
  </si>
  <si>
    <t>n</t>
  </si>
  <si>
    <t xml:space="preserve">
De acuerdo con el plan operativo al  mes de junio se debia tner firmado el convenio con la CAF para la elaboración del Nuevo Esquema de Gobierno Corporativo de la Agencia y la  realización de talleres con actores relevantes frente a la modificación del gobierno corporativo de la ANI y la sensibilización acerca de la inclusión de consideraciones de género en la gobernanza corporativa, actividades que no presenta avances.
Se espera que con la firma de convenio en el mes de junio, se formule el plan de acción definitivo y se inicien las actividades del proyecto</t>
  </si>
  <si>
    <t>Plan de implementación del Modelo de Planeación y Gestión de la ANI.</t>
  </si>
  <si>
    <t>Vicepresidencia de Planeación</t>
  </si>
  <si>
    <t>Porcentaje de cumplimiento</t>
  </si>
  <si>
    <t>%</t>
  </si>
  <si>
    <t>Con el fin de cumplir con las metas establecidas para este proyecto, en la vigencia se han realizado los autodiagnostivcos del MIPG, se realizó el análisis de los resultado del FURAG de la vigencia 2018, así mismo, se realizó una revisión de los hallazgos incluidos en el Plan de Mejoramiento suscrito con la CGR, y se han formulado los planes de acción orientados a continuar ocn la implementación del modelo.</t>
  </si>
  <si>
    <t>Fortalecimiento de la estructura organizacional a desarrollar bajo cronograma de trabajo a lo largo del año.</t>
  </si>
  <si>
    <t>Número de Proyectos de Decreto Presentados para aprobación interna en 2019</t>
  </si>
  <si>
    <t>UN</t>
  </si>
  <si>
    <t>Durante el primer semestre realizó la actualización del Manual de Funciones, de igual manera y con el fin de elaborar el estudio técnico requerido para la solicitud de modificación de la Planta de Personal se inició el estudio de cargas laborales.</t>
  </si>
  <si>
    <t>Fortalecimiento de la gestión del talento humano</t>
  </si>
  <si>
    <t>Porcentaje de cumplimiento. Indicadores de impacto</t>
  </si>
  <si>
    <t>Para la resalización de este proyecto, se formularón e implementaron los Planes incluidos en el Decreto 612/18, en virtud de estos se han desarrollado 19 eventos de capacitación a los cuales han asistido 379 servidores de la entidad. De igual manera, se han desarrollado actividades de inducción a los nuevos servidores que se vinculan a la entidad.
En cuanto al Sistema de Seguridad y Salud en el trabajo, con base en el plan opertativo formulado, se ha conformaron las brigadas de emergencias, se han dictado capacitaciones a sus integrantes y se realizó el simulacro de evacuación.</t>
  </si>
  <si>
    <t>Plan de comunicaciones orientado a promover el empoderamiento y sentido de pertenencia de los colaboradores  que promueva la entidad y mejore su posicionamiento y reputación.</t>
  </si>
  <si>
    <t>Oficina de Comunicaciones</t>
  </si>
  <si>
    <t>Porcentaje de cumplimiento.   Indicadores de impacto</t>
  </si>
  <si>
    <t>Para lograr el empoderamiento de los servidores de la Agencia, la Oficina de Comunicaciones implementó un Plan a través de cual, desarrolla actividades encaminadas a afianzar los vinculos y fortalecer los principios y valores del personal que labora en la entidad, es así como a lo largo de año se ha desarrollado una campaña interna que promueve el sentido de pertenencia por la Entidad, para tal fin semanalmente se están divulgando 2 videos y 1 Ecard de personas ANI que con su trabajo contribuyen al desarrollo de la infraestructura en el país. 
A lo largo de la vigencia se han publicado mas de 10 videos en los cuales se exalta la labor que cumplen día a día nuestros setvidores</t>
  </si>
  <si>
    <t>Plan de acción para la optimización del sistema de información misional, apropiación y uso de la información</t>
  </si>
  <si>
    <t>Porcentaje de cumplimiento del Plan de acción de optimización</t>
  </si>
  <si>
    <t>El objetivo de este proyecto es optimizar el sistema de información misional con el fin de que se constituya en una herramienta que brinde información oportuna y consisa de los proyectos de transporte a cargo de la Agencia, es así como a lo largo de la vigencia se ha avanzado en el el díagnostico de los componentes del sistema, la identificación de los factores interno y externos, así como la valoración de los diferentes módulos que lo componen.</t>
  </si>
  <si>
    <t>1.2 Generar confianza en los ciudadanos, Estado e inversionistas</t>
  </si>
  <si>
    <t>Eventos de fortalecimiento en los cuales las comunidades aporten a la planeación y desarrollo de los proyectos</t>
  </si>
  <si>
    <t>Número de eventos de fortalecimiento realizados</t>
  </si>
  <si>
    <t>En desarrollo de la estrategia de Rendición de Cuentas formulada para la presente vigencia, la Agencia, programó la realización se seis eventos a nivel regional, en desarrollo de los cuales la administración tiene la oportunidad de presentar de primera mano a las comunidades los proyectos que se van a desarrollar, se tiene reciben las sugerencias de las partes interesadas y de acuerdo con la conveniencia se ajustan los mismo.
A lo largo de la vigencia se han realizado 2 eventos de socialización, el correspondiente al mes de junio se realizó en el proyecto Pacífico 3, un evento en el cual se socializaron los aspectos técnicos del proyecto a la  comunidad interesada, se recibieron sus comentarios los cuales estan en procesos de análisis</t>
  </si>
  <si>
    <t xml:space="preserve">Plan de comunicaciones orientado a difundir con las comunidades la gestión de los proyectos en todas sus etapas </t>
  </si>
  <si>
    <t>Al igual que el proyecto anterior, dentro de la estrategia de Rendición de Cuentas 2019, la Oficina de Comunicaciones formuló el plan de comunicaciones orientado a difundir en las comunidades y partes interesadas, la información pertinente y necesaria para mantener a las comunidades informadas respecto de los proyectos que se planean desarrollar, la ejecución de los que ya se encuentran contratados y en general la gestión de la entidad.
Durante el mes de junio se adjudicó el contrato necesario para desarrollar las mesas de trabajo requeridas para socializar los proyectos concesionados de la ANI en más de 15 regiones del páis.
De igual manera y en desarrollo del plan formulado, durante el mes de junio se realizaron 48 publicaciones en Instagram, 769 en Twitter, 354 en Facebook y 11 en YouTube para un total de 1.182 publicaciones en redes sociales con contenido institucional, las cuales apoyan la estrategia de rendición de cuentas</t>
  </si>
  <si>
    <t>Plan de acción para la implementación y mantenimiento de los siguientes mecanismos:
 - SARLAFT
 - Norma ISO 37001
 - Mecanismo de Reporte de Alto Nivel -   MRAN
 - Plan Anticorrupción y de Atención al Ciudadano</t>
  </si>
  <si>
    <t xml:space="preserve">
A través de este proyecto, la Agencia profundiza las herramientas de transparencia con las que cuenta en su gestión, es así como durante el mes de junio se continuaron las reuniones con la Secretaría de Transparencia de Presidencia de la República con el fin de reactivar el MRAN se espera firmar el convenio en el mes de julio, de igual manera, se asistió a una capacitación brindada por la UIAF en tipologías de Sarlaft, así mismo, se diligenció el cuestionario de Evaluacion Nacional de Riesgos de SARLAFT.
En cuanto a la Norma ISO 37001, se solicitaron cotizaciones a ICONTEC, SGS y COTEGNA para la certificación de la norma.
Respecto del PAAC, se realizaron los autodiagnósticos de transparencia, se iniciaron las actividades incluidas en la Directiva n°7 respecto de los trámites de la Agencia y se asistió al taller de Rendición de cuentas, derechos humanos y ODS</t>
  </si>
  <si>
    <t>Foco 2.Desarrollar proyectos de Asociación Público Privada que propendan por la intermodalidad, la movilidad y la sostenibilidad</t>
  </si>
  <si>
    <t xml:space="preserve">2.1 Estructurar proyectos de infraestructura de transporte </t>
  </si>
  <si>
    <t>Contrato de una concesión portuaria suscrito por gestión de la ANI</t>
  </si>
  <si>
    <t>Vicepresidencia de Estructuración</t>
  </si>
  <si>
    <t xml:space="preserve">Número de contratos de concesión portuaria suscritos, gestionados por la ANI </t>
  </si>
  <si>
    <t>Con el fin de ampliar la oferta de infraestructura de transporte marítimo, para el cuatrenio la Agencia tiene programado la adjudicación de 2 proyectos de este modo de transporte, vale la pena resaltar que estos proyectos por se netamente de iniciativa privada tienen un largo proceso de maduración hasta alcanzar su adjudicación
Para la presente vigencia se programó la firma de contrato del proyecto  de la sociedad Portuaria Puerto Bahía Colombia de Urabá esta actividad se cumplió en el mes de marzo con la firma del contrato de concesión Portuaria N°. 001 de 2019  y corresponde al 50% de la meta del cuatrenio.</t>
  </si>
  <si>
    <t xml:space="preserve">Estructuración  de  proyectos de Infraestructura de transporte a nivel de factibilidad técnica </t>
  </si>
  <si>
    <t>Número de proyectos estructurados a nivel de factibilidad técnica</t>
  </si>
  <si>
    <t>Con el fin de ampliar la oferta de proyectos de infraestructura de Transporte, la Agencia en su Plan Estratégico 2018-2022 incluyó como meta la estructuración de 6 proyectos, estos corresponden al esquema de asociación Público - Privada ya sea que requieran o no recursos públicos, en la presente vigencia se estableció como meta la finalización de la estructuración de 3 de estos.
Durante el mes de Junio se avanzó en la estructuración de los proyectos, así:
Villeta Guaduas: Suscripción del acuerdo marco de la mesa técnica éntre la Gobernación de Cundinamarca, los consejos de los Municipios de Guaduas y Villeta y la ANI. Gobernación solicitó nuevos ajustes al documento, luego que ya tenía VoBo en ANI.
Buga - Buenaventura: Se cerró la validación técnica, se identificaron los faltantes de estudios con el estructurador y se encuentran en elaboración de presupuesto.
Puerto Salgar - San Roque: Alcance del proyecto definido, se trabaja en el cierre de los productos pendientes de la estructuración.</t>
  </si>
  <si>
    <t>Plan de acción para la estructuración de la rehabilitación del corredor  férreo Dorada - Chiriguaná.</t>
  </si>
  <si>
    <t>El Plan Nacional de Desarrollo 2018-2022 establece como una de las prioridades para el periodo la reactivación del modo férreo, este tiene la potencialidad de movilizar mayor número de carga en un solo viaje, haciendo más eficiente el transporte de mercancías promoviendo la especialización y la multimodalidad.
La Agencia tiene a su cargo el denominado corredor férreo central, el cual se extiende desde Bogotá hasta la costa Atlantica, como parte de las meta incluidas en el Plan Estratégico de la Agencia, se encuentra la adjudicación a un operador del corredor férreo La Dorada - Chiriguaná, en desarrollo de este proyecto el pasado 24 de mayo  se adjudicó al Consorcio GCA SETEC el contrato para la adjudicación de la estructuración  técnica del mencionado corredor, el cual tiene una duracion de 1 año y se encuentra en la etapa precontractual.</t>
  </si>
  <si>
    <t>Adjudicación de proyectos de concesión del modo carretero</t>
  </si>
  <si>
    <t>Vicepresidencia Jurídica</t>
  </si>
  <si>
    <t>Número de proyectos en concesión adjudicados en modo carretero</t>
  </si>
  <si>
    <t>Al igual que con el modo Férreo, el Plan Nacional de Desarrollo, reconoce la importancia de ampliar la oferta de infraestructura de transporte del modo carretero, con el fin de cumplir con esta meta la Agencia Nacional de Infraestructura estableció en su Plan cuatrienal la adjudicación de 6 proyectos de este modo.
Para la vigencia 2019 se tiene programado la adjudicación del proyecto ALO SUR, a la fecha se han realizado los trámites necesarios ante el Ministerio de Transporte, el Ministerio de Hacienda y el Departamento Nacional de Planación, durane el mes de agosto se publicará la oferta del proyecto, y se tiene planeada su adjudicación en el cuartro trimestre de la vigencia  siempre y cuando NO haya manifestación de terceros interesados.</t>
  </si>
  <si>
    <t>Apoyo en la definición de la Metodología de priorización de proyectos para cobro por valorización de acuerdo con el plan de trabajo establecido</t>
  </si>
  <si>
    <t>% cumplimiento del  plan de trabajo en los requerimientos a cargo de la ANI</t>
  </si>
  <si>
    <t>Teniendo en cuenta que el espacio fiscal para la financiación de proyectos de infraestructura de trasnporte es muy limitado y que se requiere continuar con la ampliacion de la infraestructura a nivel nacional, se requiere de la búsqueda de nuevos recursos, es así como en el Plan Nacional de Desarrollo se identifica que el cobro de valorización a los beneficiarios de los proyectos, es una nieva fuente de financiación.
En la presente vigencia la Agencia tiene como meta apoyar la definción de la  metodologia de selección de proyectos a los cuales aplicar el plan piloto de cobro, de acuerdo con el plan de trabajo, durante el primer semestre se finalizó la definión de la metodología y se aplicó satisfactoriamente, de tal manera que se escogio como proyecto piloto Cartagena - Barranquilla y circunvalar de la Prosperidad. </t>
  </si>
  <si>
    <t>Apoyo en la definición y aplicación del proyecto piloto de valorización en el marco del convenio con la FDN de acuerdo con el plan de trabajo establecido</t>
  </si>
  <si>
    <t>Como parte de la actividades necesarias para la obteción de nuevas fuentes de financiación, y como resultado del trabajo conjunto con la FDN en la aplicación de la metodología para el cobro de valorización, durante el mes de junio, se realizó el cruce de información de Contribución Nacional de Valorización - CNV, más la creación de atributos especificos, la vinculación de tarifa para cada predio y el análisis de resultado frente al impuesto predial en el proyecto piloto seleccionado</t>
  </si>
  <si>
    <t>2.2 Gestionar la ejecución de los  proyectos de infraestructura  de transporte</t>
  </si>
  <si>
    <t>Seguimiento a la construcción de nuevas calzadas en los siguientes proyectos:
 - Girardot - Ibagué - Cajamarca - 6,8Km
 - Devimed - 3Km
 - Transversal de las Américas - 32,96</t>
  </si>
  <si>
    <t>Vicepresidencia de Gestión Contractual</t>
  </si>
  <si>
    <t># de kilómetros construidos en nuevas calzadas en los proyectos referidos con seguimiento ANI</t>
  </si>
  <si>
    <t>KM</t>
  </si>
  <si>
    <t>La Agencia Nacional de Infraestructura tiene a su cargo, la administración de los proyectos del modo carretero de las concesiones 1a a 4a, es así como para el periodo 2018-2022 se estimó que los proyectos correspondientes a las 1a a 3a generación aportarán la construcción de 80 Km de nuevas calzadas.
Para la vigencia 2019, la meta se estimó en 42.76 Km, de los cuales al mes de junio  el Proyecto Transversal de las américas tiene un avance de 26.36 Km correspondientes a un 79% de la meta anual propuesta, los proyectos Girardot-Ibague-Cajamarca y Devimed no tienen metas programadas para el periodo en mención, toda vez que de acuerdo con la programación finalizaran obras en el ultimo trimestre de año</t>
  </si>
  <si>
    <t>Gestión para la reactivación comercial de la vía férrea del proyecto Bogotá - Belencito</t>
  </si>
  <si>
    <t>Vicepresidencia Ejecutiva</t>
  </si>
  <si>
    <t>Número de Kilómetros con operación comercial gestionados por la ANI</t>
  </si>
  <si>
    <t>Como parte de la reactivación del modo férreo, la Agencia en su Plan Estratégico estimó que al finalizar el periodo de gobierno se podrán reactivar 657 Km de la red férrea nacional, es así como en la presente vigencia la meta proyectada es la reactivaciónb de 229 kilómetros del proyecto Bogotá-Belencito.
En la actualidad existe movimiento de carga a lo largo de todo el corredor y desde la Vicepresidencia Ejecutiva se vienen realizando reuniones con actores relevantes para la promoción de este modo de transporte y la vinculación de más empresas al transporte por este corredor</t>
  </si>
  <si>
    <t>Gestión para la ejecución del Plan de modernización de  aeropuertos a cargo de la ANI</t>
  </si>
  <si>
    <t>Porcentaje de cumplimiento del cronograma de modernización en los 4 aeropuertos</t>
  </si>
  <si>
    <t>La Agencia Nacional de Infraestructura tiene a su cargo la adminstración de los aeropuertos que se encuentrans concesionados, los cuales tienen en sus contratos la realización de obras encaminadas a ampliar los servicios en cada uno de ellos, para la presente vigencia se tiene programado recibir obras en 4 aeropuertos.
Durante el primer semestr las obras de modernización vienen avanzando de acuerdo con lo programado, en el mes de mayo se recibieron obras en el aeropuerto Ernesto Cortissoz, que junto con las obras del aeropuerto Camilo Daza recibidas en ele mes de marzo corresponden al 50% de  la meta anual</t>
  </si>
  <si>
    <t>Seguimiento  al cumplimiento  del plan de inversiones en los  puertos a cargo de la ANI:</t>
  </si>
  <si>
    <t>Número de informes de cumplimiento del Plan de inversiones de los seis puertos</t>
  </si>
  <si>
    <t>El modo portuario tiene a su cargo el seguimiento de las inversiones que realizan los concesionarios en los puerto que funcionan bajo este esquema, dichas inversiones corresponden a la contraprestación establecida con el privado por el uso de la playa cedida en concesión.
En la presente vigencia, se está realizando el seguimiento a 6 proyectos que dentro de su plan de inversiones tienen programadas actividades en la presente vigencia, a la fecha se han presentado los informes correspondientes al primer trimestre y se inicio la consolidación de la información de las inversiones correspondientes al segundo trimestre de 2019</t>
  </si>
  <si>
    <t>Foco 3: Desarrollar la infraestructura de transporte de 4G</t>
  </si>
  <si>
    <t>3.1 Ejecutar los proyectos de cuarta generación</t>
  </si>
  <si>
    <t>Monitoreo proyectos de cuarta generación - Inicio de etapa de operación y mantenimiento - Proyecto Girardot - Honda - Puerto Salgar</t>
  </si>
  <si>
    <t>Número de Actas de inicio de operación y mantenimiento suscritas</t>
  </si>
  <si>
    <t>El Plan Nacional de Desarrollo, establece como una de sus meta para el periodo, la finalización de las obras en los proyectos de cuarta generación de concesiones, y específicamente establecio que finalizarán la etapa de construcción y entrarán en operación 8 proyectos a cargo de la Agencia, para la presente vigencia el proyecto seleccionado es Girardot-Honda-Puerto Salgar.
Para cumplir con esta meta se requiere tener especial cuidado de la  finalización de la construcción y entrega al proyecto del Puente sobre el Rio Magdalena que forma parte de la Variante de Honda, el cual es construido por el INVIAS.</t>
  </si>
  <si>
    <t>Construcción de la Vía primaria  bajo esquema concesión programa 4G - Vicepresidencia de Gestión Contractual
 - Rumichaca - Pasto - 20Km
 - Accesos Norte - 2,5Km
 - Girardot - Honda - Puerto Salgar - 2,53Km
 - IP Neiva - Espinal - 11,9Km
 - Cartagena - Barranquilla - Circunvalar de la Prosperidad - 9.43Km
 - Conexión Norte - 0,6Km
 - Vías del NUS - 4.0Km
 - IP Antioquia - Bolivar - 17Km
 - Magdalena 2 - 10Km</t>
  </si>
  <si>
    <t>Número de Kilómetros construidos de vía primaria en proyectos definidos bajo esquema de concesión programa 4G monitoreados por la ANI</t>
  </si>
  <si>
    <t>La meta acumulada asciende 42,84 Km el avance fue de 38,12 Km, la ejecución de los proyectos es la siguiente:
- Rumichaca - Pasto, meta 3,78Km, avance 0,5Km, avance 13%
- Accesos Norte, meta 2,5 Km, avance 2,15Km, avance 104%
- Girardot-Honda-Pto Salgar, meta 0Km, avance 2,53 Km, 100%
- Ip Neiva-Espinal, meta 11,9Km, avance 11,9Km, avance 100%
- Cartagena-Bquilla 4G, Meta 4,53Km, avance 0,82Km, avance 18%
- Conexión Norte, meta 0,6Km, avance 0,6Km, avance 100%
- Vías del NUS, meta 0Km, avance 2,62Km, avance 120%
- Ip Antioquia-Bolivar, meta 17Km, avance 17Km, avance 100%
- Magdalena 2, meta 0Km, avance 0Km 0%</t>
  </si>
  <si>
    <t xml:space="preserve">Construcción de la Vía primaria  bajo esquema concesión programa 4G - Vicepresidencia Ejecutiva 
 - Pacífico 2 - 3,5Km
 - Chirajara - Fundadores - 2,38Km
 - Bucaramanga Barrancabermeja Yondó - 38,93
</t>
  </si>
  <si>
    <t>Con corte a junio se llevan 5 km en base asfáltica de Pacífico 2.</t>
  </si>
  <si>
    <t>Monitoreo a la rehabilitación de Via primaria bajo esquema de concesión programa 4G - Vicepresidencia de Gestión Contractual
 - Rumichaca - Pasto - 2,53Km
 - Girardot - Honda - Puerto Salgar - 26,31Km
 - IP Neiva - Espinal - Girardot - 105,1Km
 - Puerta del Hierro - Cruz del Viso - 65Km
 - Conexión Norte - 22Km
 - Vías del Nus - 20Km
 - Autopista al Mar 2 - 46,2
 - IP Antioquia-Bolivar 77,6Km
 - Perimetral del Oriente de Curdinamarca  - 1,99Km</t>
  </si>
  <si>
    <t>Número de Kilómetros de vía primaria rehabilitados y mantenidos en los proyectos definidos bajo esquema de concesión programa 4G monitoreados por la ANI</t>
  </si>
  <si>
    <t>Se cumplio con el 89% de la meta, la meta establecida asciende a 131,7Km y se avanzó en  117,8Km los avances fueron los siguientes:
- Rumichaca-Pasto, Meta 0, avance 0, avance 0%
- Girardot-Honda, meta 26,31, avance 9,58, avance 36%
- Ip Neiva-Girardot, Meta 15.7Km, avance 15,7Km, avance 100%
- Puerta del Hierro-Cruz del Viso, meta 0, avance 0
- Conexión.Norte, meta  22Km, avance 19Km, avance 86%
- Vías del Nus, meta 0, avance 4 Km, avance 120%
- Autopista mar2, meta 15,4Km, avance 7,6Km, avance 49%
- Ip Antioquia-Bolivar, meta 77,6, avance 77,6Km, avance 100%
- Perimetral, meta 0,85, avance 1,4, avance 120%</t>
  </si>
  <si>
    <t>Monitoreo a la rehabilitación de Via primaria bajo esquema de concesión programa 4G - Vicepresidencia Ejecutiva
 - Pacifico 3 - 39Km
 - Bucaramanga Barranca Yondó - 21,17Km
 - Mar 1 - 35Km 
 - Tercer Carril - 9,86Km
 - Transversal del Sisga 93,3Km</t>
  </si>
  <si>
    <t>Al mes de junio, se ha avanzado en la rehabilitación de 7,45Km de una meta establecida en 5,16Km, los avances fueron los siguientes:
- Pacífico 3, meta 0 Km, avance 6.0Km, avance 120%
- Transversal del Sisga, Meta 5,16 Km, avance 1,5 Km, avance 29%</t>
  </si>
  <si>
    <t>META</t>
  </si>
  <si>
    <t>EJECUCIÓN</t>
  </si>
  <si>
    <t>% Avance global Plan de Acción
Vigencia 2019</t>
  </si>
  <si>
    <r>
      <t xml:space="preserve">% Avance Plan de Acción
</t>
    </r>
    <r>
      <rPr>
        <b/>
        <sz val="9"/>
        <color theme="0"/>
        <rFont val="Calibri"/>
        <family val="2"/>
        <scheme val="minor"/>
      </rPr>
      <t>(Respecto a meta acumulada al corte)</t>
    </r>
  </si>
  <si>
    <t>FOCOS</t>
  </si>
  <si>
    <t>Meta</t>
  </si>
  <si>
    <t>% Avance Foco (con respecto a meta acumulada del corte)</t>
  </si>
  <si>
    <t>Ejecución</t>
  </si>
  <si>
    <t>AGENCIA NACIONAL DE INFRAESTRUCTURA</t>
  </si>
  <si>
    <t>TABLERO DE CONTROL - SEGUIMIENTO PLAN DE ACCIÓN</t>
  </si>
  <si>
    <t>VIGENCIA 2019</t>
  </si>
  <si>
    <t>VICEPRESIDENCIA DE GESTIÓN CONTRACTUAL</t>
  </si>
  <si>
    <t>Meta Enero</t>
  </si>
  <si>
    <t>Avances Enero</t>
  </si>
  <si>
    <t>Meta Febrero</t>
  </si>
  <si>
    <t>Avances Febrero</t>
  </si>
  <si>
    <t>Meta Marzo</t>
  </si>
  <si>
    <t>Avances Marzo</t>
  </si>
  <si>
    <t>Meta Abril</t>
  </si>
  <si>
    <t>Avance Abril</t>
  </si>
  <si>
    <t>Meta Mayo</t>
  </si>
  <si>
    <t>Avance Mayo</t>
  </si>
  <si>
    <t>Meta Junio</t>
  </si>
  <si>
    <t>Avance Junio</t>
  </si>
  <si>
    <t>Meta Julio</t>
  </si>
  <si>
    <t>Avance Julio</t>
  </si>
  <si>
    <t>Meta Agosto</t>
  </si>
  <si>
    <t>Avance Agosto</t>
  </si>
  <si>
    <t>Meta Septiembre</t>
  </si>
  <si>
    <t>Avance Septiembre</t>
  </si>
  <si>
    <t>Meta Octubre</t>
  </si>
  <si>
    <t>Avance Octubre</t>
  </si>
  <si>
    <t>Meta Noviembre</t>
  </si>
  <si>
    <t>Avance Noviembre</t>
  </si>
  <si>
    <t>Meta Diciembre</t>
  </si>
  <si>
    <t>Avance Diciembre</t>
  </si>
  <si>
    <t>Meta Anual</t>
  </si>
  <si>
    <t>Meta Programada a la fecha de corte</t>
  </si>
  <si>
    <t>Avance Acumulado
Abril/19</t>
  </si>
  <si>
    <t>% Avance
Meta</t>
  </si>
  <si>
    <t>Convenciones</t>
  </si>
  <si>
    <t>Seguimiento a la construcción de nuevas calzadas en los siguientes proyectos</t>
  </si>
  <si>
    <t>0 a 69,9%</t>
  </si>
  <si>
    <t xml:space="preserve"> - Girardot - Ibagué - Cajamarca - 6,8Km</t>
  </si>
  <si>
    <t>Meta programada para el mes de diciembre</t>
  </si>
  <si>
    <t>70 a 90%</t>
  </si>
  <si>
    <t xml:space="preserve"> - Devimed - 3Km</t>
  </si>
  <si>
    <t>Meta inicia ejecución a partir del mes de junio</t>
  </si>
  <si>
    <t xml:space="preserve"> - Transversal de las Américas - 32,96</t>
  </si>
  <si>
    <t>El Proyecto Transversal de las américas tiene un avance de 5.2 Km correspondientes a un 15,6% de la meta propuesta.
Se debe remitir la reprogramación de obras según lo establecido en los documentos modificatorios firmados en el mes de mayo</t>
  </si>
  <si>
    <t>No tiene programacion</t>
  </si>
  <si>
    <t xml:space="preserve">Monitoreo a la construcción de la Vía primaria  bajo esquema concesión programa 4G de:
</t>
  </si>
  <si>
    <t xml:space="preserve"> - Rumichaca - Pasto - 20Km</t>
  </si>
  <si>
    <t xml:space="preserve"> - Accesos Norte - 2,5Km</t>
  </si>
  <si>
    <t xml:space="preserve"> - Girardot - Honda - Puerto Salgar - 2,53Km</t>
  </si>
  <si>
    <t xml:space="preserve"> - IP Neiva - Espinal - 11,9Km</t>
  </si>
  <si>
    <t xml:space="preserve"> - Cartagena - Barranquilla - Circunvalar de la Prosperidad - 9.43Km</t>
  </si>
  <si>
    <t>Esta actividad se encuentra afectada por un Evento Eximente de Responsabilidad, el cual no ha sido posible superar desde el 15 de junio de 2017. Por lo anterior, la Vicepresidencia de Gestión Contractual solicitó mediante memorando interno No. 2019-312-008/779-3 del 14/06/2019 a la Vicepresidencia de Planeación, Riesgos y Entorno la modificación del plan de acción.</t>
  </si>
  <si>
    <t xml:space="preserve"> - Conexión Norte - 0,6Km</t>
  </si>
  <si>
    <t xml:space="preserve">
 - Vías del NUS - 4.0Km</t>
  </si>
  <si>
    <t>Durante el mes de junio de 2019 para la construcción de la doble calzada se continua con el movimiento de tierras y la intervención de taludes.</t>
  </si>
  <si>
    <t xml:space="preserve"> - IP Antioquia - Bolivar - 17Km</t>
  </si>
  <si>
    <t>Se suscribió Acta de Terminación Parcial de UF 3 el 28 de junio de 2019, que contempla las intervenciones asociadas a la construcción de 17km de calzada sencilla</t>
  </si>
  <si>
    <t xml:space="preserve"> - Magdalena 2 - 10Km</t>
  </si>
  <si>
    <t xml:space="preserve">Monitoreo a la rehabilitación de las vías Via primaria bajo esquema de concesión programa 4G </t>
  </si>
  <si>
    <t xml:space="preserve"> - Rumichaca - Pasto - 2,53Km</t>
  </si>
  <si>
    <t>Teniendo en cuenta que las obras se encuentran retrazadas como consecuencia de los bloqueos de la minga se debe revisar la programación</t>
  </si>
  <si>
    <t xml:space="preserve"> - Girardot - Honda - Puerto Salgar - 26,31Km</t>
  </si>
  <si>
    <t>Obras avanzando de acuerdo con la programación</t>
  </si>
  <si>
    <t xml:space="preserve"> - IP Neiva - Espinal - Girardot - 105,1Km</t>
  </si>
  <si>
    <t xml:space="preserve"> - Puerta del Hierro - Cruz del Viso - 65Km</t>
  </si>
  <si>
    <t xml:space="preserve"> - Conexión Norte - 22Km</t>
  </si>
  <si>
    <t>La meta para el periodo era de 17Km se avanzó en 14Km se debe reajustar la programación</t>
  </si>
  <si>
    <t xml:space="preserve"> - Vías del Nus - 20Km</t>
  </si>
  <si>
    <t>Durante el mes de mayo de 2019 el Concesionario terminó la rehabilitación del PR29 al PR31 y  continúo con actividades de fresado y reciclado del PR 27 al PR29  para la rehabilitación de la UF-5. El avance al 31 de mayo de 2019 en la UF-5 es de 42.99% y programado de 45.55%.</t>
  </si>
  <si>
    <t xml:space="preserve"> - Autopista al Mar 2 - 46,2Km</t>
  </si>
  <si>
    <t>Una de las razones manifestadas por el subcontratista Conviur, encargado de la rehabilitación de la carpeta asfáltica de la UF5, es que la empresa El Cóndor no suministró mezcla asfáltica continuamente, debido a que estaba entregando al Proyecto Transversal de las Américas para que esta cumpliera con la entrega de reversión.</t>
  </si>
  <si>
    <t xml:space="preserve"> - IP Antioquia-Bolivar 77,6Km</t>
  </si>
  <si>
    <t>Se debe revisar la programación suministrada en el Plan opertativo con el fin de ajustar la meta a lo programado en el Plan de Acción(77,8Km)</t>
  </si>
  <si>
    <t xml:space="preserve">  - Perimetral del Oriente de Cundinamarca  - 1,99Km</t>
  </si>
  <si>
    <t>Km de mejoramiento de las UF 2 Y 3, Pendiente sectores con punto de sensibilidad hídrica (EER Arrayanes, EER Los Duraznos, Peaje Los Patios ) y sector de arqueología</t>
  </si>
  <si>
    <t>Formulación  del borrador de la política a atención de puntos críticos</t>
  </si>
  <si>
    <t>Aunque esta acción fue propuesta por la Vicepresidencia de Gestión Contractual, esta manifiesta que la responsabilidad de la formulación recae en la Vicepresidencia de Estructuración.
Se requiere definición urgente de esta competencia con el fin de iniciar las actividades requeridas</t>
  </si>
  <si>
    <t>Para cumplir con esta meta se requiere tener especial cuidado de la  finalización de la construcción y entrega al proyecto del Puente sobre el Rio Magdalena que forma parte de la Variante de Honda, el cual es construido por el INVIAS.</t>
  </si>
  <si>
    <t>Las obras de modernización de los aeropuertos vienen avanzando de acuerdo con lo programado, en el mes de mayo se recibieron obras en el aeropuerto Ernesto Cortissoz, que junto con las obras del aeropuerto Camilo Daza corresponden al 50% de  la meta anual</t>
  </si>
  <si>
    <t>VICEPRESIDENCIA EJECUTIVA</t>
  </si>
  <si>
    <t xml:space="preserve"> - Pacífico 2 - 3,5Km</t>
  </si>
  <si>
    <t>De acuerdo con el plan de obra de la UF 2 y 4, se debe finalizar la construcción de estas unidades octubre de 2020, se estimó con la interventoría dejar construidos 3km y 0.5 km  respectivamente, para está vigencia.</t>
  </si>
  <si>
    <t xml:space="preserve"> - Chirajara - Fundadores - 2,38Km</t>
  </si>
  <si>
    <t>Está acorde con plan de obras, inician obra en junio.</t>
  </si>
  <si>
    <t xml:space="preserve"> - Bucaramanga Barrancabermeja Yondó - 38,93</t>
  </si>
  <si>
    <t>Debido al rendimiento  presentado y a la compra de tiempo por el concesionario a la uF3 se estimó con la interventoría que las obras terminaban ejecutadas para diciembre. Adicionalmente se está a la espera del ajuste al plan de obras presentado por el concesionario.</t>
  </si>
  <si>
    <t>Monitoreo a la rehabilitación de la Vía primaria  bajo esquema concesión programa 4G de:</t>
  </si>
  <si>
    <t xml:space="preserve"> - Pacifico 3 - 39Km
</t>
  </si>
  <si>
    <t xml:space="preserve">De acuerdo con el plan de obra de la UF 3 y 4, se debe finalizar la construcción en octubre y se cuenta con 60 días para verificación de estas por parte de la interventoría, por lo anterior se programó al mes de diciembre. </t>
  </si>
  <si>
    <t xml:space="preserve"> - Bucaramanga Barranca Yondó - 21,17Km</t>
  </si>
  <si>
    <t xml:space="preserve"> - Mar 1 - 35Km </t>
  </si>
  <si>
    <t>Las metas programadas para el 2019, están acorde al plan de obras , la UF 4.2 está programada finalizar las obras en abril de 2020, por lo anterior se estimó con la interventoría un avance de 35 km para ejecutar en diciembre  de 2019</t>
  </si>
  <si>
    <t xml:space="preserve"> - Tercer Carril - 9,86Km</t>
  </si>
  <si>
    <t>A pesar que la meta está proyectada para el mes de octubre de 2019, a la fecha se realizaron las intervenciones de rehabilitación de los 9,86 km del presente indicador; en consecuencia, el Concesionario mediante comunicación con radicado ANI No. 2019-409-030175-2 del 22/03/2019, puso a disposición las obras de la Unidad Funcional 8. A partir de la fecha antes indicada la Interventoría del proyecto tiene un plazo de 60 días para la verificación de las obras, conforme a lo señalado en el numeral 4.17 de la Parte General del Contrato de Concesión No. 4 de 2016.</t>
  </si>
  <si>
    <t xml:space="preserve"> - Transversal del Sisga 93,3Km</t>
  </si>
  <si>
    <t>Se debe revisar la programación toda vez que en reunión con la Vicepresidencia, manifiestan que la programación "Se realizó acorde al plan de obras , teniendo en cuenta los tiempos de verificación "</t>
  </si>
  <si>
    <t>VICEPRESIDENCIA DE ESTRUCTURACIÓN</t>
  </si>
  <si>
    <t>Meta Acumulada Mayo</t>
  </si>
  <si>
    <t>Avance Acumulado
Mayo/19</t>
  </si>
  <si>
    <t>Centro Administrativo Económico de Buenaventura(CAEB)</t>
  </si>
  <si>
    <t>ND</t>
  </si>
  <si>
    <t>Se requiere contar con los datos de la programación de cada uno de los proyectos con el fin de monitorear los avances</t>
  </si>
  <si>
    <t xml:space="preserve"> Villeta Guaduas</t>
  </si>
  <si>
    <t>Puerto Salgar - San Roque</t>
  </si>
  <si>
    <t>Nueva Malla Vial del Valle del Cauca</t>
  </si>
  <si>
    <t>Campo de Vuelo Aeropuerto el Dorado</t>
  </si>
  <si>
    <t>A la fecha se tiene definido que el proyecto aa adjudicar el ALO SUR, De acuerdo con el cronograma presentado en los Indicadores transformacionales se adjudicará en el primer trimestre de 2020, por lo tanto esta meta no se cumplirá en la presente vigencia. 
Se requiere revisar esta programación</t>
  </si>
  <si>
    <t>VICEPRESIDENCIA ADMINISTRATIVA Y FINANCIERA</t>
  </si>
  <si>
    <t>Meta Acumulada Abril</t>
  </si>
  <si>
    <t>Aunque para el periodo enero a abril, no se tiene programadas metas, se requiere a la brevedad la formulación del Plan de Acción, con el fin de monitorear los avances</t>
  </si>
  <si>
    <t xml:space="preserve">Realizar Plan de Acción </t>
  </si>
  <si>
    <t>Realizar taller inicial de socialización del diagnóstico a Comité Directivo.</t>
  </si>
  <si>
    <t>Realizar talleres con actores relevantes frente a la modificación del gobierno corporativo de la ANI y sensibilizar acerca de la inclusión de consideraciones de género en la gobernanza corporativa.</t>
  </si>
  <si>
    <t>Elaborar e implementar normas internas de gobierno corporativo que incluyan consideraciones de género.</t>
  </si>
  <si>
    <t>Elaborar el borrador del proyecto de Ley para reformar el Gobierno Corporativo de la ANI con su respectiva exposición de motivos</t>
  </si>
  <si>
    <t>Construir un esquema de veeduría ciudadana a la implementación de las medidas que incluya consideraciones de género en su reglamento de constitución.</t>
  </si>
  <si>
    <t>Realizar capacitación a los miembros independientes y al staff de los Ministerios involucrados en el Consejo Directivo</t>
  </si>
  <si>
    <t>Contratar la formulación de las líneas de base para las evaluaciones del primer y segundo año</t>
  </si>
  <si>
    <t>Realizar evaluación de seguimiento a la gestión relacionada con Gobierno Corporativo</t>
  </si>
  <si>
    <t xml:space="preserve">Fortalecimiento de la estructura organizacional y de la gestión del talento humano, a desarrollar bajo cronograma de trabajo a lo largo del año. </t>
  </si>
  <si>
    <t>Teniendo en cuenta que el desarrollo de esta meta, depende de los avance del convenio con la CAF, se requiere que una vez se cuente con el convenio definitivo se elabore el Plan de Acción para su cumplimiento</t>
  </si>
  <si>
    <t>VICEPRESIDENCIA DE PLANEACION RIESGOS Y ENTORNO</t>
  </si>
  <si>
    <t>Plan de acción para la implementación y mantenimiento de los siguientes mecanismos</t>
  </si>
  <si>
    <t xml:space="preserve"> - SARLAFT</t>
  </si>
  <si>
    <t>De acuerdo con lo establecido en el Plan para la presente vigencia, durante el mes de marzo, se avanzó en el estudio de marvcado para la implementación del esquema, posteriormente se realizó reunión exploratoria con la UIAF en la cual se identificaron aspectos claves que debe tener en cuenta la entidad para la implementación.
Se debe realizar una nueva reunión con la UIAF con el fin de establecer la pertinencia de que la entidad de constituya reportante y como resultado se esta determinar los alcances del SARLAFT en la Agencia</t>
  </si>
  <si>
    <t xml:space="preserve"> - Norma ISO 37001</t>
  </si>
  <si>
    <t>Durante el periodo se programó y realizó la auditoría inicial del sistema en la cual se identificaron los aspectos a mejorar, se revisó con cada equió de trabajo los mapas antisoborno y se formuló y aprobó el procedimiento de denuncias de soborno.
Falta por actualizar el Manual de Riesgos antisoborno</t>
  </si>
  <si>
    <t xml:space="preserve"> - Mecanismo de Reporte de Alto Nivel -   MRAN</t>
  </si>
  <si>
    <t>Se han realizado reuniones con la Secretaría deTransparencia de Presidencia de la República en desarollo de las cuales se avanzó en el borrador del convenio y en el esquema de funcionamiento del Mecanísmo.
Se debe suscribir el convenio con la Secretaría de Transparencia con el fin de activar el Mecanísmo en la contratación del Proyecto del modo carretero a adjudicar en la presente vigencia.</t>
  </si>
  <si>
    <t xml:space="preserve"> - Plan Anticorrupción y de Atención al Ciudadano</t>
  </si>
  <si>
    <t>En desarrollo del plan anticorupción se realiz´p la formulaciónm, socialización, publicación y seguimiento del Primer Cuatrimestre.
Adicionalmente, se ha venido avanzando en la actualización de las mapas de riesgos y medidas anticorrupción.</t>
  </si>
  <si>
    <t>A la fecha se tiene una programación preliminar de regiones en las cuales de van a realizar los eventos, se requiere el listado definitivo de los proyectos con el fin de iniciar el protocolo para su realización</t>
  </si>
  <si>
    <t>OFICINA DE COMUNICACIONES</t>
  </si>
  <si>
    <t>A corte de abril, las principales actividades desarrolladas fueron la continuación de la campaña Construimos el país que soñamos  mediante la divulgación semanal de 2 videos y 1 e-card a través de las cuales se promueven el sentido de pertenencia en los servidores de la entidad; de igual manera se publicaron las ediciones 24 y 25 de la revista digital de la Agencia.</t>
  </si>
  <si>
    <t>Para dar a conocer a las partes interesadas la gestión y avances de los proyectos a cargo de la ANI, en el mes de abril se participó en ocho (8) eventos de socialización y/o reuniones con entes gubernamentales, comunidades, agremiaciones y ciudadanía.
Atendiendo a las convocatorias recibidas, se asistió a un (1) taller Construyendo país en el municipio de Pereira. 
De las actividades planeadas la que hace referencia a la contratación de una Central de Medios para la divulgación de mensajes y estrategia de gobierno en medios de comunicación, aun no cuenta con avance, puesto que a la Oficina de Comunicaciones no dispone de los recursos suficientes para el desarrollo de la misma.</t>
  </si>
  <si>
    <t>Meta Cuatrenio</t>
  </si>
  <si>
    <t>Meta Vigencia</t>
  </si>
  <si>
    <t>Avance a Abril</t>
  </si>
  <si>
    <t>% Avance a abril</t>
  </si>
  <si>
    <t>% Avance Vigencia</t>
  </si>
  <si>
    <t>Construcción de la Vía primaria  bajo esquema concesión programa 4G</t>
  </si>
  <si>
    <t>Monitoreo a la rehabilitación de Via primaria bajo esquema de concesión programa 4G</t>
  </si>
  <si>
    <t>Monitoreo a la construcción de la Vía primaria  bajo esquema concesión programa 4G en 9 proyectos</t>
  </si>
  <si>
    <t>Proyecto</t>
  </si>
  <si>
    <t>Meta
Vigencia</t>
  </si>
  <si>
    <t>Observación</t>
  </si>
  <si>
    <t xml:space="preserve">Pacífico 2 </t>
  </si>
  <si>
    <t>De acuerdo con el equipo de supervisión, se están realizando actividades de excavación, llenos, e instalación de base y subbase granular. Se espera cumplimiento de manera anticipada.</t>
  </si>
  <si>
    <t>Chirajara - Fundadores</t>
  </si>
  <si>
    <t>El equipo de supervisión manifiesta que  el proyecto viene adelantando las actividades de acuerdo con el Plan de Obras</t>
  </si>
  <si>
    <t>Bucaramanga Barrancabermeja Yondó</t>
  </si>
  <si>
    <t xml:space="preserve">Pacifico 3 </t>
  </si>
  <si>
    <t>De acuerdo con el equipo de supervisión el concesionario avanza en la ejecución de las obras de acuerdo a lo programado</t>
  </si>
  <si>
    <t>Bucaramanga Barranca Yondó</t>
  </si>
  <si>
    <t>Autopista al Mar 1</t>
  </si>
  <si>
    <t>Tercer Carril</t>
  </si>
  <si>
    <t>Transversal del Sisga</t>
  </si>
  <si>
    <t>De acuerdo con lo informado por Interventoría a través de radicado ANI No. 20194090490072 de 15  de mayo de 2019, correspondiente al mes de abril de 2019.
El proyecto no ha tenido avance teniendo en cuenta que el 17 de Abril fue firmado el acuerdo conciliatorio entre la ANI y el Concesionario y este documento debe ser revisado por parte del tribunal de arbitramento y la procuraduría.</t>
  </si>
  <si>
    <t>primera a tercera generación</t>
  </si>
  <si>
    <t>Seguimiento a la construcción de nuevas calzadas en proyectos de 1ª a 3ª generación</t>
  </si>
  <si>
    <t>80Km</t>
  </si>
  <si>
    <t>42,76 Km</t>
  </si>
  <si>
    <t>12,9Km</t>
  </si>
  <si>
    <t>5,15Km</t>
  </si>
  <si>
    <t>Girardot - Ibagué - Cajamarca</t>
  </si>
  <si>
    <t>De acuerdo con lo manifestado con el concesionario a la fecha tienen un avance del 82% respecto de una meta programada del 85%, actualmente se encuentran en conformación de calzada y terraplenes, el concesionario estima que en agosto se ajustarían a lo programado en el Plan de Obras</t>
  </si>
  <si>
    <t>Gestión para la ejecución del Plan de modernización de 4 aeropuertos</t>
  </si>
  <si>
    <t>Devimed</t>
  </si>
  <si>
    <t>El proyecto viene avanzando de acuerdo con lo programado, el inicio de la entrega de obras se encuentra programado para el mes de junio</t>
  </si>
  <si>
    <t>Seguimiento  al cumplimiento  del plan de inversiones la inversión en 6 puertos a cargo de la ANI</t>
  </si>
  <si>
    <t>Transversal de las Américas</t>
  </si>
  <si>
    <t>El tramo Montería - El quince (1.1Km) tiene problemas en 20Mt con un predio Baldio, se está a la espera de la entrega formal del predio por parte del municipio.
En el sector Cantagallo-San Pablo (11,8Km) por EER relacionado con predios, se amplió el plazo para la ejecución de las obras, 
Teniendo en cuenta que estas metas fueron programadas para el mes de marzo, se sugiere modificar la programación.</t>
  </si>
  <si>
    <t>Formulación del borrador de la política a atención de puntos críticos</t>
  </si>
  <si>
    <t xml:space="preserve">Finalización de etapa de construcción e inicio de la etapa de operación y mantenimiento de los proyectos de cuarta generación. </t>
  </si>
  <si>
    <t>Monitoreo a la rehabilitación de la Vía primaria bajo esquema de concesión programa 4G de 366,7 Km en 10 proyectos</t>
  </si>
  <si>
    <t>Rumichaca - Pasto</t>
  </si>
  <si>
    <t>El Concesionario solicitó evento eximente de responsabilidad debido al desabastecimiento de materiales por causa del paro de la Minga Indigena del Cauca, esta solictud está siento estudiada por la ANI y la interventoria. 
Se continua con analisis de la afectación en plan de obras, pendiente reprogramación de metas.</t>
  </si>
  <si>
    <t>Accesos Norte</t>
  </si>
  <si>
    <t>El supervisor manifiesta que de acuerdo con el Plan de obras, la meta corresponde a 2Km, por lo tanto se solicitará ajuste a la meta</t>
  </si>
  <si>
    <t>Girardot - Honda - Puerto Salgar</t>
  </si>
  <si>
    <t>Esta meta se encuentra programada para le mes de junio, supervisor reporta que avanza de acuerdo con el Plan</t>
  </si>
  <si>
    <t>IP Neiva - Espinal</t>
  </si>
  <si>
    <t>El proyecto viene adelantando las actividades de acuerdo con el Plan de Obras</t>
  </si>
  <si>
    <t>Cartagena - Barranquilla - Circunvalar de la Prosperidad</t>
  </si>
  <si>
    <t>El equipo de supervisión manifiesta que realizarán el ajustes a las metas debido a que:
- UF1 (Boquilla 1,53Km) tiene EER socio-predial desde 2016, toda vez que no se ha podido solucionar, el concesionario está elaborando propuesta de solución
- UF5 (100Mt) construcción doble calzada, tiene un EER desde 2016, el concesionario está elaborando propuesta de solución
- UF6 (7,8Km) Esta meta incluye 4,1Km que se habían reportado como ejecutados en 2018, por lo tanto se debe ajustar la meta a 3,7Km</t>
  </si>
  <si>
    <t>Conexión Norte</t>
  </si>
  <si>
    <t>La concesión puso a disposición las intervenciones de la variante Caucasia, las cuales están siendo revisadas por la Interventoría.</t>
  </si>
  <si>
    <t>Vías del NUS</t>
  </si>
  <si>
    <t>La meta se encuentra programada para el mes de diciembre, sin embargo ha tenido mayores rendimientos por lo que entregó anticipadamente 2,62Km</t>
  </si>
  <si>
    <t>IP Antioquia - Bolivar</t>
  </si>
  <si>
    <t>Las obras de la UF3 se encuentran en verificación por parte de la Interventoría y esta pendiente suscribir acta de terminación parcial ya que se otorgaron al Concesionario dos EER por Caño Bugre y Predial.</t>
  </si>
  <si>
    <t>Magdalena 2</t>
  </si>
  <si>
    <t>Construcción calzada sencilla Variante Puerto Berrió UF4
El equipo de supervisión manifiesta que solicitará eliminar esta meta, teniendo en cuenta que el Concesionario terminó unilateralmente el contrato EPC por incumplimiento, por lo anterior la Agencia inició un proceso sancionatorio por incumplimiento al plan de obras</t>
  </si>
  <si>
    <t>De acuerdo con el equipo de supervisión las obras vienen avanzando de acuerdo con el plan de obras</t>
  </si>
  <si>
    <t>No se cumplío la meta para el mes de abril debido a que la liberación de los predios a cargo de la alcaldía de Guataquí, solo se dio hasta el mes de mayo, por lo que el Concesionario se encuentra llevando a cabo las obras de traslado de redes y pavimento pendientes entre el PR38 - PR39 en el paso urbano del municipio de Guataquí, se estiman culminar en el mes de junio/19.</t>
  </si>
  <si>
    <t>IP Neiva - Espinal - Girardot</t>
  </si>
  <si>
    <t>El equipo de supervisión manifiesta que las obras avanzan de acuerdo con el plan de obras</t>
  </si>
  <si>
    <t>Puerta del Hierro - Cruz del Viso</t>
  </si>
  <si>
    <t>El concesionario no cumplió con la meta establecida, el equipo de supervisión manifiesta que en conjunto con la interventoría se iniciará el periodo de cura.
Por lo anterior el equipo de supervisión solicitará reprogramación</t>
  </si>
  <si>
    <t>Vías del Nus</t>
  </si>
  <si>
    <t>Autopista al Mar 2</t>
  </si>
  <si>
    <t>Se presentaron problemas por suministro de asfalto por parte del proveedor, lo que llevó  a una suspension de obras de tres semanas. 
Se ha informado al concesionario que debe conseguir otro proveedor en la zona para solucionar el tema.</t>
  </si>
  <si>
    <t>IP Antioquia-Bolivar</t>
  </si>
  <si>
    <t>Perimetral del Oriente de Curdinamarca</t>
  </si>
  <si>
    <t>Foco</t>
  </si>
  <si>
    <t>Objetivo</t>
  </si>
  <si>
    <t>1.1</t>
  </si>
  <si>
    <t>1.1.1</t>
  </si>
  <si>
    <t>1.1.2</t>
  </si>
  <si>
    <t>1.1.3</t>
  </si>
  <si>
    <t>1.1.4</t>
  </si>
  <si>
    <t>1.1.5</t>
  </si>
  <si>
    <t>1.1.6</t>
  </si>
  <si>
    <t>1.2</t>
  </si>
  <si>
    <t>1.2.1</t>
  </si>
  <si>
    <t>1.2.2</t>
  </si>
  <si>
    <t>1.2.3</t>
  </si>
  <si>
    <t>2.1</t>
  </si>
  <si>
    <t>2.1.1</t>
  </si>
  <si>
    <t>2.1.2</t>
  </si>
  <si>
    <t>2.1.3</t>
  </si>
  <si>
    <t>2.1.4</t>
  </si>
  <si>
    <t>2.1.5</t>
  </si>
  <si>
    <t>2.1.6</t>
  </si>
  <si>
    <t>2.2</t>
  </si>
  <si>
    <t>2.2.1</t>
  </si>
  <si>
    <t>2.2.2</t>
  </si>
  <si>
    <t>2.2.3</t>
  </si>
  <si>
    <t>2.2.4</t>
  </si>
  <si>
    <t>2.2.5</t>
  </si>
  <si>
    <t>3.1</t>
  </si>
  <si>
    <t>3.1.1</t>
  </si>
  <si>
    <t>3.1.2</t>
  </si>
  <si>
    <t>3.1.3</t>
  </si>
  <si>
    <t>3.1.4</t>
  </si>
  <si>
    <t>3.1.5</t>
  </si>
  <si>
    <t>primera a tercera generación - preliminar mayo 2019</t>
  </si>
  <si>
    <t>% Avance a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</si>
</sst>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0.0%"/>
    <numFmt numFmtId="165" formatCode="0.0"/>
    <numFmt numFmtId="166" formatCode="#,000"/>
  </numFmts>
  <fonts count="44" x14ac:knownFonts="1">
    <font>
      <sz val="11"/>
      <color theme="1"/>
      <name val="Calibri"/>
      <family val="2"/>
      <scheme val="minor"/>
    </font>
    <font>
      <sz val="11"/>
      <color theme="1"/>
      <name val="Arial Narrow"/>
      <family val="2"/>
    </font>
    <font>
      <sz val="11"/>
      <color theme="1"/>
      <name val="Calibri"/>
      <family val="2"/>
      <scheme val="minor"/>
    </font>
    <font>
      <b/>
      <sz val="14"/>
      <color theme="1"/>
      <name val="Arial Narrow"/>
      <family val="2"/>
    </font>
    <font>
      <b/>
      <sz val="10"/>
      <color theme="1"/>
      <name val="Arial Narrow"/>
      <family val="2"/>
    </font>
    <font>
      <b/>
      <sz val="14"/>
      <color theme="1"/>
      <name val="Calibri"/>
      <family val="2"/>
      <scheme val="minor"/>
    </font>
    <font>
      <b/>
      <sz val="11"/>
      <color theme="1"/>
      <name val="Calibri"/>
      <family val="2"/>
      <scheme val="minor"/>
    </font>
    <font>
      <sz val="11"/>
      <color theme="0"/>
      <name val="Arial Narrow"/>
      <family val="2"/>
    </font>
    <font>
      <sz val="11"/>
      <color theme="0" tint="-0.249977111117893"/>
      <name val="Arial Narrow"/>
      <family val="2"/>
    </font>
    <font>
      <b/>
      <sz val="16"/>
      <color theme="1"/>
      <name val="Calibri"/>
      <family val="2"/>
      <scheme val="minor"/>
    </font>
    <font>
      <b/>
      <sz val="14"/>
      <color rgb="FFFFFFFF"/>
      <name val="Arial"/>
      <family val="2"/>
    </font>
    <font>
      <b/>
      <sz val="11"/>
      <color rgb="FFFFFFFF"/>
      <name val="Arial"/>
      <family val="2"/>
    </font>
    <font>
      <b/>
      <sz val="18.7"/>
      <color rgb="FFFFFFFF"/>
      <name val="Arial"/>
      <family val="2"/>
    </font>
    <font>
      <sz val="11"/>
      <color rgb="FF073763"/>
      <name val="Arial"/>
      <family val="2"/>
    </font>
    <font>
      <sz val="18.7"/>
      <color rgb="FF073763"/>
      <name val="Arial"/>
      <family val="2"/>
    </font>
    <font>
      <sz val="18"/>
      <name val="Arial"/>
      <family val="2"/>
    </font>
    <font>
      <sz val="14"/>
      <name val="Arial"/>
      <family val="2"/>
    </font>
    <font>
      <sz val="11"/>
      <name val="Arial"/>
      <family val="2"/>
    </font>
    <font>
      <b/>
      <sz val="11"/>
      <color rgb="FF073763"/>
      <name val="Arial"/>
      <family val="2"/>
    </font>
    <font>
      <sz val="18"/>
      <color rgb="FF073763"/>
      <name val="Arial"/>
      <family val="2"/>
    </font>
    <font>
      <sz val="14"/>
      <color theme="1"/>
      <name val="Arial"/>
      <family val="2"/>
    </font>
    <font>
      <sz val="14"/>
      <color rgb="FF073763"/>
      <name val="Arial"/>
      <family val="2"/>
    </font>
    <font>
      <sz val="20"/>
      <color theme="1"/>
      <name val="Candara"/>
      <family val="2"/>
    </font>
    <font>
      <sz val="20"/>
      <name val="Candara"/>
      <family val="2"/>
    </font>
    <font>
      <b/>
      <sz val="20"/>
      <color theme="1"/>
      <name val="Candara"/>
      <family val="2"/>
    </font>
    <font>
      <b/>
      <sz val="48"/>
      <color theme="1"/>
      <name val="Candara"/>
      <family val="2"/>
    </font>
    <font>
      <b/>
      <sz val="36"/>
      <color theme="1"/>
      <name val="Candara"/>
      <family val="2"/>
    </font>
    <font>
      <b/>
      <sz val="22"/>
      <color theme="1"/>
      <name val="Candara"/>
      <family val="2"/>
    </font>
    <font>
      <b/>
      <sz val="36"/>
      <color theme="0"/>
      <name val="Candara"/>
      <family val="2"/>
    </font>
    <font>
      <sz val="20"/>
      <color rgb="FF3333CC"/>
      <name val="Candara"/>
      <family val="2"/>
    </font>
    <font>
      <b/>
      <sz val="24"/>
      <color theme="0"/>
      <name val="Candara"/>
      <family val="2"/>
    </font>
    <font>
      <sz val="20"/>
      <color theme="0"/>
      <name val="Candara"/>
      <family val="2"/>
    </font>
    <font>
      <b/>
      <sz val="20"/>
      <name val="Candara"/>
      <family val="2"/>
    </font>
    <font>
      <b/>
      <sz val="20"/>
      <color theme="1"/>
      <name val="Wingdings"/>
      <charset val="2"/>
    </font>
    <font>
      <b/>
      <sz val="20"/>
      <color theme="1"/>
      <name val="Webdings"/>
      <family val="1"/>
      <charset val="2"/>
    </font>
    <font>
      <b/>
      <sz val="20"/>
      <color theme="0"/>
      <name val="Candara"/>
      <family val="2"/>
    </font>
    <font>
      <b/>
      <sz val="48"/>
      <color theme="1"/>
      <name val="Webdings"/>
      <family val="1"/>
      <charset val="2"/>
    </font>
    <font>
      <b/>
      <sz val="9"/>
      <color indexed="81"/>
      <name val="Tahoma"/>
      <family val="2"/>
    </font>
    <font>
      <b/>
      <sz val="48"/>
      <color rgb="FF00B050"/>
      <name val="Webdings"/>
      <family val="1"/>
      <charset val="2"/>
    </font>
    <font>
      <b/>
      <sz val="48"/>
      <color rgb="FFFF0000"/>
      <name val="Webdings"/>
      <family val="1"/>
      <charset val="2"/>
    </font>
    <font>
      <b/>
      <sz val="48"/>
      <color theme="0" tint="-0.499984740745262"/>
      <name val="Webdings"/>
      <family val="1"/>
      <charset val="2"/>
    </font>
    <font>
      <b/>
      <sz val="11"/>
      <color theme="0"/>
      <name val="Calibri"/>
      <family val="2"/>
      <scheme val="minor"/>
    </font>
    <font>
      <b/>
      <sz val="14"/>
      <color indexed="81"/>
      <name val="Tahoma"/>
      <family val="2"/>
    </font>
    <font>
      <b/>
      <sz val="9"/>
      <color theme="0"/>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EABC3A"/>
        <bgColor indexed="64"/>
      </patternFill>
    </fill>
    <fill>
      <patternFill patternType="solid">
        <fgColor rgb="FF6D98FF"/>
        <bgColor indexed="64"/>
      </patternFill>
    </fill>
    <fill>
      <patternFill patternType="solid">
        <fgColor rgb="FF5B8BFF"/>
        <bgColor indexed="64"/>
      </patternFill>
    </fill>
    <fill>
      <patternFill patternType="solid">
        <fgColor rgb="FFD4DDFF"/>
        <bgColor indexed="64"/>
      </patternFill>
    </fill>
    <fill>
      <patternFill patternType="solid">
        <fgColor rgb="FFD2DAFF"/>
        <bgColor indexed="64"/>
      </patternFill>
    </fill>
    <fill>
      <patternFill patternType="solid">
        <fgColor rgb="FFEBEFFF"/>
        <bgColor indexed="64"/>
      </patternFill>
    </fill>
    <fill>
      <patternFill patternType="solid">
        <fgColor rgb="FFEAEEFF"/>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4"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9" fontId="2" fillId="0" borderId="0" applyFont="0" applyFill="0" applyBorder="0" applyAlignment="0" applyProtection="0"/>
    <xf numFmtId="42" fontId="2" fillId="0" borderId="0" applyFont="0" applyFill="0" applyBorder="0" applyAlignment="0" applyProtection="0"/>
  </cellStyleXfs>
  <cellXfs count="278">
    <xf numFmtId="0" fontId="0" fillId="0" borderId="0" xfId="0"/>
    <xf numFmtId="0" fontId="3"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xf numFmtId="9" fontId="1" fillId="3" borderId="2" xfId="1" applyFont="1" applyFill="1" applyBorder="1" applyAlignment="1">
      <alignment horizontal="center" vertical="center" wrapText="1"/>
    </xf>
    <xf numFmtId="9" fontId="1" fillId="3" borderId="1" xfId="1" applyFont="1" applyFill="1" applyBorder="1" applyAlignment="1">
      <alignment horizontal="center" vertical="center" wrapText="1"/>
    </xf>
    <xf numFmtId="0" fontId="0" fillId="0" borderId="0" xfId="0" applyBorder="1"/>
    <xf numFmtId="0" fontId="0" fillId="6" borderId="0" xfId="0" applyFill="1"/>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0" xfId="0" applyFont="1"/>
    <xf numFmtId="0" fontId="1" fillId="7" borderId="1" xfId="0" applyFont="1" applyFill="1" applyBorder="1" applyAlignment="1">
      <alignment horizontal="left" vertical="center" wrapText="1"/>
    </xf>
    <xf numFmtId="0" fontId="0" fillId="3" borderId="0" xfId="0" applyFill="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9" fontId="1" fillId="5" borderId="1" xfId="1" applyFont="1" applyFill="1" applyBorder="1" applyAlignment="1">
      <alignment horizontal="center" vertical="center" wrapText="1"/>
    </xf>
    <xf numFmtId="0" fontId="1" fillId="5" borderId="1" xfId="0" applyFont="1" applyFill="1" applyBorder="1" applyAlignment="1">
      <alignment vertical="center" wrapText="1"/>
    </xf>
    <xf numFmtId="0" fontId="0" fillId="0" borderId="8" xfId="0" applyBorder="1" applyAlignment="1">
      <alignment horizontal="center"/>
    </xf>
    <xf numFmtId="0" fontId="1" fillId="5" borderId="1" xfId="0" applyFont="1" applyFill="1" applyBorder="1" applyAlignment="1">
      <alignment wrapText="1"/>
    </xf>
    <xf numFmtId="9" fontId="0" fillId="0" borderId="0" xfId="0" applyNumberFormat="1" applyAlignment="1">
      <alignment horizontal="left"/>
    </xf>
    <xf numFmtId="0" fontId="0" fillId="0" borderId="0" xfId="0" applyAlignment="1">
      <alignment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0" fillId="9" borderId="0" xfId="0" applyFill="1"/>
    <xf numFmtId="9" fontId="7" fillId="3" borderId="1" xfId="1" applyFont="1" applyFill="1" applyBorder="1" applyAlignment="1">
      <alignment horizontal="center" vertical="center" wrapText="1"/>
    </xf>
    <xf numFmtId="9" fontId="7" fillId="5" borderId="1" xfId="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9" fontId="1" fillId="5" borderId="1" xfId="1" applyNumberFormat="1" applyFont="1" applyFill="1" applyBorder="1" applyAlignment="1">
      <alignment horizontal="center" vertical="center" wrapText="1"/>
    </xf>
    <xf numFmtId="1" fontId="7" fillId="0" borderId="2" xfId="0" applyNumberFormat="1" applyFont="1" applyFill="1" applyBorder="1" applyAlignment="1">
      <alignment vertical="center" wrapText="1"/>
    </xf>
    <xf numFmtId="0" fontId="0" fillId="10" borderId="0" xfId="0" applyFill="1"/>
    <xf numFmtId="1" fontId="8" fillId="5" borderId="1" xfId="0" applyNumberFormat="1" applyFont="1" applyFill="1" applyBorder="1" applyAlignment="1">
      <alignment vertical="center" wrapText="1"/>
    </xf>
    <xf numFmtId="9" fontId="8" fillId="5" borderId="1" xfId="1" applyFont="1" applyFill="1" applyBorder="1" applyAlignment="1">
      <alignment horizontal="center" vertical="center" wrapText="1"/>
    </xf>
    <xf numFmtId="42" fontId="0" fillId="0" borderId="0" xfId="2" applyFont="1"/>
    <xf numFmtId="0" fontId="9" fillId="0" borderId="0" xfId="0" applyFont="1"/>
    <xf numFmtId="0" fontId="10" fillId="11" borderId="9" xfId="0" applyFont="1" applyFill="1" applyBorder="1" applyAlignment="1">
      <alignment horizontal="center" vertical="center" wrapText="1" readingOrder="1"/>
    </xf>
    <xf numFmtId="0" fontId="11" fillId="11" borderId="9" xfId="0" applyFont="1" applyFill="1" applyBorder="1" applyAlignment="1">
      <alignment horizontal="center" vertical="center" wrapText="1" readingOrder="1"/>
    </xf>
    <xf numFmtId="0" fontId="12" fillId="12" borderId="9" xfId="0" applyFont="1" applyFill="1" applyBorder="1" applyAlignment="1">
      <alignment horizontal="center" vertical="center" wrapText="1" readingOrder="1"/>
    </xf>
    <xf numFmtId="0" fontId="13" fillId="13" borderId="10" xfId="0" applyFont="1" applyFill="1" applyBorder="1" applyAlignment="1">
      <alignment horizontal="left" vertical="center" wrapText="1" readingOrder="1"/>
    </xf>
    <xf numFmtId="0" fontId="13" fillId="13" borderId="10" xfId="0" applyFont="1" applyFill="1" applyBorder="1" applyAlignment="1">
      <alignment horizontal="center" vertical="center" wrapText="1" readingOrder="1"/>
    </xf>
    <xf numFmtId="9" fontId="13" fillId="13" borderId="10" xfId="0" applyNumberFormat="1"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5" fillId="14" borderId="10" xfId="0" applyFont="1" applyFill="1" applyBorder="1" applyAlignment="1">
      <alignment horizontal="center" vertical="center" wrapText="1"/>
    </xf>
    <xf numFmtId="9" fontId="15" fillId="14" borderId="10" xfId="1" applyFont="1" applyFill="1" applyBorder="1" applyAlignment="1">
      <alignment horizontal="center" vertical="center" wrapText="1"/>
    </xf>
    <xf numFmtId="0" fontId="16" fillId="14" borderId="10" xfId="0" applyFont="1" applyFill="1" applyBorder="1" applyAlignment="1">
      <alignment vertical="top" wrapText="1"/>
    </xf>
    <xf numFmtId="0" fontId="13" fillId="15" borderId="11" xfId="0" applyFont="1" applyFill="1" applyBorder="1" applyAlignment="1">
      <alignment horizontal="left" vertical="center" wrapText="1" readingOrder="1"/>
    </xf>
    <xf numFmtId="0" fontId="17" fillId="15" borderId="11" xfId="0" applyFont="1" applyFill="1" applyBorder="1" applyAlignment="1">
      <alignment horizontal="center" vertical="center" wrapText="1"/>
    </xf>
    <xf numFmtId="9" fontId="17" fillId="15" borderId="11"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readingOrder="1"/>
    </xf>
    <xf numFmtId="0" fontId="15" fillId="16" borderId="11" xfId="0" applyFont="1" applyFill="1" applyBorder="1" applyAlignment="1">
      <alignment horizontal="center" vertical="center" wrapText="1"/>
    </xf>
    <xf numFmtId="9" fontId="15" fillId="16" borderId="11" xfId="1" applyFont="1" applyFill="1" applyBorder="1" applyAlignment="1">
      <alignment horizontal="center" vertical="center" wrapText="1"/>
    </xf>
    <xf numFmtId="0" fontId="16" fillId="16" borderId="11" xfId="0" applyFont="1" applyFill="1" applyBorder="1" applyAlignment="1">
      <alignment vertical="top" wrapText="1"/>
    </xf>
    <xf numFmtId="0" fontId="13" fillId="13" borderId="11" xfId="0" applyFont="1" applyFill="1" applyBorder="1" applyAlignment="1">
      <alignment horizontal="left" vertical="center" wrapText="1" readingOrder="1"/>
    </xf>
    <xf numFmtId="0" fontId="17" fillId="13" borderId="11" xfId="0" applyFont="1" applyFill="1" applyBorder="1" applyAlignment="1">
      <alignment horizontal="center" vertical="center" wrapText="1"/>
    </xf>
    <xf numFmtId="0" fontId="14" fillId="14" borderId="11" xfId="0" applyFont="1" applyFill="1" applyBorder="1" applyAlignment="1">
      <alignment horizontal="left" vertical="center" wrapText="1" readingOrder="1"/>
    </xf>
    <xf numFmtId="0" fontId="15" fillId="14" borderId="11" xfId="0" applyFont="1" applyFill="1" applyBorder="1" applyAlignment="1">
      <alignment horizontal="center" vertical="center" wrapText="1"/>
    </xf>
    <xf numFmtId="9" fontId="15" fillId="14" borderId="11" xfId="1" applyFont="1" applyFill="1" applyBorder="1" applyAlignment="1">
      <alignment horizontal="center" vertical="center" wrapText="1"/>
    </xf>
    <xf numFmtId="0" fontId="16" fillId="14" borderId="11" xfId="0" applyFont="1" applyFill="1" applyBorder="1" applyAlignment="1">
      <alignment vertical="top" wrapText="1"/>
    </xf>
    <xf numFmtId="9" fontId="17" fillId="15" borderId="11" xfId="1" applyFont="1" applyFill="1" applyBorder="1" applyAlignment="1">
      <alignment horizontal="center" vertical="center" wrapText="1"/>
    </xf>
    <xf numFmtId="9" fontId="17" fillId="15" borderId="11" xfId="1" applyNumberFormat="1" applyFont="1" applyFill="1" applyBorder="1" applyAlignment="1">
      <alignment horizontal="center" vertical="center" wrapText="1"/>
    </xf>
    <xf numFmtId="9" fontId="17" fillId="13" borderId="11" xfId="1" applyFont="1" applyFill="1" applyBorder="1" applyAlignment="1">
      <alignment horizontal="center" vertical="center" wrapText="1"/>
    </xf>
    <xf numFmtId="0" fontId="18" fillId="0" borderId="0" xfId="0" applyFont="1" applyAlignment="1">
      <alignment horizontal="left" vertical="center" readingOrder="1"/>
    </xf>
    <xf numFmtId="0" fontId="19" fillId="14" borderId="10" xfId="0" applyFont="1" applyFill="1" applyBorder="1" applyAlignment="1">
      <alignment horizontal="left" vertical="center" wrapText="1" readingOrder="1"/>
    </xf>
    <xf numFmtId="0" fontId="19" fillId="16" borderId="11" xfId="0" applyFont="1" applyFill="1" applyBorder="1" applyAlignment="1">
      <alignment horizontal="left" vertical="center" wrapText="1" readingOrder="1"/>
    </xf>
    <xf numFmtId="0" fontId="19" fillId="14" borderId="11" xfId="0" applyFont="1" applyFill="1" applyBorder="1" applyAlignment="1">
      <alignment horizontal="left" vertical="center" wrapText="1" readingOrder="1"/>
    </xf>
    <xf numFmtId="0" fontId="20" fillId="14" borderId="11" xfId="0" applyFont="1" applyFill="1" applyBorder="1" applyAlignment="1">
      <alignment horizontal="left" vertical="center" wrapText="1" readingOrder="1"/>
    </xf>
    <xf numFmtId="0" fontId="13" fillId="0" borderId="0" xfId="0" applyFont="1" applyAlignment="1">
      <alignment horizontal="left" vertical="center" readingOrder="1"/>
    </xf>
    <xf numFmtId="0" fontId="21" fillId="14" borderId="10" xfId="0" applyFont="1" applyFill="1" applyBorder="1" applyAlignment="1">
      <alignment horizontal="left" vertical="center" wrapText="1" readingOrder="1"/>
    </xf>
    <xf numFmtId="0" fontId="21" fillId="16" borderId="11" xfId="0" applyFont="1" applyFill="1" applyBorder="1" applyAlignment="1">
      <alignment horizontal="left" vertical="center" wrapText="1" readingOrder="1"/>
    </xf>
    <xf numFmtId="0" fontId="21" fillId="14" borderId="11" xfId="0" applyFont="1" applyFill="1" applyBorder="1" applyAlignment="1">
      <alignment horizontal="left" vertical="center" wrapText="1" readingOrder="1"/>
    </xf>
    <xf numFmtId="0" fontId="16" fillId="14" borderId="14" xfId="0" applyFont="1" applyFill="1" applyBorder="1" applyAlignment="1">
      <alignment vertical="top" wrapText="1"/>
    </xf>
    <xf numFmtId="0" fontId="6" fillId="0" borderId="15" xfId="0" applyFont="1" applyBorder="1" applyAlignment="1">
      <alignment horizontal="center"/>
    </xf>
    <xf numFmtId="166" fontId="0" fillId="0" borderId="15" xfId="0" applyNumberFormat="1" applyBorder="1" applyAlignment="1">
      <alignment horizontal="center" vertical="center"/>
    </xf>
    <xf numFmtId="0" fontId="6" fillId="7" borderId="15" xfId="0" applyFont="1" applyFill="1" applyBorder="1" applyAlignment="1">
      <alignment horizontal="center"/>
    </xf>
    <xf numFmtId="0" fontId="0" fillId="7" borderId="15" xfId="0" applyFill="1" applyBorder="1"/>
    <xf numFmtId="0" fontId="28" fillId="17" borderId="1" xfId="0" applyFont="1" applyFill="1" applyBorder="1" applyAlignment="1">
      <alignment horizontal="center" vertical="center" wrapText="1"/>
    </xf>
    <xf numFmtId="0" fontId="22" fillId="0" borderId="0" xfId="0" applyFont="1" applyFill="1" applyAlignment="1">
      <alignment horizontal="center" vertical="center"/>
    </xf>
    <xf numFmtId="10" fontId="22" fillId="19" borderId="1" xfId="1" applyNumberFormat="1" applyFont="1" applyFill="1" applyBorder="1" applyAlignment="1">
      <alignment horizontal="center" vertical="center" wrapText="1"/>
    </xf>
    <xf numFmtId="10" fontId="22" fillId="20" borderId="1" xfId="1"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10" fontId="24" fillId="19" borderId="1"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7" borderId="1" xfId="0" applyNumberFormat="1" applyFont="1" applyFill="1" applyBorder="1" applyAlignment="1">
      <alignment horizontal="center" vertical="center" wrapText="1"/>
    </xf>
    <xf numFmtId="9" fontId="32" fillId="7" borderId="1" xfId="1" applyFont="1" applyFill="1" applyBorder="1" applyAlignment="1">
      <alignment horizontal="center" vertical="center" wrapText="1"/>
    </xf>
    <xf numFmtId="9" fontId="22" fillId="7" borderId="1" xfId="1"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27" fillId="3" borderId="0" xfId="0" applyFont="1" applyFill="1" applyBorder="1" applyAlignment="1">
      <alignment horizontal="center" vertical="center"/>
    </xf>
    <xf numFmtId="0" fontId="24" fillId="3" borderId="0" xfId="0" applyFont="1" applyFill="1" applyBorder="1" applyAlignment="1">
      <alignment horizontal="left" vertical="center"/>
    </xf>
    <xf numFmtId="0" fontId="22" fillId="3" borderId="0" xfId="0" applyFont="1" applyFill="1" applyBorder="1" applyAlignment="1">
      <alignment horizontal="center" vertical="center"/>
    </xf>
    <xf numFmtId="9" fontId="24" fillId="3" borderId="0" xfId="0" applyNumberFormat="1" applyFont="1" applyFill="1" applyBorder="1" applyAlignment="1">
      <alignment horizontal="left" vertical="center"/>
    </xf>
    <xf numFmtId="0" fontId="24" fillId="3" borderId="0" xfId="0" applyFont="1" applyFill="1" applyBorder="1" applyAlignment="1">
      <alignment horizontal="left" vertical="center" wrapText="1"/>
    </xf>
    <xf numFmtId="0" fontId="22" fillId="22" borderId="2" xfId="0" applyFont="1" applyFill="1" applyBorder="1" applyAlignment="1">
      <alignment horizontal="center" vertical="center"/>
    </xf>
    <xf numFmtId="0" fontId="22" fillId="23" borderId="2" xfId="0" applyFont="1" applyFill="1" applyBorder="1" applyAlignment="1">
      <alignment horizontal="center" vertical="center"/>
    </xf>
    <xf numFmtId="9" fontId="22" fillId="24" borderId="2"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22" fillId="25" borderId="2" xfId="0" applyFont="1" applyFill="1" applyBorder="1" applyAlignment="1">
      <alignment horizontal="center" vertical="center"/>
    </xf>
    <xf numFmtId="0" fontId="29" fillId="0" borderId="0" xfId="0" applyFont="1" applyFill="1" applyAlignment="1">
      <alignment horizontal="center" vertical="center"/>
    </xf>
    <xf numFmtId="9" fontId="23" fillId="21" borderId="15" xfId="0" applyNumberFormat="1" applyFont="1" applyFill="1" applyBorder="1" applyAlignment="1">
      <alignment horizontal="center" vertical="center"/>
    </xf>
    <xf numFmtId="9" fontId="23"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22" borderId="17" xfId="0" applyFont="1" applyFill="1" applyBorder="1" applyAlignment="1">
      <alignment horizontal="center" vertical="center" wrapText="1"/>
    </xf>
    <xf numFmtId="0" fontId="30" fillId="23" borderId="17"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7"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10" fontId="22" fillId="22" borderId="23" xfId="1" applyNumberFormat="1" applyFont="1" applyFill="1" applyBorder="1" applyAlignment="1">
      <alignment horizontal="center" vertical="center" wrapText="1"/>
    </xf>
    <xf numFmtId="10" fontId="22" fillId="23" borderId="23" xfId="1" applyNumberFormat="1" applyFont="1" applyFill="1" applyBorder="1" applyAlignment="1">
      <alignment horizontal="center" vertical="center" wrapText="1"/>
    </xf>
    <xf numFmtId="10" fontId="22" fillId="24" borderId="23" xfId="1" applyNumberFormat="1" applyFont="1" applyFill="1" applyBorder="1" applyAlignment="1">
      <alignment horizontal="center" vertical="center" wrapText="1"/>
    </xf>
    <xf numFmtId="10" fontId="22" fillId="19" borderId="23" xfId="1"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9" fontId="22" fillId="0" borderId="23" xfId="1" applyFont="1" applyFill="1" applyBorder="1" applyAlignment="1">
      <alignment horizontal="center" vertical="center" wrapText="1"/>
    </xf>
    <xf numFmtId="9" fontId="22" fillId="20" borderId="23" xfId="1" applyFont="1" applyFill="1" applyBorder="1" applyAlignment="1">
      <alignment horizontal="center" vertical="center" wrapText="1"/>
    </xf>
    <xf numFmtId="9" fontId="22" fillId="7" borderId="23" xfId="0" applyNumberFormat="1" applyFont="1" applyFill="1" applyBorder="1" applyAlignment="1">
      <alignment horizontal="center" vertical="center" wrapText="1"/>
    </xf>
    <xf numFmtId="10" fontId="24" fillId="19" borderId="23" xfId="1" applyNumberFormat="1" applyFont="1" applyFill="1" applyBorder="1" applyAlignment="1">
      <alignment horizontal="center" vertical="center" wrapText="1"/>
    </xf>
    <xf numFmtId="0" fontId="36" fillId="0" borderId="23" xfId="0" applyFont="1" applyBorder="1" applyAlignment="1">
      <alignment horizontal="center" vertical="center"/>
    </xf>
    <xf numFmtId="10" fontId="22" fillId="20" borderId="23" xfId="1" applyNumberFormat="1" applyFont="1" applyFill="1" applyBorder="1" applyAlignment="1">
      <alignment horizontal="center" vertical="center" wrapText="1"/>
    </xf>
    <xf numFmtId="0" fontId="31" fillId="0" borderId="23" xfId="1" applyNumberFormat="1" applyFont="1" applyFill="1" applyBorder="1" applyAlignment="1">
      <alignment horizontal="center" vertical="center" wrapText="1"/>
    </xf>
    <xf numFmtId="10" fontId="22" fillId="22" borderId="1" xfId="1" applyNumberFormat="1" applyFont="1" applyFill="1" applyBorder="1" applyAlignment="1">
      <alignment horizontal="center" vertical="center" wrapText="1"/>
    </xf>
    <xf numFmtId="10" fontId="22" fillId="23" borderId="1" xfId="1" applyNumberFormat="1" applyFont="1" applyFill="1" applyBorder="1" applyAlignment="1">
      <alignment horizontal="center" vertical="center" wrapText="1"/>
    </xf>
    <xf numFmtId="10" fontId="22" fillId="24" borderId="1" xfId="1" applyNumberFormat="1" applyFont="1" applyFill="1" applyBorder="1" applyAlignment="1">
      <alignment horizontal="center" vertical="center" wrapText="1"/>
    </xf>
    <xf numFmtId="9" fontId="22" fillId="20" borderId="1" xfId="1" applyFont="1" applyFill="1" applyBorder="1" applyAlignment="1">
      <alignment horizontal="center" vertical="center" wrapText="1"/>
    </xf>
    <xf numFmtId="0" fontId="36"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3" borderId="28" xfId="0" applyFont="1" applyFill="1" applyBorder="1" applyAlignment="1">
      <alignment horizontal="center" vertical="center" wrapText="1"/>
    </xf>
    <xf numFmtId="9" fontId="32" fillId="7" borderId="28" xfId="1" applyFont="1" applyFill="1" applyBorder="1" applyAlignment="1">
      <alignment horizontal="center" vertical="center" wrapText="1"/>
    </xf>
    <xf numFmtId="10" fontId="22" fillId="22" borderId="28" xfId="1" applyNumberFormat="1" applyFont="1" applyFill="1" applyBorder="1" applyAlignment="1">
      <alignment horizontal="center" vertical="center" wrapText="1"/>
    </xf>
    <xf numFmtId="10" fontId="22" fillId="23" borderId="28" xfId="1" applyNumberFormat="1" applyFont="1" applyFill="1" applyBorder="1" applyAlignment="1">
      <alignment horizontal="center" vertical="center" wrapText="1"/>
    </xf>
    <xf numFmtId="10" fontId="22" fillId="24" borderId="28" xfId="1" applyNumberFormat="1" applyFont="1" applyFill="1" applyBorder="1" applyAlignment="1">
      <alignment horizontal="center" vertical="center" wrapText="1"/>
    </xf>
    <xf numFmtId="10" fontId="22" fillId="19" borderId="28" xfId="1" applyNumberFormat="1" applyFont="1" applyFill="1" applyBorder="1" applyAlignment="1">
      <alignment horizontal="center" vertical="center" wrapText="1"/>
    </xf>
    <xf numFmtId="9" fontId="22" fillId="3" borderId="28" xfId="0" applyNumberFormat="1" applyFont="1" applyFill="1" applyBorder="1" applyAlignment="1">
      <alignment horizontal="center" vertical="center" wrapText="1"/>
    </xf>
    <xf numFmtId="9" fontId="22" fillId="20" borderId="28" xfId="1" applyFont="1" applyFill="1" applyBorder="1" applyAlignment="1">
      <alignment horizontal="center" vertical="center" wrapText="1"/>
    </xf>
    <xf numFmtId="9" fontId="22" fillId="7" borderId="28" xfId="1" applyFont="1" applyFill="1" applyBorder="1" applyAlignment="1">
      <alignment horizontal="center" vertical="center" wrapText="1"/>
    </xf>
    <xf numFmtId="10" fontId="24" fillId="19" borderId="28" xfId="1" applyNumberFormat="1" applyFont="1" applyFill="1" applyBorder="1" applyAlignment="1">
      <alignment horizontal="center" vertical="center" wrapText="1"/>
    </xf>
    <xf numFmtId="0" fontId="36" fillId="0" borderId="28" xfId="0" applyFont="1" applyBorder="1" applyAlignment="1">
      <alignment horizontal="center" vertical="center"/>
    </xf>
    <xf numFmtId="10" fontId="22" fillId="20" borderId="28" xfId="1" applyNumberFormat="1" applyFont="1" applyFill="1" applyBorder="1" applyAlignment="1">
      <alignment horizontal="center" vertical="center" wrapText="1"/>
    </xf>
    <xf numFmtId="0" fontId="31" fillId="0" borderId="28" xfId="1" applyNumberFormat="1" applyFont="1" applyFill="1" applyBorder="1" applyAlignment="1">
      <alignment horizontal="center" vertical="center" wrapText="1"/>
    </xf>
    <xf numFmtId="9" fontId="22" fillId="3" borderId="23" xfId="1"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7" borderId="23" xfId="0"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9" fontId="24" fillId="7" borderId="28" xfId="1" applyNumberFormat="1" applyFont="1" applyFill="1" applyBorder="1" applyAlignment="1">
      <alignment horizontal="center" vertical="center" wrapText="1"/>
    </xf>
    <xf numFmtId="9" fontId="22" fillId="3" borderId="28" xfId="1"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7" borderId="28" xfId="0" applyFont="1" applyFill="1" applyBorder="1" applyAlignment="1">
      <alignment horizontal="center" vertical="center" wrapText="1"/>
    </xf>
    <xf numFmtId="2" fontId="22" fillId="20" borderId="1" xfId="0" applyNumberFormat="1"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22" fillId="0" borderId="0" xfId="0" applyNumberFormat="1" applyFont="1" applyAlignment="1">
      <alignment horizontal="center" vertical="center"/>
    </xf>
    <xf numFmtId="2" fontId="22" fillId="7" borderId="1" xfId="0" applyNumberFormat="1" applyFont="1" applyFill="1" applyBorder="1" applyAlignment="1">
      <alignment horizontal="center" vertical="center" wrapText="1"/>
    </xf>
    <xf numFmtId="0" fontId="39" fillId="0" borderId="30" xfId="0" applyFont="1" applyBorder="1" applyAlignment="1">
      <alignment horizontal="center" vertical="center"/>
    </xf>
    <xf numFmtId="0" fontId="39" fillId="0" borderId="1" xfId="0" applyFont="1" applyBorder="1" applyAlignment="1">
      <alignment horizontal="center" vertical="center"/>
    </xf>
    <xf numFmtId="0" fontId="38" fillId="0" borderId="1" xfId="0" applyFont="1" applyBorder="1" applyAlignment="1">
      <alignment horizontal="center" vertical="center"/>
    </xf>
    <xf numFmtId="0" fontId="38" fillId="0" borderId="4" xfId="0" applyFont="1" applyBorder="1" applyAlignment="1">
      <alignment horizontal="center" vertical="center"/>
    </xf>
    <xf numFmtId="0" fontId="38" fillId="0" borderId="30" xfId="0" applyFont="1" applyBorder="1" applyAlignment="1">
      <alignment horizontal="center" vertical="center"/>
    </xf>
    <xf numFmtId="0" fontId="40" fillId="0" borderId="1" xfId="0" applyFont="1" applyBorder="1" applyAlignment="1">
      <alignment horizontal="center" vertical="center"/>
    </xf>
    <xf numFmtId="0" fontId="40" fillId="0" borderId="30" xfId="0" applyFont="1" applyBorder="1" applyAlignment="1">
      <alignment horizontal="center" vertical="center"/>
    </xf>
    <xf numFmtId="0" fontId="22" fillId="7" borderId="30" xfId="0" applyFont="1" applyFill="1" applyBorder="1" applyAlignment="1">
      <alignment horizontal="center" vertical="center" wrapText="1"/>
    </xf>
    <xf numFmtId="9" fontId="0" fillId="3" borderId="1" xfId="1" applyFont="1" applyFill="1" applyBorder="1" applyAlignment="1">
      <alignment horizontal="center" vertical="center"/>
    </xf>
    <xf numFmtId="0" fontId="0" fillId="3" borderId="1" xfId="0" applyFill="1" applyBorder="1" applyAlignment="1">
      <alignment horizontal="left" vertical="center" wrapText="1"/>
    </xf>
    <xf numFmtId="0" fontId="41" fillId="26"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xf>
    <xf numFmtId="9" fontId="0" fillId="0" borderId="1" xfId="1" applyFont="1" applyBorder="1" applyAlignment="1">
      <alignment horizontal="center" vertical="center"/>
    </xf>
    <xf numFmtId="0" fontId="0" fillId="3" borderId="0" xfId="0" applyFont="1" applyFill="1"/>
    <xf numFmtId="0" fontId="41" fillId="3" borderId="0" xfId="0" applyFont="1" applyFill="1" applyBorder="1" applyAlignment="1">
      <alignment horizontal="center" vertical="center" wrapText="1"/>
    </xf>
    <xf numFmtId="9" fontId="0" fillId="3" borderId="0" xfId="0" applyNumberFormat="1" applyFill="1" applyBorder="1" applyAlignment="1">
      <alignment horizontal="center" vertical="center" wrapText="1"/>
    </xf>
    <xf numFmtId="9" fontId="0" fillId="3" borderId="0" xfId="1" applyFont="1" applyFill="1" applyBorder="1" applyAlignment="1">
      <alignment horizontal="center" vertical="center" wrapText="1"/>
    </xf>
    <xf numFmtId="9" fontId="0" fillId="0" borderId="0" xfId="0" applyNumberFormat="1" applyBorder="1" applyAlignment="1">
      <alignment horizontal="center" vertical="center"/>
    </xf>
    <xf numFmtId="9" fontId="0" fillId="3" borderId="0" xfId="1" applyFont="1" applyFill="1" applyBorder="1" applyAlignment="1">
      <alignment horizontal="center" vertical="center"/>
    </xf>
    <xf numFmtId="0" fontId="0" fillId="7" borderId="1" xfId="0" applyFill="1" applyBorder="1" applyAlignment="1">
      <alignment horizontal="left" vertical="center" wrapText="1"/>
    </xf>
    <xf numFmtId="9" fontId="0" fillId="7" borderId="1" xfId="1" applyFont="1" applyFill="1" applyBorder="1" applyAlignment="1">
      <alignment horizontal="center" vertical="center"/>
    </xf>
    <xf numFmtId="10" fontId="24" fillId="27" borderId="1" xfId="1" applyNumberFormat="1" applyFont="1" applyFill="1" applyBorder="1" applyAlignment="1">
      <alignment horizontal="center" vertical="center" wrapText="1"/>
    </xf>
    <xf numFmtId="164" fontId="26"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165" fontId="22" fillId="0" borderId="0" xfId="0" applyNumberFormat="1" applyFont="1" applyAlignment="1">
      <alignment horizontal="center" vertical="center"/>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22" fillId="3" borderId="26"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9" xfId="0" applyFont="1" applyFill="1" applyBorder="1" applyAlignment="1">
      <alignment horizontal="left" vertical="center" wrapText="1"/>
    </xf>
    <xf numFmtId="0" fontId="24" fillId="0" borderId="2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164" fontId="22" fillId="22" borderId="23" xfId="0" applyNumberFormat="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28" xfId="0" applyFont="1" applyFill="1" applyBorder="1" applyAlignment="1">
      <alignment horizontal="center" vertical="center" wrapText="1"/>
    </xf>
    <xf numFmtId="9" fontId="22" fillId="23" borderId="23" xfId="1" applyFont="1" applyFill="1" applyBorder="1" applyAlignment="1">
      <alignment horizontal="center" vertical="center" wrapText="1"/>
    </xf>
    <xf numFmtId="9" fontId="22" fillId="23" borderId="1" xfId="1" applyFont="1" applyFill="1" applyBorder="1" applyAlignment="1">
      <alignment horizontal="center" vertical="center" wrapText="1"/>
    </xf>
    <xf numFmtId="9" fontId="22" fillId="23" borderId="28" xfId="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8" xfId="0" applyFont="1" applyFill="1" applyBorder="1" applyAlignment="1">
      <alignment horizontal="center" vertical="center" wrapText="1"/>
    </xf>
    <xf numFmtId="9" fontId="22" fillId="22" borderId="23" xfId="0" applyNumberFormat="1" applyFont="1" applyFill="1" applyBorder="1" applyAlignment="1">
      <alignment horizontal="center" vertical="center" wrapText="1"/>
    </xf>
    <xf numFmtId="9" fontId="22" fillId="23" borderId="23" xfId="0" applyNumberFormat="1" applyFont="1" applyFill="1" applyBorder="1" applyAlignment="1">
      <alignment horizontal="center" vertical="center" wrapText="1"/>
    </xf>
    <xf numFmtId="9" fontId="22" fillId="23" borderId="1" xfId="0" applyNumberFormat="1" applyFont="1" applyFill="1" applyBorder="1" applyAlignment="1">
      <alignment horizontal="center" vertical="center" wrapText="1"/>
    </xf>
    <xf numFmtId="9" fontId="22" fillId="23" borderId="28" xfId="0" applyNumberFormat="1" applyFont="1" applyFill="1" applyBorder="1" applyAlignment="1">
      <alignment horizontal="center" vertical="center" wrapText="1"/>
    </xf>
    <xf numFmtId="9" fontId="22" fillId="24" borderId="23" xfId="0" applyNumberFormat="1" applyFont="1" applyFill="1" applyBorder="1" applyAlignment="1">
      <alignment horizontal="center" vertical="center" wrapText="1"/>
    </xf>
    <xf numFmtId="9" fontId="22" fillId="24" borderId="1" xfId="0" applyNumberFormat="1" applyFont="1" applyFill="1" applyBorder="1" applyAlignment="1">
      <alignment horizontal="center" vertical="center" wrapText="1"/>
    </xf>
    <xf numFmtId="9" fontId="22" fillId="24" borderId="28" xfId="0" applyNumberFormat="1" applyFont="1" applyFill="1" applyBorder="1" applyAlignment="1">
      <alignment horizontal="center" vertical="center" wrapText="1"/>
    </xf>
    <xf numFmtId="9" fontId="22" fillId="19" borderId="23"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28" xfId="0"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9" fontId="22" fillId="24" borderId="23" xfId="1" applyFont="1" applyFill="1" applyBorder="1" applyAlignment="1">
      <alignment horizontal="center" vertical="center" wrapText="1"/>
    </xf>
    <xf numFmtId="9" fontId="22" fillId="24" borderId="1" xfId="1" applyFont="1" applyFill="1" applyBorder="1" applyAlignment="1">
      <alignment horizontal="center" vertical="center" wrapText="1"/>
    </xf>
    <xf numFmtId="9" fontId="22" fillId="24" borderId="28" xfId="1" applyFont="1" applyFill="1" applyBorder="1" applyAlignment="1">
      <alignment horizontal="center" vertical="center" wrapText="1"/>
    </xf>
    <xf numFmtId="164" fontId="22" fillId="19" borderId="23" xfId="0" applyNumberFormat="1" applyFont="1" applyFill="1" applyBorder="1" applyAlignment="1">
      <alignment horizontal="center" vertical="center" wrapText="1"/>
    </xf>
    <xf numFmtId="164" fontId="23" fillId="22" borderId="23" xfId="0" applyNumberFormat="1" applyFont="1" applyFill="1" applyBorder="1" applyAlignment="1">
      <alignment horizontal="center" vertical="center" wrapText="1"/>
    </xf>
    <xf numFmtId="164" fontId="23" fillId="22" borderId="1" xfId="0" applyNumberFormat="1" applyFont="1" applyFill="1" applyBorder="1" applyAlignment="1">
      <alignment horizontal="center" vertical="center" wrapText="1"/>
    </xf>
    <xf numFmtId="164" fontId="23" fillId="23" borderId="23" xfId="0" applyNumberFormat="1" applyFont="1" applyFill="1" applyBorder="1" applyAlignment="1">
      <alignment horizontal="center" vertical="center" wrapText="1"/>
    </xf>
    <xf numFmtId="164" fontId="23" fillId="23" borderId="1" xfId="0" applyNumberFormat="1" applyFont="1" applyFill="1" applyBorder="1" applyAlignment="1">
      <alignment horizontal="center" vertical="center" wrapText="1"/>
    </xf>
    <xf numFmtId="164" fontId="23" fillId="24" borderId="23" xfId="0" applyNumberFormat="1" applyFont="1" applyFill="1" applyBorder="1" applyAlignment="1">
      <alignment horizontal="center" vertical="center" wrapText="1"/>
    </xf>
    <xf numFmtId="164" fontId="23" fillId="24" borderId="1" xfId="0" applyNumberFormat="1" applyFont="1" applyFill="1" applyBorder="1" applyAlignment="1">
      <alignment horizontal="center" vertical="center" wrapText="1"/>
    </xf>
    <xf numFmtId="164" fontId="23" fillId="19" borderId="23" xfId="0" applyNumberFormat="1" applyFont="1" applyFill="1" applyBorder="1" applyAlignment="1">
      <alignment horizontal="center" vertical="center" wrapText="1"/>
    </xf>
    <xf numFmtId="164" fontId="23" fillId="19" borderId="1" xfId="0" applyNumberFormat="1" applyFont="1" applyFill="1" applyBorder="1" applyAlignment="1">
      <alignment horizontal="center" vertical="center" wrapText="1"/>
    </xf>
    <xf numFmtId="9" fontId="23" fillId="22" borderId="1" xfId="0"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0" fontId="23" fillId="22" borderId="28" xfId="0" applyFont="1" applyFill="1" applyBorder="1" applyAlignment="1">
      <alignment horizontal="center" vertical="center" wrapText="1"/>
    </xf>
    <xf numFmtId="9" fontId="23" fillId="23" borderId="1" xfId="0" applyNumberFormat="1" applyFont="1" applyFill="1" applyBorder="1" applyAlignment="1">
      <alignment horizontal="center" vertical="center" wrapText="1"/>
    </xf>
    <xf numFmtId="9" fontId="23" fillId="23" borderId="28" xfId="0" applyNumberFormat="1" applyFont="1" applyFill="1" applyBorder="1" applyAlignment="1">
      <alignment horizontal="center" vertical="center" wrapText="1"/>
    </xf>
    <xf numFmtId="9" fontId="23" fillId="24" borderId="1" xfId="0" applyNumberFormat="1" applyFont="1" applyFill="1" applyBorder="1" applyAlignment="1">
      <alignment horizontal="center" vertical="center" wrapText="1"/>
    </xf>
    <xf numFmtId="9" fontId="23" fillId="24" borderId="28" xfId="0" applyNumberFormat="1"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19" borderId="28" xfId="0" applyFont="1" applyFill="1" applyBorder="1" applyAlignment="1">
      <alignment horizontal="center" vertical="center" wrapText="1"/>
    </xf>
    <xf numFmtId="9" fontId="23" fillId="19" borderId="23" xfId="0" applyNumberFormat="1" applyFont="1" applyFill="1" applyBorder="1" applyAlignment="1">
      <alignment horizontal="center" vertical="center" wrapText="1"/>
    </xf>
    <xf numFmtId="9" fontId="23" fillId="22" borderId="23" xfId="0" applyNumberFormat="1" applyFont="1" applyFill="1" applyBorder="1" applyAlignment="1">
      <alignment horizontal="center" vertical="center" wrapText="1"/>
    </xf>
    <xf numFmtId="9" fontId="23" fillId="23" borderId="23" xfId="1" applyFont="1" applyFill="1" applyBorder="1" applyAlignment="1">
      <alignment horizontal="center" vertical="center" wrapText="1"/>
    </xf>
    <xf numFmtId="9" fontId="23" fillId="23" borderId="1" xfId="1" applyFont="1" applyFill="1" applyBorder="1" applyAlignment="1">
      <alignment horizontal="center" vertical="center" wrapText="1"/>
    </xf>
    <xf numFmtId="9" fontId="23" fillId="24" borderId="23" xfId="1" applyFont="1" applyFill="1" applyBorder="1" applyAlignment="1">
      <alignment horizontal="center" vertical="center" wrapText="1"/>
    </xf>
    <xf numFmtId="9" fontId="23" fillId="24" borderId="1" xfId="1" applyFont="1" applyFill="1" applyBorder="1" applyAlignment="1">
      <alignment horizontal="center" vertical="center" wrapText="1"/>
    </xf>
    <xf numFmtId="9" fontId="23" fillId="23" borderId="23" xfId="0" applyNumberFormat="1" applyFont="1" applyFill="1" applyBorder="1" applyAlignment="1">
      <alignment horizontal="center" vertical="center" wrapText="1"/>
    </xf>
    <xf numFmtId="9" fontId="23" fillId="24" borderId="23" xfId="0" applyNumberFormat="1" applyFont="1" applyFill="1" applyBorder="1" applyAlignment="1">
      <alignment horizontal="center" vertical="center" wrapText="1"/>
    </xf>
    <xf numFmtId="0" fontId="5" fillId="0" borderId="0" xfId="0" applyFont="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1" fillId="7" borderId="6" xfId="1" applyFont="1" applyFill="1" applyBorder="1" applyAlignment="1">
      <alignment horizontal="center" vertical="center" wrapText="1"/>
    </xf>
    <xf numFmtId="9" fontId="1" fillId="7" borderId="7" xfId="1" applyFont="1" applyFill="1" applyBorder="1" applyAlignment="1">
      <alignment horizontal="center" vertical="center" wrapText="1"/>
    </xf>
    <xf numFmtId="0" fontId="5" fillId="0" borderId="5" xfId="0" applyFont="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14" borderId="12" xfId="0" applyFont="1" applyFill="1" applyBorder="1" applyAlignment="1">
      <alignment horizontal="left" vertical="top" wrapText="1"/>
    </xf>
    <xf numFmtId="0" fontId="16" fillId="14" borderId="13" xfId="0" applyFont="1" applyFill="1" applyBorder="1" applyAlignment="1">
      <alignment horizontal="left" vertical="top" wrapText="1"/>
    </xf>
    <xf numFmtId="0" fontId="0" fillId="0" borderId="15" xfId="0" applyBorder="1" applyAlignment="1">
      <alignment horizontal="center" vertical="center"/>
    </xf>
    <xf numFmtId="0" fontId="0" fillId="7" borderId="15" xfId="0" applyFill="1" applyBorder="1" applyAlignment="1">
      <alignment horizontal="center" vertical="center"/>
    </xf>
  </cellXfs>
  <cellStyles count="3">
    <cellStyle name="Moneda [0]" xfId="2" builtinId="7"/>
    <cellStyle name="Normal" xfId="0" builtinId="0"/>
    <cellStyle name="Porcentaje" xfId="1" builtinId="5"/>
  </cellStyles>
  <dxfs count="23">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rgb="FF00B050"/>
      </font>
    </dxf>
    <dxf>
      <font>
        <color rgb="FFFF0000"/>
      </font>
    </dxf>
    <dxf>
      <font>
        <color rgb="FFFFC000"/>
      </font>
    </dxf>
    <dxf>
      <font>
        <color theme="1" tint="0.499984740745262"/>
      </font>
    </dxf>
  </dxfs>
  <tableStyles count="0" defaultTableStyle="TableStyleMedium2" defaultPivotStyle="PivotStyleLight16"/>
  <colors>
    <mruColors>
      <color rgb="FFFF3300"/>
      <color rgb="FF3333CC"/>
      <color rgb="FFFF99FF"/>
      <color rgb="FF339966"/>
      <color rgb="FF009999"/>
      <color rgb="FFCC3300"/>
      <color rgb="FFEABC3A"/>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gráficas!$B$3</c:f>
              <c:strCache>
                <c:ptCount val="1"/>
                <c:pt idx="0">
                  <c:v>% Avance global Plan de Acción
Vigencia 2019</c:v>
                </c:pt>
              </c:strCache>
            </c:strRef>
          </c:tx>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5D33-4BF1-A145-9153AA21C2FB}"/>
              </c:ext>
            </c:extLst>
          </c:dPt>
          <c:dPt>
            <c:idx val="1"/>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1-5D33-4BF1-A145-9153AA21C2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gráficas!$C$3:$D$3</c:f>
              <c:numCache>
                <c:formatCode>0.0%</c:formatCode>
                <c:ptCount val="2"/>
                <c:pt idx="0" formatCode="0%">
                  <c:v>1</c:v>
                </c:pt>
                <c:pt idx="1">
                  <c:v>0.38</c:v>
                </c:pt>
              </c:numCache>
            </c:numRef>
          </c:val>
          <c:extLst>
            <c:ext xmlns:c16="http://schemas.microsoft.com/office/drawing/2014/chart" uri="{C3380CC4-5D6E-409C-BE32-E72D297353CC}">
              <c16:uniqueId val="{00000002-5D33-4BF1-A145-9153AA21C2FB}"/>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OBJETIVOS ESTRATÉGICOS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2"/>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2-68BD-447D-AD67-E5DDB244A6EA}"/>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68BD-447D-AD67-E5DDB244A6EA}"/>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6-68BD-447D-AD67-E5DDB244A6EA}"/>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68BD-447D-AD67-E5DDB244A6EA}"/>
              </c:ext>
            </c:extLst>
          </c:dPt>
          <c:dPt>
            <c:idx val="4"/>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A-68BD-447D-AD67-E5DDB244A6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gráficas!$B$38:$B$42</c:f>
              <c:strCache>
                <c:ptCount val="5"/>
                <c:pt idx="0">
                  <c:v>1.1  Fortalecer la institucionalidad de la Entidad</c:v>
                </c:pt>
                <c:pt idx="1">
                  <c:v>1.2 Generar confianza en los ciudadanos, Estado e inversionistas</c:v>
                </c:pt>
                <c:pt idx="2">
                  <c:v>2.1 Estructurar proyectos de infraestructura de transporte </c:v>
                </c:pt>
                <c:pt idx="3">
                  <c:v>2.2 Gestionar la ejecución de los  proyectos de infraestructura  de transporte</c:v>
                </c:pt>
                <c:pt idx="4">
                  <c:v>3.1 Ejecutar los proyectos de cuarta generación</c:v>
                </c:pt>
              </c:strCache>
            </c:strRef>
          </c:cat>
          <c:val>
            <c:numRef>
              <c:f>gráficas!$D$38:$D$42</c:f>
              <c:numCache>
                <c:formatCode>0%</c:formatCode>
                <c:ptCount val="5"/>
                <c:pt idx="0">
                  <c:v>0.5</c:v>
                </c:pt>
                <c:pt idx="1">
                  <c:v>1</c:v>
                </c:pt>
                <c:pt idx="2">
                  <c:v>0.79999999999999993</c:v>
                </c:pt>
                <c:pt idx="3">
                  <c:v>1.0697674418604652</c:v>
                </c:pt>
                <c:pt idx="4">
                  <c:v>0.83954582105010667</c:v>
                </c:pt>
              </c:numCache>
            </c:numRef>
          </c:val>
          <c:extLst>
            <c:ext xmlns:c16="http://schemas.microsoft.com/office/drawing/2014/chart" uri="{C3380CC4-5D6E-409C-BE32-E72D297353CC}">
              <c16:uniqueId val="{0000000B-68BD-447D-AD67-E5DDB244A6EA}"/>
            </c:ext>
          </c:extLst>
        </c:ser>
        <c:dLbls>
          <c:dLblPos val="outEnd"/>
          <c:showLegendKey val="0"/>
          <c:showVal val="1"/>
          <c:showCatName val="0"/>
          <c:showSerName val="0"/>
          <c:showPercent val="0"/>
          <c:showBubbleSize val="0"/>
        </c:dLbls>
        <c:gapWidth val="219"/>
        <c:overlap val="-27"/>
        <c:axId val="590992728"/>
        <c:axId val="590996336"/>
      </c:barChart>
      <c:catAx>
        <c:axId val="59099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996336"/>
        <c:crosses val="autoZero"/>
        <c:auto val="1"/>
        <c:lblAlgn val="ctr"/>
        <c:lblOffset val="100"/>
        <c:noMultiLvlLbl val="0"/>
      </c:catAx>
      <c:valAx>
        <c:axId val="590996336"/>
        <c:scaling>
          <c:orientation val="minMax"/>
        </c:scaling>
        <c:delete val="1"/>
        <c:axPos val="l"/>
        <c:numFmt formatCode="0%" sourceLinked="1"/>
        <c:majorTickMark val="none"/>
        <c:minorTickMark val="none"/>
        <c:tickLblPos val="nextTo"/>
        <c:crossAx val="5909927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POR FOCO</a:t>
            </a:r>
            <a:r>
              <a:rPr lang="es-CO" baseline="0"/>
              <a:t> ESTRATÉGICO</a:t>
            </a:r>
          </a:p>
          <a:p>
            <a:pPr>
              <a:defRPr/>
            </a:pPr>
            <a:r>
              <a:rPr lang="es-CO" sz="1100"/>
              <a:t>(Con respecto a meta acumulada del corte)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0000"/>
            </a:solidFill>
            <a:ln>
              <a:noFill/>
            </a:ln>
            <a:effectLst/>
            <a:scene3d>
              <a:camera prst="orthographicFront"/>
              <a:lightRig rig="threePt" dir="t"/>
            </a:scene3d>
            <a:sp3d>
              <a:bevelT/>
            </a:sp3d>
          </c:spPr>
          <c:invertIfNegative val="0"/>
          <c:dPt>
            <c:idx val="0"/>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4-5739-461E-B302-2DB27C88E254}"/>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2-D02F-4DDC-99FC-F9EEE9AA936E}"/>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3-D02F-4DDC-99FC-F9EEE9AA93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gráficas!$B$25:$B$27</c:f>
              <c:strCache>
                <c:ptCount val="3"/>
                <c:pt idx="0">
                  <c:v>Foco 1. Gobernanza e institucionalidad moderna para el transporte y la logística eficientes y seguros</c:v>
                </c:pt>
                <c:pt idx="1">
                  <c:v>Foco 2.Desarrollar proyectos de Asociación Público Privada que propendan por la intermodalidad, la movilidad y la sostenibilidad</c:v>
                </c:pt>
                <c:pt idx="2">
                  <c:v>Foco 3: Desarrollar la infraestructura de transporte de 4G</c:v>
                </c:pt>
              </c:strCache>
            </c:strRef>
          </c:cat>
          <c:val>
            <c:numRef>
              <c:f>gráficas!$D$25:$D$27</c:f>
              <c:numCache>
                <c:formatCode>0%</c:formatCode>
                <c:ptCount val="3"/>
                <c:pt idx="0">
                  <c:v>0.75500000000000012</c:v>
                </c:pt>
                <c:pt idx="1">
                  <c:v>0.94027906976744191</c:v>
                </c:pt>
                <c:pt idx="2">
                  <c:v>0.83954582105010667</c:v>
                </c:pt>
              </c:numCache>
            </c:numRef>
          </c:val>
          <c:extLst>
            <c:ext xmlns:c16="http://schemas.microsoft.com/office/drawing/2014/chart" uri="{C3380CC4-5D6E-409C-BE32-E72D297353CC}">
              <c16:uniqueId val="{00000000-D02F-4DDC-99FC-F9EEE9AA936E}"/>
            </c:ext>
          </c:extLst>
        </c:ser>
        <c:dLbls>
          <c:dLblPos val="outEnd"/>
          <c:showLegendKey val="0"/>
          <c:showVal val="1"/>
          <c:showCatName val="0"/>
          <c:showSerName val="0"/>
          <c:showPercent val="0"/>
          <c:showBubbleSize val="0"/>
        </c:dLbls>
        <c:gapWidth val="219"/>
        <c:overlap val="-27"/>
        <c:axId val="539960752"/>
        <c:axId val="539961080"/>
      </c:barChart>
      <c:catAx>
        <c:axId val="53996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961080"/>
        <c:crosses val="autoZero"/>
        <c:auto val="1"/>
        <c:lblAlgn val="ctr"/>
        <c:lblOffset val="100"/>
        <c:noMultiLvlLbl val="0"/>
      </c:catAx>
      <c:valAx>
        <c:axId val="539961080"/>
        <c:scaling>
          <c:orientation val="minMax"/>
        </c:scaling>
        <c:delete val="1"/>
        <c:axPos val="l"/>
        <c:numFmt formatCode="0%" sourceLinked="1"/>
        <c:majorTickMark val="none"/>
        <c:minorTickMark val="none"/>
        <c:tickLblPos val="nextTo"/>
        <c:crossAx val="539960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Avance Plan de Acción
</a:t>
            </a:r>
            <a:r>
              <a:rPr lang="en-US" sz="1100"/>
              <a:t>(Respecto a meta acumulada al corte)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gráficas!$B$4</c:f>
              <c:strCache>
                <c:ptCount val="1"/>
                <c:pt idx="0">
                  <c:v>% Avance Plan de Acción
(Respecto a meta acumulada al corte)</c:v>
                </c:pt>
              </c:strCache>
            </c:strRef>
          </c:tx>
          <c:spPr>
            <a:solidFill>
              <a:schemeClr val="accent1"/>
            </a:solidFill>
            <a:ln>
              <a:noFill/>
            </a:ln>
            <a:effectLst/>
          </c:spPr>
          <c:invertIfNegative val="0"/>
          <c:dPt>
            <c:idx val="0"/>
            <c:invertIfNegative val="0"/>
            <c:bubble3D val="0"/>
            <c:spPr>
              <a:solidFill>
                <a:srgbClr val="00B050"/>
              </a:solidFill>
              <a:ln>
                <a:noFill/>
              </a:ln>
              <a:effectLst/>
              <a:scene3d>
                <a:camera prst="orthographicFront"/>
                <a:lightRig rig="threePt" dir="t"/>
              </a:scene3d>
              <a:sp3d>
                <a:bevelT/>
                <a:bevelB/>
              </a:sp3d>
            </c:spPr>
            <c:extLst>
              <c:ext xmlns:c16="http://schemas.microsoft.com/office/drawing/2014/chart" uri="{C3380CC4-5D6E-409C-BE32-E72D297353CC}">
                <c16:uniqueId val="{00000003-CFE9-47C5-98AC-BC3B876E3B01}"/>
              </c:ext>
            </c:extLst>
          </c:dPt>
          <c:dPt>
            <c:idx val="1"/>
            <c:invertIfNegative val="0"/>
            <c:bubble3D val="0"/>
            <c:spPr>
              <a:solidFill>
                <a:srgbClr val="FFFF00"/>
              </a:solidFill>
              <a:ln>
                <a:noFill/>
              </a:ln>
              <a:effectLst/>
              <a:scene3d>
                <a:camera prst="orthographicFront"/>
                <a:lightRig rig="threePt" dir="t"/>
              </a:scene3d>
              <a:sp3d>
                <a:bevelT/>
                <a:bevelB/>
              </a:sp3d>
            </c:spPr>
            <c:extLst>
              <c:ext xmlns:c16="http://schemas.microsoft.com/office/drawing/2014/chart" uri="{C3380CC4-5D6E-409C-BE32-E72D297353CC}">
                <c16:uniqueId val="{00000001-CFE9-47C5-98AC-BC3B876E3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gráficas!$C$4:$D$4</c:f>
              <c:numCache>
                <c:formatCode>0.0%</c:formatCode>
                <c:ptCount val="2"/>
                <c:pt idx="0" formatCode="0%">
                  <c:v>1</c:v>
                </c:pt>
                <c:pt idx="1">
                  <c:v>0.86292995632701941</c:v>
                </c:pt>
              </c:numCache>
            </c:numRef>
          </c:val>
          <c:extLst>
            <c:ext xmlns:c16="http://schemas.microsoft.com/office/drawing/2014/chart" uri="{C3380CC4-5D6E-409C-BE32-E72D297353CC}">
              <c16:uniqueId val="{00000002-CFE9-47C5-98AC-BC3B876E3B01}"/>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pixabay.com/es/signo-de-exclamaci%C3%B3n-advertencia-37986/" TargetMode="External"/><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519108</xdr:colOff>
      <xdr:row>12</xdr:row>
      <xdr:rowOff>457200</xdr:rowOff>
    </xdr:from>
    <xdr:to>
      <xdr:col>30</xdr:col>
      <xdr:colOff>1304473</xdr:colOff>
      <xdr:row>12</xdr:row>
      <xdr:rowOff>1136738</xdr:rowOff>
    </xdr:to>
    <xdr:pic>
      <xdr:nvPicPr>
        <xdr:cNvPr id="26" name="Imagen 25">
          <a:extLst>
            <a:ext uri="{FF2B5EF4-FFF2-40B4-BE49-F238E27FC236}">
              <a16:creationId xmlns:a16="http://schemas.microsoft.com/office/drawing/2014/main" id="{7FD5ADF5-0820-4EBC-A203-C066B4128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28908" y="10134600"/>
          <a:ext cx="785365" cy="679538"/>
        </a:xfrm>
        <a:prstGeom prst="rect">
          <a:avLst/>
        </a:prstGeom>
      </xdr:spPr>
    </xdr:pic>
    <xdr:clientData/>
  </xdr:twoCellAnchor>
  <xdr:twoCellAnchor editAs="oneCell">
    <xdr:from>
      <xdr:col>30</xdr:col>
      <xdr:colOff>571650</xdr:colOff>
      <xdr:row>27</xdr:row>
      <xdr:rowOff>502228</xdr:rowOff>
    </xdr:from>
    <xdr:to>
      <xdr:col>30</xdr:col>
      <xdr:colOff>1343408</xdr:colOff>
      <xdr:row>27</xdr:row>
      <xdr:rowOff>1199456</xdr:rowOff>
    </xdr:to>
    <xdr:pic>
      <xdr:nvPicPr>
        <xdr:cNvPr id="28" name="Imagen 27">
          <a:extLst>
            <a:ext uri="{FF2B5EF4-FFF2-40B4-BE49-F238E27FC236}">
              <a16:creationId xmlns:a16="http://schemas.microsoft.com/office/drawing/2014/main" id="{1BC88C65-8D71-436E-AE64-8B8277A9F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757625" y="37802128"/>
          <a:ext cx="771758" cy="676817"/>
        </a:xfrm>
        <a:prstGeom prst="rect">
          <a:avLst/>
        </a:prstGeom>
      </xdr:spPr>
    </xdr:pic>
    <xdr:clientData/>
  </xdr:twoCellAnchor>
  <xdr:twoCellAnchor editAs="oneCell">
    <xdr:from>
      <xdr:col>30</xdr:col>
      <xdr:colOff>619117</xdr:colOff>
      <xdr:row>31</xdr:row>
      <xdr:rowOff>166684</xdr:rowOff>
    </xdr:from>
    <xdr:to>
      <xdr:col>30</xdr:col>
      <xdr:colOff>1390875</xdr:colOff>
      <xdr:row>31</xdr:row>
      <xdr:rowOff>857108</xdr:rowOff>
    </xdr:to>
    <xdr:pic>
      <xdr:nvPicPr>
        <xdr:cNvPr id="44" name="Imagen 43">
          <a:extLst>
            <a:ext uri="{FF2B5EF4-FFF2-40B4-BE49-F238E27FC236}">
              <a16:creationId xmlns:a16="http://schemas.microsoft.com/office/drawing/2014/main" id="{C9C9EC86-6F91-459C-80E7-FBD94D09B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05092" y="42524359"/>
          <a:ext cx="771758" cy="676817"/>
        </a:xfrm>
        <a:prstGeom prst="rect">
          <a:avLst/>
        </a:prstGeom>
      </xdr:spPr>
    </xdr:pic>
    <xdr:clientData/>
  </xdr:twoCellAnchor>
  <xdr:twoCellAnchor editAs="oneCell">
    <xdr:from>
      <xdr:col>30</xdr:col>
      <xdr:colOff>619119</xdr:colOff>
      <xdr:row>35</xdr:row>
      <xdr:rowOff>1047750</xdr:rowOff>
    </xdr:from>
    <xdr:to>
      <xdr:col>30</xdr:col>
      <xdr:colOff>1390877</xdr:colOff>
      <xdr:row>35</xdr:row>
      <xdr:rowOff>1750421</xdr:rowOff>
    </xdr:to>
    <xdr:pic>
      <xdr:nvPicPr>
        <xdr:cNvPr id="45" name="Imagen 44">
          <a:extLst>
            <a:ext uri="{FF2B5EF4-FFF2-40B4-BE49-F238E27FC236}">
              <a16:creationId xmlns:a16="http://schemas.microsoft.com/office/drawing/2014/main" id="{FD233322-C451-4F57-8450-6C56D46AB2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05094" y="55406925"/>
          <a:ext cx="771758" cy="676817"/>
        </a:xfrm>
        <a:prstGeom prst="rect">
          <a:avLst/>
        </a:prstGeom>
      </xdr:spPr>
    </xdr:pic>
    <xdr:clientData/>
  </xdr:twoCellAnchor>
  <xdr:twoCellAnchor editAs="oneCell">
    <xdr:from>
      <xdr:col>30</xdr:col>
      <xdr:colOff>642932</xdr:colOff>
      <xdr:row>33</xdr:row>
      <xdr:rowOff>904876</xdr:rowOff>
    </xdr:from>
    <xdr:to>
      <xdr:col>30</xdr:col>
      <xdr:colOff>1414690</xdr:colOff>
      <xdr:row>33</xdr:row>
      <xdr:rowOff>1602104</xdr:rowOff>
    </xdr:to>
    <xdr:pic>
      <xdr:nvPicPr>
        <xdr:cNvPr id="46" name="Imagen 45">
          <a:extLst>
            <a:ext uri="{FF2B5EF4-FFF2-40B4-BE49-F238E27FC236}">
              <a16:creationId xmlns:a16="http://schemas.microsoft.com/office/drawing/2014/main" id="{22BCE7A2-4585-4B89-8F76-50D05E71C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28907" y="48596551"/>
          <a:ext cx="771758" cy="676817"/>
        </a:xfrm>
        <a:prstGeom prst="rect">
          <a:avLst/>
        </a:prstGeom>
      </xdr:spPr>
    </xdr:pic>
    <xdr:clientData/>
  </xdr:twoCellAnchor>
  <xdr:twoCellAnchor editAs="oneCell">
    <xdr:from>
      <xdr:col>13</xdr:col>
      <xdr:colOff>2221920</xdr:colOff>
      <xdr:row>1</xdr:row>
      <xdr:rowOff>704850</xdr:rowOff>
    </xdr:from>
    <xdr:to>
      <xdr:col>28</xdr:col>
      <xdr:colOff>722655</xdr:colOff>
      <xdr:row>5</xdr:row>
      <xdr:rowOff>209550</xdr:rowOff>
    </xdr:to>
    <xdr:pic>
      <xdr:nvPicPr>
        <xdr:cNvPr id="56" name="Imagen 55">
          <a:extLst>
            <a:ext uri="{FF2B5EF4-FFF2-40B4-BE49-F238E27FC236}">
              <a16:creationId xmlns:a16="http://schemas.microsoft.com/office/drawing/2014/main" id="{B789EC5F-F9A2-4AE2-AAC9-C7AAA77DE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6245" y="1038225"/>
          <a:ext cx="22501014"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3452812</xdr:colOff>
      <xdr:row>7</xdr:row>
      <xdr:rowOff>4595</xdr:rowOff>
    </xdr:from>
    <xdr:to>
      <xdr:col>31</xdr:col>
      <xdr:colOff>8524875</xdr:colOff>
      <xdr:row>8</xdr:row>
      <xdr:rowOff>643990</xdr:rowOff>
    </xdr:to>
    <xdr:pic>
      <xdr:nvPicPr>
        <xdr:cNvPr id="57" name="Imagen 56">
          <a:extLst>
            <a:ext uri="{FF2B5EF4-FFF2-40B4-BE49-F238E27FC236}">
              <a16:creationId xmlns:a16="http://schemas.microsoft.com/office/drawing/2014/main" id="{D0954332-66F1-492A-95B9-0FF110599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934937" y="3838408"/>
          <a:ext cx="5072063" cy="20205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500063</xdr:colOff>
      <xdr:row>14</xdr:row>
      <xdr:rowOff>142875</xdr:rowOff>
    </xdr:from>
    <xdr:to>
      <xdr:col>30</xdr:col>
      <xdr:colOff>1271821</xdr:colOff>
      <xdr:row>14</xdr:row>
      <xdr:rowOff>819692</xdr:rowOff>
    </xdr:to>
    <xdr:pic>
      <xdr:nvPicPr>
        <xdr:cNvPr id="59" name="Imagen 58">
          <a:extLst>
            <a:ext uri="{FF2B5EF4-FFF2-40B4-BE49-F238E27FC236}">
              <a16:creationId xmlns:a16="http://schemas.microsoft.com/office/drawing/2014/main" id="{F902B8DA-2BD6-443D-8700-8DCB762D1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743813" y="12025313"/>
          <a:ext cx="771758" cy="676817"/>
        </a:xfrm>
        <a:prstGeom prst="rect">
          <a:avLst/>
        </a:prstGeom>
      </xdr:spPr>
    </xdr:pic>
    <xdr:clientData/>
  </xdr:twoCellAnchor>
  <xdr:twoCellAnchor editAs="oneCell">
    <xdr:from>
      <xdr:col>30</xdr:col>
      <xdr:colOff>619125</xdr:colOff>
      <xdr:row>24</xdr:row>
      <xdr:rowOff>381000</xdr:rowOff>
    </xdr:from>
    <xdr:to>
      <xdr:col>30</xdr:col>
      <xdr:colOff>1390883</xdr:colOff>
      <xdr:row>24</xdr:row>
      <xdr:rowOff>1057817</xdr:rowOff>
    </xdr:to>
    <xdr:pic>
      <xdr:nvPicPr>
        <xdr:cNvPr id="62" name="Imagen 61">
          <a:extLst>
            <a:ext uri="{FF2B5EF4-FFF2-40B4-BE49-F238E27FC236}">
              <a16:creationId xmlns:a16="http://schemas.microsoft.com/office/drawing/2014/main" id="{0DFF7D36-6A9A-41BD-A92E-853115A4A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862875" y="29313188"/>
          <a:ext cx="771758" cy="676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148259</xdr:colOff>
      <xdr:row>0</xdr:row>
      <xdr:rowOff>184494</xdr:rowOff>
    </xdr:from>
    <xdr:to>
      <xdr:col>8</xdr:col>
      <xdr:colOff>700709</xdr:colOff>
      <xdr:row>16</xdr:row>
      <xdr:rowOff>113057</xdr:rowOff>
    </xdr:to>
    <xdr:graphicFrame macro="">
      <xdr:nvGraphicFramePr>
        <xdr:cNvPr id="2" name="Gráfico 1">
          <a:extLst>
            <a:ext uri="{FF2B5EF4-FFF2-40B4-BE49-F238E27FC236}">
              <a16:creationId xmlns:a16="http://schemas.microsoft.com/office/drawing/2014/main" id="{7F2026E9-1A34-499E-9E2E-BCE2122EB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190498</xdr:colOff>
      <xdr:row>36</xdr:row>
      <xdr:rowOff>80961</xdr:rowOff>
    </xdr:from>
    <xdr:to>
      <xdr:col>12</xdr:col>
      <xdr:colOff>352424</xdr:colOff>
      <xdr:row>47</xdr:row>
      <xdr:rowOff>180974</xdr:rowOff>
    </xdr:to>
    <xdr:graphicFrame macro="">
      <xdr:nvGraphicFramePr>
        <xdr:cNvPr id="4" name="Gráfico 3">
          <a:extLst>
            <a:ext uri="{FF2B5EF4-FFF2-40B4-BE49-F238E27FC236}">
              <a16:creationId xmlns:a16="http://schemas.microsoft.com/office/drawing/2014/main" id="{52C6E602-8395-4D04-9EB7-8642AF855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169380</xdr:colOff>
      <xdr:row>22</xdr:row>
      <xdr:rowOff>149087</xdr:rowOff>
    </xdr:from>
    <xdr:to>
      <xdr:col>12</xdr:col>
      <xdr:colOff>252864</xdr:colOff>
      <xdr:row>33</xdr:row>
      <xdr:rowOff>137881</xdr:rowOff>
    </xdr:to>
    <xdr:graphicFrame macro="">
      <xdr:nvGraphicFramePr>
        <xdr:cNvPr id="11" name="Gráfico 10">
          <a:extLst>
            <a:ext uri="{FF2B5EF4-FFF2-40B4-BE49-F238E27FC236}">
              <a16:creationId xmlns:a16="http://schemas.microsoft.com/office/drawing/2014/main" id="{3BF854AF-A18F-4DE3-8922-E6D0DE57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828261</xdr:colOff>
      <xdr:row>0</xdr:row>
      <xdr:rowOff>173934</xdr:rowOff>
    </xdr:from>
    <xdr:to>
      <xdr:col>12</xdr:col>
      <xdr:colOff>287407</xdr:colOff>
      <xdr:row>16</xdr:row>
      <xdr:rowOff>102497</xdr:rowOff>
    </xdr:to>
    <xdr:graphicFrame macro="">
      <xdr:nvGraphicFramePr>
        <xdr:cNvPr id="15" name="Gráfico 14">
          <a:extLst>
            <a:ext uri="{FF2B5EF4-FFF2-40B4-BE49-F238E27FC236}">
              <a16:creationId xmlns:a16="http://schemas.microsoft.com/office/drawing/2014/main" id="{AE214DCD-B7BE-4D0E-A314-1ADD43928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5</xdr:row>
      <xdr:rowOff>114300</xdr:rowOff>
    </xdr:from>
    <xdr:to>
      <xdr:col>6</xdr:col>
      <xdr:colOff>809625</xdr:colOff>
      <xdr:row>5</xdr:row>
      <xdr:rowOff>266700</xdr:rowOff>
    </xdr:to>
    <xdr:sp macro="" textlink="">
      <xdr:nvSpPr>
        <xdr:cNvPr id="2" name="Elipse 1">
          <a:extLst>
            <a:ext uri="{FF2B5EF4-FFF2-40B4-BE49-F238E27FC236}">
              <a16:creationId xmlns:a16="http://schemas.microsoft.com/office/drawing/2014/main" id="{772CF32D-E4DB-4964-BCD0-7A3C8E986F05}"/>
            </a:ext>
          </a:extLst>
        </xdr:cNvPr>
        <xdr:cNvSpPr/>
      </xdr:nvSpPr>
      <xdr:spPr>
        <a:xfrm>
          <a:off x="7353300" y="15811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8</xdr:row>
      <xdr:rowOff>114300</xdr:rowOff>
    </xdr:from>
    <xdr:to>
      <xdr:col>6</xdr:col>
      <xdr:colOff>828675</xdr:colOff>
      <xdr:row>8</xdr:row>
      <xdr:rowOff>266700</xdr:rowOff>
    </xdr:to>
    <xdr:sp macro="" textlink="">
      <xdr:nvSpPr>
        <xdr:cNvPr id="3" name="Elipse 2">
          <a:extLst>
            <a:ext uri="{FF2B5EF4-FFF2-40B4-BE49-F238E27FC236}">
              <a16:creationId xmlns:a16="http://schemas.microsoft.com/office/drawing/2014/main" id="{2B721475-5DC8-4C87-9BE1-1D4724B578E5}"/>
            </a:ext>
          </a:extLst>
        </xdr:cNvPr>
        <xdr:cNvSpPr/>
      </xdr:nvSpPr>
      <xdr:spPr>
        <a:xfrm>
          <a:off x="7372350" y="66484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11</xdr:row>
      <xdr:rowOff>209550</xdr:rowOff>
    </xdr:from>
    <xdr:to>
      <xdr:col>6</xdr:col>
      <xdr:colOff>828675</xdr:colOff>
      <xdr:row>11</xdr:row>
      <xdr:rowOff>361950</xdr:rowOff>
    </xdr:to>
    <xdr:sp macro="" textlink="">
      <xdr:nvSpPr>
        <xdr:cNvPr id="4" name="Elipse 3">
          <a:extLst>
            <a:ext uri="{FF2B5EF4-FFF2-40B4-BE49-F238E27FC236}">
              <a16:creationId xmlns:a16="http://schemas.microsoft.com/office/drawing/2014/main" id="{D3811FA8-A66B-4A84-9CE5-6457BDBB23B9}"/>
            </a:ext>
          </a:extLst>
        </xdr:cNvPr>
        <xdr:cNvSpPr/>
      </xdr:nvSpPr>
      <xdr:spPr>
        <a:xfrm>
          <a:off x="7372350" y="84010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14</xdr:row>
      <xdr:rowOff>1019175</xdr:rowOff>
    </xdr:from>
    <xdr:to>
      <xdr:col>15</xdr:col>
      <xdr:colOff>1152525</xdr:colOff>
      <xdr:row>14</xdr:row>
      <xdr:rowOff>1171575</xdr:rowOff>
    </xdr:to>
    <xdr:sp macro="" textlink="">
      <xdr:nvSpPr>
        <xdr:cNvPr id="5" name="Elipse 4">
          <a:extLst>
            <a:ext uri="{FF2B5EF4-FFF2-40B4-BE49-F238E27FC236}">
              <a16:creationId xmlns:a16="http://schemas.microsoft.com/office/drawing/2014/main" id="{A50EE4C7-26B8-4379-936F-905BAE92167C}"/>
            </a:ext>
          </a:extLst>
        </xdr:cNvPr>
        <xdr:cNvSpPr/>
      </xdr:nvSpPr>
      <xdr:spPr>
        <a:xfrm>
          <a:off x="18507075" y="106489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15</xdr:row>
      <xdr:rowOff>266700</xdr:rowOff>
    </xdr:from>
    <xdr:to>
      <xdr:col>15</xdr:col>
      <xdr:colOff>1133475</xdr:colOff>
      <xdr:row>15</xdr:row>
      <xdr:rowOff>419100</xdr:rowOff>
    </xdr:to>
    <xdr:sp macro="" textlink="">
      <xdr:nvSpPr>
        <xdr:cNvPr id="6" name="Elipse 5">
          <a:extLst>
            <a:ext uri="{FF2B5EF4-FFF2-40B4-BE49-F238E27FC236}">
              <a16:creationId xmlns:a16="http://schemas.microsoft.com/office/drawing/2014/main" id="{B05FC616-80F7-4558-B3C3-31DB4F52BEFB}"/>
            </a:ext>
          </a:extLst>
        </xdr:cNvPr>
        <xdr:cNvSpPr/>
      </xdr:nvSpPr>
      <xdr:spPr>
        <a:xfrm>
          <a:off x="18488025" y="120681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19</xdr:row>
      <xdr:rowOff>1495425</xdr:rowOff>
    </xdr:from>
    <xdr:to>
      <xdr:col>15</xdr:col>
      <xdr:colOff>1133475</xdr:colOff>
      <xdr:row>19</xdr:row>
      <xdr:rowOff>1647825</xdr:rowOff>
    </xdr:to>
    <xdr:sp macro="" textlink="">
      <xdr:nvSpPr>
        <xdr:cNvPr id="7" name="Elipse 6">
          <a:extLst>
            <a:ext uri="{FF2B5EF4-FFF2-40B4-BE49-F238E27FC236}">
              <a16:creationId xmlns:a16="http://schemas.microsoft.com/office/drawing/2014/main" id="{4D05FB6D-A237-420A-A6A7-4950CF148961}"/>
            </a:ext>
          </a:extLst>
        </xdr:cNvPr>
        <xdr:cNvSpPr/>
      </xdr:nvSpPr>
      <xdr:spPr>
        <a:xfrm>
          <a:off x="18488025" y="159734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24</xdr:row>
      <xdr:rowOff>962025</xdr:rowOff>
    </xdr:from>
    <xdr:to>
      <xdr:col>15</xdr:col>
      <xdr:colOff>1133475</xdr:colOff>
      <xdr:row>24</xdr:row>
      <xdr:rowOff>1114425</xdr:rowOff>
    </xdr:to>
    <xdr:sp macro="" textlink="">
      <xdr:nvSpPr>
        <xdr:cNvPr id="8" name="Elipse 7">
          <a:extLst>
            <a:ext uri="{FF2B5EF4-FFF2-40B4-BE49-F238E27FC236}">
              <a16:creationId xmlns:a16="http://schemas.microsoft.com/office/drawing/2014/main" id="{D98AE6F7-1C0D-4DA6-875A-811E5EA3EFB6}"/>
            </a:ext>
          </a:extLst>
        </xdr:cNvPr>
        <xdr:cNvSpPr/>
      </xdr:nvSpPr>
      <xdr:spPr>
        <a:xfrm>
          <a:off x="18488025" y="2221230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35</xdr:row>
      <xdr:rowOff>609600</xdr:rowOff>
    </xdr:from>
    <xdr:to>
      <xdr:col>15</xdr:col>
      <xdr:colOff>1152525</xdr:colOff>
      <xdr:row>35</xdr:row>
      <xdr:rowOff>762000</xdr:rowOff>
    </xdr:to>
    <xdr:sp macro="" textlink="">
      <xdr:nvSpPr>
        <xdr:cNvPr id="9" name="Elipse 8">
          <a:extLst>
            <a:ext uri="{FF2B5EF4-FFF2-40B4-BE49-F238E27FC236}">
              <a16:creationId xmlns:a16="http://schemas.microsoft.com/office/drawing/2014/main" id="{F5883DD6-BD30-4885-A1BD-BE60BA50E19E}"/>
            </a:ext>
          </a:extLst>
        </xdr:cNvPr>
        <xdr:cNvSpPr/>
      </xdr:nvSpPr>
      <xdr:spPr>
        <a:xfrm>
          <a:off x="18507075" y="3029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1000125</xdr:colOff>
      <xdr:row>38</xdr:row>
      <xdr:rowOff>638175</xdr:rowOff>
    </xdr:from>
    <xdr:to>
      <xdr:col>15</xdr:col>
      <xdr:colOff>1162050</xdr:colOff>
      <xdr:row>38</xdr:row>
      <xdr:rowOff>790575</xdr:rowOff>
    </xdr:to>
    <xdr:sp macro="" textlink="">
      <xdr:nvSpPr>
        <xdr:cNvPr id="10" name="Elipse 9">
          <a:extLst>
            <a:ext uri="{FF2B5EF4-FFF2-40B4-BE49-F238E27FC236}">
              <a16:creationId xmlns:a16="http://schemas.microsoft.com/office/drawing/2014/main" id="{D5FE94E3-5B01-4E55-B930-C409D90C4B44}"/>
            </a:ext>
          </a:extLst>
        </xdr:cNvPr>
        <xdr:cNvSpPr/>
      </xdr:nvSpPr>
      <xdr:spPr>
        <a:xfrm>
          <a:off x="18516600" y="332517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923925</xdr:colOff>
      <xdr:row>31</xdr:row>
      <xdr:rowOff>962025</xdr:rowOff>
    </xdr:from>
    <xdr:to>
      <xdr:col>15</xdr:col>
      <xdr:colOff>1085850</xdr:colOff>
      <xdr:row>31</xdr:row>
      <xdr:rowOff>1114425</xdr:rowOff>
    </xdr:to>
    <xdr:sp macro="" textlink="">
      <xdr:nvSpPr>
        <xdr:cNvPr id="11" name="Elipse 10">
          <a:extLst>
            <a:ext uri="{FF2B5EF4-FFF2-40B4-BE49-F238E27FC236}">
              <a16:creationId xmlns:a16="http://schemas.microsoft.com/office/drawing/2014/main" id="{3A690CB5-450C-4BFB-9EF5-0D38A65BC850}"/>
            </a:ext>
          </a:extLst>
        </xdr:cNvPr>
        <xdr:cNvSpPr/>
      </xdr:nvSpPr>
      <xdr:spPr>
        <a:xfrm>
          <a:off x="18440400" y="2648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errera/Documents/DOCUMENTOS%20PLANEACI&#211;N%20AMH/18.%20Segumiento%20Plan%20de%20Acci&#243;n%20y%20operatio/CONSTRUCCI&#211;N%20BASE%20DE%20DATOS/TABLERO%20DE%20CONTROL/Tablero%20de%20Control%20-%20Acumulado%20Mayo%2019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Hoja1"/>
      <sheetName val="VGC"/>
      <sheetName val="Ejecutiva"/>
      <sheetName val="Estructuración"/>
      <sheetName val="VAF"/>
      <sheetName val="VPRE"/>
      <sheetName val="Comunicaciones"/>
      <sheetName val="Ejecutiva resumen"/>
      <sheetName val="vgc resumen"/>
      <sheetName val="Esquema"/>
      <sheetName val="Vgc previo"/>
    </sheetNames>
    <sheetDataSet>
      <sheetData sheetId="0">
        <row r="13">
          <cell r="I13">
            <v>0.49</v>
          </cell>
        </row>
        <row r="19">
          <cell r="I19">
            <v>0.51</v>
          </cell>
        </row>
        <row r="22">
          <cell r="I22">
            <v>0.48</v>
          </cell>
        </row>
        <row r="28">
          <cell r="I28">
            <v>0.52</v>
          </cell>
        </row>
        <row r="33">
          <cell r="I33">
            <v>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7131-F8E2-422D-9D51-5E87592441BB}">
  <sheetPr>
    <tabColor rgb="FF3333CC"/>
    <pageSetUpPr fitToPage="1"/>
  </sheetPr>
  <dimension ref="B1:AJ36"/>
  <sheetViews>
    <sheetView showGridLines="0" tabSelected="1" zoomScale="55" zoomScaleNormal="55" workbookViewId="0">
      <selection activeCell="M7" sqref="M7"/>
    </sheetView>
  </sheetViews>
  <sheetFormatPr baseColWidth="10" defaultColWidth="11.42578125" defaultRowHeight="26.25" x14ac:dyDescent="0.25"/>
  <cols>
    <col min="1" max="1" width="11.42578125" style="94"/>
    <col min="2" max="2" width="73.85546875" style="94" customWidth="1"/>
    <col min="3" max="3" width="27.140625" style="94" customWidth="1"/>
    <col min="4" max="4" width="37.7109375" style="82" hidden="1" customWidth="1"/>
    <col min="5" max="6" width="27.7109375" style="82" hidden="1" customWidth="1"/>
    <col min="7" max="7" width="34.140625" style="82" customWidth="1"/>
    <col min="8" max="9" width="27.7109375" style="94" customWidth="1"/>
    <col min="10" max="10" width="29.85546875" style="95" hidden="1" customWidth="1"/>
    <col min="11" max="12" width="27.7109375" style="95" hidden="1" customWidth="1"/>
    <col min="13" max="13" width="31.28515625" style="95" customWidth="1"/>
    <col min="14" max="14" width="80.7109375" style="94" customWidth="1"/>
    <col min="15" max="15" width="39.140625" style="94" bestFit="1" customWidth="1"/>
    <col min="16" max="17" width="27.7109375" style="82" hidden="1" customWidth="1"/>
    <col min="18" max="18" width="33.140625" style="82" hidden="1" customWidth="1"/>
    <col min="19" max="19" width="27.7109375" style="82" hidden="1" customWidth="1"/>
    <col min="20" max="20" width="45.42578125" style="94" customWidth="1"/>
    <col min="21" max="21" width="76.5703125" style="94" customWidth="1"/>
    <col min="22" max="22" width="27.42578125" style="94" bestFit="1" customWidth="1"/>
    <col min="23" max="23" width="17" style="94" customWidth="1"/>
    <col min="24" max="24" width="24.28515625" style="94" customWidth="1"/>
    <col min="25" max="25" width="24.5703125" style="94" customWidth="1"/>
    <col min="26" max="26" width="26.140625" style="94" hidden="1" customWidth="1"/>
    <col min="27" max="27" width="24.7109375" style="94" customWidth="1"/>
    <col min="28" max="28" width="20.140625" style="94" hidden="1" customWidth="1"/>
    <col min="29" max="29" width="13.85546875" style="94" customWidth="1"/>
    <col min="30" max="30" width="29" style="82" hidden="1" customWidth="1"/>
    <col min="31" max="31" width="29.42578125" style="94" customWidth="1"/>
    <col min="32" max="32" width="210.5703125" style="94" customWidth="1"/>
    <col min="33" max="33" width="11.42578125" style="94"/>
    <col min="34" max="34" width="13.5703125" style="94" customWidth="1"/>
    <col min="35" max="35" width="14.42578125" style="94" customWidth="1"/>
    <col min="36" max="16384" width="11.42578125" style="94"/>
  </cols>
  <sheetData>
    <row r="1" spans="2:33" s="82" customFormat="1" x14ac:dyDescent="0.25">
      <c r="J1" s="95"/>
      <c r="K1" s="95"/>
      <c r="L1" s="95"/>
      <c r="M1" s="95"/>
      <c r="N1" s="96"/>
    </row>
    <row r="2" spans="2:33" s="82" customFormat="1" ht="61.5" x14ac:dyDescent="0.25">
      <c r="B2" s="96"/>
      <c r="H2" s="96"/>
      <c r="I2" s="96"/>
      <c r="J2" s="96"/>
      <c r="K2" s="96"/>
      <c r="L2" s="96"/>
      <c r="M2" s="96"/>
      <c r="P2" s="97"/>
      <c r="Q2" s="96"/>
      <c r="R2" s="96"/>
      <c r="S2" s="97"/>
      <c r="T2" s="96"/>
      <c r="U2" s="96"/>
      <c r="V2" s="96"/>
      <c r="W2" s="96"/>
      <c r="X2" s="96"/>
      <c r="Y2" s="96"/>
      <c r="Z2" s="96"/>
      <c r="AA2" s="96"/>
      <c r="AB2" s="96"/>
      <c r="AC2" s="96"/>
      <c r="AD2" s="96"/>
      <c r="AE2" s="96"/>
      <c r="AF2" s="96"/>
    </row>
    <row r="3" spans="2:33" ht="46.5" x14ac:dyDescent="0.25">
      <c r="H3" s="82"/>
      <c r="I3" s="98"/>
      <c r="J3" s="96"/>
      <c r="K3" s="96"/>
      <c r="L3" s="96"/>
      <c r="M3" s="98"/>
      <c r="P3" s="99"/>
      <c r="Q3" s="96"/>
      <c r="R3" s="96"/>
      <c r="S3" s="99"/>
      <c r="T3" s="98"/>
      <c r="U3" s="98"/>
      <c r="V3" s="98"/>
      <c r="W3" s="98"/>
      <c r="X3" s="98"/>
      <c r="Y3" s="98"/>
      <c r="Z3" s="100"/>
      <c r="AA3" s="100"/>
      <c r="AB3" s="98"/>
      <c r="AC3" s="98"/>
      <c r="AD3" s="96"/>
      <c r="AE3" s="98"/>
      <c r="AF3" s="98"/>
    </row>
    <row r="4" spans="2:33" ht="46.5" x14ac:dyDescent="0.25">
      <c r="H4" s="82"/>
      <c r="I4" s="98"/>
      <c r="J4" s="96"/>
      <c r="K4" s="96"/>
      <c r="L4" s="96"/>
      <c r="M4" s="98"/>
      <c r="N4" s="99"/>
      <c r="O4" s="98"/>
      <c r="P4" s="96"/>
      <c r="Q4" s="96"/>
      <c r="R4" s="96"/>
      <c r="S4" s="96"/>
      <c r="T4" s="98"/>
      <c r="U4" s="98"/>
      <c r="V4" s="98"/>
      <c r="W4" s="98"/>
      <c r="X4" s="98"/>
      <c r="Y4" s="101"/>
      <c r="Z4" s="102"/>
      <c r="AA4" s="102"/>
      <c r="AB4" s="98"/>
      <c r="AC4" s="98"/>
      <c r="AD4" s="96"/>
      <c r="AE4" s="98"/>
      <c r="AF4" s="98"/>
    </row>
    <row r="5" spans="2:33" ht="46.5" x14ac:dyDescent="0.25">
      <c r="H5" s="82"/>
      <c r="I5" s="98"/>
      <c r="J5" s="96"/>
      <c r="K5" s="96"/>
      <c r="L5" s="96"/>
      <c r="M5" s="98"/>
      <c r="N5" s="99"/>
      <c r="O5" s="98"/>
      <c r="P5" s="96"/>
      <c r="Q5" s="96"/>
      <c r="R5" s="96"/>
      <c r="S5" s="96"/>
      <c r="T5" s="98"/>
      <c r="U5" s="98"/>
      <c r="V5" s="98"/>
      <c r="W5" s="98"/>
      <c r="X5" s="98"/>
      <c r="Y5" s="101"/>
      <c r="Z5" s="102"/>
      <c r="AA5" s="102"/>
      <c r="AB5" s="98"/>
      <c r="AC5" s="98"/>
      <c r="AE5" s="103"/>
      <c r="AF5" s="104"/>
    </row>
    <row r="6" spans="2:33" ht="46.5" x14ac:dyDescent="0.25">
      <c r="H6" s="82"/>
      <c r="I6" s="98"/>
      <c r="J6" s="96"/>
      <c r="K6" s="96"/>
      <c r="L6" s="96"/>
      <c r="M6" s="98"/>
      <c r="N6" s="99"/>
      <c r="O6" s="98"/>
      <c r="P6" s="96"/>
      <c r="Q6" s="96"/>
      <c r="R6" s="96"/>
      <c r="S6" s="96"/>
      <c r="T6" s="98"/>
      <c r="U6" s="99" t="s">
        <v>0</v>
      </c>
      <c r="V6" s="98"/>
      <c r="W6" s="98"/>
      <c r="X6" s="98"/>
      <c r="Y6" s="98"/>
      <c r="Z6" s="98"/>
      <c r="AA6" s="98"/>
      <c r="AB6" s="98"/>
      <c r="AC6" s="98"/>
      <c r="AE6" s="105"/>
      <c r="AF6" s="104"/>
    </row>
    <row r="7" spans="2:33" ht="46.5" x14ac:dyDescent="0.25">
      <c r="H7" s="82"/>
      <c r="I7" s="98"/>
      <c r="J7" s="96"/>
      <c r="K7" s="96"/>
      <c r="L7" s="96"/>
      <c r="M7" s="98"/>
      <c r="N7" s="98"/>
      <c r="O7" s="98"/>
      <c r="P7" s="96"/>
      <c r="Q7" s="96"/>
      <c r="R7" s="96"/>
      <c r="S7" s="96"/>
      <c r="T7" s="98"/>
      <c r="U7" s="99"/>
      <c r="V7" s="98"/>
      <c r="W7" s="98"/>
      <c r="X7" s="98"/>
      <c r="Y7" s="98"/>
      <c r="Z7" s="98"/>
      <c r="AA7" s="98"/>
      <c r="AB7" s="98"/>
      <c r="AC7" s="98"/>
      <c r="AE7" s="105"/>
      <c r="AF7" s="104"/>
    </row>
    <row r="8" spans="2:33" ht="109.5" x14ac:dyDescent="0.25">
      <c r="B8" s="81" t="s">
        <v>1</v>
      </c>
      <c r="C8" s="197">
        <f>+$F$13+$F$22+$F$32</f>
        <v>0.86292995632701941</v>
      </c>
      <c r="H8" s="82"/>
      <c r="I8" s="98"/>
      <c r="J8" s="96"/>
      <c r="K8" s="96"/>
      <c r="L8" s="96"/>
      <c r="M8" s="98"/>
      <c r="N8" s="98"/>
      <c r="O8" s="98"/>
      <c r="P8" s="96"/>
      <c r="Q8" s="96"/>
      <c r="R8" s="96"/>
      <c r="S8" s="96"/>
      <c r="T8" s="98"/>
      <c r="U8" s="98"/>
      <c r="V8" s="98"/>
      <c r="W8" s="98"/>
      <c r="X8" s="98"/>
      <c r="Y8" s="98"/>
      <c r="Z8" s="98"/>
      <c r="AA8" s="98"/>
      <c r="AB8" s="98"/>
      <c r="AC8" s="98"/>
      <c r="AE8" s="105"/>
      <c r="AF8" s="106"/>
    </row>
    <row r="9" spans="2:33" ht="78" x14ac:dyDescent="0.25">
      <c r="B9" s="81" t="s">
        <v>2</v>
      </c>
      <c r="C9" s="197">
        <v>0.38</v>
      </c>
      <c r="H9" s="82"/>
      <c r="I9" s="98"/>
      <c r="J9" s="96"/>
      <c r="K9" s="96"/>
      <c r="L9" s="96"/>
      <c r="M9" s="98"/>
      <c r="N9" s="98"/>
      <c r="O9" s="98"/>
      <c r="P9" s="96"/>
      <c r="Q9" s="96"/>
      <c r="R9" s="96"/>
      <c r="S9" s="96"/>
      <c r="T9" s="98"/>
      <c r="U9" s="98"/>
      <c r="V9" s="98"/>
      <c r="W9" s="98"/>
      <c r="X9" s="98"/>
      <c r="Y9" s="98"/>
      <c r="Z9" s="98"/>
      <c r="AA9" s="98"/>
      <c r="AB9" s="98"/>
      <c r="AC9" s="98"/>
      <c r="AE9" s="105"/>
      <c r="AF9" s="107"/>
    </row>
    <row r="10" spans="2:33" ht="27" thickBot="1" x14ac:dyDescent="0.3">
      <c r="H10" s="82"/>
      <c r="I10" s="98"/>
      <c r="J10" s="96"/>
      <c r="K10" s="96"/>
      <c r="L10" s="96"/>
      <c r="M10" s="98"/>
      <c r="N10" s="98"/>
      <c r="O10" s="98"/>
      <c r="P10" s="96"/>
      <c r="Q10" s="96"/>
      <c r="R10" s="96"/>
      <c r="S10" s="96"/>
      <c r="T10" s="98"/>
      <c r="U10" s="98"/>
      <c r="V10" s="98"/>
      <c r="W10" s="98"/>
      <c r="X10" s="98"/>
      <c r="Y10" s="98"/>
      <c r="Z10" s="98"/>
      <c r="AA10" s="98"/>
      <c r="AB10" s="98"/>
      <c r="AC10" s="98"/>
      <c r="AD10" s="96"/>
      <c r="AE10" s="98"/>
      <c r="AF10" s="98"/>
    </row>
    <row r="11" spans="2:33" s="82" customFormat="1" ht="47.25" thickBot="1" x14ac:dyDescent="0.3">
      <c r="D11" s="108" t="s">
        <v>3</v>
      </c>
      <c r="E11" s="109" t="s">
        <v>3</v>
      </c>
      <c r="F11" s="110" t="s">
        <v>3</v>
      </c>
      <c r="G11" s="111"/>
      <c r="J11" s="108" t="s">
        <v>3</v>
      </c>
      <c r="K11" s="109" t="s">
        <v>3</v>
      </c>
      <c r="L11" s="110" t="s">
        <v>3</v>
      </c>
      <c r="M11" s="95"/>
      <c r="P11" s="108" t="s">
        <v>3</v>
      </c>
      <c r="Q11" s="109" t="s">
        <v>3</v>
      </c>
      <c r="R11" s="110" t="s">
        <v>3</v>
      </c>
      <c r="S11" s="112" t="s">
        <v>3</v>
      </c>
      <c r="X11" s="113"/>
      <c r="Z11" s="114" t="s">
        <v>3</v>
      </c>
      <c r="AA11" s="115"/>
      <c r="AB11" s="114" t="s">
        <v>3</v>
      </c>
      <c r="AC11" s="116"/>
      <c r="AD11" s="114" t="s">
        <v>3</v>
      </c>
    </row>
    <row r="12" spans="2:33" ht="189.75" thickBot="1" x14ac:dyDescent="0.3">
      <c r="B12" s="117" t="s">
        <v>4</v>
      </c>
      <c r="C12" s="118" t="s">
        <v>5</v>
      </c>
      <c r="D12" s="119" t="s">
        <v>6</v>
      </c>
      <c r="E12" s="120" t="s">
        <v>7</v>
      </c>
      <c r="F12" s="121" t="s">
        <v>8</v>
      </c>
      <c r="G12" s="118" t="s">
        <v>9</v>
      </c>
      <c r="H12" s="118" t="s">
        <v>10</v>
      </c>
      <c r="I12" s="118" t="s">
        <v>5</v>
      </c>
      <c r="J12" s="119" t="s">
        <v>11</v>
      </c>
      <c r="K12" s="120" t="s">
        <v>7</v>
      </c>
      <c r="L12" s="121" t="s">
        <v>8</v>
      </c>
      <c r="M12" s="118" t="s">
        <v>12</v>
      </c>
      <c r="N12" s="118" t="s">
        <v>13</v>
      </c>
      <c r="O12" s="118" t="s">
        <v>14</v>
      </c>
      <c r="P12" s="119" t="s">
        <v>15</v>
      </c>
      <c r="Q12" s="120" t="s">
        <v>7</v>
      </c>
      <c r="R12" s="121" t="s">
        <v>8</v>
      </c>
      <c r="S12" s="118" t="s">
        <v>16</v>
      </c>
      <c r="T12" s="118" t="s">
        <v>17</v>
      </c>
      <c r="U12" s="118" t="s">
        <v>18</v>
      </c>
      <c r="V12" s="118" t="s">
        <v>19</v>
      </c>
      <c r="W12" s="118" t="s">
        <v>20</v>
      </c>
      <c r="X12" s="118" t="s">
        <v>21</v>
      </c>
      <c r="Y12" s="118" t="s">
        <v>22</v>
      </c>
      <c r="Z12" s="232" t="s">
        <v>23</v>
      </c>
      <c r="AA12" s="233"/>
      <c r="AB12" s="233"/>
      <c r="AC12" s="234"/>
      <c r="AD12" s="122" t="s">
        <v>24</v>
      </c>
      <c r="AE12" s="118" t="s">
        <v>25</v>
      </c>
      <c r="AF12" s="123" t="s">
        <v>26</v>
      </c>
    </row>
    <row r="13" spans="2:33" ht="183.75" x14ac:dyDescent="0.25">
      <c r="B13" s="207" t="s">
        <v>27</v>
      </c>
      <c r="C13" s="210">
        <v>0.2</v>
      </c>
      <c r="D13" s="213">
        <f>+SUM(J13:J21)*C13</f>
        <v>6.4266000000000004E-2</v>
      </c>
      <c r="E13" s="216">
        <f>+D13/C13</f>
        <v>0.32133</v>
      </c>
      <c r="F13" s="235">
        <f>+SUM(L13:L21)*C13</f>
        <v>0.15100000000000002</v>
      </c>
      <c r="G13" s="238">
        <f>+F13/C13</f>
        <v>0.75500000000000012</v>
      </c>
      <c r="H13" s="219" t="s">
        <v>28</v>
      </c>
      <c r="I13" s="210">
        <v>0.49</v>
      </c>
      <c r="J13" s="239">
        <f>+SUM(P13:P18)*I13</f>
        <v>0.10755500000000001</v>
      </c>
      <c r="K13" s="241">
        <f>+J13/I13</f>
        <v>0.21950000000000003</v>
      </c>
      <c r="L13" s="243">
        <f>+SUM(R13:R18)*I13</f>
        <v>0.245</v>
      </c>
      <c r="M13" s="245">
        <f>+L13/I13</f>
        <v>0.5</v>
      </c>
      <c r="N13" s="124" t="s">
        <v>29</v>
      </c>
      <c r="O13" s="200">
        <v>0.3</v>
      </c>
      <c r="P13" s="125">
        <f>+$O$13*AD13</f>
        <v>0</v>
      </c>
      <c r="Q13" s="126">
        <f>+P13/O13</f>
        <v>0</v>
      </c>
      <c r="R13" s="127">
        <f t="shared" ref="R13:R36" si="0">+O13*Z13</f>
        <v>0</v>
      </c>
      <c r="S13" s="128">
        <f>+R13/O13</f>
        <v>0</v>
      </c>
      <c r="T13" s="129" t="s">
        <v>30</v>
      </c>
      <c r="U13" s="130" t="s">
        <v>31</v>
      </c>
      <c r="V13" s="131">
        <v>1</v>
      </c>
      <c r="W13" s="132">
        <v>1</v>
      </c>
      <c r="X13" s="133">
        <v>0.4</v>
      </c>
      <c r="Y13" s="133">
        <v>0</v>
      </c>
      <c r="Z13" s="134">
        <f>+Y13/X13</f>
        <v>0</v>
      </c>
      <c r="AA13" s="134">
        <v>0</v>
      </c>
      <c r="AB13" s="135" t="s">
        <v>32</v>
      </c>
      <c r="AC13" s="171" t="s">
        <v>32</v>
      </c>
      <c r="AD13" s="136">
        <f t="shared" ref="AD13:AD36" si="1">+Y13/W13</f>
        <v>0</v>
      </c>
      <c r="AE13" s="137"/>
      <c r="AF13" s="205" t="s">
        <v>33</v>
      </c>
      <c r="AG13" s="198"/>
    </row>
    <row r="14" spans="2:33" ht="105" x14ac:dyDescent="0.25">
      <c r="B14" s="208"/>
      <c r="C14" s="211"/>
      <c r="D14" s="214"/>
      <c r="E14" s="217"/>
      <c r="F14" s="236"/>
      <c r="G14" s="230"/>
      <c r="H14" s="220"/>
      <c r="I14" s="211"/>
      <c r="J14" s="240"/>
      <c r="K14" s="242"/>
      <c r="L14" s="244"/>
      <c r="M14" s="246"/>
      <c r="N14" s="86" t="s">
        <v>34</v>
      </c>
      <c r="O14" s="201">
        <v>0.14000000000000001</v>
      </c>
      <c r="P14" s="138">
        <f t="shared" ref="P14:P36" si="2">+O14*AD14</f>
        <v>5.6000000000000008E-2</v>
      </c>
      <c r="Q14" s="139">
        <f t="shared" ref="Q14:Q36" si="3">+P14/O14</f>
        <v>0.4</v>
      </c>
      <c r="R14" s="140">
        <f t="shared" si="0"/>
        <v>0.14000000000000001</v>
      </c>
      <c r="S14" s="83">
        <f t="shared" ref="S14:S36" si="4">+R14/O14</f>
        <v>1</v>
      </c>
      <c r="T14" s="85" t="s">
        <v>35</v>
      </c>
      <c r="U14" s="86" t="s">
        <v>36</v>
      </c>
      <c r="V14" s="86" t="s">
        <v>37</v>
      </c>
      <c r="W14" s="141">
        <v>1</v>
      </c>
      <c r="X14" s="91">
        <v>0.4</v>
      </c>
      <c r="Y14" s="91">
        <v>0.4</v>
      </c>
      <c r="Z14" s="88">
        <f>+Y14/X14</f>
        <v>1</v>
      </c>
      <c r="AA14" s="88">
        <v>1</v>
      </c>
      <c r="AB14" s="142" t="s">
        <v>32</v>
      </c>
      <c r="AC14" s="173" t="s">
        <v>32</v>
      </c>
      <c r="AD14" s="84">
        <f t="shared" si="1"/>
        <v>0.4</v>
      </c>
      <c r="AE14" s="89"/>
      <c r="AF14" s="204" t="s">
        <v>38</v>
      </c>
      <c r="AG14" s="198"/>
    </row>
    <row r="15" spans="2:33" ht="78.75" x14ac:dyDescent="0.25">
      <c r="B15" s="208"/>
      <c r="C15" s="211"/>
      <c r="D15" s="214"/>
      <c r="E15" s="217"/>
      <c r="F15" s="236"/>
      <c r="G15" s="230"/>
      <c r="H15" s="220"/>
      <c r="I15" s="211"/>
      <c r="J15" s="240"/>
      <c r="K15" s="242"/>
      <c r="L15" s="244"/>
      <c r="M15" s="246"/>
      <c r="N15" s="143" t="s">
        <v>39</v>
      </c>
      <c r="O15" s="201">
        <v>0.2</v>
      </c>
      <c r="P15" s="138">
        <f t="shared" si="2"/>
        <v>0</v>
      </c>
      <c r="Q15" s="139">
        <f t="shared" si="3"/>
        <v>0</v>
      </c>
      <c r="R15" s="140">
        <f t="shared" si="0"/>
        <v>0</v>
      </c>
      <c r="S15" s="83">
        <f t="shared" si="4"/>
        <v>0</v>
      </c>
      <c r="T15" s="85" t="s">
        <v>30</v>
      </c>
      <c r="U15" s="86" t="s">
        <v>40</v>
      </c>
      <c r="V15" s="86" t="s">
        <v>41</v>
      </c>
      <c r="W15" s="144">
        <v>1</v>
      </c>
      <c r="X15" s="87">
        <v>0</v>
      </c>
      <c r="Y15" s="87">
        <v>0</v>
      </c>
      <c r="Z15" s="88">
        <v>0</v>
      </c>
      <c r="AA15" s="88">
        <v>0</v>
      </c>
      <c r="AB15" s="142" t="s">
        <v>32</v>
      </c>
      <c r="AC15" s="172" t="s">
        <v>32</v>
      </c>
      <c r="AD15" s="84">
        <f t="shared" si="1"/>
        <v>0</v>
      </c>
      <c r="AE15" s="89"/>
      <c r="AF15" s="204" t="s">
        <v>42</v>
      </c>
      <c r="AG15" s="198"/>
    </row>
    <row r="16" spans="2:33" ht="131.25" x14ac:dyDescent="0.25">
      <c r="B16" s="208"/>
      <c r="C16" s="211"/>
      <c r="D16" s="214"/>
      <c r="E16" s="217"/>
      <c r="F16" s="236"/>
      <c r="G16" s="230"/>
      <c r="H16" s="220"/>
      <c r="I16" s="211"/>
      <c r="J16" s="240"/>
      <c r="K16" s="242"/>
      <c r="L16" s="244"/>
      <c r="M16" s="246"/>
      <c r="N16" s="143" t="s">
        <v>43</v>
      </c>
      <c r="O16" s="201">
        <v>0.05</v>
      </c>
      <c r="P16" s="138">
        <f t="shared" si="2"/>
        <v>2.2500000000000003E-2</v>
      </c>
      <c r="Q16" s="139">
        <f t="shared" si="3"/>
        <v>0.45</v>
      </c>
      <c r="R16" s="140">
        <f t="shared" si="0"/>
        <v>0.05</v>
      </c>
      <c r="S16" s="83">
        <f t="shared" si="4"/>
        <v>1</v>
      </c>
      <c r="T16" s="85" t="s">
        <v>30</v>
      </c>
      <c r="U16" s="86" t="s">
        <v>44</v>
      </c>
      <c r="V16" s="86" t="s">
        <v>37</v>
      </c>
      <c r="W16" s="141">
        <v>1</v>
      </c>
      <c r="X16" s="91">
        <v>0.45</v>
      </c>
      <c r="Y16" s="91">
        <v>0.45</v>
      </c>
      <c r="Z16" s="88">
        <f t="shared" ref="Z16:Z22" si="5">+Y16/X16</f>
        <v>1</v>
      </c>
      <c r="AA16" s="88">
        <v>1</v>
      </c>
      <c r="AB16" s="142" t="s">
        <v>32</v>
      </c>
      <c r="AC16" s="173" t="s">
        <v>32</v>
      </c>
      <c r="AD16" s="84">
        <f t="shared" si="1"/>
        <v>0.45</v>
      </c>
      <c r="AE16" s="89"/>
      <c r="AF16" s="204" t="s">
        <v>45</v>
      </c>
      <c r="AG16" s="198"/>
    </row>
    <row r="17" spans="2:36" ht="183.75" x14ac:dyDescent="0.25">
      <c r="B17" s="208"/>
      <c r="C17" s="211"/>
      <c r="D17" s="214"/>
      <c r="E17" s="217"/>
      <c r="F17" s="236"/>
      <c r="G17" s="230"/>
      <c r="H17" s="220"/>
      <c r="I17" s="211"/>
      <c r="J17" s="240"/>
      <c r="K17" s="242"/>
      <c r="L17" s="244"/>
      <c r="M17" s="246"/>
      <c r="N17" s="86" t="s">
        <v>46</v>
      </c>
      <c r="O17" s="201">
        <v>0.16</v>
      </c>
      <c r="P17" s="138">
        <f t="shared" si="2"/>
        <v>7.2000000000000008E-2</v>
      </c>
      <c r="Q17" s="139">
        <f t="shared" si="3"/>
        <v>0.45000000000000007</v>
      </c>
      <c r="R17" s="140">
        <f t="shared" si="0"/>
        <v>0.16</v>
      </c>
      <c r="S17" s="83">
        <f t="shared" si="4"/>
        <v>1</v>
      </c>
      <c r="T17" s="85" t="s">
        <v>47</v>
      </c>
      <c r="U17" s="86" t="s">
        <v>48</v>
      </c>
      <c r="V17" s="86" t="s">
        <v>37</v>
      </c>
      <c r="W17" s="141">
        <v>1</v>
      </c>
      <c r="X17" s="91">
        <v>0.45</v>
      </c>
      <c r="Y17" s="91">
        <v>0.45</v>
      </c>
      <c r="Z17" s="88">
        <f t="shared" si="5"/>
        <v>1</v>
      </c>
      <c r="AA17" s="88">
        <v>1</v>
      </c>
      <c r="AB17" s="142" t="s">
        <v>32</v>
      </c>
      <c r="AC17" s="173" t="s">
        <v>32</v>
      </c>
      <c r="AD17" s="84">
        <f t="shared" si="1"/>
        <v>0.45</v>
      </c>
      <c r="AE17" s="89"/>
      <c r="AF17" s="204" t="s">
        <v>49</v>
      </c>
      <c r="AG17" s="198"/>
    </row>
    <row r="18" spans="2:36" ht="105" x14ac:dyDescent="0.25">
      <c r="B18" s="208"/>
      <c r="C18" s="211"/>
      <c r="D18" s="214"/>
      <c r="E18" s="217"/>
      <c r="F18" s="236"/>
      <c r="G18" s="230"/>
      <c r="H18" s="220"/>
      <c r="I18" s="211"/>
      <c r="J18" s="240"/>
      <c r="K18" s="242"/>
      <c r="L18" s="244"/>
      <c r="M18" s="246"/>
      <c r="N18" s="86" t="s">
        <v>50</v>
      </c>
      <c r="O18" s="201">
        <v>0.15</v>
      </c>
      <c r="P18" s="138">
        <f t="shared" si="2"/>
        <v>6.9000000000000006E-2</v>
      </c>
      <c r="Q18" s="139">
        <f t="shared" si="3"/>
        <v>0.46000000000000008</v>
      </c>
      <c r="R18" s="140">
        <f>+O18*Z18</f>
        <v>0.15</v>
      </c>
      <c r="S18" s="83">
        <f t="shared" si="4"/>
        <v>1</v>
      </c>
      <c r="T18" s="85" t="s">
        <v>35</v>
      </c>
      <c r="U18" s="86" t="s">
        <v>51</v>
      </c>
      <c r="V18" s="86" t="s">
        <v>37</v>
      </c>
      <c r="W18" s="141">
        <v>1</v>
      </c>
      <c r="X18" s="91">
        <v>0.46</v>
      </c>
      <c r="Y18" s="91">
        <v>0.46</v>
      </c>
      <c r="Z18" s="88">
        <f t="shared" si="5"/>
        <v>1</v>
      </c>
      <c r="AA18" s="88">
        <v>1</v>
      </c>
      <c r="AB18" s="142" t="s">
        <v>32</v>
      </c>
      <c r="AC18" s="173" t="s">
        <v>32</v>
      </c>
      <c r="AD18" s="84">
        <f t="shared" si="1"/>
        <v>0.46</v>
      </c>
      <c r="AE18" s="89"/>
      <c r="AF18" s="204" t="s">
        <v>52</v>
      </c>
      <c r="AG18" s="198"/>
    </row>
    <row r="19" spans="2:36" ht="210" x14ac:dyDescent="0.25">
      <c r="B19" s="208"/>
      <c r="C19" s="211"/>
      <c r="D19" s="214"/>
      <c r="E19" s="217"/>
      <c r="F19" s="236"/>
      <c r="G19" s="230"/>
      <c r="H19" s="220" t="s">
        <v>53</v>
      </c>
      <c r="I19" s="211">
        <v>0.51</v>
      </c>
      <c r="J19" s="247">
        <f>+SUM(P19:P21)*I19</f>
        <v>0.21377500000000002</v>
      </c>
      <c r="K19" s="250">
        <f>+J19/I19</f>
        <v>0.41916666666666669</v>
      </c>
      <c r="L19" s="252">
        <f>+SUM(R19:R21)*I19</f>
        <v>0.51</v>
      </c>
      <c r="M19" s="254">
        <f>+L19/I19</f>
        <v>1</v>
      </c>
      <c r="N19" s="86" t="s">
        <v>54</v>
      </c>
      <c r="O19" s="92">
        <v>0.41</v>
      </c>
      <c r="P19" s="138">
        <f t="shared" si="2"/>
        <v>0.13666666666666666</v>
      </c>
      <c r="Q19" s="139">
        <f t="shared" si="3"/>
        <v>0.33333333333333331</v>
      </c>
      <c r="R19" s="140">
        <f t="shared" si="0"/>
        <v>0.41</v>
      </c>
      <c r="S19" s="83">
        <f t="shared" si="4"/>
        <v>1</v>
      </c>
      <c r="T19" s="85" t="s">
        <v>35</v>
      </c>
      <c r="U19" s="86" t="s">
        <v>55</v>
      </c>
      <c r="V19" s="86" t="s">
        <v>41</v>
      </c>
      <c r="W19" s="144">
        <v>6</v>
      </c>
      <c r="X19" s="87">
        <v>2</v>
      </c>
      <c r="Y19" s="87">
        <v>2</v>
      </c>
      <c r="Z19" s="88">
        <f t="shared" si="5"/>
        <v>1</v>
      </c>
      <c r="AA19" s="88">
        <v>1</v>
      </c>
      <c r="AB19" s="142" t="s">
        <v>32</v>
      </c>
      <c r="AC19" s="173" t="s">
        <v>32</v>
      </c>
      <c r="AD19" s="84">
        <f t="shared" si="1"/>
        <v>0.33333333333333331</v>
      </c>
      <c r="AE19" s="89"/>
      <c r="AF19" s="204" t="s">
        <v>56</v>
      </c>
      <c r="AG19" s="198"/>
    </row>
    <row r="20" spans="2:36" ht="262.5" x14ac:dyDescent="0.25">
      <c r="B20" s="208"/>
      <c r="C20" s="211"/>
      <c r="D20" s="214"/>
      <c r="E20" s="217"/>
      <c r="F20" s="236"/>
      <c r="G20" s="230"/>
      <c r="H20" s="220"/>
      <c r="I20" s="211"/>
      <c r="J20" s="248"/>
      <c r="K20" s="250"/>
      <c r="L20" s="252"/>
      <c r="M20" s="255"/>
      <c r="N20" s="86" t="s">
        <v>57</v>
      </c>
      <c r="O20" s="92">
        <v>0.25</v>
      </c>
      <c r="P20" s="138">
        <f t="shared" si="2"/>
        <v>0.1125</v>
      </c>
      <c r="Q20" s="139">
        <f t="shared" si="3"/>
        <v>0.45</v>
      </c>
      <c r="R20" s="140">
        <f t="shared" si="0"/>
        <v>0.25</v>
      </c>
      <c r="S20" s="83">
        <f t="shared" si="4"/>
        <v>1</v>
      </c>
      <c r="T20" s="90" t="s">
        <v>47</v>
      </c>
      <c r="U20" s="86" t="s">
        <v>36</v>
      </c>
      <c r="V20" s="86" t="s">
        <v>37</v>
      </c>
      <c r="W20" s="141">
        <v>1</v>
      </c>
      <c r="X20" s="93">
        <v>0.45</v>
      </c>
      <c r="Y20" s="93">
        <v>0.45</v>
      </c>
      <c r="Z20" s="88">
        <f t="shared" si="5"/>
        <v>1</v>
      </c>
      <c r="AA20" s="88">
        <v>1</v>
      </c>
      <c r="AB20" s="142" t="s">
        <v>32</v>
      </c>
      <c r="AC20" s="173" t="s">
        <v>32</v>
      </c>
      <c r="AD20" s="84">
        <f t="shared" si="1"/>
        <v>0.45</v>
      </c>
      <c r="AE20" s="89"/>
      <c r="AF20" s="204" t="s">
        <v>58</v>
      </c>
      <c r="AG20" s="198"/>
    </row>
    <row r="21" spans="2:36" ht="236.25" x14ac:dyDescent="0.25">
      <c r="B21" s="209"/>
      <c r="C21" s="212"/>
      <c r="D21" s="215"/>
      <c r="E21" s="218"/>
      <c r="F21" s="237"/>
      <c r="G21" s="231"/>
      <c r="H21" s="221"/>
      <c r="I21" s="212"/>
      <c r="J21" s="249"/>
      <c r="K21" s="251"/>
      <c r="L21" s="253"/>
      <c r="M21" s="256"/>
      <c r="N21" s="145" t="s">
        <v>59</v>
      </c>
      <c r="O21" s="146">
        <v>0.34</v>
      </c>
      <c r="P21" s="147">
        <f t="shared" si="2"/>
        <v>0.17</v>
      </c>
      <c r="Q21" s="148">
        <f t="shared" si="3"/>
        <v>0.5</v>
      </c>
      <c r="R21" s="149">
        <f t="shared" si="0"/>
        <v>0.34</v>
      </c>
      <c r="S21" s="150">
        <f t="shared" si="4"/>
        <v>1</v>
      </c>
      <c r="T21" s="151" t="s">
        <v>35</v>
      </c>
      <c r="U21" s="145" t="s">
        <v>36</v>
      </c>
      <c r="V21" s="145" t="s">
        <v>37</v>
      </c>
      <c r="W21" s="152">
        <v>1</v>
      </c>
      <c r="X21" s="153">
        <v>0.5</v>
      </c>
      <c r="Y21" s="153">
        <v>0.5</v>
      </c>
      <c r="Z21" s="154">
        <f t="shared" si="5"/>
        <v>1</v>
      </c>
      <c r="AA21" s="154">
        <v>0.93330000000000002</v>
      </c>
      <c r="AB21" s="155" t="s">
        <v>32</v>
      </c>
      <c r="AC21" s="174" t="s">
        <v>32</v>
      </c>
      <c r="AD21" s="156">
        <f t="shared" si="1"/>
        <v>0.5</v>
      </c>
      <c r="AE21" s="157"/>
      <c r="AF21" s="206" t="s">
        <v>60</v>
      </c>
      <c r="AG21" s="198"/>
    </row>
    <row r="22" spans="2:36" ht="195" customHeight="1" x14ac:dyDescent="0.25">
      <c r="B22" s="207" t="s">
        <v>61</v>
      </c>
      <c r="C22" s="210">
        <v>0.4</v>
      </c>
      <c r="D22" s="222">
        <f>+SUM(J22:J31)*C22</f>
        <v>0.24279484418532138</v>
      </c>
      <c r="E22" s="223">
        <f>+D22/C22</f>
        <v>0.60698711046330345</v>
      </c>
      <c r="F22" s="226">
        <f>+SUM(L22:L31)*C22</f>
        <v>0.37611162790697678</v>
      </c>
      <c r="G22" s="229">
        <f>+F22/C22</f>
        <v>0.94027906976744191</v>
      </c>
      <c r="H22" s="219" t="s">
        <v>62</v>
      </c>
      <c r="I22" s="210">
        <v>0.48</v>
      </c>
      <c r="J22" s="258">
        <f>+SUM(P22:P27)*I22</f>
        <v>0.28151999999999999</v>
      </c>
      <c r="K22" s="259">
        <f>+J22/I22</f>
        <v>0.58650000000000002</v>
      </c>
      <c r="L22" s="261">
        <f>+SUM(R22:R27)*I22</f>
        <v>0.38399999999999995</v>
      </c>
      <c r="M22" s="257">
        <f>+L22/I22</f>
        <v>0.79999999999999993</v>
      </c>
      <c r="N22" s="124" t="s">
        <v>63</v>
      </c>
      <c r="O22" s="200">
        <v>0.26</v>
      </c>
      <c r="P22" s="125">
        <f t="shared" si="2"/>
        <v>0.26</v>
      </c>
      <c r="Q22" s="126">
        <f t="shared" si="3"/>
        <v>1</v>
      </c>
      <c r="R22" s="127">
        <f t="shared" si="0"/>
        <v>0.26</v>
      </c>
      <c r="S22" s="128">
        <f t="shared" si="4"/>
        <v>1</v>
      </c>
      <c r="T22" s="158" t="s">
        <v>64</v>
      </c>
      <c r="U22" s="124" t="s">
        <v>65</v>
      </c>
      <c r="V22" s="124" t="s">
        <v>41</v>
      </c>
      <c r="W22" s="159">
        <v>1</v>
      </c>
      <c r="X22" s="160">
        <v>1</v>
      </c>
      <c r="Y22" s="160">
        <v>1</v>
      </c>
      <c r="Z22" s="134">
        <f t="shared" si="5"/>
        <v>1</v>
      </c>
      <c r="AA22" s="134">
        <v>1</v>
      </c>
      <c r="AB22" s="135" t="s">
        <v>32</v>
      </c>
      <c r="AC22" s="175" t="s">
        <v>32</v>
      </c>
      <c r="AD22" s="136">
        <f t="shared" si="1"/>
        <v>1</v>
      </c>
      <c r="AE22" s="137"/>
      <c r="AF22" s="205" t="s">
        <v>66</v>
      </c>
      <c r="AG22" s="198"/>
    </row>
    <row r="23" spans="2:36" ht="341.25" x14ac:dyDescent="0.25">
      <c r="B23" s="208"/>
      <c r="C23" s="211"/>
      <c r="D23" s="214"/>
      <c r="E23" s="224"/>
      <c r="F23" s="227"/>
      <c r="G23" s="230"/>
      <c r="H23" s="220"/>
      <c r="I23" s="211"/>
      <c r="J23" s="248"/>
      <c r="K23" s="260"/>
      <c r="L23" s="262"/>
      <c r="M23" s="255"/>
      <c r="N23" s="86" t="s">
        <v>67</v>
      </c>
      <c r="O23" s="201">
        <v>0.2</v>
      </c>
      <c r="P23" s="138">
        <f t="shared" si="2"/>
        <v>0</v>
      </c>
      <c r="Q23" s="139">
        <f t="shared" si="3"/>
        <v>0</v>
      </c>
      <c r="R23" s="140">
        <f t="shared" si="0"/>
        <v>0.2</v>
      </c>
      <c r="S23" s="83">
        <f t="shared" si="4"/>
        <v>1</v>
      </c>
      <c r="T23" s="90" t="s">
        <v>64</v>
      </c>
      <c r="U23" s="143" t="s">
        <v>68</v>
      </c>
      <c r="V23" s="86" t="s">
        <v>41</v>
      </c>
      <c r="W23" s="144">
        <v>3</v>
      </c>
      <c r="X23" s="87">
        <v>0</v>
      </c>
      <c r="Y23" s="87">
        <v>0</v>
      </c>
      <c r="Z23" s="88">
        <v>1</v>
      </c>
      <c r="AA23" s="88">
        <v>0</v>
      </c>
      <c r="AB23" s="142" t="s">
        <v>32</v>
      </c>
      <c r="AC23" s="176" t="s">
        <v>32</v>
      </c>
      <c r="AD23" s="84">
        <f t="shared" si="1"/>
        <v>0</v>
      </c>
      <c r="AE23" s="89"/>
      <c r="AF23" s="204" t="s">
        <v>69</v>
      </c>
      <c r="AG23" s="198"/>
    </row>
    <row r="24" spans="2:36" ht="236.25" x14ac:dyDescent="0.25">
      <c r="B24" s="208"/>
      <c r="C24" s="211"/>
      <c r="D24" s="214"/>
      <c r="E24" s="224"/>
      <c r="F24" s="227"/>
      <c r="G24" s="230"/>
      <c r="H24" s="220"/>
      <c r="I24" s="211"/>
      <c r="J24" s="248"/>
      <c r="K24" s="260"/>
      <c r="L24" s="262"/>
      <c r="M24" s="255"/>
      <c r="N24" s="86" t="s">
        <v>70</v>
      </c>
      <c r="O24" s="201">
        <v>0.16</v>
      </c>
      <c r="P24" s="138">
        <f t="shared" si="2"/>
        <v>0.16</v>
      </c>
      <c r="Q24" s="139">
        <f t="shared" si="3"/>
        <v>1</v>
      </c>
      <c r="R24" s="140">
        <f t="shared" si="0"/>
        <v>0.16</v>
      </c>
      <c r="S24" s="83">
        <f t="shared" si="4"/>
        <v>1</v>
      </c>
      <c r="T24" s="90" t="s">
        <v>64</v>
      </c>
      <c r="U24" s="86" t="s">
        <v>36</v>
      </c>
      <c r="V24" s="86" t="s">
        <v>37</v>
      </c>
      <c r="W24" s="141">
        <v>1</v>
      </c>
      <c r="X24" s="93">
        <v>1</v>
      </c>
      <c r="Y24" s="93">
        <v>1</v>
      </c>
      <c r="Z24" s="88">
        <f>+Y24/X24</f>
        <v>1</v>
      </c>
      <c r="AA24" s="88">
        <v>1</v>
      </c>
      <c r="AB24" s="142" t="s">
        <v>32</v>
      </c>
      <c r="AC24" s="173" t="s">
        <v>32</v>
      </c>
      <c r="AD24" s="84">
        <f t="shared" si="1"/>
        <v>1</v>
      </c>
      <c r="AE24" s="89"/>
      <c r="AF24" s="204" t="s">
        <v>71</v>
      </c>
      <c r="AG24" s="198"/>
    </row>
    <row r="25" spans="2:36" ht="221.25" customHeight="1" x14ac:dyDescent="0.25">
      <c r="B25" s="208"/>
      <c r="C25" s="211"/>
      <c r="D25" s="214"/>
      <c r="E25" s="224"/>
      <c r="F25" s="227"/>
      <c r="G25" s="230"/>
      <c r="H25" s="220"/>
      <c r="I25" s="211"/>
      <c r="J25" s="248"/>
      <c r="K25" s="260"/>
      <c r="L25" s="262"/>
      <c r="M25" s="255"/>
      <c r="N25" s="86" t="s">
        <v>72</v>
      </c>
      <c r="O25" s="201">
        <v>0.2</v>
      </c>
      <c r="P25" s="138">
        <f t="shared" si="2"/>
        <v>0</v>
      </c>
      <c r="Q25" s="139">
        <f t="shared" si="3"/>
        <v>0</v>
      </c>
      <c r="R25" s="140">
        <f t="shared" si="0"/>
        <v>0</v>
      </c>
      <c r="S25" s="83">
        <f t="shared" si="4"/>
        <v>0</v>
      </c>
      <c r="T25" s="90" t="s">
        <v>73</v>
      </c>
      <c r="U25" s="86" t="s">
        <v>74</v>
      </c>
      <c r="V25" s="86" t="s">
        <v>41</v>
      </c>
      <c r="W25" s="144">
        <v>1</v>
      </c>
      <c r="X25" s="87">
        <v>0</v>
      </c>
      <c r="Y25" s="87">
        <v>0</v>
      </c>
      <c r="Z25" s="88">
        <v>0</v>
      </c>
      <c r="AA25" s="88">
        <v>0</v>
      </c>
      <c r="AB25" s="142" t="s">
        <v>32</v>
      </c>
      <c r="AC25" s="176" t="s">
        <v>32</v>
      </c>
      <c r="AD25" s="84">
        <f t="shared" si="1"/>
        <v>0</v>
      </c>
      <c r="AE25" s="89"/>
      <c r="AF25" s="204" t="s">
        <v>75</v>
      </c>
      <c r="AG25" s="198"/>
    </row>
    <row r="26" spans="2:36" ht="236.25" x14ac:dyDescent="0.25">
      <c r="B26" s="208"/>
      <c r="C26" s="211"/>
      <c r="D26" s="214"/>
      <c r="E26" s="224"/>
      <c r="F26" s="227"/>
      <c r="G26" s="230"/>
      <c r="H26" s="220"/>
      <c r="I26" s="211"/>
      <c r="J26" s="248"/>
      <c r="K26" s="260"/>
      <c r="L26" s="262"/>
      <c r="M26" s="255"/>
      <c r="N26" s="86" t="s">
        <v>76</v>
      </c>
      <c r="O26" s="201">
        <v>0.09</v>
      </c>
      <c r="P26" s="138">
        <f t="shared" si="2"/>
        <v>0.09</v>
      </c>
      <c r="Q26" s="139">
        <f t="shared" si="3"/>
        <v>1</v>
      </c>
      <c r="R26" s="140">
        <f t="shared" si="0"/>
        <v>0.09</v>
      </c>
      <c r="S26" s="83">
        <f t="shared" si="4"/>
        <v>1</v>
      </c>
      <c r="T26" s="90" t="s">
        <v>64</v>
      </c>
      <c r="U26" s="86" t="s">
        <v>77</v>
      </c>
      <c r="V26" s="86" t="s">
        <v>37</v>
      </c>
      <c r="W26" s="141">
        <v>1</v>
      </c>
      <c r="X26" s="93">
        <v>1</v>
      </c>
      <c r="Y26" s="93">
        <v>1</v>
      </c>
      <c r="Z26" s="88">
        <f t="shared" ref="Z26:Z31" si="6">+Y26/X26</f>
        <v>1</v>
      </c>
      <c r="AA26" s="88">
        <v>1</v>
      </c>
      <c r="AB26" s="142" t="s">
        <v>32</v>
      </c>
      <c r="AC26" s="173" t="s">
        <v>32</v>
      </c>
      <c r="AD26" s="84">
        <f t="shared" si="1"/>
        <v>1</v>
      </c>
      <c r="AE26" s="89"/>
      <c r="AF26" s="204" t="s">
        <v>78</v>
      </c>
      <c r="AG26" s="198"/>
    </row>
    <row r="27" spans="2:36" ht="105" x14ac:dyDescent="0.25">
      <c r="B27" s="208"/>
      <c r="C27" s="211"/>
      <c r="D27" s="214"/>
      <c r="E27" s="224"/>
      <c r="F27" s="227"/>
      <c r="G27" s="230"/>
      <c r="H27" s="220"/>
      <c r="I27" s="211"/>
      <c r="J27" s="248"/>
      <c r="K27" s="260"/>
      <c r="L27" s="262"/>
      <c r="M27" s="255"/>
      <c r="N27" s="86" t="s">
        <v>79</v>
      </c>
      <c r="O27" s="201">
        <v>0.09</v>
      </c>
      <c r="P27" s="138">
        <f t="shared" si="2"/>
        <v>7.6499999999999999E-2</v>
      </c>
      <c r="Q27" s="139">
        <f t="shared" si="3"/>
        <v>0.85</v>
      </c>
      <c r="R27" s="140">
        <f t="shared" si="0"/>
        <v>0.09</v>
      </c>
      <c r="S27" s="83">
        <f t="shared" si="4"/>
        <v>1</v>
      </c>
      <c r="T27" s="90" t="s">
        <v>64</v>
      </c>
      <c r="U27" s="86" t="s">
        <v>77</v>
      </c>
      <c r="V27" s="86" t="s">
        <v>37</v>
      </c>
      <c r="W27" s="141">
        <v>1</v>
      </c>
      <c r="X27" s="93">
        <v>0.85</v>
      </c>
      <c r="Y27" s="93">
        <v>0.85</v>
      </c>
      <c r="Z27" s="88">
        <f t="shared" si="6"/>
        <v>1</v>
      </c>
      <c r="AA27" s="88">
        <v>1</v>
      </c>
      <c r="AB27" s="142" t="s">
        <v>32</v>
      </c>
      <c r="AC27" s="173" t="s">
        <v>32</v>
      </c>
      <c r="AD27" s="84">
        <f t="shared" si="1"/>
        <v>0.85</v>
      </c>
      <c r="AE27" s="89"/>
      <c r="AF27" s="204" t="s">
        <v>80</v>
      </c>
      <c r="AG27" s="198"/>
    </row>
    <row r="28" spans="2:36" ht="210" x14ac:dyDescent="0.25">
      <c r="B28" s="208"/>
      <c r="C28" s="211"/>
      <c r="D28" s="214"/>
      <c r="E28" s="224"/>
      <c r="F28" s="227"/>
      <c r="G28" s="230"/>
      <c r="H28" s="220" t="s">
        <v>81</v>
      </c>
      <c r="I28" s="211">
        <v>0.52</v>
      </c>
      <c r="J28" s="247">
        <f>+SUM(P28:P31)*I28</f>
        <v>0.32546711046330346</v>
      </c>
      <c r="K28" s="250">
        <f>+J28/I28</f>
        <v>0.62589828935250658</v>
      </c>
      <c r="L28" s="252">
        <f>+SUM(R28:R31)*I28</f>
        <v>0.5562790697674419</v>
      </c>
      <c r="M28" s="254">
        <f>+L28/I28</f>
        <v>1.0697674418604652</v>
      </c>
      <c r="N28" s="86" t="s">
        <v>82</v>
      </c>
      <c r="O28" s="161">
        <v>0.34883720930232559</v>
      </c>
      <c r="P28" s="138">
        <f t="shared" si="2"/>
        <v>0.21504557617421194</v>
      </c>
      <c r="Q28" s="139">
        <f t="shared" si="3"/>
        <v>0.61646398503274091</v>
      </c>
      <c r="R28" s="140">
        <f t="shared" si="0"/>
        <v>0.41860465116279072</v>
      </c>
      <c r="S28" s="83">
        <f t="shared" si="4"/>
        <v>1.2</v>
      </c>
      <c r="T28" s="90" t="s">
        <v>83</v>
      </c>
      <c r="U28" s="86" t="s">
        <v>84</v>
      </c>
      <c r="V28" s="86" t="s">
        <v>85</v>
      </c>
      <c r="W28" s="144">
        <v>42.76</v>
      </c>
      <c r="X28" s="87">
        <v>33.26</v>
      </c>
      <c r="Y28" s="170">
        <v>26.36</v>
      </c>
      <c r="Z28" s="196">
        <v>1.2</v>
      </c>
      <c r="AA28" s="88">
        <f>+Y28/X28</f>
        <v>0.79254359591100421</v>
      </c>
      <c r="AB28" s="142" t="s">
        <v>32</v>
      </c>
      <c r="AC28" s="173" t="s">
        <v>32</v>
      </c>
      <c r="AD28" s="84">
        <f t="shared" si="1"/>
        <v>0.61646398503274091</v>
      </c>
      <c r="AE28" s="89"/>
      <c r="AF28" s="204" t="s">
        <v>86</v>
      </c>
      <c r="AG28" s="198"/>
      <c r="AJ28" s="169"/>
    </row>
    <row r="29" spans="2:36" ht="183.75" x14ac:dyDescent="0.25">
      <c r="B29" s="208"/>
      <c r="C29" s="211"/>
      <c r="D29" s="214"/>
      <c r="E29" s="224"/>
      <c r="F29" s="227"/>
      <c r="G29" s="230"/>
      <c r="H29" s="220"/>
      <c r="I29" s="211"/>
      <c r="J29" s="248"/>
      <c r="K29" s="250"/>
      <c r="L29" s="252"/>
      <c r="M29" s="255"/>
      <c r="N29" s="86" t="s">
        <v>87</v>
      </c>
      <c r="O29" s="161">
        <v>0.23255813953488375</v>
      </c>
      <c r="P29" s="138">
        <f t="shared" si="2"/>
        <v>0.23255813953488375</v>
      </c>
      <c r="Q29" s="139">
        <f t="shared" si="3"/>
        <v>1</v>
      </c>
      <c r="R29" s="140">
        <f t="shared" si="0"/>
        <v>0.23255813953488375</v>
      </c>
      <c r="S29" s="83">
        <f t="shared" si="4"/>
        <v>1</v>
      </c>
      <c r="T29" s="90" t="s">
        <v>88</v>
      </c>
      <c r="U29" s="86" t="s">
        <v>89</v>
      </c>
      <c r="V29" s="86" t="s">
        <v>85</v>
      </c>
      <c r="W29" s="144">
        <v>229</v>
      </c>
      <c r="X29" s="87">
        <v>229</v>
      </c>
      <c r="Y29" s="87">
        <v>229</v>
      </c>
      <c r="Z29" s="88">
        <f t="shared" si="6"/>
        <v>1</v>
      </c>
      <c r="AA29" s="88">
        <v>1</v>
      </c>
      <c r="AB29" s="142" t="s">
        <v>32</v>
      </c>
      <c r="AC29" s="173" t="s">
        <v>32</v>
      </c>
      <c r="AD29" s="84">
        <f t="shared" si="1"/>
        <v>1</v>
      </c>
      <c r="AE29" s="89"/>
      <c r="AF29" s="204" t="s">
        <v>90</v>
      </c>
      <c r="AG29" s="198"/>
    </row>
    <row r="30" spans="2:36" ht="183.75" x14ac:dyDescent="0.25">
      <c r="B30" s="208"/>
      <c r="C30" s="211"/>
      <c r="D30" s="214"/>
      <c r="E30" s="224"/>
      <c r="F30" s="227"/>
      <c r="G30" s="230"/>
      <c r="H30" s="220"/>
      <c r="I30" s="211"/>
      <c r="J30" s="248"/>
      <c r="K30" s="250"/>
      <c r="L30" s="252"/>
      <c r="M30" s="255"/>
      <c r="N30" s="86" t="s">
        <v>91</v>
      </c>
      <c r="O30" s="161">
        <v>0.23255813953488375</v>
      </c>
      <c r="P30" s="138">
        <f t="shared" si="2"/>
        <v>0.11627906976744187</v>
      </c>
      <c r="Q30" s="139">
        <f t="shared" si="3"/>
        <v>0.5</v>
      </c>
      <c r="R30" s="140">
        <f t="shared" si="0"/>
        <v>0.23255813953488375</v>
      </c>
      <c r="S30" s="83">
        <f t="shared" si="4"/>
        <v>1</v>
      </c>
      <c r="T30" s="90" t="s">
        <v>83</v>
      </c>
      <c r="U30" s="86" t="s">
        <v>92</v>
      </c>
      <c r="V30" s="86" t="s">
        <v>37</v>
      </c>
      <c r="W30" s="141">
        <v>1</v>
      </c>
      <c r="X30" s="93">
        <v>0.5</v>
      </c>
      <c r="Y30" s="93">
        <v>0.5</v>
      </c>
      <c r="Z30" s="88">
        <f t="shared" si="6"/>
        <v>1</v>
      </c>
      <c r="AA30" s="88">
        <v>1</v>
      </c>
      <c r="AB30" s="142" t="s">
        <v>32</v>
      </c>
      <c r="AC30" s="173" t="s">
        <v>32</v>
      </c>
      <c r="AD30" s="84">
        <f t="shared" si="1"/>
        <v>0.5</v>
      </c>
      <c r="AE30" s="89"/>
      <c r="AF30" s="204" t="s">
        <v>93</v>
      </c>
      <c r="AG30" s="198"/>
    </row>
    <row r="31" spans="2:36" ht="198.75" customHeight="1" x14ac:dyDescent="0.25">
      <c r="B31" s="209"/>
      <c r="C31" s="212"/>
      <c r="D31" s="215"/>
      <c r="E31" s="225"/>
      <c r="F31" s="228"/>
      <c r="G31" s="231"/>
      <c r="H31" s="221"/>
      <c r="I31" s="212"/>
      <c r="J31" s="249"/>
      <c r="K31" s="251"/>
      <c r="L31" s="253"/>
      <c r="M31" s="256"/>
      <c r="N31" s="145" t="s">
        <v>94</v>
      </c>
      <c r="O31" s="162">
        <v>0.18604651162790697</v>
      </c>
      <c r="P31" s="147">
        <f t="shared" si="2"/>
        <v>6.2015503875968991E-2</v>
      </c>
      <c r="Q31" s="148">
        <f t="shared" si="3"/>
        <v>0.33333333333333331</v>
      </c>
      <c r="R31" s="149">
        <f t="shared" si="0"/>
        <v>0.18604651162790697</v>
      </c>
      <c r="S31" s="150">
        <f t="shared" si="4"/>
        <v>1</v>
      </c>
      <c r="T31" s="163" t="s">
        <v>83</v>
      </c>
      <c r="U31" s="145" t="s">
        <v>95</v>
      </c>
      <c r="V31" s="145" t="s">
        <v>41</v>
      </c>
      <c r="W31" s="164">
        <v>6</v>
      </c>
      <c r="X31" s="165">
        <v>2</v>
      </c>
      <c r="Y31" s="165">
        <v>2</v>
      </c>
      <c r="Z31" s="154">
        <f t="shared" si="6"/>
        <v>1</v>
      </c>
      <c r="AA31" s="154">
        <v>1</v>
      </c>
      <c r="AB31" s="155" t="s">
        <v>32</v>
      </c>
      <c r="AC31" s="174" t="s">
        <v>32</v>
      </c>
      <c r="AD31" s="156">
        <f t="shared" si="1"/>
        <v>0.33333333333333331</v>
      </c>
      <c r="AE31" s="157"/>
      <c r="AF31" s="206" t="s">
        <v>96</v>
      </c>
      <c r="AG31" s="198"/>
    </row>
    <row r="32" spans="2:36" ht="175.5" customHeight="1" x14ac:dyDescent="0.25">
      <c r="B32" s="207" t="s">
        <v>97</v>
      </c>
      <c r="C32" s="210">
        <v>0.4</v>
      </c>
      <c r="D32" s="222">
        <f>+SUM(J32)*C32</f>
        <v>6.2815575014561614E-2</v>
      </c>
      <c r="E32" s="223">
        <f>+D32/C32</f>
        <v>0.15703893753640402</v>
      </c>
      <c r="F32" s="226">
        <f>+SUM(L32)*C32</f>
        <v>0.33581832842004267</v>
      </c>
      <c r="G32" s="229">
        <f>+F32/C32</f>
        <v>0.83954582105010667</v>
      </c>
      <c r="H32" s="219" t="s">
        <v>98</v>
      </c>
      <c r="I32" s="210">
        <v>1</v>
      </c>
      <c r="J32" s="258">
        <f>+SUM(P32:P36)*I32</f>
        <v>0.15703893753640402</v>
      </c>
      <c r="K32" s="263">
        <f>+J32/I32</f>
        <v>0.15703893753640402</v>
      </c>
      <c r="L32" s="264">
        <f>+SUM(R32:R36)*I32</f>
        <v>0.83954582105010667</v>
      </c>
      <c r="M32" s="257">
        <f>+L32/I32</f>
        <v>0.83954582105010667</v>
      </c>
      <c r="N32" s="124" t="s">
        <v>99</v>
      </c>
      <c r="O32" s="200">
        <v>0.3</v>
      </c>
      <c r="P32" s="125">
        <f t="shared" si="2"/>
        <v>0</v>
      </c>
      <c r="Q32" s="126">
        <f t="shared" si="3"/>
        <v>0</v>
      </c>
      <c r="R32" s="127">
        <f t="shared" si="0"/>
        <v>0.3</v>
      </c>
      <c r="S32" s="128">
        <f t="shared" si="4"/>
        <v>1</v>
      </c>
      <c r="T32" s="158" t="s">
        <v>83</v>
      </c>
      <c r="U32" s="124" t="s">
        <v>100</v>
      </c>
      <c r="V32" s="124" t="s">
        <v>41</v>
      </c>
      <c r="W32" s="159">
        <v>1</v>
      </c>
      <c r="X32" s="160">
        <v>0</v>
      </c>
      <c r="Y32" s="178">
        <v>0</v>
      </c>
      <c r="Z32" s="134">
        <v>1</v>
      </c>
      <c r="AA32" s="134">
        <v>0</v>
      </c>
      <c r="AB32" s="135" t="s">
        <v>32</v>
      </c>
      <c r="AC32" s="177" t="s">
        <v>32</v>
      </c>
      <c r="AD32" s="136">
        <f t="shared" si="1"/>
        <v>0</v>
      </c>
      <c r="AE32" s="137"/>
      <c r="AF32" s="205" t="s">
        <v>101</v>
      </c>
      <c r="AG32" s="198"/>
    </row>
    <row r="33" spans="2:34" ht="341.25" x14ac:dyDescent="0.25">
      <c r="B33" s="208"/>
      <c r="C33" s="211"/>
      <c r="D33" s="214"/>
      <c r="E33" s="224"/>
      <c r="F33" s="227"/>
      <c r="G33" s="230"/>
      <c r="H33" s="220"/>
      <c r="I33" s="211"/>
      <c r="J33" s="248"/>
      <c r="K33" s="250"/>
      <c r="L33" s="252"/>
      <c r="M33" s="255"/>
      <c r="N33" s="86" t="s">
        <v>102</v>
      </c>
      <c r="O33" s="201">
        <v>0.19</v>
      </c>
      <c r="P33" s="138">
        <f t="shared" si="2"/>
        <v>9.2904053360697805E-2</v>
      </c>
      <c r="Q33" s="139">
        <f t="shared" si="3"/>
        <v>0.48896870189840952</v>
      </c>
      <c r="R33" s="140">
        <f t="shared" si="0"/>
        <v>0.1690662931839402</v>
      </c>
      <c r="S33" s="83">
        <f t="shared" si="4"/>
        <v>0.88982259570494837</v>
      </c>
      <c r="T33" s="90" t="s">
        <v>83</v>
      </c>
      <c r="U33" s="86" t="s">
        <v>103</v>
      </c>
      <c r="V33" s="86" t="s">
        <v>85</v>
      </c>
      <c r="W33" s="166">
        <v>77.959999999999994</v>
      </c>
      <c r="X33" s="87">
        <v>42.84</v>
      </c>
      <c r="Y33" s="87">
        <v>38.119999999999997</v>
      </c>
      <c r="Z33" s="88">
        <f>+Y33/X33</f>
        <v>0.88982259570494848</v>
      </c>
      <c r="AA33" s="88">
        <v>0.88980000000000004</v>
      </c>
      <c r="AB33" s="142" t="s">
        <v>32</v>
      </c>
      <c r="AC33" s="142" t="s">
        <v>32</v>
      </c>
      <c r="AD33" s="84">
        <f t="shared" si="1"/>
        <v>0.48896870189840946</v>
      </c>
      <c r="AE33" s="89"/>
      <c r="AF33" s="204" t="s">
        <v>104</v>
      </c>
      <c r="AG33" s="198"/>
      <c r="AH33" s="169"/>
    </row>
    <row r="34" spans="2:34" ht="183.75" x14ac:dyDescent="0.25">
      <c r="B34" s="208"/>
      <c r="C34" s="211"/>
      <c r="D34" s="214"/>
      <c r="E34" s="224"/>
      <c r="F34" s="227"/>
      <c r="G34" s="230"/>
      <c r="H34" s="220"/>
      <c r="I34" s="211"/>
      <c r="J34" s="248"/>
      <c r="K34" s="250"/>
      <c r="L34" s="252"/>
      <c r="M34" s="255"/>
      <c r="N34" s="86" t="s">
        <v>105</v>
      </c>
      <c r="O34" s="201">
        <v>0.19</v>
      </c>
      <c r="P34" s="138">
        <f t="shared" si="2"/>
        <v>0</v>
      </c>
      <c r="Q34" s="139">
        <f t="shared" si="3"/>
        <v>0</v>
      </c>
      <c r="R34" s="140">
        <f t="shared" si="0"/>
        <v>0</v>
      </c>
      <c r="S34" s="83">
        <f t="shared" si="4"/>
        <v>0</v>
      </c>
      <c r="T34" s="90" t="s">
        <v>88</v>
      </c>
      <c r="U34" s="86" t="s">
        <v>103</v>
      </c>
      <c r="V34" s="86" t="s">
        <v>85</v>
      </c>
      <c r="W34" s="144">
        <v>44.81</v>
      </c>
      <c r="X34" s="87">
        <v>0</v>
      </c>
      <c r="Y34" s="87">
        <v>0</v>
      </c>
      <c r="Z34" s="88">
        <v>0</v>
      </c>
      <c r="AA34" s="88">
        <v>0</v>
      </c>
      <c r="AB34" s="142" t="s">
        <v>32</v>
      </c>
      <c r="AC34" s="172" t="s">
        <v>32</v>
      </c>
      <c r="AD34" s="84">
        <f t="shared" si="1"/>
        <v>0</v>
      </c>
      <c r="AE34" s="89"/>
      <c r="AF34" s="204" t="s">
        <v>106</v>
      </c>
      <c r="AG34" s="198"/>
      <c r="AH34" s="199"/>
    </row>
    <row r="35" spans="2:34" ht="341.25" x14ac:dyDescent="0.25">
      <c r="B35" s="208"/>
      <c r="C35" s="211"/>
      <c r="D35" s="214"/>
      <c r="E35" s="224"/>
      <c r="F35" s="227"/>
      <c r="G35" s="230"/>
      <c r="H35" s="220"/>
      <c r="I35" s="211"/>
      <c r="J35" s="248"/>
      <c r="K35" s="250"/>
      <c r="L35" s="252"/>
      <c r="M35" s="255"/>
      <c r="N35" s="86" t="s">
        <v>107</v>
      </c>
      <c r="O35" s="201">
        <v>0.16</v>
      </c>
      <c r="P35" s="138">
        <f t="shared" si="2"/>
        <v>5.8083446959367332E-2</v>
      </c>
      <c r="Q35" s="139">
        <f t="shared" si="3"/>
        <v>0.36302154349604582</v>
      </c>
      <c r="R35" s="140">
        <f t="shared" si="0"/>
        <v>0.13792138833128278</v>
      </c>
      <c r="S35" s="83">
        <f t="shared" si="4"/>
        <v>0.86200867707051743</v>
      </c>
      <c r="T35" s="90" t="s">
        <v>83</v>
      </c>
      <c r="U35" s="86" t="s">
        <v>108</v>
      </c>
      <c r="V35" s="86" t="s">
        <v>85</v>
      </c>
      <c r="W35" s="144">
        <v>366.7</v>
      </c>
      <c r="X35" s="87">
        <v>154.43</v>
      </c>
      <c r="Y35" s="87">
        <v>133.12</v>
      </c>
      <c r="Z35" s="88">
        <f>+Y35/X35</f>
        <v>0.86200867707051743</v>
      </c>
      <c r="AA35" s="88">
        <v>0.86199999999999999</v>
      </c>
      <c r="AB35" s="142" t="s">
        <v>32</v>
      </c>
      <c r="AC35" s="142" t="s">
        <v>32</v>
      </c>
      <c r="AD35" s="84">
        <f t="shared" si="1"/>
        <v>0.36302154349604582</v>
      </c>
      <c r="AE35" s="89"/>
      <c r="AF35" s="204" t="s">
        <v>109</v>
      </c>
      <c r="AG35" s="198"/>
    </row>
    <row r="36" spans="2:34" ht="210" x14ac:dyDescent="0.25">
      <c r="B36" s="209"/>
      <c r="C36" s="212"/>
      <c r="D36" s="215"/>
      <c r="E36" s="225"/>
      <c r="F36" s="228"/>
      <c r="G36" s="231"/>
      <c r="H36" s="221"/>
      <c r="I36" s="212"/>
      <c r="J36" s="249"/>
      <c r="K36" s="251"/>
      <c r="L36" s="253"/>
      <c r="M36" s="256"/>
      <c r="N36" s="145" t="s">
        <v>110</v>
      </c>
      <c r="O36" s="202">
        <v>0.16</v>
      </c>
      <c r="P36" s="147">
        <f t="shared" si="2"/>
        <v>6.0514372163388798E-3</v>
      </c>
      <c r="Q36" s="148">
        <f t="shared" si="3"/>
        <v>3.7821482602117998E-2</v>
      </c>
      <c r="R36" s="149">
        <f t="shared" si="0"/>
        <v>0.23255813953488372</v>
      </c>
      <c r="S36" s="150">
        <f t="shared" si="4"/>
        <v>1.4534883720930232</v>
      </c>
      <c r="T36" s="163" t="s">
        <v>88</v>
      </c>
      <c r="U36" s="145" t="s">
        <v>108</v>
      </c>
      <c r="V36" s="145" t="s">
        <v>85</v>
      </c>
      <c r="W36" s="164">
        <v>198.3</v>
      </c>
      <c r="X36" s="165">
        <v>5.16</v>
      </c>
      <c r="Y36" s="165">
        <v>7.5</v>
      </c>
      <c r="Z36" s="154">
        <f>+Y36/X36</f>
        <v>1.4534883720930232</v>
      </c>
      <c r="AA36" s="154">
        <v>1.2</v>
      </c>
      <c r="AB36" s="155" t="s">
        <v>32</v>
      </c>
      <c r="AC36" s="155" t="s">
        <v>32</v>
      </c>
      <c r="AD36" s="156">
        <f t="shared" si="1"/>
        <v>3.7821482602117998E-2</v>
      </c>
      <c r="AE36" s="157"/>
      <c r="AF36" s="206" t="s">
        <v>111</v>
      </c>
      <c r="AG36" s="198"/>
    </row>
  </sheetData>
  <autoFilter ref="B12:AF36" xr:uid="{0E8F8555-1EAE-49D9-BBA9-1382328AF5D6}">
    <filterColumn colId="24" showButton="0"/>
    <filterColumn colId="25" showButton="0"/>
    <filterColumn colId="26" showButton="0"/>
  </autoFilter>
  <mergeCells count="49">
    <mergeCell ref="M32:M36"/>
    <mergeCell ref="J22:J27"/>
    <mergeCell ref="K22:K27"/>
    <mergeCell ref="L22:L27"/>
    <mergeCell ref="M22:M27"/>
    <mergeCell ref="M28:M31"/>
    <mergeCell ref="J28:J31"/>
    <mergeCell ref="K28:K31"/>
    <mergeCell ref="L28:L31"/>
    <mergeCell ref="J32:J36"/>
    <mergeCell ref="K32:K36"/>
    <mergeCell ref="L32:L36"/>
    <mergeCell ref="Z12:AC12"/>
    <mergeCell ref="F13:F21"/>
    <mergeCell ref="G13:G21"/>
    <mergeCell ref="J13:J18"/>
    <mergeCell ref="K13:K18"/>
    <mergeCell ref="L13:L18"/>
    <mergeCell ref="M13:M18"/>
    <mergeCell ref="J19:J21"/>
    <mergeCell ref="K19:K21"/>
    <mergeCell ref="L19:L21"/>
    <mergeCell ref="M19:M21"/>
    <mergeCell ref="I13:I18"/>
    <mergeCell ref="I19:I21"/>
    <mergeCell ref="I22:I27"/>
    <mergeCell ref="H22:H27"/>
    <mergeCell ref="F22:F31"/>
    <mergeCell ref="G22:G31"/>
    <mergeCell ref="F32:F36"/>
    <mergeCell ref="G32:G36"/>
    <mergeCell ref="H32:H36"/>
    <mergeCell ref="I32:I36"/>
    <mergeCell ref="H28:H31"/>
    <mergeCell ref="I28:I31"/>
    <mergeCell ref="B32:B36"/>
    <mergeCell ref="C32:C36"/>
    <mergeCell ref="D32:D36"/>
    <mergeCell ref="E32:E36"/>
    <mergeCell ref="B22:B31"/>
    <mergeCell ref="C22:C31"/>
    <mergeCell ref="D22:D31"/>
    <mergeCell ref="E22:E31"/>
    <mergeCell ref="B13:B21"/>
    <mergeCell ref="C13:C21"/>
    <mergeCell ref="D13:D21"/>
    <mergeCell ref="E13:E21"/>
    <mergeCell ref="H13:H18"/>
    <mergeCell ref="H19:H21"/>
  </mergeCells>
  <conditionalFormatting sqref="AB13:AB36">
    <cfRule type="expression" dxfId="22" priority="23">
      <formula>+AND(X13=0%,Y13=0%)</formula>
    </cfRule>
    <cfRule type="expression" dxfId="21" priority="27">
      <formula>+AND(Z13&gt;=70%,Z13&lt;90%)</formula>
    </cfRule>
    <cfRule type="expression" dxfId="20" priority="28">
      <formula>+AND(X13&lt;&gt;0%,Y13=0%)</formula>
    </cfRule>
    <cfRule type="expression" dxfId="19" priority="29">
      <formula>Z13&gt;=90%</formula>
    </cfRule>
  </conditionalFormatting>
  <conditionalFormatting sqref="AE13:AE36">
    <cfRule type="iconSet" priority="30">
      <iconSet iconSet="4TrafficLights">
        <cfvo type="percent" val="0"/>
        <cfvo type="num" val="0" gte="0"/>
        <cfvo type="num" val="70"/>
        <cfvo type="num" val="90" gte="0"/>
      </iconSet>
    </cfRule>
  </conditionalFormatting>
  <conditionalFormatting sqref="AB14">
    <cfRule type="expression" dxfId="18" priority="24">
      <formula>+AND(Z14&gt;=70%,Z14&lt;90%)</formula>
    </cfRule>
    <cfRule type="expression" dxfId="17" priority="25">
      <formula>+AND(X14&lt;&gt;0%,Y14=0%)</formula>
    </cfRule>
    <cfRule type="expression" dxfId="16" priority="26">
      <formula>Z14&gt;=90%</formula>
    </cfRule>
  </conditionalFormatting>
  <conditionalFormatting sqref="AB13:AB36">
    <cfRule type="expression" dxfId="15" priority="22">
      <formula>+AND(Z13&gt;0%,Z13&lt;=69.9999999999999%,X13&lt;&gt;0%)</formula>
    </cfRule>
  </conditionalFormatting>
  <conditionalFormatting sqref="AC36">
    <cfRule type="expression" dxfId="14" priority="12">
      <formula>+AND(Y36=0%,Z36=0%)</formula>
    </cfRule>
    <cfRule type="expression" dxfId="13" priority="13">
      <formula>+AND(AA36&gt;=70%,AA36&lt;90%)</formula>
    </cfRule>
    <cfRule type="expression" dxfId="12" priority="14">
      <formula>+AND(Y36&lt;&gt;0%,Z36=0%)</formula>
    </cfRule>
    <cfRule type="expression" dxfId="11" priority="15">
      <formula>AA36&gt;=90%</formula>
    </cfRule>
  </conditionalFormatting>
  <conditionalFormatting sqref="AC36">
    <cfRule type="expression" dxfId="10" priority="11">
      <formula>+AND(AA36&gt;0%,AA36&lt;=69.9999999999999%,Y36&lt;&gt;0%)</formula>
    </cfRule>
  </conditionalFormatting>
  <conditionalFormatting sqref="AC35">
    <cfRule type="expression" dxfId="9" priority="7">
      <formula>+AND(Y35=0%,Z35=0%)</formula>
    </cfRule>
    <cfRule type="expression" dxfId="8" priority="8">
      <formula>+AND(AA35&gt;=70%,AA35&lt;90%)</formula>
    </cfRule>
    <cfRule type="expression" dxfId="7" priority="9">
      <formula>+AND(Y35&lt;&gt;0%,Z35=0%)</formula>
    </cfRule>
    <cfRule type="expression" dxfId="6" priority="10">
      <formula>AA35&gt;=90%</formula>
    </cfRule>
  </conditionalFormatting>
  <conditionalFormatting sqref="AC35">
    <cfRule type="expression" dxfId="5" priority="6">
      <formula>+AND(AA35&gt;0%,AA35&lt;=69.9999999999999%,Y35&lt;&gt;0%)</formula>
    </cfRule>
  </conditionalFormatting>
  <conditionalFormatting sqref="AC33">
    <cfRule type="expression" dxfId="4" priority="2">
      <formula>+AND(Y33=0%,Z33=0%)</formula>
    </cfRule>
    <cfRule type="expression" dxfId="3" priority="3">
      <formula>+AND(AA33&gt;=70%,AA33&lt;90%)</formula>
    </cfRule>
    <cfRule type="expression" dxfId="2" priority="4">
      <formula>+AND(Y33&lt;&gt;0%,Z33=0%)</formula>
    </cfRule>
    <cfRule type="expression" dxfId="1" priority="5">
      <formula>AA33&gt;=90%</formula>
    </cfRule>
  </conditionalFormatting>
  <conditionalFormatting sqref="AC33">
    <cfRule type="expression" dxfId="0" priority="1">
      <formula>+AND(AA33&gt;0%,AA33&lt;=69.9999999999999%,Y33&lt;&gt;0%)</formula>
    </cfRule>
  </conditionalFormatting>
  <printOptions horizontalCentered="1"/>
  <pageMargins left="0.25" right="0.25" top="0.75" bottom="0.75" header="0.3" footer="0.3"/>
  <pageSetup paperSize="8" scale="10"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6ED0-7F7F-434C-8516-1D3415919C42}">
  <dimension ref="B4:R41"/>
  <sheetViews>
    <sheetView topLeftCell="H36" workbookViewId="0">
      <selection activeCell="X36" sqref="X36"/>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21.75" thickBot="1" x14ac:dyDescent="0.4">
      <c r="L4" s="40" t="s">
        <v>276</v>
      </c>
    </row>
    <row r="5" spans="2:18" ht="48.75" thickBot="1" x14ac:dyDescent="0.3">
      <c r="B5" s="41" t="s">
        <v>13</v>
      </c>
      <c r="C5" s="42" t="s">
        <v>253</v>
      </c>
      <c r="D5" s="42" t="s">
        <v>254</v>
      </c>
      <c r="E5" s="42" t="s">
        <v>130</v>
      </c>
      <c r="F5" s="42" t="s">
        <v>255</v>
      </c>
      <c r="G5" s="42" t="s">
        <v>256</v>
      </c>
      <c r="H5" s="42" t="s">
        <v>257</v>
      </c>
      <c r="L5" s="43" t="s">
        <v>261</v>
      </c>
      <c r="M5" s="43" t="s">
        <v>262</v>
      </c>
      <c r="N5" s="43" t="s">
        <v>130</v>
      </c>
      <c r="O5" s="43" t="s">
        <v>131</v>
      </c>
      <c r="P5" s="43" t="s">
        <v>256</v>
      </c>
      <c r="Q5" s="43" t="s">
        <v>257</v>
      </c>
      <c r="R5" s="43" t="s">
        <v>263</v>
      </c>
    </row>
    <row r="6" spans="2:18" ht="145.5" thickTop="1" thickBot="1" x14ac:dyDescent="0.3">
      <c r="B6" s="44" t="s">
        <v>277</v>
      </c>
      <c r="C6" s="45" t="s">
        <v>278</v>
      </c>
      <c r="D6" s="45" t="s">
        <v>279</v>
      </c>
      <c r="E6" s="45" t="s">
        <v>280</v>
      </c>
      <c r="F6" s="45" t="s">
        <v>281</v>
      </c>
      <c r="G6" s="46">
        <v>0.4</v>
      </c>
      <c r="H6" s="46">
        <v>0.12</v>
      </c>
      <c r="L6" s="47" t="s">
        <v>282</v>
      </c>
      <c r="M6" s="48">
        <v>6.8</v>
      </c>
      <c r="N6" s="48">
        <v>0</v>
      </c>
      <c r="O6" s="48">
        <v>0</v>
      </c>
      <c r="P6" s="49">
        <v>0</v>
      </c>
      <c r="Q6" s="49">
        <v>0</v>
      </c>
      <c r="R6" s="50" t="s">
        <v>283</v>
      </c>
    </row>
    <row r="7" spans="2:18" ht="72.75" thickBot="1" x14ac:dyDescent="0.3">
      <c r="B7" s="51" t="s">
        <v>284</v>
      </c>
      <c r="C7" s="52">
        <v>12</v>
      </c>
      <c r="D7" s="52">
        <v>4</v>
      </c>
      <c r="E7" s="52">
        <v>1</v>
      </c>
      <c r="F7" s="52">
        <v>1</v>
      </c>
      <c r="G7" s="53">
        <f>+F7/E7</f>
        <v>1</v>
      </c>
      <c r="H7" s="53">
        <f>+F7/D7</f>
        <v>0.25</v>
      </c>
      <c r="L7" s="54" t="s">
        <v>285</v>
      </c>
      <c r="M7" s="55">
        <v>3</v>
      </c>
      <c r="N7" s="55">
        <v>0</v>
      </c>
      <c r="O7" s="55">
        <v>0</v>
      </c>
      <c r="P7" s="56">
        <v>0</v>
      </c>
      <c r="Q7" s="56">
        <v>0</v>
      </c>
      <c r="R7" s="57" t="s">
        <v>286</v>
      </c>
    </row>
    <row r="8" spans="2:18" ht="180.75" thickBot="1" x14ac:dyDescent="0.3">
      <c r="B8" s="58" t="s">
        <v>287</v>
      </c>
      <c r="C8" s="59">
        <v>19</v>
      </c>
      <c r="D8" s="59">
        <v>6</v>
      </c>
      <c r="E8" s="59">
        <v>0</v>
      </c>
      <c r="F8" s="59">
        <v>0</v>
      </c>
      <c r="G8" s="59">
        <v>0</v>
      </c>
      <c r="H8" s="59">
        <v>0</v>
      </c>
      <c r="L8" s="60" t="s">
        <v>288</v>
      </c>
      <c r="M8" s="61">
        <v>32.96</v>
      </c>
      <c r="N8" s="61">
        <v>12.9</v>
      </c>
      <c r="O8" s="61">
        <v>5.2</v>
      </c>
      <c r="P8" s="62">
        <f>+O8/N8</f>
        <v>0.40310077519379844</v>
      </c>
      <c r="Q8" s="62">
        <f>+O8/M8</f>
        <v>0.15776699029126215</v>
      </c>
      <c r="R8" s="63" t="s">
        <v>289</v>
      </c>
    </row>
    <row r="9" spans="2:18" ht="29.25" thickBot="1" x14ac:dyDescent="0.3">
      <c r="B9" s="51" t="s">
        <v>290</v>
      </c>
      <c r="C9" s="52">
        <v>1</v>
      </c>
      <c r="D9" s="52">
        <v>1</v>
      </c>
      <c r="E9" s="52">
        <v>0</v>
      </c>
      <c r="F9" s="52">
        <v>0</v>
      </c>
      <c r="G9" s="52">
        <v>0</v>
      </c>
      <c r="H9" s="52">
        <v>0</v>
      </c>
    </row>
    <row r="10" spans="2:18" ht="57.75" thickBot="1" x14ac:dyDescent="0.3">
      <c r="B10" s="58" t="s">
        <v>291</v>
      </c>
      <c r="C10" s="59">
        <v>8</v>
      </c>
      <c r="D10" s="59">
        <v>1</v>
      </c>
      <c r="E10" s="59">
        <v>0</v>
      </c>
      <c r="F10" s="59">
        <v>0</v>
      </c>
      <c r="G10" s="59">
        <v>0</v>
      </c>
      <c r="H10" s="59">
        <v>0</v>
      </c>
    </row>
    <row r="11" spans="2:18" ht="43.5" thickBot="1" x14ac:dyDescent="0.3">
      <c r="B11" s="51" t="s">
        <v>260</v>
      </c>
      <c r="C11" s="52">
        <v>533.98</v>
      </c>
      <c r="D11" s="52">
        <v>77.959999999999994</v>
      </c>
      <c r="E11" s="52">
        <v>20.59</v>
      </c>
      <c r="F11" s="52">
        <v>35.07</v>
      </c>
      <c r="G11" s="64">
        <f t="shared" ref="G11" si="0">IF(E11=0,0,IF((F11/E11)&gt;=1.2,1.2,(F11/E11)))</f>
        <v>1.2</v>
      </c>
      <c r="H11" s="65">
        <f>+F11/D11</f>
        <v>0.44984607491021039</v>
      </c>
    </row>
    <row r="12" spans="2:18" ht="48.75" customHeight="1" thickBot="1" x14ac:dyDescent="0.3">
      <c r="B12" s="58" t="s">
        <v>292</v>
      </c>
      <c r="C12" s="59">
        <v>783.72</v>
      </c>
      <c r="D12" s="59">
        <v>366.7</v>
      </c>
      <c r="E12" s="59">
        <v>131.74</v>
      </c>
      <c r="F12" s="59">
        <v>116.57</v>
      </c>
      <c r="G12" s="66">
        <f>+F12/E12</f>
        <v>0.88484894489145272</v>
      </c>
      <c r="H12" s="66">
        <f>+F12/D12</f>
        <v>0.31788928279247342</v>
      </c>
    </row>
    <row r="13" spans="2:18" ht="15.75" thickBot="1" x14ac:dyDescent="0.3">
      <c r="L13" s="67" t="s">
        <v>260</v>
      </c>
    </row>
    <row r="14" spans="2:18" ht="48.75" thickBot="1" x14ac:dyDescent="0.3">
      <c r="L14" s="43" t="s">
        <v>261</v>
      </c>
      <c r="M14" s="43" t="s">
        <v>262</v>
      </c>
      <c r="N14" s="43" t="s">
        <v>130</v>
      </c>
      <c r="O14" s="43" t="s">
        <v>131</v>
      </c>
      <c r="P14" s="43" t="s">
        <v>256</v>
      </c>
      <c r="Q14" s="43" t="s">
        <v>257</v>
      </c>
      <c r="R14" s="43" t="s">
        <v>263</v>
      </c>
    </row>
    <row r="15" spans="2:18" ht="171" customHeight="1" thickTop="1" thickBot="1" x14ac:dyDescent="0.3">
      <c r="L15" s="68" t="s">
        <v>293</v>
      </c>
      <c r="M15" s="48">
        <v>20</v>
      </c>
      <c r="N15" s="48">
        <v>2</v>
      </c>
      <c r="O15" s="48">
        <v>0.5</v>
      </c>
      <c r="P15" s="49">
        <f>+O15/N15</f>
        <v>0.25</v>
      </c>
      <c r="Q15" s="49">
        <f>+O15/M15</f>
        <v>2.5000000000000001E-2</v>
      </c>
      <c r="R15" s="50" t="s">
        <v>294</v>
      </c>
    </row>
    <row r="16" spans="2:18" ht="54.75" thickBot="1" x14ac:dyDescent="0.3">
      <c r="L16" s="69" t="s">
        <v>295</v>
      </c>
      <c r="M16" s="55">
        <v>2.5</v>
      </c>
      <c r="N16" s="55">
        <v>2.5</v>
      </c>
      <c r="O16" s="55">
        <v>1.95</v>
      </c>
      <c r="P16" s="56">
        <f>+O16/N16</f>
        <v>0.78</v>
      </c>
      <c r="Q16" s="56">
        <f t="shared" ref="Q16:Q25" si="1">+O16/M16</f>
        <v>0.78</v>
      </c>
      <c r="R16" s="57" t="s">
        <v>296</v>
      </c>
    </row>
    <row r="17" spans="12:18" ht="66.75" customHeight="1" thickBot="1" x14ac:dyDescent="0.3">
      <c r="L17" s="70" t="s">
        <v>297</v>
      </c>
      <c r="M17" s="61">
        <v>2.5299999999999998</v>
      </c>
      <c r="N17" s="61">
        <v>0</v>
      </c>
      <c r="O17" s="61">
        <v>0</v>
      </c>
      <c r="P17" s="62">
        <v>0</v>
      </c>
      <c r="Q17" s="62">
        <f t="shared" si="1"/>
        <v>0</v>
      </c>
      <c r="R17" s="63" t="s">
        <v>298</v>
      </c>
    </row>
    <row r="18" spans="12:18" ht="38.25" customHeight="1" thickBot="1" x14ac:dyDescent="0.3">
      <c r="L18" s="69" t="s">
        <v>299</v>
      </c>
      <c r="M18" s="55">
        <v>11.9</v>
      </c>
      <c r="N18" s="55">
        <v>11.9</v>
      </c>
      <c r="O18" s="55">
        <v>11.9</v>
      </c>
      <c r="P18" s="56">
        <f>+O18/N18</f>
        <v>1</v>
      </c>
      <c r="Q18" s="56">
        <f t="shared" si="1"/>
        <v>1</v>
      </c>
      <c r="R18" s="57" t="s">
        <v>300</v>
      </c>
    </row>
    <row r="19" spans="12:18" ht="51" customHeight="1" thickBot="1" x14ac:dyDescent="0.3">
      <c r="L19" s="43" t="s">
        <v>261</v>
      </c>
      <c r="M19" s="43" t="s">
        <v>262</v>
      </c>
      <c r="N19" s="43" t="s">
        <v>130</v>
      </c>
      <c r="O19" s="43" t="s">
        <v>131</v>
      </c>
      <c r="P19" s="43" t="s">
        <v>256</v>
      </c>
      <c r="Q19" s="43" t="s">
        <v>257</v>
      </c>
      <c r="R19" s="43" t="s">
        <v>263</v>
      </c>
    </row>
    <row r="20" spans="12:18" ht="246.75" customHeight="1" thickTop="1" thickBot="1" x14ac:dyDescent="0.3">
      <c r="L20" s="70" t="s">
        <v>301</v>
      </c>
      <c r="M20" s="61">
        <v>9.43</v>
      </c>
      <c r="N20" s="61">
        <v>2</v>
      </c>
      <c r="O20" s="61">
        <v>0.5</v>
      </c>
      <c r="P20" s="62">
        <f>+O20/N20</f>
        <v>0.25</v>
      </c>
      <c r="Q20" s="62">
        <f t="shared" si="1"/>
        <v>5.3022269353128315E-2</v>
      </c>
      <c r="R20" s="63" t="s">
        <v>302</v>
      </c>
    </row>
    <row r="21" spans="12:18" ht="71.25" customHeight="1" thickBot="1" x14ac:dyDescent="0.3">
      <c r="L21" s="69" t="s">
        <v>303</v>
      </c>
      <c r="M21" s="55">
        <v>0.6</v>
      </c>
      <c r="N21" s="55">
        <v>0.6</v>
      </c>
      <c r="O21" s="55">
        <v>0.6</v>
      </c>
      <c r="P21" s="56">
        <f t="shared" ref="P21" si="2">+O21/N21</f>
        <v>1</v>
      </c>
      <c r="Q21" s="56">
        <f t="shared" si="1"/>
        <v>1</v>
      </c>
      <c r="R21" s="57" t="s">
        <v>304</v>
      </c>
    </row>
    <row r="22" spans="12:18" ht="72.75" thickBot="1" x14ac:dyDescent="0.3">
      <c r="L22" s="70" t="s">
        <v>305</v>
      </c>
      <c r="M22" s="61">
        <v>4</v>
      </c>
      <c r="N22" s="61">
        <v>0</v>
      </c>
      <c r="O22" s="61">
        <v>2.62</v>
      </c>
      <c r="P22" s="62">
        <v>1.2</v>
      </c>
      <c r="Q22" s="62">
        <f t="shared" si="1"/>
        <v>0.65500000000000003</v>
      </c>
      <c r="R22" s="71" t="s">
        <v>306</v>
      </c>
    </row>
    <row r="23" spans="12:18" ht="51" customHeight="1" thickBot="1" x14ac:dyDescent="0.3">
      <c r="L23" s="43" t="s">
        <v>261</v>
      </c>
      <c r="M23" s="43" t="s">
        <v>262</v>
      </c>
      <c r="N23" s="43" t="s">
        <v>130</v>
      </c>
      <c r="O23" s="43" t="s">
        <v>131</v>
      </c>
      <c r="P23" s="43" t="s">
        <v>256</v>
      </c>
      <c r="Q23" s="43" t="s">
        <v>257</v>
      </c>
      <c r="R23" s="43" t="s">
        <v>263</v>
      </c>
    </row>
    <row r="24" spans="12:18" ht="91.5" thickTop="1" thickBot="1" x14ac:dyDescent="0.3">
      <c r="L24" s="69" t="s">
        <v>307</v>
      </c>
      <c r="M24" s="55">
        <v>17</v>
      </c>
      <c r="N24" s="55">
        <v>0</v>
      </c>
      <c r="O24" s="55">
        <v>17</v>
      </c>
      <c r="P24" s="56">
        <v>1.2</v>
      </c>
      <c r="Q24" s="56">
        <f t="shared" si="1"/>
        <v>1</v>
      </c>
      <c r="R24" s="57" t="s">
        <v>308</v>
      </c>
    </row>
    <row r="25" spans="12:18" ht="162.75" thickBot="1" x14ac:dyDescent="0.3">
      <c r="L25" s="70" t="s">
        <v>309</v>
      </c>
      <c r="M25" s="61">
        <v>10</v>
      </c>
      <c r="N25" s="61">
        <v>0</v>
      </c>
      <c r="O25" s="61">
        <v>0</v>
      </c>
      <c r="P25" s="62">
        <v>0</v>
      </c>
      <c r="Q25" s="62">
        <f t="shared" si="1"/>
        <v>0</v>
      </c>
      <c r="R25" s="63" t="s">
        <v>310</v>
      </c>
    </row>
    <row r="29" spans="12:18" ht="15.75" thickBot="1" x14ac:dyDescent="0.3">
      <c r="L29" s="72" t="s">
        <v>259</v>
      </c>
    </row>
    <row r="30" spans="12:18" ht="48.75" thickBot="1" x14ac:dyDescent="0.3">
      <c r="L30" s="43" t="s">
        <v>261</v>
      </c>
      <c r="M30" s="43" t="s">
        <v>262</v>
      </c>
      <c r="N30" s="43" t="s">
        <v>130</v>
      </c>
      <c r="O30" s="43" t="s">
        <v>131</v>
      </c>
      <c r="P30" s="43" t="s">
        <v>256</v>
      </c>
      <c r="Q30" s="43" t="s">
        <v>257</v>
      </c>
      <c r="R30" s="43" t="s">
        <v>263</v>
      </c>
    </row>
    <row r="31" spans="12:18" ht="64.5" customHeight="1" thickTop="1" thickBot="1" x14ac:dyDescent="0.3">
      <c r="L31" s="73" t="s">
        <v>293</v>
      </c>
      <c r="M31" s="48">
        <v>2.5299999999999998</v>
      </c>
      <c r="N31" s="48">
        <v>0</v>
      </c>
      <c r="O31" s="48">
        <v>0</v>
      </c>
      <c r="P31" s="49">
        <v>0</v>
      </c>
      <c r="Q31" s="49">
        <f>+O31/M31</f>
        <v>0</v>
      </c>
      <c r="R31" s="50" t="s">
        <v>311</v>
      </c>
    </row>
    <row r="32" spans="12:18" ht="162.75" thickBot="1" x14ac:dyDescent="0.3">
      <c r="L32" s="74" t="s">
        <v>297</v>
      </c>
      <c r="M32" s="55">
        <v>26.31</v>
      </c>
      <c r="N32" s="55">
        <v>1</v>
      </c>
      <c r="O32" s="55">
        <v>0</v>
      </c>
      <c r="P32" s="56">
        <f>+O32/N32</f>
        <v>0</v>
      </c>
      <c r="Q32" s="56">
        <f>+O32/M32</f>
        <v>0</v>
      </c>
      <c r="R32" s="57" t="s">
        <v>312</v>
      </c>
    </row>
    <row r="33" spans="12:18" ht="54.75" customHeight="1" thickBot="1" x14ac:dyDescent="0.3">
      <c r="L33" s="75" t="s">
        <v>313</v>
      </c>
      <c r="M33" s="61">
        <v>105.1</v>
      </c>
      <c r="N33" s="61">
        <v>15.7</v>
      </c>
      <c r="O33" s="61">
        <v>15.7</v>
      </c>
      <c r="P33" s="62">
        <f>+O33/N33</f>
        <v>1</v>
      </c>
      <c r="Q33" s="62">
        <f>+O33/M33</f>
        <v>0.14938154138915319</v>
      </c>
      <c r="R33" s="63" t="s">
        <v>314</v>
      </c>
    </row>
    <row r="34" spans="12:18" ht="54.75" customHeight="1" thickBot="1" x14ac:dyDescent="0.3">
      <c r="L34" s="43" t="s">
        <v>261</v>
      </c>
      <c r="M34" s="43" t="s">
        <v>262</v>
      </c>
      <c r="N34" s="43" t="s">
        <v>130</v>
      </c>
      <c r="O34" s="43" t="s">
        <v>131</v>
      </c>
      <c r="P34" s="43" t="s">
        <v>256</v>
      </c>
      <c r="Q34" s="43" t="s">
        <v>257</v>
      </c>
      <c r="R34" s="43" t="s">
        <v>263</v>
      </c>
    </row>
    <row r="35" spans="12:18" ht="55.5" thickTop="1" thickBot="1" x14ac:dyDescent="0.3">
      <c r="L35" s="74" t="s">
        <v>315</v>
      </c>
      <c r="M35" s="55">
        <v>65</v>
      </c>
      <c r="N35" s="55">
        <v>0</v>
      </c>
      <c r="O35" s="55">
        <v>0</v>
      </c>
      <c r="P35" s="56">
        <v>0</v>
      </c>
      <c r="Q35" s="56">
        <f>+O35/M35</f>
        <v>0</v>
      </c>
      <c r="R35" s="57" t="s">
        <v>314</v>
      </c>
    </row>
    <row r="36" spans="12:18" ht="108.75" thickBot="1" x14ac:dyDescent="0.3">
      <c r="L36" s="75" t="s">
        <v>303</v>
      </c>
      <c r="M36" s="61">
        <v>22</v>
      </c>
      <c r="N36" s="61">
        <v>17</v>
      </c>
      <c r="O36" s="61">
        <v>14</v>
      </c>
      <c r="P36" s="62">
        <f>+O36/N36</f>
        <v>0.82352941176470584</v>
      </c>
      <c r="Q36" s="62">
        <f>+O36/M36</f>
        <v>0.63636363636363635</v>
      </c>
      <c r="R36" s="63" t="s">
        <v>316</v>
      </c>
    </row>
    <row r="37" spans="12:18" ht="72.75" thickBot="1" x14ac:dyDescent="0.3">
      <c r="L37" s="74" t="s">
        <v>317</v>
      </c>
      <c r="M37" s="55">
        <v>20</v>
      </c>
      <c r="N37" s="55">
        <v>0</v>
      </c>
      <c r="O37" s="55">
        <v>2</v>
      </c>
      <c r="P37" s="56">
        <v>1.2</v>
      </c>
      <c r="Q37" s="56">
        <f>+O37/M37</f>
        <v>0.1</v>
      </c>
      <c r="R37" s="57" t="s">
        <v>306</v>
      </c>
    </row>
    <row r="38" spans="12:18" ht="48.75" thickBot="1" x14ac:dyDescent="0.3">
      <c r="L38" s="43" t="s">
        <v>261</v>
      </c>
      <c r="M38" s="43" t="s">
        <v>262</v>
      </c>
      <c r="N38" s="43" t="s">
        <v>130</v>
      </c>
      <c r="O38" s="43" t="s">
        <v>131</v>
      </c>
      <c r="P38" s="43" t="s">
        <v>256</v>
      </c>
      <c r="Q38" s="43" t="s">
        <v>257</v>
      </c>
      <c r="R38" s="43" t="s">
        <v>263</v>
      </c>
    </row>
    <row r="39" spans="12:18" ht="109.5" thickTop="1" thickBot="1" x14ac:dyDescent="0.3">
      <c r="L39" s="75" t="s">
        <v>318</v>
      </c>
      <c r="M39" s="61">
        <v>46.2</v>
      </c>
      <c r="N39" s="61">
        <v>8.1999999999999993</v>
      </c>
      <c r="O39" s="61">
        <v>7.3</v>
      </c>
      <c r="P39" s="62">
        <f>+O39/N39</f>
        <v>0.8902439024390244</v>
      </c>
      <c r="Q39" s="62">
        <f>+O39/M39</f>
        <v>0.15800865800865799</v>
      </c>
      <c r="R39" s="63" t="s">
        <v>319</v>
      </c>
    </row>
    <row r="40" spans="12:18" ht="54.75" thickBot="1" x14ac:dyDescent="0.3">
      <c r="L40" s="74" t="s">
        <v>320</v>
      </c>
      <c r="M40" s="55">
        <v>77.599999999999994</v>
      </c>
      <c r="N40" s="55">
        <v>74</v>
      </c>
      <c r="O40" s="55">
        <v>75.8</v>
      </c>
      <c r="P40" s="56">
        <f>+O40/N40</f>
        <v>1.0243243243243243</v>
      </c>
      <c r="Q40" s="56">
        <f>+O40/M40</f>
        <v>0.97680412371134029</v>
      </c>
      <c r="R40" s="57" t="s">
        <v>314</v>
      </c>
    </row>
    <row r="41" spans="12:18" ht="54.75" thickBot="1" x14ac:dyDescent="0.3">
      <c r="L41" s="75" t="s">
        <v>321</v>
      </c>
      <c r="M41" s="61">
        <v>1.99</v>
      </c>
      <c r="N41" s="61">
        <v>0.68</v>
      </c>
      <c r="O41" s="61">
        <v>0.77</v>
      </c>
      <c r="P41" s="62">
        <f>+O41/N41</f>
        <v>1.1323529411764706</v>
      </c>
      <c r="Q41" s="62">
        <f>+O41/M41</f>
        <v>0.38693467336683418</v>
      </c>
      <c r="R41" s="63" t="s">
        <v>314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7E51-1FFB-4F6B-A1C4-B230E1124D8B}">
  <dimension ref="A1:F26"/>
  <sheetViews>
    <sheetView showGridLines="0" workbookViewId="0"/>
  </sheetViews>
  <sheetFormatPr baseColWidth="10" defaultColWidth="11.42578125" defaultRowHeight="15" x14ac:dyDescent="0.25"/>
  <sheetData>
    <row r="1" spans="1:6" ht="15.75" thickBot="1" x14ac:dyDescent="0.3">
      <c r="A1" s="77" t="s">
        <v>322</v>
      </c>
      <c r="B1" s="79" t="s">
        <v>37</v>
      </c>
      <c r="C1" s="77" t="s">
        <v>323</v>
      </c>
      <c r="D1" s="79" t="s">
        <v>37</v>
      </c>
      <c r="E1" s="77" t="s">
        <v>13</v>
      </c>
      <c r="F1" s="79" t="s">
        <v>37</v>
      </c>
    </row>
    <row r="2" spans="1:6" ht="15.75" thickBot="1" x14ac:dyDescent="0.3">
      <c r="A2" s="276">
        <v>1</v>
      </c>
      <c r="B2" s="277">
        <v>20</v>
      </c>
      <c r="C2" s="276" t="s">
        <v>324</v>
      </c>
      <c r="D2" s="277">
        <v>49</v>
      </c>
      <c r="E2" s="78" t="s">
        <v>325</v>
      </c>
      <c r="F2" s="80">
        <v>30</v>
      </c>
    </row>
    <row r="3" spans="1:6" ht="15.75" thickBot="1" x14ac:dyDescent="0.3">
      <c r="A3" s="276"/>
      <c r="B3" s="277"/>
      <c r="C3" s="276"/>
      <c r="D3" s="277"/>
      <c r="E3" s="78" t="s">
        <v>326</v>
      </c>
      <c r="F3" s="80">
        <v>14</v>
      </c>
    </row>
    <row r="4" spans="1:6" ht="15.75" thickBot="1" x14ac:dyDescent="0.3">
      <c r="A4" s="276"/>
      <c r="B4" s="277"/>
      <c r="C4" s="276"/>
      <c r="D4" s="277"/>
      <c r="E4" s="78" t="s">
        <v>327</v>
      </c>
      <c r="F4" s="80">
        <v>20</v>
      </c>
    </row>
    <row r="5" spans="1:6" ht="15.75" thickBot="1" x14ac:dyDescent="0.3">
      <c r="A5" s="276"/>
      <c r="B5" s="277"/>
      <c r="C5" s="276"/>
      <c r="D5" s="277"/>
      <c r="E5" s="78" t="s">
        <v>328</v>
      </c>
      <c r="F5" s="80">
        <v>5</v>
      </c>
    </row>
    <row r="6" spans="1:6" ht="15.75" thickBot="1" x14ac:dyDescent="0.3">
      <c r="A6" s="276"/>
      <c r="B6" s="277"/>
      <c r="C6" s="276"/>
      <c r="D6" s="277"/>
      <c r="E6" s="78" t="s">
        <v>329</v>
      </c>
      <c r="F6" s="80">
        <v>16</v>
      </c>
    </row>
    <row r="7" spans="1:6" ht="15.75" thickBot="1" x14ac:dyDescent="0.3">
      <c r="A7" s="276"/>
      <c r="B7" s="277"/>
      <c r="C7" s="276"/>
      <c r="D7" s="277"/>
      <c r="E7" s="78" t="s">
        <v>330</v>
      </c>
      <c r="F7" s="80">
        <v>15</v>
      </c>
    </row>
    <row r="8" spans="1:6" ht="15.75" thickBot="1" x14ac:dyDescent="0.3">
      <c r="A8" s="276"/>
      <c r="B8" s="277"/>
      <c r="C8" s="276" t="s">
        <v>331</v>
      </c>
      <c r="D8" s="277">
        <v>51</v>
      </c>
      <c r="E8" s="78" t="s">
        <v>332</v>
      </c>
      <c r="F8" s="80">
        <v>41</v>
      </c>
    </row>
    <row r="9" spans="1:6" ht="15.75" thickBot="1" x14ac:dyDescent="0.3">
      <c r="A9" s="276"/>
      <c r="B9" s="277"/>
      <c r="C9" s="276"/>
      <c r="D9" s="277"/>
      <c r="E9" s="78" t="s">
        <v>333</v>
      </c>
      <c r="F9" s="80">
        <v>25</v>
      </c>
    </row>
    <row r="10" spans="1:6" ht="15.75" thickBot="1" x14ac:dyDescent="0.3">
      <c r="A10" s="276"/>
      <c r="B10" s="277"/>
      <c r="C10" s="276"/>
      <c r="D10" s="277"/>
      <c r="E10" s="78" t="s">
        <v>334</v>
      </c>
      <c r="F10" s="80">
        <v>34</v>
      </c>
    </row>
    <row r="11" spans="1:6" ht="15.75" thickBot="1" x14ac:dyDescent="0.3">
      <c r="A11" s="276">
        <v>2</v>
      </c>
      <c r="B11" s="277">
        <v>40</v>
      </c>
      <c r="C11" s="276" t="s">
        <v>335</v>
      </c>
      <c r="D11" s="277">
        <v>48</v>
      </c>
      <c r="E11" s="78" t="s">
        <v>336</v>
      </c>
      <c r="F11" s="80">
        <v>26</v>
      </c>
    </row>
    <row r="12" spans="1:6" ht="15.75" thickBot="1" x14ac:dyDescent="0.3">
      <c r="A12" s="276"/>
      <c r="B12" s="277"/>
      <c r="C12" s="276"/>
      <c r="D12" s="277"/>
      <c r="E12" s="78" t="s">
        <v>337</v>
      </c>
      <c r="F12" s="80">
        <v>20</v>
      </c>
    </row>
    <row r="13" spans="1:6" ht="15.75" thickBot="1" x14ac:dyDescent="0.3">
      <c r="A13" s="276"/>
      <c r="B13" s="277"/>
      <c r="C13" s="276"/>
      <c r="D13" s="277"/>
      <c r="E13" s="78" t="s">
        <v>338</v>
      </c>
      <c r="F13" s="80">
        <v>16</v>
      </c>
    </row>
    <row r="14" spans="1:6" ht="15.75" thickBot="1" x14ac:dyDescent="0.3">
      <c r="A14" s="276"/>
      <c r="B14" s="277"/>
      <c r="C14" s="276"/>
      <c r="D14" s="277"/>
      <c r="E14" s="78" t="s">
        <v>339</v>
      </c>
      <c r="F14" s="80">
        <v>20</v>
      </c>
    </row>
    <row r="15" spans="1:6" ht="15.75" thickBot="1" x14ac:dyDescent="0.3">
      <c r="A15" s="276"/>
      <c r="B15" s="277"/>
      <c r="C15" s="276"/>
      <c r="D15" s="277"/>
      <c r="E15" s="78" t="s">
        <v>340</v>
      </c>
      <c r="F15" s="80">
        <v>9</v>
      </c>
    </row>
    <row r="16" spans="1:6" ht="15.75" thickBot="1" x14ac:dyDescent="0.3">
      <c r="A16" s="276"/>
      <c r="B16" s="277"/>
      <c r="C16" s="276"/>
      <c r="D16" s="277"/>
      <c r="E16" s="78" t="s">
        <v>341</v>
      </c>
      <c r="F16" s="80">
        <v>9</v>
      </c>
    </row>
    <row r="17" spans="1:6" ht="15.75" thickBot="1" x14ac:dyDescent="0.3">
      <c r="A17" s="276"/>
      <c r="B17" s="277"/>
      <c r="C17" s="276" t="s">
        <v>342</v>
      </c>
      <c r="D17" s="277">
        <v>52</v>
      </c>
      <c r="E17" s="78" t="s">
        <v>343</v>
      </c>
      <c r="F17" s="80">
        <v>30</v>
      </c>
    </row>
    <row r="18" spans="1:6" ht="15.75" thickBot="1" x14ac:dyDescent="0.3">
      <c r="A18" s="276"/>
      <c r="B18" s="277"/>
      <c r="C18" s="276"/>
      <c r="D18" s="277"/>
      <c r="E18" s="78" t="s">
        <v>344</v>
      </c>
      <c r="F18" s="80">
        <v>20</v>
      </c>
    </row>
    <row r="19" spans="1:6" ht="15.75" thickBot="1" x14ac:dyDescent="0.3">
      <c r="A19" s="276"/>
      <c r="B19" s="277"/>
      <c r="C19" s="276"/>
      <c r="D19" s="277"/>
      <c r="E19" s="78" t="s">
        <v>345</v>
      </c>
      <c r="F19" s="80">
        <v>20</v>
      </c>
    </row>
    <row r="20" spans="1:6" ht="15.75" thickBot="1" x14ac:dyDescent="0.3">
      <c r="A20" s="276"/>
      <c r="B20" s="277"/>
      <c r="C20" s="276"/>
      <c r="D20" s="277"/>
      <c r="E20" s="78" t="s">
        <v>346</v>
      </c>
      <c r="F20" s="80">
        <v>16</v>
      </c>
    </row>
    <row r="21" spans="1:6" ht="15.75" thickBot="1" x14ac:dyDescent="0.3">
      <c r="A21" s="276"/>
      <c r="B21" s="277"/>
      <c r="C21" s="276"/>
      <c r="D21" s="277"/>
      <c r="E21" s="78" t="s">
        <v>347</v>
      </c>
      <c r="F21" s="80">
        <v>14</v>
      </c>
    </row>
    <row r="22" spans="1:6" ht="15.75" thickBot="1" x14ac:dyDescent="0.3">
      <c r="A22" s="276">
        <v>3</v>
      </c>
      <c r="B22" s="277">
        <v>40</v>
      </c>
      <c r="C22" s="276" t="s">
        <v>348</v>
      </c>
      <c r="D22" s="277">
        <v>100</v>
      </c>
      <c r="E22" s="78" t="s">
        <v>349</v>
      </c>
      <c r="F22" s="80">
        <v>30</v>
      </c>
    </row>
    <row r="23" spans="1:6" ht="15.75" thickBot="1" x14ac:dyDescent="0.3">
      <c r="A23" s="276"/>
      <c r="B23" s="277"/>
      <c r="C23" s="276"/>
      <c r="D23" s="277"/>
      <c r="E23" s="78" t="s">
        <v>350</v>
      </c>
      <c r="F23" s="80">
        <v>19</v>
      </c>
    </row>
    <row r="24" spans="1:6" ht="15.75" thickBot="1" x14ac:dyDescent="0.3">
      <c r="A24" s="276"/>
      <c r="B24" s="277"/>
      <c r="C24" s="276"/>
      <c r="D24" s="277"/>
      <c r="E24" s="78" t="s">
        <v>351</v>
      </c>
      <c r="F24" s="80">
        <v>19</v>
      </c>
    </row>
    <row r="25" spans="1:6" ht="15.75" thickBot="1" x14ac:dyDescent="0.3">
      <c r="A25" s="276"/>
      <c r="B25" s="277"/>
      <c r="C25" s="276"/>
      <c r="D25" s="277"/>
      <c r="E25" s="78" t="s">
        <v>352</v>
      </c>
      <c r="F25" s="80">
        <v>16</v>
      </c>
    </row>
    <row r="26" spans="1:6" ht="15.75" thickBot="1" x14ac:dyDescent="0.3">
      <c r="A26" s="276"/>
      <c r="B26" s="277"/>
      <c r="C26" s="276"/>
      <c r="D26" s="277"/>
      <c r="E26" s="78" t="s">
        <v>353</v>
      </c>
      <c r="F26" s="80">
        <v>16</v>
      </c>
    </row>
  </sheetData>
  <mergeCells count="16">
    <mergeCell ref="D2:D7"/>
    <mergeCell ref="D8:D10"/>
    <mergeCell ref="D11:D16"/>
    <mergeCell ref="D17:D21"/>
    <mergeCell ref="D22:D26"/>
    <mergeCell ref="C2:C7"/>
    <mergeCell ref="C8:C10"/>
    <mergeCell ref="C11:C16"/>
    <mergeCell ref="C17:C21"/>
    <mergeCell ref="C22:C26"/>
    <mergeCell ref="A2:A10"/>
    <mergeCell ref="A11:A21"/>
    <mergeCell ref="A22:A26"/>
    <mergeCell ref="B2:B10"/>
    <mergeCell ref="B11:B21"/>
    <mergeCell ref="B22:B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8CB-7FEF-4D40-889B-7C9B78A09063}">
  <dimension ref="A2:N32"/>
  <sheetViews>
    <sheetView topLeftCell="B1" workbookViewId="0">
      <selection activeCell="X36" sqref="X36"/>
    </sheetView>
  </sheetViews>
  <sheetFormatPr baseColWidth="10" defaultColWidth="11.42578125" defaultRowHeight="15" x14ac:dyDescent="0.25"/>
  <cols>
    <col min="1" max="1" width="31.85546875" customWidth="1"/>
    <col min="2" max="2" width="17.42578125" customWidth="1"/>
    <col min="3" max="3" width="16.140625" customWidth="1"/>
    <col min="4" max="4" width="19" customWidth="1"/>
    <col min="5" max="5" width="16.85546875" customWidth="1"/>
    <col min="6" max="6" width="19.28515625" customWidth="1"/>
    <col min="7" max="7" width="36.42578125" customWidth="1"/>
    <col min="8" max="8" width="39.85546875" customWidth="1"/>
    <col min="9" max="9" width="17.140625" customWidth="1"/>
    <col min="10" max="10" width="14.5703125" customWidth="1"/>
    <col min="11" max="11" width="14" customWidth="1"/>
    <col min="12" max="12" width="17.7109375" customWidth="1"/>
    <col min="13" max="13" width="21.5703125" customWidth="1"/>
    <col min="14" max="14" width="25.28515625" customWidth="1"/>
  </cols>
  <sheetData>
    <row r="2" spans="1:14" ht="21.75" thickBot="1" x14ac:dyDescent="0.4">
      <c r="A2" s="40" t="s">
        <v>354</v>
      </c>
    </row>
    <row r="3" spans="1:14" ht="72.75" thickBot="1" x14ac:dyDescent="0.3">
      <c r="A3" s="43" t="s">
        <v>261</v>
      </c>
      <c r="B3" s="43" t="s">
        <v>262</v>
      </c>
      <c r="C3" s="43" t="s">
        <v>132</v>
      </c>
      <c r="D3" s="43" t="s">
        <v>133</v>
      </c>
      <c r="E3" s="43" t="s">
        <v>355</v>
      </c>
      <c r="F3" s="43" t="s">
        <v>257</v>
      </c>
      <c r="G3" s="43" t="s">
        <v>263</v>
      </c>
    </row>
    <row r="4" spans="1:14" ht="48" thickTop="1" thickBot="1" x14ac:dyDescent="0.3">
      <c r="A4" s="47" t="s">
        <v>282</v>
      </c>
      <c r="B4" s="48">
        <v>6.8</v>
      </c>
      <c r="C4" s="48">
        <v>0</v>
      </c>
      <c r="D4" s="48">
        <v>0</v>
      </c>
      <c r="E4" s="49">
        <v>0</v>
      </c>
      <c r="F4" s="49">
        <v>0</v>
      </c>
      <c r="G4" s="50"/>
    </row>
    <row r="5" spans="1:14" ht="54" customHeight="1" thickBot="1" x14ac:dyDescent="0.3">
      <c r="A5" s="54" t="s">
        <v>285</v>
      </c>
      <c r="B5" s="55">
        <v>3</v>
      </c>
      <c r="C5" s="55">
        <v>0</v>
      </c>
      <c r="D5" s="55">
        <v>0</v>
      </c>
      <c r="E5" s="56">
        <v>0</v>
      </c>
      <c r="F5" s="56">
        <v>0</v>
      </c>
      <c r="G5" s="57"/>
    </row>
    <row r="6" spans="1:14" ht="73.5" customHeight="1" thickBot="1" x14ac:dyDescent="0.3">
      <c r="A6" s="60" t="s">
        <v>288</v>
      </c>
      <c r="B6" s="61">
        <v>32.96</v>
      </c>
      <c r="C6" s="61">
        <v>12.9</v>
      </c>
      <c r="D6" s="61">
        <f>5.2+14.95</f>
        <v>20.149999999999999</v>
      </c>
      <c r="E6" s="62">
        <v>1.2</v>
      </c>
      <c r="F6" s="62">
        <f>+D6/B6</f>
        <v>0.61134708737864074</v>
      </c>
      <c r="G6" s="63"/>
    </row>
    <row r="8" spans="1:14" ht="15.75" thickBot="1" x14ac:dyDescent="0.3">
      <c r="H8" s="67" t="s">
        <v>260</v>
      </c>
    </row>
    <row r="9" spans="1:14" ht="72.75" thickBot="1" x14ac:dyDescent="0.3">
      <c r="H9" s="43" t="s">
        <v>261</v>
      </c>
      <c r="I9" s="43" t="s">
        <v>262</v>
      </c>
      <c r="J9" s="43" t="s">
        <v>132</v>
      </c>
      <c r="K9" s="43" t="s">
        <v>133</v>
      </c>
      <c r="L9" s="43" t="s">
        <v>355</v>
      </c>
      <c r="M9" s="43" t="s">
        <v>257</v>
      </c>
      <c r="N9" s="43" t="s">
        <v>263</v>
      </c>
    </row>
    <row r="10" spans="1:14" ht="24.75" thickTop="1" thickBot="1" x14ac:dyDescent="0.3">
      <c r="H10" s="68" t="s">
        <v>293</v>
      </c>
      <c r="I10" s="48">
        <v>20</v>
      </c>
      <c r="J10" s="48">
        <v>0.61</v>
      </c>
      <c r="K10" s="48">
        <v>0</v>
      </c>
      <c r="L10" s="49">
        <f>+K10/J10</f>
        <v>0</v>
      </c>
      <c r="M10" s="49">
        <f>+K10/I10</f>
        <v>0</v>
      </c>
      <c r="N10" s="50"/>
    </row>
    <row r="11" spans="1:14" ht="24" thickBot="1" x14ac:dyDescent="0.3">
      <c r="H11" s="69" t="s">
        <v>295</v>
      </c>
      <c r="I11" s="55">
        <v>2.5</v>
      </c>
      <c r="J11" s="55">
        <v>0</v>
      </c>
      <c r="K11" s="55">
        <v>0.32</v>
      </c>
      <c r="L11" s="56">
        <v>0</v>
      </c>
      <c r="M11" s="56">
        <f t="shared" ref="M11:M18" si="0">+K11/I11</f>
        <v>0.128</v>
      </c>
      <c r="N11" s="57"/>
    </row>
    <row r="12" spans="1:14" ht="47.25" thickBot="1" x14ac:dyDescent="0.3">
      <c r="H12" s="70" t="s">
        <v>297</v>
      </c>
      <c r="I12" s="61">
        <v>2.5299999999999998</v>
      </c>
      <c r="J12" s="61">
        <v>0</v>
      </c>
      <c r="K12" s="61">
        <v>0</v>
      </c>
      <c r="L12" s="62">
        <v>0</v>
      </c>
      <c r="M12" s="62">
        <f t="shared" si="0"/>
        <v>0</v>
      </c>
      <c r="N12" s="63"/>
    </row>
    <row r="13" spans="1:14" ht="24" thickBot="1" x14ac:dyDescent="0.3">
      <c r="H13" s="69" t="s">
        <v>299</v>
      </c>
      <c r="I13" s="55">
        <v>11.9</v>
      </c>
      <c r="J13" s="55">
        <v>0</v>
      </c>
      <c r="K13" s="55">
        <v>0</v>
      </c>
      <c r="L13" s="56">
        <v>0</v>
      </c>
      <c r="M13" s="56">
        <f t="shared" si="0"/>
        <v>0</v>
      </c>
      <c r="N13" s="57"/>
    </row>
    <row r="14" spans="1:14" ht="93.75" thickBot="1" x14ac:dyDescent="0.3">
      <c r="H14" s="70" t="s">
        <v>301</v>
      </c>
      <c r="I14" s="61">
        <v>9.43</v>
      </c>
      <c r="J14" s="61">
        <v>0.5</v>
      </c>
      <c r="K14" s="61">
        <v>0.32500000000000001</v>
      </c>
      <c r="L14" s="62">
        <f t="shared" ref="L14:L17" si="1">+K14/J14</f>
        <v>0.65</v>
      </c>
      <c r="M14" s="62">
        <f t="shared" si="0"/>
        <v>3.4464475079533409E-2</v>
      </c>
      <c r="N14" s="63"/>
    </row>
    <row r="15" spans="1:14" ht="24" thickBot="1" x14ac:dyDescent="0.3">
      <c r="H15" s="69" t="s">
        <v>303</v>
      </c>
      <c r="I15" s="55">
        <v>0.6</v>
      </c>
      <c r="J15" s="55">
        <v>0</v>
      </c>
      <c r="K15" s="55">
        <v>0</v>
      </c>
      <c r="L15" s="56">
        <v>0</v>
      </c>
      <c r="M15" s="56">
        <f t="shared" si="0"/>
        <v>0</v>
      </c>
      <c r="N15" s="57"/>
    </row>
    <row r="16" spans="1:14" ht="24" thickBot="1" x14ac:dyDescent="0.3">
      <c r="H16" s="70" t="s">
        <v>305</v>
      </c>
      <c r="I16" s="61">
        <v>4</v>
      </c>
      <c r="J16" s="61">
        <v>0</v>
      </c>
      <c r="K16" s="61">
        <v>0</v>
      </c>
      <c r="L16" s="62">
        <v>0</v>
      </c>
      <c r="M16" s="62">
        <f t="shared" si="0"/>
        <v>0</v>
      </c>
      <c r="N16" s="71"/>
    </row>
    <row r="17" spans="8:14" ht="24" thickBot="1" x14ac:dyDescent="0.3">
      <c r="H17" s="69" t="s">
        <v>307</v>
      </c>
      <c r="I17" s="55">
        <v>17</v>
      </c>
      <c r="J17" s="55">
        <v>17</v>
      </c>
      <c r="K17" s="55">
        <v>17</v>
      </c>
      <c r="L17" s="56">
        <f t="shared" si="1"/>
        <v>1</v>
      </c>
      <c r="M17" s="56">
        <f t="shared" si="0"/>
        <v>1</v>
      </c>
      <c r="N17" s="57"/>
    </row>
    <row r="18" spans="8:14" ht="24" thickBot="1" x14ac:dyDescent="0.3">
      <c r="H18" s="70" t="s">
        <v>309</v>
      </c>
      <c r="I18" s="61">
        <v>10</v>
      </c>
      <c r="J18" s="61">
        <v>0</v>
      </c>
      <c r="K18" s="61">
        <v>0</v>
      </c>
      <c r="L18" s="62">
        <v>0</v>
      </c>
      <c r="M18" s="62">
        <f t="shared" si="0"/>
        <v>0</v>
      </c>
      <c r="N18" s="63"/>
    </row>
    <row r="22" spans="8:14" ht="15.75" thickBot="1" x14ac:dyDescent="0.3">
      <c r="H22" s="72" t="s">
        <v>259</v>
      </c>
    </row>
    <row r="23" spans="8:14" ht="72.75" thickBot="1" x14ac:dyDescent="0.3">
      <c r="H23" s="43" t="s">
        <v>261</v>
      </c>
      <c r="I23" s="43" t="s">
        <v>262</v>
      </c>
      <c r="J23" s="43" t="s">
        <v>132</v>
      </c>
      <c r="K23" s="43" t="s">
        <v>133</v>
      </c>
      <c r="L23" s="43" t="s">
        <v>355</v>
      </c>
      <c r="M23" s="43" t="s">
        <v>257</v>
      </c>
      <c r="N23" s="43" t="s">
        <v>263</v>
      </c>
    </row>
    <row r="24" spans="8:14" ht="24.75" thickTop="1" thickBot="1" x14ac:dyDescent="0.3">
      <c r="H24" s="73" t="s">
        <v>293</v>
      </c>
      <c r="I24" s="48">
        <v>2.5299999999999998</v>
      </c>
      <c r="J24" s="48">
        <v>0</v>
      </c>
      <c r="K24" s="48">
        <v>0</v>
      </c>
      <c r="L24" s="49">
        <v>0</v>
      </c>
      <c r="M24" s="49">
        <f t="shared" ref="M24:M32" si="2">+K24/I24</f>
        <v>0</v>
      </c>
      <c r="N24" s="50"/>
    </row>
    <row r="25" spans="8:14" ht="36.75" thickBot="1" x14ac:dyDescent="0.3">
      <c r="H25" s="74" t="s">
        <v>297</v>
      </c>
      <c r="I25" s="55">
        <v>26.31</v>
      </c>
      <c r="J25" s="55">
        <v>0</v>
      </c>
      <c r="K25" s="55">
        <v>0.28999999999999998</v>
      </c>
      <c r="L25" s="56">
        <v>0</v>
      </c>
      <c r="M25" s="56">
        <f t="shared" si="2"/>
        <v>1.1022424933485367E-2</v>
      </c>
      <c r="N25" s="57"/>
    </row>
    <row r="26" spans="8:14" ht="24" thickBot="1" x14ac:dyDescent="0.3">
      <c r="H26" s="75" t="s">
        <v>313</v>
      </c>
      <c r="I26" s="61">
        <v>105.1</v>
      </c>
      <c r="J26" s="61">
        <v>0</v>
      </c>
      <c r="K26" s="61">
        <v>0</v>
      </c>
      <c r="L26" s="62">
        <v>0</v>
      </c>
      <c r="M26" s="62">
        <f t="shared" si="2"/>
        <v>0</v>
      </c>
      <c r="N26" s="63"/>
    </row>
    <row r="27" spans="8:14" ht="36.75" thickBot="1" x14ac:dyDescent="0.3">
      <c r="H27" s="74" t="s">
        <v>315</v>
      </c>
      <c r="I27" s="55">
        <v>65</v>
      </c>
      <c r="J27" s="55">
        <v>0</v>
      </c>
      <c r="K27" s="55">
        <v>0</v>
      </c>
      <c r="L27" s="56">
        <v>0</v>
      </c>
      <c r="M27" s="56">
        <f t="shared" si="2"/>
        <v>0</v>
      </c>
      <c r="N27" s="57"/>
    </row>
    <row r="28" spans="8:14" ht="24" thickBot="1" x14ac:dyDescent="0.3">
      <c r="H28" s="75" t="s">
        <v>303</v>
      </c>
      <c r="I28" s="61">
        <v>22</v>
      </c>
      <c r="J28" s="61">
        <v>5</v>
      </c>
      <c r="K28" s="61">
        <v>3</v>
      </c>
      <c r="L28" s="62">
        <f t="shared" ref="L28:L30" si="3">+K28/J28</f>
        <v>0.6</v>
      </c>
      <c r="M28" s="62">
        <f t="shared" si="2"/>
        <v>0.13636363636363635</v>
      </c>
      <c r="N28" s="63"/>
    </row>
    <row r="29" spans="8:14" ht="24" thickBot="1" x14ac:dyDescent="0.3">
      <c r="H29" s="74" t="s">
        <v>317</v>
      </c>
      <c r="I29" s="55">
        <v>20</v>
      </c>
      <c r="J29" s="55">
        <v>0</v>
      </c>
      <c r="K29" s="55">
        <v>2</v>
      </c>
      <c r="L29" s="56">
        <v>0</v>
      </c>
      <c r="M29" s="56">
        <f t="shared" si="2"/>
        <v>0.1</v>
      </c>
      <c r="N29" s="57"/>
    </row>
    <row r="30" spans="8:14" ht="24" thickBot="1" x14ac:dyDescent="0.3">
      <c r="H30" s="75" t="s">
        <v>318</v>
      </c>
      <c r="I30" s="61">
        <v>46.2</v>
      </c>
      <c r="J30" s="61">
        <v>3.6</v>
      </c>
      <c r="K30" s="61">
        <v>0.3</v>
      </c>
      <c r="L30" s="62">
        <f t="shared" si="3"/>
        <v>8.3333333333333329E-2</v>
      </c>
      <c r="M30" s="62">
        <f t="shared" si="2"/>
        <v>6.4935064935064931E-3</v>
      </c>
      <c r="N30" s="63"/>
    </row>
    <row r="31" spans="8:14" ht="24" thickBot="1" x14ac:dyDescent="0.3">
      <c r="H31" s="74" t="s">
        <v>320</v>
      </c>
      <c r="I31" s="55">
        <v>77.599999999999994</v>
      </c>
      <c r="J31" s="55">
        <v>0</v>
      </c>
      <c r="K31" s="55">
        <v>0</v>
      </c>
      <c r="L31" s="56">
        <v>0</v>
      </c>
      <c r="M31" s="56">
        <f t="shared" si="2"/>
        <v>0</v>
      </c>
      <c r="N31" s="57"/>
    </row>
    <row r="32" spans="8:14" ht="36.75" thickBot="1" x14ac:dyDescent="0.3">
      <c r="H32" s="75" t="s">
        <v>321</v>
      </c>
      <c r="I32" s="61">
        <v>1.99</v>
      </c>
      <c r="J32" s="61">
        <v>0.17</v>
      </c>
      <c r="K32" s="61">
        <v>0.62</v>
      </c>
      <c r="L32" s="62">
        <v>1.2</v>
      </c>
      <c r="M32" s="62">
        <f t="shared" si="2"/>
        <v>0.31155778894472363</v>
      </c>
      <c r="N32"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2AE7-7BF0-4C63-8755-85DF65E271AF}">
  <sheetPr>
    <tabColor rgb="FF3333CC"/>
  </sheetPr>
  <dimension ref="A1:O72"/>
  <sheetViews>
    <sheetView view="pageBreakPreview" zoomScale="85" zoomScaleNormal="100" zoomScaleSheetLayoutView="85" workbookViewId="0">
      <selection activeCell="D4" sqref="D4"/>
    </sheetView>
  </sheetViews>
  <sheetFormatPr baseColWidth="10" defaultColWidth="11.42578125" defaultRowHeight="15" x14ac:dyDescent="0.25"/>
  <cols>
    <col min="2" max="2" width="35.7109375" customWidth="1"/>
    <col min="3" max="3" width="6.140625" bestFit="1" customWidth="1"/>
    <col min="4" max="4" width="13.28515625" customWidth="1"/>
    <col min="5" max="5" width="6" bestFit="1" customWidth="1"/>
    <col min="6" max="6" width="9.42578125" bestFit="1" customWidth="1"/>
    <col min="7" max="7" width="20.85546875" customWidth="1"/>
    <col min="9" max="9" width="23.85546875" customWidth="1"/>
  </cols>
  <sheetData>
    <row r="1" spans="1:15" x14ac:dyDescent="0.25">
      <c r="A1" s="17"/>
      <c r="B1" s="17"/>
      <c r="C1" s="17"/>
      <c r="D1" s="17"/>
      <c r="E1" s="17"/>
      <c r="F1" s="17"/>
      <c r="G1" s="17"/>
      <c r="H1" s="17"/>
      <c r="I1" s="17"/>
      <c r="J1" s="17"/>
      <c r="K1" s="17"/>
      <c r="L1" s="17"/>
      <c r="M1" s="17"/>
      <c r="N1" s="17"/>
      <c r="O1" s="17"/>
    </row>
    <row r="2" spans="1:15" x14ac:dyDescent="0.25">
      <c r="A2" s="17"/>
      <c r="B2" s="188"/>
      <c r="C2" s="181" t="s">
        <v>112</v>
      </c>
      <c r="D2" s="181" t="s">
        <v>113</v>
      </c>
      <c r="E2" s="17"/>
      <c r="F2" s="17"/>
      <c r="G2" s="17"/>
      <c r="H2" s="17"/>
      <c r="I2" s="17"/>
      <c r="J2" s="17"/>
      <c r="K2" s="17"/>
      <c r="L2" s="17"/>
      <c r="M2" s="17"/>
      <c r="N2" s="17"/>
      <c r="O2" s="17"/>
    </row>
    <row r="3" spans="1:15" ht="30" x14ac:dyDescent="0.25">
      <c r="A3" s="17"/>
      <c r="B3" s="181" t="s">
        <v>114</v>
      </c>
      <c r="C3" s="187">
        <v>1</v>
      </c>
      <c r="D3" s="186">
        <f>+Tablero!C9</f>
        <v>0.38</v>
      </c>
      <c r="E3" s="17"/>
      <c r="F3" s="17"/>
      <c r="G3" s="17"/>
      <c r="H3" s="17"/>
      <c r="I3" s="17"/>
      <c r="J3" s="17"/>
      <c r="K3" s="17"/>
      <c r="L3" s="17"/>
      <c r="M3" s="17"/>
      <c r="N3" s="17"/>
      <c r="O3" s="17"/>
    </row>
    <row r="4" spans="1:15" ht="27" x14ac:dyDescent="0.25">
      <c r="A4" s="17"/>
      <c r="B4" s="181" t="s">
        <v>115</v>
      </c>
      <c r="C4" s="187">
        <v>1</v>
      </c>
      <c r="D4" s="186">
        <f>+Tablero!C8</f>
        <v>0.86292995632701941</v>
      </c>
      <c r="E4" s="17"/>
      <c r="F4" s="17"/>
      <c r="G4" s="17"/>
      <c r="H4" s="17"/>
      <c r="I4" s="17"/>
      <c r="J4" s="17"/>
      <c r="K4" s="17"/>
      <c r="L4" s="17"/>
      <c r="M4" s="17"/>
      <c r="N4" s="17"/>
      <c r="O4" s="17"/>
    </row>
    <row r="5" spans="1:15" x14ac:dyDescent="0.25">
      <c r="A5" s="17"/>
      <c r="B5" s="17"/>
      <c r="C5" s="17"/>
      <c r="D5" s="17"/>
      <c r="E5" s="17"/>
      <c r="F5" s="17"/>
      <c r="G5" s="17"/>
      <c r="H5" s="17"/>
      <c r="I5" s="17"/>
      <c r="J5" s="17"/>
      <c r="K5" s="17"/>
      <c r="L5" s="17"/>
      <c r="M5" s="17"/>
      <c r="N5" s="17"/>
      <c r="O5" s="17"/>
    </row>
    <row r="6" spans="1:15" x14ac:dyDescent="0.25">
      <c r="A6" s="17"/>
      <c r="B6" s="17"/>
      <c r="C6" s="17"/>
      <c r="D6" s="17"/>
      <c r="E6" s="17"/>
      <c r="F6" s="17"/>
      <c r="G6" s="17"/>
      <c r="H6" s="17"/>
      <c r="I6" s="17"/>
      <c r="J6" s="17"/>
      <c r="K6" s="17"/>
      <c r="L6" s="17"/>
      <c r="M6" s="17"/>
      <c r="N6" s="17"/>
      <c r="O6" s="17"/>
    </row>
    <row r="7" spans="1:15" x14ac:dyDescent="0.25">
      <c r="A7" s="17"/>
      <c r="B7" s="17"/>
      <c r="C7" s="17"/>
      <c r="D7" s="17"/>
      <c r="E7" s="17"/>
      <c r="F7" s="17"/>
      <c r="G7" s="17"/>
      <c r="H7" s="17"/>
      <c r="I7" s="17"/>
      <c r="J7" s="17"/>
      <c r="K7" s="17"/>
      <c r="L7" s="17"/>
      <c r="M7" s="17"/>
      <c r="N7" s="17"/>
      <c r="O7" s="17"/>
    </row>
    <row r="8" spans="1:15" x14ac:dyDescent="0.25">
      <c r="A8" s="17"/>
      <c r="B8" s="17"/>
      <c r="C8" s="17"/>
      <c r="D8" s="17"/>
      <c r="E8" s="17"/>
      <c r="F8" s="17"/>
      <c r="G8" s="17"/>
      <c r="H8" s="17"/>
      <c r="I8" s="17"/>
      <c r="J8" s="17"/>
      <c r="K8" s="17"/>
      <c r="L8" s="17"/>
      <c r="M8" s="17"/>
      <c r="N8" s="17"/>
      <c r="O8" s="17"/>
    </row>
    <row r="9" spans="1:15" x14ac:dyDescent="0.25">
      <c r="A9" s="17"/>
      <c r="B9" s="17"/>
      <c r="C9" s="17"/>
      <c r="D9" s="17"/>
      <c r="E9" s="17"/>
      <c r="F9" s="17"/>
      <c r="G9" s="17"/>
      <c r="H9" s="17"/>
      <c r="I9" s="17"/>
      <c r="J9" s="17"/>
      <c r="K9" s="17"/>
      <c r="L9" s="17"/>
      <c r="M9" s="17"/>
      <c r="N9" s="17"/>
      <c r="O9" s="17"/>
    </row>
    <row r="10" spans="1:15" x14ac:dyDescent="0.25">
      <c r="A10" s="17"/>
      <c r="B10" s="17"/>
      <c r="C10" s="17"/>
      <c r="D10" s="17"/>
      <c r="E10" s="17"/>
      <c r="F10" s="17"/>
      <c r="G10" s="17"/>
      <c r="H10" s="17"/>
      <c r="I10" s="17"/>
      <c r="J10" s="17"/>
      <c r="K10" s="17"/>
      <c r="L10" s="17"/>
      <c r="M10" s="17"/>
      <c r="N10" s="17"/>
      <c r="O10" s="17"/>
    </row>
    <row r="11" spans="1:15" x14ac:dyDescent="0.25">
      <c r="A11" s="17"/>
      <c r="B11" s="17"/>
      <c r="C11" s="17"/>
      <c r="D11" s="17"/>
      <c r="E11" s="17"/>
      <c r="F11" s="17"/>
      <c r="G11" s="17"/>
      <c r="H11" s="17"/>
      <c r="I11" s="17"/>
      <c r="J11" s="17"/>
      <c r="K11" s="17"/>
      <c r="L11" s="17"/>
      <c r="M11" s="17"/>
      <c r="N11" s="17"/>
      <c r="O11" s="17"/>
    </row>
    <row r="12" spans="1:15" x14ac:dyDescent="0.25">
      <c r="A12" s="17"/>
      <c r="B12" s="17"/>
      <c r="C12" s="17"/>
      <c r="D12" s="17"/>
      <c r="E12" s="17"/>
      <c r="F12" s="17"/>
      <c r="G12" s="17"/>
      <c r="H12" s="17"/>
      <c r="I12" s="17"/>
      <c r="J12" s="17"/>
      <c r="K12" s="17"/>
      <c r="L12" s="17"/>
      <c r="M12" s="17"/>
      <c r="N12" s="17"/>
      <c r="O12" s="17"/>
    </row>
    <row r="13" spans="1:15" x14ac:dyDescent="0.25">
      <c r="A13" s="17"/>
      <c r="B13" s="17"/>
      <c r="C13" s="17"/>
      <c r="D13" s="17"/>
      <c r="E13" s="17"/>
      <c r="F13" s="17"/>
      <c r="G13" s="17"/>
      <c r="H13" s="17"/>
      <c r="I13" s="17"/>
      <c r="J13" s="17"/>
      <c r="K13" s="17"/>
      <c r="L13" s="17"/>
      <c r="M13" s="17"/>
      <c r="N13" s="17"/>
      <c r="O13" s="17"/>
    </row>
    <row r="14" spans="1:15" x14ac:dyDescent="0.25">
      <c r="A14" s="17"/>
      <c r="B14" s="17"/>
      <c r="C14" s="17"/>
      <c r="D14" s="17"/>
      <c r="E14" s="17"/>
      <c r="F14" s="17"/>
      <c r="G14" s="17"/>
      <c r="H14" s="17"/>
      <c r="I14" s="17"/>
      <c r="J14" s="17"/>
      <c r="K14" s="17"/>
      <c r="L14" s="17"/>
      <c r="M14" s="17"/>
      <c r="N14" s="17"/>
      <c r="O14" s="17"/>
    </row>
    <row r="15" spans="1:15" x14ac:dyDescent="0.25">
      <c r="A15" s="17"/>
      <c r="B15" s="17"/>
      <c r="C15" s="17"/>
      <c r="D15" s="17"/>
      <c r="E15" s="17"/>
      <c r="F15" s="17"/>
      <c r="G15" s="17"/>
      <c r="H15" s="17"/>
      <c r="I15" s="17"/>
      <c r="J15" s="17"/>
      <c r="K15" s="17"/>
      <c r="L15" s="17"/>
      <c r="M15" s="17"/>
      <c r="N15" s="17"/>
      <c r="O15" s="17"/>
    </row>
    <row r="16" spans="1:15" x14ac:dyDescent="0.25">
      <c r="A16" s="17"/>
      <c r="B16" s="17"/>
      <c r="C16" s="17"/>
      <c r="D16" s="17"/>
      <c r="E16" s="17"/>
      <c r="F16" s="17"/>
      <c r="G16" s="17"/>
      <c r="H16" s="17"/>
      <c r="I16" s="17"/>
      <c r="J16" s="17"/>
      <c r="K16" s="17"/>
      <c r="L16" s="17"/>
      <c r="M16" s="17"/>
      <c r="N16" s="17"/>
      <c r="O16" s="17"/>
    </row>
    <row r="17" spans="1:15" x14ac:dyDescent="0.25">
      <c r="A17" s="17"/>
      <c r="B17" s="17"/>
      <c r="C17" s="17"/>
      <c r="D17" s="17"/>
      <c r="E17" s="17"/>
      <c r="F17" s="17"/>
      <c r="G17" s="17"/>
      <c r="H17" s="17"/>
      <c r="I17" s="17"/>
      <c r="J17" s="17"/>
      <c r="K17" s="17"/>
      <c r="L17" s="17"/>
      <c r="M17" s="17"/>
      <c r="N17" s="17"/>
      <c r="O17" s="17"/>
    </row>
    <row r="18" spans="1:15" x14ac:dyDescent="0.25">
      <c r="A18" s="17"/>
      <c r="B18" s="17"/>
      <c r="C18" s="17"/>
      <c r="D18" s="17"/>
      <c r="E18" s="17"/>
      <c r="F18" s="17"/>
      <c r="G18" s="17"/>
      <c r="H18" s="17"/>
      <c r="I18" s="17"/>
      <c r="J18" s="17"/>
      <c r="K18" s="17"/>
      <c r="L18" s="17"/>
      <c r="M18" s="17"/>
      <c r="N18" s="17"/>
      <c r="O18" s="17"/>
    </row>
    <row r="19" spans="1:15" x14ac:dyDescent="0.25">
      <c r="A19" s="17"/>
      <c r="B19" s="17"/>
      <c r="C19" s="17"/>
      <c r="D19" s="17"/>
      <c r="E19" s="17"/>
      <c r="F19" s="17"/>
      <c r="G19" s="17"/>
      <c r="H19" s="17"/>
      <c r="I19" s="17"/>
      <c r="J19" s="17"/>
      <c r="K19" s="17"/>
      <c r="L19" s="17"/>
      <c r="M19" s="17"/>
      <c r="N19" s="17"/>
      <c r="O19" s="17"/>
    </row>
    <row r="20" spans="1:15" x14ac:dyDescent="0.25">
      <c r="A20" s="17"/>
      <c r="B20" s="17"/>
      <c r="C20" s="17"/>
      <c r="D20" s="17"/>
      <c r="E20" s="17"/>
      <c r="F20" s="17"/>
      <c r="G20" s="17"/>
      <c r="H20" s="17"/>
      <c r="I20" s="17"/>
      <c r="J20" s="17"/>
      <c r="K20" s="17"/>
      <c r="L20" s="17"/>
      <c r="M20" s="17"/>
      <c r="N20" s="17"/>
      <c r="O20" s="17"/>
    </row>
    <row r="21" spans="1:15" x14ac:dyDescent="0.25">
      <c r="A21" s="17"/>
      <c r="B21" s="17"/>
      <c r="C21" s="17"/>
      <c r="D21" s="17"/>
      <c r="E21" s="17"/>
      <c r="F21" s="17"/>
      <c r="G21" s="17"/>
      <c r="H21" s="17"/>
      <c r="I21" s="17"/>
      <c r="J21" s="17"/>
      <c r="K21" s="17"/>
      <c r="L21" s="17"/>
      <c r="M21" s="17"/>
      <c r="N21" s="17"/>
      <c r="O21" s="17"/>
    </row>
    <row r="22" spans="1:15" x14ac:dyDescent="0.25">
      <c r="A22" s="17"/>
      <c r="B22" s="17"/>
      <c r="C22" s="17"/>
      <c r="D22" s="17"/>
      <c r="E22" s="17"/>
      <c r="F22" s="17"/>
      <c r="G22" s="17"/>
      <c r="H22" s="17"/>
      <c r="I22" s="17"/>
      <c r="J22" s="17"/>
      <c r="K22" s="17"/>
      <c r="L22" s="17"/>
      <c r="M22" s="17"/>
      <c r="N22" s="17"/>
      <c r="O22" s="17"/>
    </row>
    <row r="23" spans="1:15" x14ac:dyDescent="0.25">
      <c r="A23" s="17"/>
      <c r="B23" s="17"/>
      <c r="C23" s="17"/>
      <c r="D23" s="17"/>
      <c r="E23" s="17"/>
      <c r="F23" s="17"/>
      <c r="G23" s="17"/>
      <c r="H23" s="17"/>
      <c r="I23" s="17"/>
      <c r="J23" s="17"/>
      <c r="K23" s="17"/>
      <c r="L23" s="17"/>
      <c r="M23" s="17"/>
      <c r="N23" s="17"/>
      <c r="O23" s="17"/>
    </row>
    <row r="24" spans="1:15" ht="90" x14ac:dyDescent="0.25">
      <c r="A24" s="17"/>
      <c r="B24" s="181" t="s">
        <v>116</v>
      </c>
      <c r="C24" s="181" t="s">
        <v>117</v>
      </c>
      <c r="D24" s="181" t="s">
        <v>118</v>
      </c>
      <c r="E24" s="189"/>
      <c r="F24" s="189"/>
      <c r="G24" s="17"/>
      <c r="H24" s="17"/>
      <c r="I24" s="17"/>
      <c r="J24" s="17"/>
      <c r="K24" s="17"/>
      <c r="L24" s="17"/>
      <c r="M24" s="17"/>
      <c r="N24" s="17"/>
      <c r="O24" s="17"/>
    </row>
    <row r="25" spans="1:15" ht="45" x14ac:dyDescent="0.25">
      <c r="A25" s="17"/>
      <c r="B25" s="185" t="s">
        <v>27</v>
      </c>
      <c r="C25" s="183">
        <f>+Tablero!C13</f>
        <v>0.2</v>
      </c>
      <c r="D25" s="183">
        <f>+Tablero!G13</f>
        <v>0.75500000000000012</v>
      </c>
      <c r="E25" s="190"/>
      <c r="F25" s="191"/>
      <c r="G25" s="17"/>
      <c r="H25" s="17"/>
      <c r="I25" s="17"/>
      <c r="J25" s="17"/>
      <c r="K25" s="17"/>
      <c r="L25" s="17"/>
      <c r="M25" s="17"/>
      <c r="N25" s="17"/>
      <c r="O25" s="17"/>
    </row>
    <row r="26" spans="1:15" ht="60" x14ac:dyDescent="0.25">
      <c r="A26" s="17"/>
      <c r="B26" s="184" t="s">
        <v>61</v>
      </c>
      <c r="C26" s="183">
        <f>+Tablero!C22</f>
        <v>0.4</v>
      </c>
      <c r="D26" s="183">
        <f>+Tablero!G22</f>
        <v>0.94027906976744191</v>
      </c>
      <c r="E26" s="190"/>
      <c r="F26" s="191"/>
      <c r="G26" s="17"/>
      <c r="H26" s="17"/>
      <c r="I26" s="17"/>
      <c r="J26" s="17"/>
      <c r="K26" s="17"/>
      <c r="L26" s="17"/>
      <c r="M26" s="17"/>
      <c r="N26" s="17"/>
      <c r="O26" s="17"/>
    </row>
    <row r="27" spans="1:15" ht="30" x14ac:dyDescent="0.25">
      <c r="A27" s="17"/>
      <c r="B27" s="184" t="s">
        <v>97</v>
      </c>
      <c r="C27" s="183">
        <f>+Tablero!C32</f>
        <v>0.4</v>
      </c>
      <c r="D27" s="183">
        <f>+Tablero!G32</f>
        <v>0.83954582105010667</v>
      </c>
      <c r="E27" s="190"/>
      <c r="F27" s="191"/>
      <c r="G27" s="17"/>
      <c r="H27" s="17"/>
      <c r="I27" s="17"/>
      <c r="J27" s="17"/>
      <c r="K27" s="17"/>
      <c r="L27" s="17"/>
      <c r="M27" s="17"/>
      <c r="N27" s="17"/>
      <c r="O27" s="17"/>
    </row>
    <row r="28" spans="1:15" x14ac:dyDescent="0.25">
      <c r="A28" s="17"/>
      <c r="B28" s="17"/>
      <c r="C28" s="182">
        <f>SUM(C25:C27)</f>
        <v>1</v>
      </c>
      <c r="D28" s="192"/>
      <c r="E28" s="17"/>
      <c r="F28" s="17"/>
      <c r="G28" s="17"/>
      <c r="H28" s="17"/>
      <c r="I28" s="17"/>
      <c r="J28" s="17"/>
      <c r="K28" s="17"/>
      <c r="L28" s="17"/>
      <c r="M28" s="17"/>
      <c r="N28" s="17"/>
      <c r="O28" s="17"/>
    </row>
    <row r="29" spans="1:15" x14ac:dyDescent="0.25">
      <c r="A29" s="17"/>
      <c r="B29" s="17"/>
      <c r="C29" s="17"/>
      <c r="D29" s="17"/>
      <c r="E29" s="17"/>
      <c r="F29" s="17"/>
      <c r="G29" s="17"/>
      <c r="H29" s="17"/>
      <c r="I29" s="17"/>
      <c r="J29" s="17"/>
      <c r="K29" s="17"/>
      <c r="L29" s="17"/>
      <c r="M29" s="17"/>
      <c r="N29" s="17"/>
      <c r="O29" s="17"/>
    </row>
    <row r="30" spans="1:15" x14ac:dyDescent="0.25">
      <c r="A30" s="17"/>
      <c r="B30" s="17"/>
      <c r="C30" s="17"/>
      <c r="D30" s="17"/>
      <c r="E30" s="17"/>
      <c r="F30" s="17"/>
      <c r="G30" s="17"/>
      <c r="H30" s="17"/>
      <c r="I30" s="17"/>
      <c r="J30" s="17"/>
      <c r="K30" s="17"/>
      <c r="L30" s="17"/>
      <c r="M30" s="17"/>
      <c r="N30" s="17"/>
      <c r="O30" s="17"/>
    </row>
    <row r="31" spans="1:15" x14ac:dyDescent="0.25">
      <c r="A31" s="17"/>
      <c r="B31" s="17"/>
      <c r="C31" s="17"/>
      <c r="D31" s="17"/>
      <c r="E31" s="17"/>
      <c r="F31" s="17"/>
      <c r="G31" s="17"/>
      <c r="H31" s="17"/>
      <c r="I31" s="17"/>
      <c r="J31" s="17"/>
      <c r="K31" s="17"/>
      <c r="L31" s="17"/>
      <c r="M31" s="17"/>
      <c r="N31" s="17"/>
      <c r="O31" s="17"/>
    </row>
    <row r="32" spans="1:15" x14ac:dyDescent="0.25">
      <c r="A32" s="17"/>
      <c r="B32" s="17"/>
      <c r="C32" s="17"/>
      <c r="D32" s="17"/>
      <c r="E32" s="17"/>
      <c r="F32" s="17"/>
      <c r="G32" s="17"/>
      <c r="H32" s="17"/>
      <c r="I32" s="17"/>
      <c r="J32" s="17"/>
      <c r="K32" s="17"/>
      <c r="L32" s="17"/>
      <c r="M32" s="17"/>
      <c r="N32" s="17"/>
      <c r="O32" s="17"/>
    </row>
    <row r="33" spans="1:15" x14ac:dyDescent="0.25">
      <c r="A33" s="17"/>
      <c r="B33" s="17"/>
      <c r="C33" s="17"/>
      <c r="D33" s="17"/>
      <c r="E33" s="17"/>
      <c r="F33" s="17"/>
      <c r="G33" s="17"/>
      <c r="H33" s="17"/>
      <c r="I33" s="17"/>
      <c r="J33" s="17"/>
      <c r="K33" s="17"/>
      <c r="L33" s="17"/>
      <c r="M33" s="17"/>
      <c r="N33" s="17"/>
      <c r="O33" s="17"/>
    </row>
    <row r="34" spans="1:15" x14ac:dyDescent="0.25">
      <c r="A34" s="17"/>
      <c r="B34" s="17"/>
      <c r="C34" s="17"/>
      <c r="D34" s="17"/>
      <c r="E34" s="17"/>
      <c r="F34" s="17"/>
      <c r="G34" s="17"/>
      <c r="H34" s="17"/>
      <c r="I34" s="17"/>
      <c r="J34" s="17"/>
      <c r="K34" s="17"/>
      <c r="L34" s="17"/>
      <c r="M34" s="17"/>
      <c r="N34" s="17"/>
      <c r="O34" s="17"/>
    </row>
    <row r="35" spans="1:15" x14ac:dyDescent="0.25">
      <c r="A35" s="17"/>
      <c r="B35" s="17"/>
      <c r="C35" s="17"/>
      <c r="D35" s="17"/>
      <c r="E35" s="17"/>
      <c r="F35" s="17"/>
      <c r="G35" s="17"/>
      <c r="H35" s="17"/>
      <c r="I35" s="17"/>
      <c r="J35" s="17"/>
      <c r="K35" s="17"/>
      <c r="L35" s="17"/>
      <c r="M35" s="17"/>
      <c r="N35" s="17"/>
      <c r="O35" s="17"/>
    </row>
    <row r="36" spans="1:15" x14ac:dyDescent="0.25">
      <c r="A36" s="17"/>
      <c r="B36" s="17"/>
      <c r="C36" s="17"/>
      <c r="D36" s="17"/>
      <c r="E36" s="17"/>
      <c r="F36" s="17"/>
      <c r="G36" s="17"/>
      <c r="H36" s="17"/>
      <c r="I36" s="17"/>
      <c r="J36" s="17"/>
      <c r="K36" s="17"/>
      <c r="L36" s="17"/>
      <c r="M36" s="17"/>
      <c r="N36" s="17"/>
      <c r="O36" s="17"/>
    </row>
    <row r="37" spans="1:15" x14ac:dyDescent="0.25">
      <c r="A37" s="17"/>
      <c r="B37" s="181" t="s">
        <v>10</v>
      </c>
      <c r="C37" s="181" t="s">
        <v>117</v>
      </c>
      <c r="D37" s="181" t="s">
        <v>119</v>
      </c>
      <c r="E37" s="189"/>
      <c r="F37" s="189"/>
      <c r="G37" s="17"/>
      <c r="H37" s="17"/>
      <c r="I37" s="17"/>
      <c r="J37" s="17"/>
      <c r="K37" s="17"/>
      <c r="L37" s="17"/>
      <c r="M37" s="17"/>
      <c r="N37" s="17"/>
      <c r="O37" s="17"/>
    </row>
    <row r="38" spans="1:15" ht="30" x14ac:dyDescent="0.25">
      <c r="A38" s="17"/>
      <c r="B38" s="194" t="s">
        <v>28</v>
      </c>
      <c r="C38" s="195">
        <f>+[1]Tablero!I13</f>
        <v>0.49</v>
      </c>
      <c r="D38" s="195">
        <f>+Tablero!M13</f>
        <v>0.5</v>
      </c>
      <c r="E38" s="190"/>
      <c r="F38" s="193"/>
      <c r="G38" s="17"/>
      <c r="H38" s="17"/>
      <c r="I38" s="17"/>
      <c r="J38" s="17"/>
      <c r="K38" s="17"/>
      <c r="L38" s="17"/>
      <c r="M38" s="17"/>
      <c r="N38" s="17"/>
      <c r="O38" s="17"/>
    </row>
    <row r="39" spans="1:15" ht="30" x14ac:dyDescent="0.25">
      <c r="A39" s="17"/>
      <c r="B39" s="194" t="s">
        <v>53</v>
      </c>
      <c r="C39" s="195">
        <f>+[1]Tablero!I19</f>
        <v>0.51</v>
      </c>
      <c r="D39" s="195">
        <f>+Tablero!M19</f>
        <v>1</v>
      </c>
      <c r="E39" s="190"/>
      <c r="F39" s="193"/>
      <c r="G39" s="17"/>
      <c r="H39" s="17"/>
      <c r="I39" s="17"/>
      <c r="J39" s="17"/>
      <c r="K39" s="17"/>
      <c r="L39" s="17"/>
      <c r="M39" s="17"/>
      <c r="N39" s="17"/>
      <c r="O39" s="17"/>
    </row>
    <row r="40" spans="1:15" ht="30" x14ac:dyDescent="0.25">
      <c r="A40" s="17"/>
      <c r="B40" s="180" t="s">
        <v>62</v>
      </c>
      <c r="C40" s="179">
        <f>+[1]Tablero!I22</f>
        <v>0.48</v>
      </c>
      <c r="D40" s="179">
        <f>+Tablero!M22</f>
        <v>0.79999999999999993</v>
      </c>
      <c r="E40" s="190"/>
      <c r="F40" s="193"/>
      <c r="G40" s="17"/>
      <c r="H40" s="17"/>
      <c r="I40" s="17"/>
      <c r="J40" s="17"/>
      <c r="K40" s="17"/>
      <c r="L40" s="17"/>
      <c r="M40" s="17"/>
      <c r="N40" s="17"/>
      <c r="O40" s="17"/>
    </row>
    <row r="41" spans="1:15" ht="45" x14ac:dyDescent="0.25">
      <c r="A41" s="17"/>
      <c r="B41" s="180" t="s">
        <v>81</v>
      </c>
      <c r="C41" s="179">
        <f>+[1]Tablero!I28</f>
        <v>0.52</v>
      </c>
      <c r="D41" s="179">
        <f>+Tablero!M28</f>
        <v>1.0697674418604652</v>
      </c>
      <c r="E41" s="190"/>
      <c r="F41" s="193"/>
      <c r="G41" s="17"/>
      <c r="H41" s="17"/>
      <c r="I41" s="17"/>
      <c r="J41" s="17"/>
      <c r="K41" s="17"/>
      <c r="L41" s="17"/>
      <c r="M41" s="17"/>
      <c r="N41" s="17"/>
      <c r="O41" s="17"/>
    </row>
    <row r="42" spans="1:15" ht="30" x14ac:dyDescent="0.25">
      <c r="A42" s="17"/>
      <c r="B42" s="194" t="s">
        <v>98</v>
      </c>
      <c r="C42" s="195">
        <f>+[1]Tablero!I33</f>
        <v>1</v>
      </c>
      <c r="D42" s="195">
        <f>+Tablero!M32</f>
        <v>0.83954582105010667</v>
      </c>
      <c r="E42" s="190"/>
      <c r="F42" s="193"/>
      <c r="G42" s="17"/>
      <c r="H42" s="17"/>
      <c r="I42" s="17"/>
      <c r="J42" s="17"/>
      <c r="K42" s="17"/>
      <c r="L42" s="17"/>
      <c r="M42" s="17"/>
      <c r="N42" s="17"/>
      <c r="O42" s="17"/>
    </row>
    <row r="43" spans="1:15" x14ac:dyDescent="0.25">
      <c r="A43" s="17"/>
      <c r="B43" s="17"/>
      <c r="C43" s="17"/>
      <c r="D43" s="17"/>
      <c r="E43" s="17"/>
      <c r="F43" s="17"/>
      <c r="G43" s="17"/>
      <c r="H43" s="17"/>
      <c r="I43" s="17"/>
      <c r="J43" s="17"/>
      <c r="K43" s="17"/>
      <c r="L43" s="17"/>
      <c r="M43" s="17"/>
      <c r="N43" s="17"/>
      <c r="O43" s="17"/>
    </row>
    <row r="44" spans="1:15" x14ac:dyDescent="0.25">
      <c r="A44" s="17"/>
      <c r="B44" s="17"/>
      <c r="C44" s="17"/>
      <c r="D44" s="17"/>
      <c r="E44" s="17"/>
      <c r="F44" s="17"/>
      <c r="G44" s="17"/>
      <c r="H44" s="17"/>
      <c r="I44" s="17"/>
      <c r="J44" s="17"/>
      <c r="K44" s="17"/>
      <c r="L44" s="17"/>
      <c r="M44" s="17"/>
      <c r="N44" s="17"/>
      <c r="O44" s="17"/>
    </row>
    <row r="45" spans="1:15" x14ac:dyDescent="0.25">
      <c r="A45" s="17"/>
      <c r="B45" s="17"/>
      <c r="C45" s="17"/>
      <c r="D45" s="17"/>
      <c r="E45" s="17"/>
      <c r="F45" s="17"/>
      <c r="G45" s="17"/>
      <c r="H45" s="17"/>
      <c r="I45" s="17"/>
      <c r="J45" s="17"/>
      <c r="K45" s="17"/>
      <c r="L45" s="17"/>
      <c r="M45" s="17"/>
      <c r="N45" s="17"/>
      <c r="O45" s="17"/>
    </row>
    <row r="46" spans="1:15" x14ac:dyDescent="0.25">
      <c r="A46" s="17"/>
      <c r="B46" s="17"/>
      <c r="C46" s="17"/>
      <c r="D46" s="17"/>
      <c r="E46" s="17"/>
      <c r="F46" s="17"/>
      <c r="G46" s="17"/>
      <c r="H46" s="17"/>
      <c r="I46" s="17"/>
      <c r="J46" s="17"/>
      <c r="K46" s="17"/>
      <c r="L46" s="17"/>
      <c r="M46" s="17"/>
      <c r="N46" s="17"/>
      <c r="O46" s="17"/>
    </row>
    <row r="47" spans="1:15" x14ac:dyDescent="0.25">
      <c r="A47" s="17"/>
      <c r="B47" s="17"/>
      <c r="C47" s="17"/>
      <c r="D47" s="17"/>
      <c r="E47" s="17"/>
      <c r="F47" s="17"/>
      <c r="G47" s="17"/>
      <c r="H47" s="17"/>
      <c r="I47" s="17"/>
      <c r="J47" s="17"/>
      <c r="K47" s="17"/>
      <c r="L47" s="17"/>
      <c r="M47" s="17"/>
      <c r="N47" s="17"/>
      <c r="O47" s="17"/>
    </row>
    <row r="48" spans="1:15" x14ac:dyDescent="0.25">
      <c r="A48" s="17"/>
      <c r="B48" s="17"/>
      <c r="C48" s="17"/>
      <c r="D48" s="17"/>
      <c r="E48" s="17"/>
      <c r="F48" s="17"/>
      <c r="G48" s="17"/>
      <c r="H48" s="17"/>
      <c r="I48" s="17"/>
      <c r="J48" s="17"/>
      <c r="K48" s="17"/>
      <c r="L48" s="17"/>
      <c r="M48" s="17"/>
      <c r="N48" s="17"/>
      <c r="O48" s="17"/>
    </row>
    <row r="49" spans="1:15" x14ac:dyDescent="0.25">
      <c r="A49" s="17"/>
      <c r="B49" s="17"/>
      <c r="C49" s="17"/>
      <c r="D49" s="17"/>
      <c r="E49" s="17"/>
      <c r="F49" s="17"/>
      <c r="G49" s="17"/>
      <c r="H49" s="17"/>
      <c r="I49" s="17"/>
      <c r="J49" s="17"/>
      <c r="K49" s="17"/>
      <c r="L49" s="17"/>
      <c r="M49" s="17"/>
      <c r="N49" s="17"/>
      <c r="O49" s="17"/>
    </row>
    <row r="50" spans="1:15" x14ac:dyDescent="0.25">
      <c r="A50" s="17"/>
      <c r="B50" s="17"/>
      <c r="C50" s="17"/>
      <c r="D50" s="17"/>
      <c r="E50" s="17"/>
      <c r="F50" s="17"/>
      <c r="G50" s="17"/>
      <c r="H50" s="17"/>
      <c r="I50" s="17"/>
      <c r="J50" s="17"/>
      <c r="K50" s="17"/>
      <c r="L50" s="17"/>
      <c r="M50" s="17"/>
      <c r="N50" s="17"/>
      <c r="O50" s="17"/>
    </row>
    <row r="51" spans="1:15" x14ac:dyDescent="0.25">
      <c r="A51" s="17"/>
      <c r="B51" s="17"/>
      <c r="C51" s="17"/>
      <c r="D51" s="17"/>
      <c r="E51" s="17"/>
      <c r="F51" s="17"/>
      <c r="G51" s="17"/>
      <c r="H51" s="17"/>
      <c r="I51" s="17"/>
      <c r="J51" s="17"/>
      <c r="K51" s="17"/>
      <c r="L51" s="17"/>
      <c r="M51" s="17"/>
      <c r="N51" s="17"/>
      <c r="O51" s="17"/>
    </row>
    <row r="52" spans="1:15" x14ac:dyDescent="0.25">
      <c r="A52" s="17"/>
      <c r="B52" s="17"/>
      <c r="C52" s="17"/>
      <c r="D52" s="17"/>
      <c r="E52" s="17"/>
      <c r="F52" s="17"/>
      <c r="G52" s="17"/>
      <c r="H52" s="17"/>
      <c r="I52" s="17"/>
      <c r="J52" s="17"/>
      <c r="K52" s="17"/>
      <c r="L52" s="17"/>
      <c r="M52" s="17"/>
      <c r="N52" s="17"/>
      <c r="O52" s="17"/>
    </row>
    <row r="53" spans="1:15" x14ac:dyDescent="0.25">
      <c r="A53" s="17"/>
      <c r="B53" s="17"/>
      <c r="C53" s="17"/>
      <c r="D53" s="17"/>
      <c r="E53" s="17"/>
      <c r="F53" s="17"/>
      <c r="G53" s="17"/>
      <c r="H53" s="17"/>
      <c r="I53" s="17"/>
      <c r="J53" s="17"/>
      <c r="K53" s="17"/>
      <c r="L53" s="17"/>
      <c r="M53" s="17"/>
      <c r="N53" s="17"/>
      <c r="O53" s="17"/>
    </row>
    <row r="54" spans="1:15" x14ac:dyDescent="0.25">
      <c r="A54" s="17"/>
      <c r="B54" s="17"/>
      <c r="C54" s="17"/>
      <c r="D54" s="17"/>
      <c r="E54" s="17"/>
      <c r="F54" s="17"/>
      <c r="G54" s="17"/>
      <c r="H54" s="17"/>
      <c r="I54" s="17"/>
      <c r="J54" s="17"/>
      <c r="K54" s="17"/>
      <c r="L54" s="17"/>
      <c r="M54" s="17"/>
      <c r="N54" s="17"/>
      <c r="O54" s="17"/>
    </row>
    <row r="55" spans="1:15" x14ac:dyDescent="0.25">
      <c r="A55" s="17"/>
      <c r="B55" s="17"/>
      <c r="C55" s="17"/>
      <c r="D55" s="17"/>
      <c r="E55" s="17"/>
      <c r="F55" s="17"/>
      <c r="G55" s="17"/>
      <c r="H55" s="17"/>
      <c r="I55" s="17"/>
      <c r="J55" s="17"/>
      <c r="K55" s="17"/>
      <c r="L55" s="17"/>
      <c r="M55" s="17"/>
      <c r="N55" s="17"/>
      <c r="O55" s="17"/>
    </row>
    <row r="56" spans="1:15" x14ac:dyDescent="0.25">
      <c r="A56" s="17"/>
      <c r="B56" s="17"/>
      <c r="C56" s="17"/>
      <c r="D56" s="17"/>
      <c r="E56" s="17"/>
      <c r="F56" s="17"/>
      <c r="G56" s="17"/>
      <c r="H56" s="17"/>
      <c r="I56" s="17"/>
      <c r="J56" s="17"/>
      <c r="K56" s="17"/>
      <c r="L56" s="17"/>
      <c r="M56" s="17"/>
      <c r="N56" s="17"/>
      <c r="O56" s="17"/>
    </row>
    <row r="57" spans="1:15" x14ac:dyDescent="0.25">
      <c r="A57" s="17"/>
      <c r="B57" s="17"/>
      <c r="C57" s="17"/>
      <c r="D57" s="17"/>
      <c r="E57" s="17"/>
      <c r="F57" s="17"/>
      <c r="G57" s="17"/>
      <c r="H57" s="17"/>
      <c r="I57" s="17"/>
      <c r="J57" s="17"/>
      <c r="K57" s="17"/>
      <c r="L57" s="17"/>
      <c r="M57" s="17"/>
      <c r="N57" s="17"/>
      <c r="O57" s="17"/>
    </row>
    <row r="58" spans="1:15" x14ac:dyDescent="0.25">
      <c r="J58" s="17"/>
      <c r="K58" s="17"/>
      <c r="L58" s="17"/>
      <c r="M58" s="17"/>
      <c r="N58" s="17"/>
      <c r="O58" s="17"/>
    </row>
    <row r="59" spans="1:15" x14ac:dyDescent="0.25">
      <c r="J59" s="17"/>
      <c r="K59" s="17"/>
      <c r="L59" s="17"/>
      <c r="M59" s="17"/>
      <c r="N59" s="17"/>
      <c r="O59" s="17"/>
    </row>
    <row r="60" spans="1:15" x14ac:dyDescent="0.25">
      <c r="J60" s="17"/>
      <c r="K60" s="17"/>
      <c r="L60" s="17"/>
      <c r="M60" s="17"/>
      <c r="N60" s="17"/>
      <c r="O60" s="17"/>
    </row>
    <row r="61" spans="1:15" x14ac:dyDescent="0.25">
      <c r="J61" s="17"/>
      <c r="K61" s="17"/>
      <c r="L61" s="17"/>
      <c r="M61" s="17"/>
      <c r="N61" s="17"/>
      <c r="O61" s="17"/>
    </row>
    <row r="62" spans="1:15" x14ac:dyDescent="0.25">
      <c r="J62" s="17"/>
      <c r="K62" s="17"/>
      <c r="L62" s="17"/>
      <c r="M62" s="17"/>
      <c r="N62" s="17"/>
      <c r="O62" s="17"/>
    </row>
    <row r="63" spans="1:15" x14ac:dyDescent="0.25">
      <c r="J63" s="17"/>
      <c r="K63" s="17"/>
      <c r="L63" s="17"/>
      <c r="M63" s="17"/>
      <c r="N63" s="17"/>
      <c r="O63" s="17"/>
    </row>
    <row r="64" spans="1:15" x14ac:dyDescent="0.25">
      <c r="J64" s="17"/>
      <c r="K64" s="17"/>
      <c r="L64" s="17"/>
      <c r="M64" s="17"/>
      <c r="N64" s="17"/>
      <c r="O64" s="17"/>
    </row>
    <row r="65" spans="10:15" x14ac:dyDescent="0.25">
      <c r="J65" s="17"/>
      <c r="K65" s="17"/>
      <c r="L65" s="17"/>
      <c r="M65" s="17"/>
      <c r="N65" s="17"/>
      <c r="O65" s="17"/>
    </row>
    <row r="66" spans="10:15" x14ac:dyDescent="0.25">
      <c r="J66" s="17"/>
      <c r="K66" s="17"/>
      <c r="L66" s="17"/>
      <c r="M66" s="17"/>
      <c r="N66" s="17"/>
      <c r="O66" s="17"/>
    </row>
    <row r="67" spans="10:15" x14ac:dyDescent="0.25">
      <c r="J67" s="17"/>
      <c r="K67" s="17"/>
      <c r="L67" s="17"/>
      <c r="M67" s="17"/>
      <c r="N67" s="17"/>
      <c r="O67" s="17"/>
    </row>
    <row r="68" spans="10:15" x14ac:dyDescent="0.25">
      <c r="J68" s="17"/>
      <c r="K68" s="17"/>
      <c r="L68" s="17"/>
      <c r="M68" s="17"/>
      <c r="N68" s="17"/>
      <c r="O68" s="17"/>
    </row>
    <row r="69" spans="10:15" x14ac:dyDescent="0.25">
      <c r="J69" s="17"/>
      <c r="K69" s="17"/>
      <c r="L69" s="17"/>
      <c r="M69" s="17"/>
      <c r="N69" s="17"/>
      <c r="O69" s="17"/>
    </row>
    <row r="70" spans="10:15" x14ac:dyDescent="0.25">
      <c r="J70" s="17"/>
      <c r="K70" s="17"/>
      <c r="L70" s="17"/>
      <c r="M70" s="17"/>
      <c r="N70" s="17"/>
      <c r="O70" s="17"/>
    </row>
    <row r="71" spans="10:15" x14ac:dyDescent="0.25">
      <c r="J71" s="17"/>
      <c r="K71" s="17"/>
      <c r="L71" s="17"/>
      <c r="M71" s="17"/>
      <c r="N71" s="17"/>
      <c r="O71" s="17"/>
    </row>
    <row r="72" spans="10:15" x14ac:dyDescent="0.25">
      <c r="J72" s="17"/>
      <c r="K72" s="17"/>
      <c r="L72" s="17"/>
      <c r="M72" s="17"/>
      <c r="N72" s="17"/>
      <c r="O72" s="17"/>
    </row>
  </sheetData>
  <pageMargins left="0.7" right="0.7" top="0.75" bottom="0.75" header="0.3" footer="0.3"/>
  <pageSetup scale="4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CE1-792A-45CA-8C1C-65ACB3562280}">
  <dimension ref="A1:AI32"/>
  <sheetViews>
    <sheetView showGridLines="0" topLeftCell="A2" zoomScale="70" zoomScaleNormal="70" workbookViewId="0">
      <pane ySplit="2280" topLeftCell="A10" activePane="bottomLeft"/>
      <selection activeCell="AH2" sqref="AH2"/>
      <selection pane="bottomLeft" activeCell="D12" sqref="D12"/>
    </sheetView>
  </sheetViews>
  <sheetFormatPr baseColWidth="10" defaultColWidth="11.42578125" defaultRowHeight="15" x14ac:dyDescent="0.25"/>
  <cols>
    <col min="1" max="1" width="6.28515625" customWidth="1"/>
    <col min="2" max="2" width="37.42578125" customWidth="1"/>
    <col min="3" max="3" width="12.85546875" customWidth="1"/>
    <col min="4" max="4" width="14" customWidth="1"/>
    <col min="5" max="5" width="12.28515625" customWidth="1"/>
    <col min="6" max="6" width="12.5703125" customWidth="1"/>
    <col min="7" max="7" width="12.85546875" customWidth="1"/>
    <col min="8" max="8" width="15.28515625" customWidth="1"/>
    <col min="9" max="9" width="11.85546875" customWidth="1"/>
    <col min="10" max="10" width="12" customWidth="1"/>
    <col min="11" max="11" width="10.28515625" customWidth="1"/>
    <col min="12" max="12" width="12.5703125" customWidth="1"/>
    <col min="13" max="13" width="10.5703125" customWidth="1"/>
    <col min="14" max="14" width="12" customWidth="1"/>
    <col min="15" max="15" width="11.140625" customWidth="1"/>
    <col min="16" max="16" width="11.42578125" customWidth="1"/>
    <col min="17" max="17" width="10.7109375" customWidth="1"/>
    <col min="18" max="18" width="11.7109375" customWidth="1"/>
    <col min="19" max="19" width="13.42578125" customWidth="1"/>
    <col min="20" max="20" width="13.28515625" customWidth="1"/>
    <col min="21" max="21" width="11.85546875" customWidth="1"/>
    <col min="22" max="24" width="13" customWidth="1"/>
    <col min="25" max="25" width="12.140625" customWidth="1"/>
    <col min="26" max="26" width="15.28515625" customWidth="1"/>
    <col min="27" max="29" width="16.28515625" customWidth="1"/>
    <col min="30" max="30" width="14" customWidth="1"/>
    <col min="31" max="31" width="3.140625" customWidth="1"/>
    <col min="32" max="32" width="43.28515625" customWidth="1"/>
    <col min="33" max="33" width="4.42578125" customWidth="1"/>
    <col min="35" max="35" width="14.5703125" customWidth="1"/>
  </cols>
  <sheetData>
    <row r="1" spans="1:35" ht="18.75" x14ac:dyDescent="0.3">
      <c r="A1" s="8"/>
      <c r="B1" s="265" t="s">
        <v>120</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row>
    <row r="2" spans="1:35" ht="18.75" x14ac:dyDescent="0.3">
      <c r="A2" s="8"/>
      <c r="B2" s="265" t="s">
        <v>121</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1:35" ht="18.75" x14ac:dyDescent="0.3">
      <c r="A3" s="8"/>
      <c r="B3" s="265" t="s">
        <v>122</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5" ht="18.75" x14ac:dyDescent="0.3">
      <c r="B4" s="270" t="s">
        <v>123</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5" ht="72" x14ac:dyDescent="0.25">
      <c r="B5" s="1" t="s">
        <v>13</v>
      </c>
      <c r="C5" s="1" t="s">
        <v>124</v>
      </c>
      <c r="D5" s="1" t="s">
        <v>125</v>
      </c>
      <c r="E5" s="1" t="s">
        <v>126</v>
      </c>
      <c r="F5" s="1" t="s">
        <v>127</v>
      </c>
      <c r="G5" s="1" t="s">
        <v>128</v>
      </c>
      <c r="H5" s="1" t="s">
        <v>129</v>
      </c>
      <c r="I5" s="1" t="s">
        <v>130</v>
      </c>
      <c r="J5" s="1" t="s">
        <v>131</v>
      </c>
      <c r="K5" s="1" t="s">
        <v>132</v>
      </c>
      <c r="L5" s="1" t="s">
        <v>133</v>
      </c>
      <c r="M5" s="1" t="s">
        <v>134</v>
      </c>
      <c r="N5" s="1" t="s">
        <v>135</v>
      </c>
      <c r="O5" s="1" t="s">
        <v>136</v>
      </c>
      <c r="P5" s="1" t="s">
        <v>137</v>
      </c>
      <c r="Q5" s="1" t="s">
        <v>138</v>
      </c>
      <c r="R5" s="1" t="s">
        <v>139</v>
      </c>
      <c r="S5" s="1" t="s">
        <v>140</v>
      </c>
      <c r="T5" s="1" t="s">
        <v>141</v>
      </c>
      <c r="U5" s="1" t="s">
        <v>142</v>
      </c>
      <c r="V5" s="1" t="s">
        <v>143</v>
      </c>
      <c r="W5" s="1" t="s">
        <v>144</v>
      </c>
      <c r="X5" s="1" t="s">
        <v>145</v>
      </c>
      <c r="Y5" s="1" t="s">
        <v>146</v>
      </c>
      <c r="Z5" s="1" t="s">
        <v>147</v>
      </c>
      <c r="AA5" s="1" t="s">
        <v>148</v>
      </c>
      <c r="AB5" s="1" t="s">
        <v>149</v>
      </c>
      <c r="AC5" s="1" t="s">
        <v>150</v>
      </c>
      <c r="AD5" s="266" t="s">
        <v>151</v>
      </c>
      <c r="AE5" s="267"/>
      <c r="AF5" s="3" t="s">
        <v>26</v>
      </c>
      <c r="AH5" s="15" t="s">
        <v>152</v>
      </c>
    </row>
    <row r="6" spans="1:35" ht="44.25" customHeight="1" x14ac:dyDescent="0.3">
      <c r="B6" s="12" t="s">
        <v>153</v>
      </c>
      <c r="C6" s="12"/>
      <c r="D6" s="12"/>
      <c r="E6" s="12"/>
      <c r="F6" s="12"/>
      <c r="G6" s="12"/>
      <c r="H6" s="12"/>
      <c r="I6" s="12"/>
      <c r="J6" s="12"/>
      <c r="K6" s="12"/>
      <c r="L6" s="12"/>
      <c r="M6" s="12"/>
      <c r="N6" s="12"/>
      <c r="O6" s="12"/>
      <c r="P6" s="12"/>
      <c r="Q6" s="12"/>
      <c r="R6" s="12"/>
      <c r="S6" s="12"/>
      <c r="T6" s="12"/>
      <c r="U6" s="12"/>
      <c r="V6" s="12"/>
      <c r="W6" s="12"/>
      <c r="X6" s="12"/>
      <c r="Y6" s="12"/>
      <c r="Z6" s="12"/>
      <c r="AA6" s="13"/>
      <c r="AB6" s="13"/>
      <c r="AC6" s="13"/>
      <c r="AD6" s="268"/>
      <c r="AE6" s="269"/>
      <c r="AF6" s="14"/>
      <c r="AH6" s="5"/>
      <c r="AI6" t="s">
        <v>154</v>
      </c>
    </row>
    <row r="7" spans="1:35" ht="16.5" x14ac:dyDescent="0.25">
      <c r="B7" s="11" t="s">
        <v>155</v>
      </c>
      <c r="C7" s="4">
        <v>0</v>
      </c>
      <c r="D7" s="13">
        <v>0</v>
      </c>
      <c r="E7" s="4">
        <v>0</v>
      </c>
      <c r="F7" s="13">
        <v>0</v>
      </c>
      <c r="G7" s="4">
        <v>0</v>
      </c>
      <c r="H7" s="13">
        <v>0</v>
      </c>
      <c r="I7" s="4">
        <v>0</v>
      </c>
      <c r="J7" s="13">
        <v>0</v>
      </c>
      <c r="K7" s="26">
        <v>0</v>
      </c>
      <c r="L7" s="13">
        <v>0</v>
      </c>
      <c r="M7" s="26">
        <v>0</v>
      </c>
      <c r="N7" s="13">
        <v>0</v>
      </c>
      <c r="O7" s="26">
        <v>0</v>
      </c>
      <c r="P7" s="13"/>
      <c r="Q7" s="26">
        <v>0</v>
      </c>
      <c r="R7" s="13"/>
      <c r="S7" s="26">
        <v>0</v>
      </c>
      <c r="T7" s="13"/>
      <c r="U7" s="26">
        <v>0</v>
      </c>
      <c r="V7" s="13"/>
      <c r="W7" s="26">
        <v>0</v>
      </c>
      <c r="X7" s="13"/>
      <c r="Y7" s="26">
        <v>6.8</v>
      </c>
      <c r="Z7" s="13"/>
      <c r="AA7" s="4">
        <f>+C7+E7+G7+I7+K7+M7+O7+Q7+S7+U7+W7+Y7</f>
        <v>6.8</v>
      </c>
      <c r="AB7" s="4">
        <f>C7+E7+G7+I7</f>
        <v>0</v>
      </c>
      <c r="AC7" s="28">
        <f>+D7+F7+H7+J7+L7+N7+P7+R7+T7+V7+X7+Z7</f>
        <v>0</v>
      </c>
      <c r="AD7" s="7">
        <f>IF(AB7=0,0,IF((AC7/AB7)&gt;=1.2,1.2,(AC7/AB7)))</f>
        <v>0</v>
      </c>
      <c r="AE7" s="31">
        <f>AD7</f>
        <v>0</v>
      </c>
      <c r="AF7" s="2" t="s">
        <v>156</v>
      </c>
      <c r="AH7" s="36"/>
      <c r="AI7" t="s">
        <v>157</v>
      </c>
    </row>
    <row r="8" spans="1:35" ht="24.75" customHeight="1" x14ac:dyDescent="0.25">
      <c r="B8" s="11" t="s">
        <v>158</v>
      </c>
      <c r="C8" s="4">
        <v>0</v>
      </c>
      <c r="D8" s="13">
        <v>0</v>
      </c>
      <c r="E8" s="4">
        <v>0</v>
      </c>
      <c r="F8" s="13">
        <v>0</v>
      </c>
      <c r="G8" s="4">
        <v>0</v>
      </c>
      <c r="H8" s="13">
        <v>0</v>
      </c>
      <c r="I8" s="4">
        <v>0</v>
      </c>
      <c r="J8" s="13">
        <v>0</v>
      </c>
      <c r="K8" s="26">
        <v>0</v>
      </c>
      <c r="L8" s="13">
        <v>0</v>
      </c>
      <c r="M8" s="26">
        <v>0.3</v>
      </c>
      <c r="N8" s="13">
        <v>0</v>
      </c>
      <c r="O8" s="26">
        <v>0.3</v>
      </c>
      <c r="P8" s="13"/>
      <c r="Q8" s="26">
        <v>0.3</v>
      </c>
      <c r="R8" s="13"/>
      <c r="S8" s="26">
        <v>0.4</v>
      </c>
      <c r="T8" s="13"/>
      <c r="U8" s="26">
        <v>0.4</v>
      </c>
      <c r="V8" s="13"/>
      <c r="W8" s="26">
        <v>0.6</v>
      </c>
      <c r="X8" s="13"/>
      <c r="Y8" s="26">
        <v>0.7</v>
      </c>
      <c r="Z8" s="13"/>
      <c r="AA8" s="4">
        <f t="shared" ref="AA8:AA9" si="0">+C8+E8+G8+I8+K8+M8+O8+Q8+S8+U8+W8+Y8</f>
        <v>3</v>
      </c>
      <c r="AB8" s="4">
        <f t="shared" ref="AB8:AB31" si="1">C8+E8+G8+I8</f>
        <v>0</v>
      </c>
      <c r="AC8" s="28">
        <f t="shared" ref="AC8:AC9" si="2">+D8+F8+H8+J8+L8+N8+P8+R8+T8+V8+X8+Z8</f>
        <v>0</v>
      </c>
      <c r="AD8" s="7">
        <f t="shared" ref="AD8:AD31" si="3">IF(AB8=0,0,IF((AC8/AB8)&gt;=1.2,1.2,(AC8/AB8)))</f>
        <v>0</v>
      </c>
      <c r="AE8" s="31">
        <f t="shared" ref="AE8:AE9" si="4">AD8</f>
        <v>0</v>
      </c>
      <c r="AF8" s="2" t="s">
        <v>159</v>
      </c>
      <c r="AH8" s="9"/>
      <c r="AI8" s="24">
        <v>0.9</v>
      </c>
    </row>
    <row r="9" spans="1:35" ht="99" customHeight="1" x14ac:dyDescent="0.25">
      <c r="B9" s="11" t="s">
        <v>160</v>
      </c>
      <c r="C9" s="4">
        <v>0</v>
      </c>
      <c r="D9" s="167">
        <v>2.4</v>
      </c>
      <c r="E9" s="4">
        <v>0</v>
      </c>
      <c r="F9" s="167">
        <v>2.1</v>
      </c>
      <c r="G9" s="4">
        <v>12.9</v>
      </c>
      <c r="H9" s="167">
        <v>0.7</v>
      </c>
      <c r="I9" s="4">
        <v>0</v>
      </c>
      <c r="J9" s="168">
        <v>0</v>
      </c>
      <c r="K9" s="26">
        <v>0</v>
      </c>
      <c r="L9" s="13">
        <v>14.95</v>
      </c>
      <c r="M9" s="26">
        <v>20.059999999999999</v>
      </c>
      <c r="N9" s="13">
        <v>6.21</v>
      </c>
      <c r="O9" s="26">
        <v>0</v>
      </c>
      <c r="P9" s="13"/>
      <c r="Q9" s="26">
        <v>0</v>
      </c>
      <c r="R9" s="13"/>
      <c r="S9" s="26">
        <v>0</v>
      </c>
      <c r="T9" s="13"/>
      <c r="U9" s="26">
        <v>0</v>
      </c>
      <c r="V9" s="13"/>
      <c r="W9" s="26">
        <v>0</v>
      </c>
      <c r="X9" s="13"/>
      <c r="Y9" s="26">
        <v>11.8</v>
      </c>
      <c r="Z9" s="13"/>
      <c r="AA9" s="4">
        <f t="shared" si="0"/>
        <v>44.760000000000005</v>
      </c>
      <c r="AB9" s="4">
        <f t="shared" si="1"/>
        <v>12.9</v>
      </c>
      <c r="AC9" s="29">
        <f t="shared" si="2"/>
        <v>26.36</v>
      </c>
      <c r="AD9" s="7">
        <f t="shared" si="3"/>
        <v>1.2</v>
      </c>
      <c r="AE9" s="31">
        <f t="shared" si="4"/>
        <v>1.2</v>
      </c>
      <c r="AF9" s="2" t="s">
        <v>161</v>
      </c>
      <c r="AH9" s="30"/>
      <c r="AI9" s="25" t="s">
        <v>162</v>
      </c>
    </row>
    <row r="10" spans="1:35" ht="78" customHeight="1" x14ac:dyDescent="0.25">
      <c r="B10" s="16" t="s">
        <v>163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f>SUM(AA11:AA19)</f>
        <v>80.42</v>
      </c>
      <c r="AB10" s="19">
        <f t="shared" si="1"/>
        <v>0</v>
      </c>
      <c r="AC10" s="19">
        <v>35.07</v>
      </c>
      <c r="AD10" s="20">
        <f t="shared" si="3"/>
        <v>0</v>
      </c>
      <c r="AE10" s="32">
        <f t="shared" ref="AE10:AE31" si="5">AD10</f>
        <v>0</v>
      </c>
      <c r="AF10" s="14"/>
      <c r="AG10" s="22"/>
    </row>
    <row r="11" spans="1:35" ht="16.5" x14ac:dyDescent="0.25">
      <c r="B11" s="11" t="s">
        <v>164</v>
      </c>
      <c r="C11" s="4">
        <v>0</v>
      </c>
      <c r="D11" s="13">
        <v>0</v>
      </c>
      <c r="E11" s="4">
        <v>0</v>
      </c>
      <c r="F11" s="13">
        <v>0</v>
      </c>
      <c r="G11" s="4">
        <v>0</v>
      </c>
      <c r="H11" s="13">
        <v>0</v>
      </c>
      <c r="I11" s="4">
        <v>2.0499999999999998</v>
      </c>
      <c r="J11" s="13">
        <v>0.5</v>
      </c>
      <c r="K11" s="26">
        <v>0.6</v>
      </c>
      <c r="L11" s="13">
        <v>0</v>
      </c>
      <c r="M11" s="26">
        <v>1.1299999999999999</v>
      </c>
      <c r="N11" s="13">
        <v>0</v>
      </c>
      <c r="O11" s="26">
        <v>4.29</v>
      </c>
      <c r="P11" s="13"/>
      <c r="Q11" s="26">
        <v>3.45</v>
      </c>
      <c r="R11" s="13"/>
      <c r="S11" s="26">
        <v>1.99</v>
      </c>
      <c r="T11" s="13"/>
      <c r="U11" s="26">
        <v>1.74</v>
      </c>
      <c r="V11" s="13"/>
      <c r="W11" s="26">
        <v>3.28</v>
      </c>
      <c r="X11" s="13"/>
      <c r="Y11" s="26">
        <v>1.4</v>
      </c>
      <c r="Z11" s="13"/>
      <c r="AA11" s="4">
        <f t="shared" ref="AA11:AA19" si="6">+C11+E11+G11+I11+K11+M11+O11+Q11+S11+U11+W11+Y11</f>
        <v>19.93</v>
      </c>
      <c r="AB11" s="4">
        <f t="shared" si="1"/>
        <v>2.0499999999999998</v>
      </c>
      <c r="AC11" s="28">
        <f t="shared" ref="AC11:AC19" si="7">+D11+F11+H11+J11+L11+N11+P11+R11+T11+V11+X11+Z11</f>
        <v>0.5</v>
      </c>
      <c r="AD11" s="7">
        <f t="shared" si="3"/>
        <v>0.24390243902439027</v>
      </c>
      <c r="AE11" s="31">
        <f t="shared" si="5"/>
        <v>0.24390243902439027</v>
      </c>
      <c r="AF11" s="2"/>
      <c r="AG11" s="17"/>
    </row>
    <row r="12" spans="1:35" ht="71.25" customHeight="1" x14ac:dyDescent="0.25">
      <c r="B12" s="11" t="s">
        <v>165</v>
      </c>
      <c r="C12" s="4">
        <v>2.5</v>
      </c>
      <c r="D12" s="13">
        <v>0.59</v>
      </c>
      <c r="E12" s="4">
        <v>0</v>
      </c>
      <c r="F12" s="13">
        <v>0.3</v>
      </c>
      <c r="G12" s="4">
        <v>0</v>
      </c>
      <c r="H12" s="13">
        <v>0.96</v>
      </c>
      <c r="I12" s="4">
        <v>0</v>
      </c>
      <c r="J12" s="13">
        <v>0.1</v>
      </c>
      <c r="K12" s="26">
        <v>0</v>
      </c>
      <c r="L12" s="13">
        <v>0</v>
      </c>
      <c r="M12" s="26">
        <v>0</v>
      </c>
      <c r="N12" s="13">
        <v>0.2</v>
      </c>
      <c r="O12" s="26">
        <v>0</v>
      </c>
      <c r="P12" s="13"/>
      <c r="Q12" s="26">
        <v>0</v>
      </c>
      <c r="R12" s="13"/>
      <c r="S12" s="26">
        <v>0</v>
      </c>
      <c r="T12" s="13"/>
      <c r="U12" s="26">
        <v>0</v>
      </c>
      <c r="V12" s="13"/>
      <c r="W12" s="26">
        <v>0</v>
      </c>
      <c r="X12" s="13"/>
      <c r="Y12" s="26">
        <v>0</v>
      </c>
      <c r="Z12" s="13"/>
      <c r="AA12" s="4">
        <f t="shared" si="6"/>
        <v>2.5</v>
      </c>
      <c r="AB12" s="4">
        <f t="shared" si="1"/>
        <v>2.5</v>
      </c>
      <c r="AC12" s="28">
        <f t="shared" si="7"/>
        <v>2.15</v>
      </c>
      <c r="AD12" s="7">
        <f t="shared" si="3"/>
        <v>0.86</v>
      </c>
      <c r="AE12" s="31">
        <f t="shared" si="5"/>
        <v>0.86</v>
      </c>
      <c r="AF12" s="2"/>
      <c r="AG12" s="17"/>
    </row>
    <row r="13" spans="1:35" ht="31.5" customHeight="1" x14ac:dyDescent="0.25">
      <c r="B13" s="11" t="s">
        <v>166</v>
      </c>
      <c r="C13" s="4">
        <v>0</v>
      </c>
      <c r="D13" s="13">
        <v>0</v>
      </c>
      <c r="E13" s="4">
        <v>0</v>
      </c>
      <c r="F13" s="13">
        <v>0</v>
      </c>
      <c r="G13" s="4">
        <v>0</v>
      </c>
      <c r="H13" s="13">
        <v>0</v>
      </c>
      <c r="I13" s="4">
        <v>0</v>
      </c>
      <c r="J13" s="13">
        <v>0</v>
      </c>
      <c r="K13" s="26">
        <v>0</v>
      </c>
      <c r="L13" s="13">
        <v>0</v>
      </c>
      <c r="M13" s="26">
        <v>2.5299999999999998</v>
      </c>
      <c r="N13" s="13">
        <v>2.5299999999999998</v>
      </c>
      <c r="O13" s="26">
        <v>0</v>
      </c>
      <c r="P13" s="13"/>
      <c r="Q13" s="26">
        <v>0</v>
      </c>
      <c r="R13" s="13"/>
      <c r="S13" s="26">
        <v>0</v>
      </c>
      <c r="T13" s="13"/>
      <c r="U13" s="26">
        <v>0</v>
      </c>
      <c r="V13" s="13"/>
      <c r="W13" s="26">
        <v>2.5299999999999998</v>
      </c>
      <c r="X13" s="13"/>
      <c r="Y13" s="26">
        <v>0</v>
      </c>
      <c r="Z13" s="13"/>
      <c r="AA13" s="4">
        <f t="shared" si="6"/>
        <v>5.0599999999999996</v>
      </c>
      <c r="AB13" s="4">
        <f t="shared" si="1"/>
        <v>0</v>
      </c>
      <c r="AC13" s="28">
        <f t="shared" si="7"/>
        <v>2.5299999999999998</v>
      </c>
      <c r="AD13" s="7">
        <f t="shared" si="3"/>
        <v>0</v>
      </c>
      <c r="AE13" s="31">
        <f t="shared" si="5"/>
        <v>0</v>
      </c>
      <c r="AF13" s="2"/>
      <c r="AG13" s="17"/>
    </row>
    <row r="14" spans="1:35" ht="31.5" customHeight="1" x14ac:dyDescent="0.25">
      <c r="B14" s="11" t="s">
        <v>167</v>
      </c>
      <c r="C14" s="4">
        <v>0</v>
      </c>
      <c r="D14" s="13">
        <v>0</v>
      </c>
      <c r="E14" s="4">
        <v>0</v>
      </c>
      <c r="F14" s="13">
        <v>0</v>
      </c>
      <c r="G14" s="4">
        <v>0</v>
      </c>
      <c r="H14" s="13">
        <v>0</v>
      </c>
      <c r="I14" s="4">
        <v>11.9</v>
      </c>
      <c r="J14" s="13">
        <v>11.9</v>
      </c>
      <c r="K14" s="26">
        <v>0</v>
      </c>
      <c r="L14" s="13">
        <v>0</v>
      </c>
      <c r="M14" s="26">
        <v>0</v>
      </c>
      <c r="N14" s="13">
        <v>0</v>
      </c>
      <c r="O14" s="26">
        <v>0</v>
      </c>
      <c r="P14" s="13"/>
      <c r="Q14" s="26">
        <v>0</v>
      </c>
      <c r="R14" s="13"/>
      <c r="S14" s="26">
        <v>0</v>
      </c>
      <c r="T14" s="13"/>
      <c r="U14" s="26">
        <v>0</v>
      </c>
      <c r="V14" s="13"/>
      <c r="W14" s="26">
        <v>0</v>
      </c>
      <c r="X14" s="13"/>
      <c r="Y14" s="26">
        <v>0</v>
      </c>
      <c r="Z14" s="13"/>
      <c r="AA14" s="4">
        <f t="shared" si="6"/>
        <v>11.9</v>
      </c>
      <c r="AB14" s="4">
        <f t="shared" si="1"/>
        <v>11.9</v>
      </c>
      <c r="AC14" s="28">
        <f t="shared" si="7"/>
        <v>11.9</v>
      </c>
      <c r="AD14" s="7">
        <f t="shared" si="3"/>
        <v>1</v>
      </c>
      <c r="AE14" s="31">
        <f t="shared" si="5"/>
        <v>1</v>
      </c>
      <c r="AF14" s="2"/>
      <c r="AG14" s="17"/>
    </row>
    <row r="15" spans="1:35" ht="81.75" customHeight="1" x14ac:dyDescent="0.25">
      <c r="B15" s="11" t="s">
        <v>168</v>
      </c>
      <c r="C15" s="4">
        <v>0.5</v>
      </c>
      <c r="D15" s="13">
        <v>0.5</v>
      </c>
      <c r="E15" s="4">
        <v>0.5</v>
      </c>
      <c r="F15" s="13">
        <v>0</v>
      </c>
      <c r="G15" s="4">
        <v>0.5</v>
      </c>
      <c r="H15" s="13">
        <v>0</v>
      </c>
      <c r="I15" s="4">
        <v>0.5</v>
      </c>
      <c r="J15" s="13">
        <v>0</v>
      </c>
      <c r="K15" s="26">
        <v>0.5</v>
      </c>
      <c r="L15" s="13">
        <v>0.32500000000000001</v>
      </c>
      <c r="M15" s="26">
        <v>2.0299999999999998</v>
      </c>
      <c r="N15" s="13">
        <v>0</v>
      </c>
      <c r="O15" s="26">
        <v>0.5</v>
      </c>
      <c r="P15" s="13"/>
      <c r="Q15" s="26">
        <v>0.5</v>
      </c>
      <c r="R15" s="13"/>
      <c r="S15" s="26">
        <v>0.5</v>
      </c>
      <c r="T15" s="13"/>
      <c r="U15" s="26">
        <v>1</v>
      </c>
      <c r="V15" s="13"/>
      <c r="W15" s="26">
        <v>1</v>
      </c>
      <c r="X15" s="13"/>
      <c r="Y15" s="26">
        <v>1.4</v>
      </c>
      <c r="Z15" s="13"/>
      <c r="AA15" s="4">
        <f t="shared" si="6"/>
        <v>9.43</v>
      </c>
      <c r="AB15" s="4">
        <f t="shared" si="1"/>
        <v>2</v>
      </c>
      <c r="AC15" s="28">
        <f t="shared" si="7"/>
        <v>0.82499999999999996</v>
      </c>
      <c r="AD15" s="7">
        <f t="shared" si="3"/>
        <v>0.41249999999999998</v>
      </c>
      <c r="AE15" s="31">
        <f t="shared" si="5"/>
        <v>0.41249999999999998</v>
      </c>
      <c r="AF15" s="2" t="s">
        <v>169</v>
      </c>
      <c r="AG15" s="17"/>
    </row>
    <row r="16" spans="1:35" ht="31.5" customHeight="1" x14ac:dyDescent="0.25">
      <c r="B16" s="11" t="s">
        <v>170</v>
      </c>
      <c r="C16" s="4">
        <v>0</v>
      </c>
      <c r="D16" s="13">
        <v>0</v>
      </c>
      <c r="E16" s="4">
        <v>0.6</v>
      </c>
      <c r="F16" s="13">
        <v>0.6</v>
      </c>
      <c r="G16" s="4">
        <v>0</v>
      </c>
      <c r="H16" s="13">
        <v>0</v>
      </c>
      <c r="I16" s="4">
        <v>0</v>
      </c>
      <c r="J16" s="13">
        <v>0</v>
      </c>
      <c r="K16" s="26">
        <v>0</v>
      </c>
      <c r="L16" s="13">
        <v>0</v>
      </c>
      <c r="M16" s="26">
        <v>0</v>
      </c>
      <c r="N16" s="13">
        <v>0</v>
      </c>
      <c r="O16" s="26">
        <v>0</v>
      </c>
      <c r="P16" s="13"/>
      <c r="Q16" s="26">
        <v>0</v>
      </c>
      <c r="R16" s="13"/>
      <c r="S16" s="26">
        <v>0</v>
      </c>
      <c r="T16" s="13"/>
      <c r="U16" s="26">
        <v>0</v>
      </c>
      <c r="V16" s="13"/>
      <c r="W16" s="26">
        <v>0</v>
      </c>
      <c r="X16" s="13"/>
      <c r="Y16" s="26">
        <v>0</v>
      </c>
      <c r="Z16" s="13"/>
      <c r="AA16" s="4">
        <f t="shared" si="6"/>
        <v>0.6</v>
      </c>
      <c r="AB16" s="4">
        <f t="shared" si="1"/>
        <v>0.6</v>
      </c>
      <c r="AC16" s="28">
        <f t="shared" si="7"/>
        <v>0.6</v>
      </c>
      <c r="AD16" s="7">
        <f t="shared" si="3"/>
        <v>1</v>
      </c>
      <c r="AE16" s="31">
        <f t="shared" si="5"/>
        <v>1</v>
      </c>
      <c r="AF16" s="2"/>
      <c r="AG16" s="17"/>
    </row>
    <row r="17" spans="2:33" ht="46.5" customHeight="1" x14ac:dyDescent="0.25">
      <c r="B17" s="11" t="s">
        <v>171</v>
      </c>
      <c r="C17" s="4">
        <v>0</v>
      </c>
      <c r="D17" s="13">
        <v>1.1000000000000001</v>
      </c>
      <c r="E17" s="4">
        <v>0</v>
      </c>
      <c r="F17" s="13">
        <v>0.74</v>
      </c>
      <c r="G17" s="4">
        <v>0</v>
      </c>
      <c r="H17" s="13">
        <v>0.78</v>
      </c>
      <c r="I17" s="4">
        <v>0</v>
      </c>
      <c r="J17" s="13">
        <v>0</v>
      </c>
      <c r="K17" s="26">
        <v>0</v>
      </c>
      <c r="L17" s="13">
        <v>0</v>
      </c>
      <c r="M17" s="26">
        <v>0</v>
      </c>
      <c r="N17" s="13">
        <v>0</v>
      </c>
      <c r="O17" s="26">
        <v>0</v>
      </c>
      <c r="P17" s="13"/>
      <c r="Q17" s="26">
        <v>0</v>
      </c>
      <c r="R17" s="13"/>
      <c r="S17" s="26">
        <v>0</v>
      </c>
      <c r="T17" s="13"/>
      <c r="U17" s="26">
        <v>0</v>
      </c>
      <c r="V17" s="13"/>
      <c r="W17" s="26">
        <v>1</v>
      </c>
      <c r="X17" s="13"/>
      <c r="Y17" s="26">
        <v>3</v>
      </c>
      <c r="Z17" s="13"/>
      <c r="AA17" s="4">
        <f t="shared" si="6"/>
        <v>4</v>
      </c>
      <c r="AB17" s="4">
        <f t="shared" si="1"/>
        <v>0</v>
      </c>
      <c r="AC17" s="28">
        <f t="shared" si="7"/>
        <v>2.62</v>
      </c>
      <c r="AD17" s="7">
        <f t="shared" si="3"/>
        <v>0</v>
      </c>
      <c r="AE17" s="31">
        <f t="shared" si="5"/>
        <v>0</v>
      </c>
      <c r="AF17" s="2" t="s">
        <v>172</v>
      </c>
      <c r="AG17" s="17"/>
    </row>
    <row r="18" spans="2:33" ht="48" customHeight="1" x14ac:dyDescent="0.25">
      <c r="B18" s="11" t="s">
        <v>173</v>
      </c>
      <c r="C18" s="4">
        <v>0</v>
      </c>
      <c r="D18" s="13">
        <v>0</v>
      </c>
      <c r="E18" s="4">
        <v>0</v>
      </c>
      <c r="F18" s="13">
        <v>17</v>
      </c>
      <c r="G18" s="4">
        <v>0</v>
      </c>
      <c r="H18" s="13">
        <v>0</v>
      </c>
      <c r="I18" s="4">
        <v>0</v>
      </c>
      <c r="J18" s="13">
        <v>0</v>
      </c>
      <c r="K18" s="26">
        <v>17</v>
      </c>
      <c r="L18" s="13">
        <v>0</v>
      </c>
      <c r="M18" s="26">
        <v>0</v>
      </c>
      <c r="N18" s="13">
        <v>0</v>
      </c>
      <c r="O18" s="26">
        <v>0</v>
      </c>
      <c r="P18" s="13"/>
      <c r="Q18" s="26">
        <v>0</v>
      </c>
      <c r="R18" s="13"/>
      <c r="S18" s="26">
        <v>0</v>
      </c>
      <c r="T18" s="13"/>
      <c r="U18" s="26">
        <v>0</v>
      </c>
      <c r="V18" s="13"/>
      <c r="W18" s="26">
        <v>0</v>
      </c>
      <c r="X18" s="13"/>
      <c r="Y18" s="26">
        <v>0</v>
      </c>
      <c r="Z18" s="13"/>
      <c r="AA18" s="4">
        <f t="shared" si="6"/>
        <v>17</v>
      </c>
      <c r="AB18" s="4">
        <f t="shared" si="1"/>
        <v>0</v>
      </c>
      <c r="AC18" s="28">
        <f t="shared" si="7"/>
        <v>17</v>
      </c>
      <c r="AD18" s="7">
        <f t="shared" si="3"/>
        <v>0</v>
      </c>
      <c r="AE18" s="31">
        <f t="shared" si="5"/>
        <v>0</v>
      </c>
      <c r="AF18" s="2" t="s">
        <v>174</v>
      </c>
      <c r="AG18" s="17"/>
    </row>
    <row r="19" spans="2:33" ht="69" customHeight="1" x14ac:dyDescent="0.25">
      <c r="B19" s="11" t="s">
        <v>175</v>
      </c>
      <c r="C19" s="4">
        <v>0</v>
      </c>
      <c r="D19" s="13">
        <v>0</v>
      </c>
      <c r="E19" s="4">
        <v>0</v>
      </c>
      <c r="F19" s="13">
        <v>0</v>
      </c>
      <c r="G19" s="4">
        <v>0</v>
      </c>
      <c r="H19" s="13">
        <v>0</v>
      </c>
      <c r="I19" s="4">
        <v>0</v>
      </c>
      <c r="J19" s="13">
        <v>0</v>
      </c>
      <c r="K19" s="26">
        <v>0</v>
      </c>
      <c r="L19" s="13">
        <v>0</v>
      </c>
      <c r="M19" s="26">
        <v>0</v>
      </c>
      <c r="N19" s="13">
        <v>0</v>
      </c>
      <c r="O19" s="26">
        <v>0</v>
      </c>
      <c r="P19" s="13"/>
      <c r="Q19" s="26">
        <v>0</v>
      </c>
      <c r="R19" s="13"/>
      <c r="S19" s="26">
        <v>0</v>
      </c>
      <c r="T19" s="13"/>
      <c r="U19" s="26">
        <v>0</v>
      </c>
      <c r="V19" s="13"/>
      <c r="W19" s="26">
        <v>5</v>
      </c>
      <c r="X19" s="13"/>
      <c r="Y19" s="26">
        <v>5</v>
      </c>
      <c r="Z19" s="13"/>
      <c r="AA19" s="4">
        <f t="shared" si="6"/>
        <v>10</v>
      </c>
      <c r="AB19" s="4">
        <f t="shared" si="1"/>
        <v>0</v>
      </c>
      <c r="AC19" s="28">
        <f t="shared" si="7"/>
        <v>0</v>
      </c>
      <c r="AD19" s="7">
        <f t="shared" si="3"/>
        <v>0</v>
      </c>
      <c r="AE19" s="31">
        <f t="shared" si="5"/>
        <v>0</v>
      </c>
      <c r="AF19" s="2"/>
      <c r="AG19" s="17"/>
    </row>
    <row r="20" spans="2:33" ht="85.5" customHeight="1" x14ac:dyDescent="0.25">
      <c r="B20" s="18" t="s">
        <v>176</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f>SUM(AA21:AA29)</f>
        <v>363.13499999999999</v>
      </c>
      <c r="AB20" s="19">
        <f t="shared" si="1"/>
        <v>0</v>
      </c>
      <c r="AC20" s="33">
        <f>SUM(AC21:AC29)</f>
        <v>133.12</v>
      </c>
      <c r="AD20" s="20">
        <f t="shared" si="3"/>
        <v>0</v>
      </c>
      <c r="AE20" s="32">
        <f t="shared" si="5"/>
        <v>0</v>
      </c>
      <c r="AF20" s="21"/>
      <c r="AG20" s="22"/>
    </row>
    <row r="21" spans="2:33" s="17" customFormat="1" ht="64.5" customHeight="1" x14ac:dyDescent="0.25">
      <c r="B21" s="11" t="s">
        <v>177</v>
      </c>
      <c r="C21" s="4">
        <v>0</v>
      </c>
      <c r="D21" s="13">
        <v>0</v>
      </c>
      <c r="E21" s="4">
        <v>0</v>
      </c>
      <c r="F21" s="13">
        <v>0</v>
      </c>
      <c r="G21" s="4">
        <v>0</v>
      </c>
      <c r="H21" s="13">
        <v>0</v>
      </c>
      <c r="I21" s="4">
        <v>0</v>
      </c>
      <c r="J21" s="13">
        <v>0</v>
      </c>
      <c r="K21" s="26">
        <v>0</v>
      </c>
      <c r="L21" s="13">
        <v>0</v>
      </c>
      <c r="M21" s="26">
        <v>0</v>
      </c>
      <c r="N21" s="13">
        <v>0</v>
      </c>
      <c r="O21" s="26">
        <v>0</v>
      </c>
      <c r="P21" s="13"/>
      <c r="Q21" s="26">
        <v>0</v>
      </c>
      <c r="R21" s="13"/>
      <c r="S21" s="26">
        <v>0</v>
      </c>
      <c r="T21" s="13"/>
      <c r="U21" s="26">
        <v>0</v>
      </c>
      <c r="V21" s="13"/>
      <c r="W21" s="26">
        <v>0</v>
      </c>
      <c r="X21" s="13"/>
      <c r="Y21" s="26">
        <v>2.5299999999999998</v>
      </c>
      <c r="Z21" s="13"/>
      <c r="AA21" s="4">
        <f t="shared" ref="AA21:AA29" si="8">+C21+E21+G21+I21+K21+M21+O21+Q21+S21+U21+W21+Y21</f>
        <v>2.5299999999999998</v>
      </c>
      <c r="AB21" s="4">
        <f t="shared" si="1"/>
        <v>0</v>
      </c>
      <c r="AC21" s="28">
        <f t="shared" ref="AC21:AC29" si="9">+D21+F21+H21+J21+L21+N21+P21+R21+T21+V21+X21+Z21</f>
        <v>0</v>
      </c>
      <c r="AD21" s="7">
        <f t="shared" si="3"/>
        <v>0</v>
      </c>
      <c r="AE21" s="31">
        <f t="shared" si="5"/>
        <v>0</v>
      </c>
      <c r="AF21" s="2" t="s">
        <v>178</v>
      </c>
    </row>
    <row r="22" spans="2:33" s="17" customFormat="1" ht="31.5" customHeight="1" x14ac:dyDescent="0.25">
      <c r="B22" s="11" t="s">
        <v>179</v>
      </c>
      <c r="C22" s="4">
        <v>0</v>
      </c>
      <c r="D22" s="13">
        <v>0</v>
      </c>
      <c r="E22" s="4">
        <v>0</v>
      </c>
      <c r="F22" s="13">
        <v>0</v>
      </c>
      <c r="G22" s="4">
        <v>0</v>
      </c>
      <c r="H22" s="13">
        <v>0</v>
      </c>
      <c r="I22" s="4">
        <v>1</v>
      </c>
      <c r="J22" s="13">
        <v>0</v>
      </c>
      <c r="K22" s="26">
        <v>0</v>
      </c>
      <c r="L22" s="13">
        <v>0.28999999999999998</v>
      </c>
      <c r="M22" s="26">
        <v>25.31</v>
      </c>
      <c r="N22" s="13">
        <v>9.2899999999999991</v>
      </c>
      <c r="O22" s="26">
        <v>0</v>
      </c>
      <c r="P22" s="13"/>
      <c r="Q22" s="26">
        <v>0</v>
      </c>
      <c r="R22" s="13"/>
      <c r="S22" s="26">
        <v>0</v>
      </c>
      <c r="T22" s="13"/>
      <c r="U22" s="26">
        <v>0</v>
      </c>
      <c r="V22" s="13"/>
      <c r="W22" s="26">
        <v>0</v>
      </c>
      <c r="X22" s="13"/>
      <c r="Y22" s="26">
        <v>0</v>
      </c>
      <c r="Z22" s="13"/>
      <c r="AA22" s="4">
        <f t="shared" si="8"/>
        <v>26.31</v>
      </c>
      <c r="AB22" s="4">
        <f t="shared" si="1"/>
        <v>1</v>
      </c>
      <c r="AC22" s="28">
        <f t="shared" si="9"/>
        <v>9.5799999999999983</v>
      </c>
      <c r="AD22" s="7">
        <f t="shared" si="3"/>
        <v>1.2</v>
      </c>
      <c r="AE22" s="31">
        <f t="shared" si="5"/>
        <v>1.2</v>
      </c>
      <c r="AF22" s="2" t="s">
        <v>180</v>
      </c>
    </row>
    <row r="23" spans="2:33" s="17" customFormat="1" ht="31.5" customHeight="1" x14ac:dyDescent="0.25">
      <c r="B23" s="11" t="s">
        <v>181</v>
      </c>
      <c r="C23" s="4">
        <v>0</v>
      </c>
      <c r="D23" s="13">
        <v>0</v>
      </c>
      <c r="E23" s="4">
        <v>0</v>
      </c>
      <c r="F23" s="13">
        <v>0</v>
      </c>
      <c r="G23" s="4">
        <v>0</v>
      </c>
      <c r="H23" s="13">
        <v>0</v>
      </c>
      <c r="I23" s="4">
        <v>15.7</v>
      </c>
      <c r="J23" s="13">
        <v>15.7</v>
      </c>
      <c r="K23" s="26">
        <v>0</v>
      </c>
      <c r="L23" s="13">
        <v>0</v>
      </c>
      <c r="M23" s="26">
        <v>0</v>
      </c>
      <c r="N23" s="13">
        <v>0</v>
      </c>
      <c r="O23" s="26">
        <v>0</v>
      </c>
      <c r="P23" s="13"/>
      <c r="Q23" s="26">
        <v>0</v>
      </c>
      <c r="R23" s="13"/>
      <c r="S23" s="26">
        <v>0</v>
      </c>
      <c r="T23" s="13"/>
      <c r="U23" s="26">
        <v>0</v>
      </c>
      <c r="V23" s="13"/>
      <c r="W23" s="26">
        <v>89.4</v>
      </c>
      <c r="X23" s="13"/>
      <c r="Y23" s="26">
        <v>0</v>
      </c>
      <c r="Z23" s="13"/>
      <c r="AA23" s="4">
        <f t="shared" si="8"/>
        <v>105.10000000000001</v>
      </c>
      <c r="AB23" s="4">
        <f t="shared" si="1"/>
        <v>15.7</v>
      </c>
      <c r="AC23" s="28">
        <f t="shared" si="9"/>
        <v>15.7</v>
      </c>
      <c r="AD23" s="7">
        <f t="shared" si="3"/>
        <v>1</v>
      </c>
      <c r="AE23" s="31">
        <f t="shared" si="5"/>
        <v>1</v>
      </c>
      <c r="AF23" s="2" t="s">
        <v>180</v>
      </c>
    </row>
    <row r="24" spans="2:33" s="17" customFormat="1" ht="31.5" customHeight="1" x14ac:dyDescent="0.25">
      <c r="B24" s="11" t="s">
        <v>182</v>
      </c>
      <c r="C24" s="4">
        <v>0</v>
      </c>
      <c r="D24" s="13">
        <v>0</v>
      </c>
      <c r="E24" s="4">
        <v>0</v>
      </c>
      <c r="F24" s="13">
        <v>0</v>
      </c>
      <c r="G24" s="4">
        <v>0</v>
      </c>
      <c r="H24" s="13">
        <v>0</v>
      </c>
      <c r="I24" s="4">
        <v>0</v>
      </c>
      <c r="J24" s="13">
        <v>0</v>
      </c>
      <c r="K24" s="26">
        <v>0</v>
      </c>
      <c r="L24" s="13">
        <v>0</v>
      </c>
      <c r="M24" s="26">
        <v>0</v>
      </c>
      <c r="N24" s="13">
        <v>0</v>
      </c>
      <c r="O24" s="26">
        <v>0</v>
      </c>
      <c r="P24" s="13"/>
      <c r="Q24" s="26">
        <v>0</v>
      </c>
      <c r="R24" s="13"/>
      <c r="S24" s="26">
        <v>0</v>
      </c>
      <c r="T24" s="13"/>
      <c r="U24" s="26">
        <v>0</v>
      </c>
      <c r="V24" s="13"/>
      <c r="W24" s="26">
        <v>0</v>
      </c>
      <c r="X24" s="13"/>
      <c r="Y24" s="26">
        <v>65</v>
      </c>
      <c r="Z24" s="13"/>
      <c r="AA24" s="4">
        <f t="shared" si="8"/>
        <v>65</v>
      </c>
      <c r="AB24" s="4">
        <f t="shared" si="1"/>
        <v>0</v>
      </c>
      <c r="AC24" s="28">
        <f t="shared" si="9"/>
        <v>0</v>
      </c>
      <c r="AD24" s="7">
        <f t="shared" si="3"/>
        <v>0</v>
      </c>
      <c r="AE24" s="31">
        <f t="shared" si="5"/>
        <v>0</v>
      </c>
      <c r="AF24" s="2" t="s">
        <v>156</v>
      </c>
    </row>
    <row r="25" spans="2:33" s="17" customFormat="1" ht="31.5" customHeight="1" x14ac:dyDescent="0.25">
      <c r="B25" s="11" t="s">
        <v>183</v>
      </c>
      <c r="C25" s="4">
        <v>4</v>
      </c>
      <c r="D25" s="13">
        <v>5</v>
      </c>
      <c r="E25" s="4">
        <v>4</v>
      </c>
      <c r="F25" s="13">
        <v>5</v>
      </c>
      <c r="G25" s="4">
        <v>4</v>
      </c>
      <c r="H25" s="13">
        <v>3</v>
      </c>
      <c r="I25" s="4">
        <v>5</v>
      </c>
      <c r="J25" s="13">
        <v>1</v>
      </c>
      <c r="K25" s="26">
        <v>5</v>
      </c>
      <c r="L25" s="13">
        <v>3</v>
      </c>
      <c r="M25" s="26">
        <v>0</v>
      </c>
      <c r="N25" s="13">
        <v>2</v>
      </c>
      <c r="O25" s="26">
        <v>0</v>
      </c>
      <c r="P25" s="13"/>
      <c r="Q25" s="26">
        <v>0</v>
      </c>
      <c r="R25" s="13"/>
      <c r="S25" s="26">
        <v>0</v>
      </c>
      <c r="T25" s="13"/>
      <c r="U25" s="26">
        <v>0</v>
      </c>
      <c r="V25" s="13"/>
      <c r="W25" s="26">
        <v>0</v>
      </c>
      <c r="X25" s="13"/>
      <c r="Y25" s="26">
        <v>0</v>
      </c>
      <c r="Z25" s="13"/>
      <c r="AA25" s="4">
        <f t="shared" si="8"/>
        <v>22</v>
      </c>
      <c r="AB25" s="4">
        <f t="shared" si="1"/>
        <v>17</v>
      </c>
      <c r="AC25" s="28">
        <f t="shared" si="9"/>
        <v>19</v>
      </c>
      <c r="AD25" s="7">
        <f t="shared" si="3"/>
        <v>1.1176470588235294</v>
      </c>
      <c r="AE25" s="31">
        <f t="shared" si="5"/>
        <v>1.1176470588235294</v>
      </c>
      <c r="AF25" s="2" t="s">
        <v>184</v>
      </c>
    </row>
    <row r="26" spans="2:33" s="17" customFormat="1" ht="49.5" customHeight="1" x14ac:dyDescent="0.25">
      <c r="B26" s="11" t="s">
        <v>185</v>
      </c>
      <c r="C26" s="4">
        <v>0</v>
      </c>
      <c r="D26" s="13">
        <v>0</v>
      </c>
      <c r="E26" s="4">
        <v>0</v>
      </c>
      <c r="F26" s="13">
        <v>1</v>
      </c>
      <c r="G26" s="4">
        <v>0</v>
      </c>
      <c r="H26" s="13">
        <v>1</v>
      </c>
      <c r="I26" s="4">
        <v>0</v>
      </c>
      <c r="J26" s="13">
        <v>0</v>
      </c>
      <c r="K26" s="26">
        <v>0</v>
      </c>
      <c r="L26" s="13">
        <v>2</v>
      </c>
      <c r="M26" s="26">
        <v>0</v>
      </c>
      <c r="N26" s="13">
        <v>0</v>
      </c>
      <c r="O26" s="26">
        <v>0</v>
      </c>
      <c r="P26" s="13"/>
      <c r="Q26" s="26">
        <v>0</v>
      </c>
      <c r="R26" s="13"/>
      <c r="S26" s="26">
        <v>4</v>
      </c>
      <c r="T26" s="13"/>
      <c r="U26" s="26">
        <v>4</v>
      </c>
      <c r="V26" s="13"/>
      <c r="W26" s="26">
        <v>6</v>
      </c>
      <c r="X26" s="13"/>
      <c r="Y26" s="26">
        <v>6</v>
      </c>
      <c r="Z26" s="13"/>
      <c r="AA26" s="4">
        <f t="shared" si="8"/>
        <v>20</v>
      </c>
      <c r="AB26" s="4">
        <f t="shared" si="1"/>
        <v>0</v>
      </c>
      <c r="AC26" s="28">
        <f t="shared" si="9"/>
        <v>4</v>
      </c>
      <c r="AD26" s="7">
        <f t="shared" si="3"/>
        <v>0</v>
      </c>
      <c r="AE26" s="31">
        <f t="shared" si="5"/>
        <v>0</v>
      </c>
      <c r="AF26" s="2" t="s">
        <v>186</v>
      </c>
    </row>
    <row r="27" spans="2:33" s="17" customFormat="1" ht="119.25" customHeight="1" x14ac:dyDescent="0.25">
      <c r="B27" s="11" t="s">
        <v>187</v>
      </c>
      <c r="C27" s="4">
        <v>0</v>
      </c>
      <c r="D27" s="13">
        <v>0</v>
      </c>
      <c r="E27" s="4">
        <v>1</v>
      </c>
      <c r="F27" s="13">
        <v>1</v>
      </c>
      <c r="G27" s="4">
        <v>3.6</v>
      </c>
      <c r="H27" s="13">
        <v>3</v>
      </c>
      <c r="I27" s="4">
        <v>3.6</v>
      </c>
      <c r="J27" s="13">
        <v>3.3</v>
      </c>
      <c r="K27" s="26">
        <v>3.6</v>
      </c>
      <c r="L27" s="13">
        <v>0.3</v>
      </c>
      <c r="M27" s="26">
        <v>3.6</v>
      </c>
      <c r="N27" s="13">
        <v>0</v>
      </c>
      <c r="O27" s="26">
        <v>5.4</v>
      </c>
      <c r="P27" s="13"/>
      <c r="Q27" s="26">
        <v>5.4</v>
      </c>
      <c r="R27" s="13"/>
      <c r="S27" s="26">
        <v>5.4</v>
      </c>
      <c r="T27" s="13"/>
      <c r="U27" s="26">
        <v>5.4</v>
      </c>
      <c r="V27" s="13"/>
      <c r="W27" s="26">
        <v>5.4</v>
      </c>
      <c r="X27" s="13"/>
      <c r="Y27" s="26">
        <v>3.8</v>
      </c>
      <c r="Z27" s="13"/>
      <c r="AA27" s="4">
        <f t="shared" si="8"/>
        <v>46.199999999999989</v>
      </c>
      <c r="AB27" s="4">
        <f t="shared" si="1"/>
        <v>8.1999999999999993</v>
      </c>
      <c r="AC27" s="28">
        <f t="shared" si="9"/>
        <v>7.6</v>
      </c>
      <c r="AD27" s="7">
        <f t="shared" si="3"/>
        <v>0.92682926829268297</v>
      </c>
      <c r="AE27" s="31">
        <f t="shared" si="5"/>
        <v>0.92682926829268297</v>
      </c>
      <c r="AF27" s="2" t="s">
        <v>188</v>
      </c>
    </row>
    <row r="28" spans="2:33" s="17" customFormat="1" ht="52.5" customHeight="1" x14ac:dyDescent="0.25">
      <c r="B28" s="11" t="s">
        <v>189</v>
      </c>
      <c r="C28" s="4">
        <v>0</v>
      </c>
      <c r="D28" s="13">
        <v>56.8</v>
      </c>
      <c r="E28" s="4">
        <v>0</v>
      </c>
      <c r="F28" s="13">
        <v>0</v>
      </c>
      <c r="G28" s="4">
        <v>0</v>
      </c>
      <c r="H28" s="13">
        <v>0</v>
      </c>
      <c r="I28" s="4">
        <v>74</v>
      </c>
      <c r="J28" s="13">
        <v>19</v>
      </c>
      <c r="K28" s="26">
        <v>0</v>
      </c>
      <c r="L28" s="13">
        <v>0</v>
      </c>
      <c r="M28" s="26">
        <v>0</v>
      </c>
      <c r="N28" s="13">
        <v>0</v>
      </c>
      <c r="O28" s="26">
        <v>0</v>
      </c>
      <c r="P28" s="13"/>
      <c r="Q28" s="26">
        <v>0</v>
      </c>
      <c r="R28" s="13"/>
      <c r="S28" s="26">
        <v>0</v>
      </c>
      <c r="T28" s="13"/>
      <c r="U28" s="26">
        <v>0</v>
      </c>
      <c r="V28" s="13"/>
      <c r="W28" s="26">
        <v>0</v>
      </c>
      <c r="X28" s="13"/>
      <c r="Y28" s="26">
        <v>0</v>
      </c>
      <c r="Z28" s="13"/>
      <c r="AA28" s="4">
        <f t="shared" si="8"/>
        <v>74</v>
      </c>
      <c r="AB28" s="4">
        <f t="shared" si="1"/>
        <v>74</v>
      </c>
      <c r="AC28" s="28">
        <f t="shared" si="9"/>
        <v>75.8</v>
      </c>
      <c r="AD28" s="7">
        <f t="shared" si="3"/>
        <v>1.0243243243243243</v>
      </c>
      <c r="AE28" s="31">
        <f t="shared" si="5"/>
        <v>1.0243243243243243</v>
      </c>
      <c r="AF28" s="2" t="s">
        <v>190</v>
      </c>
    </row>
    <row r="29" spans="2:33" s="17" customFormat="1" ht="58.5" customHeight="1" x14ac:dyDescent="0.25">
      <c r="B29" s="11" t="s">
        <v>191</v>
      </c>
      <c r="C29" s="4">
        <v>0.17</v>
      </c>
      <c r="D29" s="13">
        <v>0.48</v>
      </c>
      <c r="E29" s="4">
        <v>0.17</v>
      </c>
      <c r="F29" s="13">
        <v>0.125</v>
      </c>
      <c r="G29" s="4">
        <v>0.17</v>
      </c>
      <c r="H29" s="13">
        <v>0</v>
      </c>
      <c r="I29" s="4">
        <v>0.17</v>
      </c>
      <c r="J29" s="13">
        <v>0.17</v>
      </c>
      <c r="K29" s="26">
        <v>0.17</v>
      </c>
      <c r="L29" s="13">
        <v>0.62</v>
      </c>
      <c r="M29" s="26">
        <v>0.17</v>
      </c>
      <c r="N29" s="13">
        <v>4.4999999999999998E-2</v>
      </c>
      <c r="O29" s="26">
        <v>0.17</v>
      </c>
      <c r="P29" s="13"/>
      <c r="Q29" s="26">
        <v>0.16500000000000001</v>
      </c>
      <c r="R29" s="13"/>
      <c r="S29" s="26">
        <v>0.16</v>
      </c>
      <c r="T29" s="13"/>
      <c r="U29" s="26">
        <v>0.16</v>
      </c>
      <c r="V29" s="13"/>
      <c r="W29" s="26">
        <v>0.16</v>
      </c>
      <c r="X29" s="13"/>
      <c r="Y29" s="26">
        <v>0.16</v>
      </c>
      <c r="Z29" s="13"/>
      <c r="AA29" s="4">
        <f t="shared" si="8"/>
        <v>1.9949999999999997</v>
      </c>
      <c r="AB29" s="4">
        <f t="shared" si="1"/>
        <v>0.68</v>
      </c>
      <c r="AC29" s="28">
        <f t="shared" si="9"/>
        <v>1.44</v>
      </c>
      <c r="AD29" s="7">
        <f t="shared" si="3"/>
        <v>1.2</v>
      </c>
      <c r="AE29" s="31">
        <f t="shared" si="5"/>
        <v>1.2</v>
      </c>
      <c r="AF29" s="2" t="s">
        <v>192</v>
      </c>
    </row>
    <row r="30" spans="2:33" ht="106.5" customHeight="1" x14ac:dyDescent="0.25">
      <c r="B30" s="21" t="s">
        <v>193</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f t="shared" ref="AA30:AA31" si="10">+C30+E30+G30+I30+K30+M30+O30+Q30+S30+U30+W30+Y30</f>
        <v>0</v>
      </c>
      <c r="AB30" s="19">
        <f t="shared" si="1"/>
        <v>0</v>
      </c>
      <c r="AC30" s="19">
        <f t="shared" ref="AC30:AC31" si="11">+D30+F30+H30+J30+L30+N30+P30+R30+T30+V30+X30+Z30</f>
        <v>0</v>
      </c>
      <c r="AD30" s="20">
        <f t="shared" si="3"/>
        <v>0</v>
      </c>
      <c r="AE30" s="32">
        <f t="shared" si="5"/>
        <v>0</v>
      </c>
      <c r="AF30" s="14" t="s">
        <v>194</v>
      </c>
    </row>
    <row r="31" spans="2:33" ht="100.5" customHeight="1" x14ac:dyDescent="0.25">
      <c r="B31" s="21" t="s">
        <v>99</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f t="shared" si="10"/>
        <v>0</v>
      </c>
      <c r="AB31" s="19">
        <f t="shared" si="1"/>
        <v>0</v>
      </c>
      <c r="AC31" s="19">
        <f t="shared" si="11"/>
        <v>0</v>
      </c>
      <c r="AD31" s="20">
        <f t="shared" si="3"/>
        <v>0</v>
      </c>
      <c r="AE31" s="32">
        <f t="shared" si="5"/>
        <v>0</v>
      </c>
      <c r="AF31" s="14" t="s">
        <v>195</v>
      </c>
    </row>
    <row r="32" spans="2:33" ht="100.5" customHeight="1" x14ac:dyDescent="0.25">
      <c r="B32" s="21" t="s">
        <v>91</v>
      </c>
      <c r="C32" s="4"/>
      <c r="D32" s="19"/>
      <c r="E32" s="4"/>
      <c r="F32" s="19"/>
      <c r="G32" s="4">
        <v>1</v>
      </c>
      <c r="H32" s="19">
        <v>1</v>
      </c>
      <c r="I32" s="4"/>
      <c r="J32" s="19"/>
      <c r="K32" s="4">
        <v>1</v>
      </c>
      <c r="L32" s="19">
        <v>1</v>
      </c>
      <c r="M32" s="4"/>
      <c r="N32" s="19"/>
      <c r="O32" s="4"/>
      <c r="P32" s="19"/>
      <c r="Q32" s="4"/>
      <c r="R32" s="19"/>
      <c r="S32" s="4">
        <v>1</v>
      </c>
      <c r="T32" s="19"/>
      <c r="U32" s="4">
        <v>1</v>
      </c>
      <c r="V32" s="19"/>
      <c r="W32" s="4"/>
      <c r="X32" s="19"/>
      <c r="Y32" s="4"/>
      <c r="Z32" s="19"/>
      <c r="AA32" s="19">
        <f t="shared" ref="AA32" si="12">+C32+E32+G32+I32+K32+M32+O32+Q32+S32+U32+W32+Y32</f>
        <v>4</v>
      </c>
      <c r="AB32" s="4">
        <v>2</v>
      </c>
      <c r="AC32" s="19">
        <f t="shared" ref="AC32" si="13">+D32+F32+H32+J32+L32+N32+P32+R32+T32+V32+X32+Z32</f>
        <v>2</v>
      </c>
      <c r="AD32" s="20">
        <f t="shared" ref="AD32" si="14">IF(AB32=0,0,IF((AC32/AB32)&gt;=1.2,1.2,(AC32/AB32)))</f>
        <v>1</v>
      </c>
      <c r="AE32" s="32">
        <f t="shared" ref="AE32" si="15">AD32</f>
        <v>1</v>
      </c>
      <c r="AF32" s="14" t="s">
        <v>196</v>
      </c>
    </row>
  </sheetData>
  <mergeCells count="6">
    <mergeCell ref="B1:AF1"/>
    <mergeCell ref="B2:AF2"/>
    <mergeCell ref="B3:AF3"/>
    <mergeCell ref="AD5:AE5"/>
    <mergeCell ref="AD6:AE6"/>
    <mergeCell ref="B4:AF4"/>
  </mergeCells>
  <conditionalFormatting sqref="AE7:AE31">
    <cfRule type="iconSet" priority="2">
      <iconSet iconSet="4TrafficLights">
        <cfvo type="percent" val="0"/>
        <cfvo type="num" val="0" gte="0"/>
        <cfvo type="num" val="0"/>
        <cfvo type="num" val="0" gte="0"/>
      </iconSet>
    </cfRule>
  </conditionalFormatting>
  <conditionalFormatting sqref="AE32">
    <cfRule type="iconSet" priority="1">
      <iconSet iconSet="4TrafficLights">
        <cfvo type="percent" val="0"/>
        <cfvo type="num" val="0" gte="0"/>
        <cfvo type="num" val="0"/>
        <cfvo type="num" val="0" gte="0"/>
      </iconSet>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06B1-7B39-42CD-A61C-3468F92933E6}">
  <dimension ref="A1:AI15"/>
  <sheetViews>
    <sheetView showGridLines="0" topLeftCell="A4" workbookViewId="0">
      <selection activeCell="C14" sqref="C14"/>
    </sheetView>
  </sheetViews>
  <sheetFormatPr baseColWidth="10" defaultColWidth="11.42578125" defaultRowHeight="15" x14ac:dyDescent="0.25"/>
  <cols>
    <col min="1" max="1" width="6.28515625" customWidth="1"/>
    <col min="2" max="2" width="37.42578125" customWidth="1"/>
    <col min="3" max="28" width="14.140625" customWidth="1"/>
    <col min="29" max="29" width="16.28515625" customWidth="1"/>
    <col min="30" max="30" width="14" customWidth="1"/>
    <col min="31" max="31" width="2.85546875" customWidth="1"/>
    <col min="32" max="32" width="43.28515625" customWidth="1"/>
    <col min="33" max="33" width="5.42578125" customWidth="1"/>
    <col min="35" max="35" width="15" customWidth="1"/>
  </cols>
  <sheetData>
    <row r="1" spans="1:35" ht="18.75" x14ac:dyDescent="0.3">
      <c r="A1" s="8"/>
      <c r="B1" s="265" t="s">
        <v>120</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row>
    <row r="2" spans="1:35" ht="18.75" x14ac:dyDescent="0.3">
      <c r="A2" s="8"/>
      <c r="B2" s="265" t="s">
        <v>121</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1:35" ht="18.75" x14ac:dyDescent="0.3">
      <c r="A3" s="8"/>
      <c r="B3" s="265" t="s">
        <v>122</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5" ht="18.75" x14ac:dyDescent="0.3">
      <c r="B4" s="270" t="s">
        <v>197</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5" ht="72" x14ac:dyDescent="0.25">
      <c r="B5" s="1" t="s">
        <v>13</v>
      </c>
      <c r="C5" s="1" t="s">
        <v>124</v>
      </c>
      <c r="D5" s="1" t="s">
        <v>125</v>
      </c>
      <c r="E5" s="1" t="s">
        <v>126</v>
      </c>
      <c r="F5" s="1" t="s">
        <v>127</v>
      </c>
      <c r="G5" s="1" t="s">
        <v>128</v>
      </c>
      <c r="H5" s="1" t="s">
        <v>129</v>
      </c>
      <c r="I5" s="1" t="s">
        <v>130</v>
      </c>
      <c r="J5" s="1" t="s">
        <v>131</v>
      </c>
      <c r="K5" s="1" t="s">
        <v>132</v>
      </c>
      <c r="L5" s="1" t="s">
        <v>133</v>
      </c>
      <c r="M5" s="1" t="s">
        <v>134</v>
      </c>
      <c r="N5" s="1" t="s">
        <v>135</v>
      </c>
      <c r="O5" s="1" t="s">
        <v>136</v>
      </c>
      <c r="P5" s="1" t="s">
        <v>137</v>
      </c>
      <c r="Q5" s="1" t="s">
        <v>138</v>
      </c>
      <c r="R5" s="1" t="s">
        <v>139</v>
      </c>
      <c r="S5" s="1" t="s">
        <v>140</v>
      </c>
      <c r="T5" s="1" t="s">
        <v>141</v>
      </c>
      <c r="U5" s="1" t="s">
        <v>142</v>
      </c>
      <c r="V5" s="1" t="s">
        <v>143</v>
      </c>
      <c r="W5" s="1" t="s">
        <v>144</v>
      </c>
      <c r="X5" s="1" t="s">
        <v>145</v>
      </c>
      <c r="Y5" s="1" t="s">
        <v>146</v>
      </c>
      <c r="Z5" s="1" t="s">
        <v>147</v>
      </c>
      <c r="AA5" s="1" t="s">
        <v>148</v>
      </c>
      <c r="AB5" s="1" t="s">
        <v>149</v>
      </c>
      <c r="AC5" s="1" t="s">
        <v>150</v>
      </c>
      <c r="AD5" s="266" t="s">
        <v>151</v>
      </c>
      <c r="AE5" s="267"/>
      <c r="AF5" s="3" t="s">
        <v>26</v>
      </c>
    </row>
    <row r="6" spans="1:35" ht="44.25" customHeight="1" x14ac:dyDescent="0.3">
      <c r="B6" s="12" t="s">
        <v>153</v>
      </c>
      <c r="C6" s="12"/>
      <c r="D6" s="12"/>
      <c r="E6" s="12"/>
      <c r="F6" s="12"/>
      <c r="G6" s="12"/>
      <c r="H6" s="12"/>
      <c r="I6" s="12"/>
      <c r="J6" s="12"/>
      <c r="K6" s="12"/>
      <c r="L6" s="12"/>
      <c r="M6" s="12"/>
      <c r="N6" s="12"/>
      <c r="O6" s="12"/>
      <c r="P6" s="12"/>
      <c r="Q6" s="12"/>
      <c r="R6" s="12"/>
      <c r="S6" s="12"/>
      <c r="T6" s="12"/>
      <c r="U6" s="12"/>
      <c r="V6" s="12"/>
      <c r="W6" s="12"/>
      <c r="X6" s="12"/>
      <c r="Y6" s="12"/>
      <c r="Z6" s="12"/>
      <c r="AA6" s="12"/>
      <c r="AB6" s="12"/>
      <c r="AC6" s="13"/>
      <c r="AD6" s="268"/>
      <c r="AE6" s="269"/>
      <c r="AF6" s="14"/>
      <c r="AH6" s="15" t="s">
        <v>152</v>
      </c>
    </row>
    <row r="7" spans="1:35" ht="82.5" x14ac:dyDescent="0.25">
      <c r="B7" s="11" t="s">
        <v>198</v>
      </c>
      <c r="C7" s="4">
        <v>0</v>
      </c>
      <c r="D7" s="26">
        <v>0</v>
      </c>
      <c r="E7" s="4">
        <v>0</v>
      </c>
      <c r="F7" s="26">
        <v>0</v>
      </c>
      <c r="G7" s="4">
        <v>0</v>
      </c>
      <c r="H7" s="26">
        <v>0</v>
      </c>
      <c r="I7" s="4">
        <v>0</v>
      </c>
      <c r="J7" s="26">
        <v>0</v>
      </c>
      <c r="K7" s="4">
        <v>0</v>
      </c>
      <c r="L7" s="26">
        <v>0</v>
      </c>
      <c r="M7" s="4">
        <v>0</v>
      </c>
      <c r="N7" s="26">
        <v>0</v>
      </c>
      <c r="O7" s="4">
        <v>0</v>
      </c>
      <c r="P7" s="26"/>
      <c r="Q7" s="4">
        <v>0</v>
      </c>
      <c r="R7" s="26"/>
      <c r="S7" s="4">
        <v>0</v>
      </c>
      <c r="T7" s="26"/>
      <c r="U7" s="4">
        <v>0</v>
      </c>
      <c r="V7" s="26"/>
      <c r="W7" s="4">
        <v>1</v>
      </c>
      <c r="X7" s="26"/>
      <c r="Y7" s="4">
        <v>2.5</v>
      </c>
      <c r="Z7" s="26"/>
      <c r="AA7" s="4">
        <f t="shared" ref="AA7" si="0">+C7+E7+G7+I7+K7+M7+O7+Q7+S7+U7+W7+Y7</f>
        <v>3.5</v>
      </c>
      <c r="AB7" s="4">
        <f>C7+E7+G7+I7</f>
        <v>0</v>
      </c>
      <c r="AC7" s="4">
        <v>0</v>
      </c>
      <c r="AD7" s="7">
        <f>IF(AB7=0,0,IF((AC7/AB7)&gt;=1.2,1.2,(AC7/AB7)))</f>
        <v>0</v>
      </c>
      <c r="AE7" s="31">
        <f>AD7</f>
        <v>0</v>
      </c>
      <c r="AF7" s="2" t="s">
        <v>199</v>
      </c>
      <c r="AH7" s="5"/>
      <c r="AI7" t="s">
        <v>154</v>
      </c>
    </row>
    <row r="8" spans="1:35" ht="24.75" customHeight="1" x14ac:dyDescent="0.25">
      <c r="B8" s="11" t="s">
        <v>200</v>
      </c>
      <c r="C8" s="4">
        <v>0</v>
      </c>
      <c r="D8" s="26">
        <v>0</v>
      </c>
      <c r="E8" s="4">
        <v>0</v>
      </c>
      <c r="F8" s="26">
        <v>0</v>
      </c>
      <c r="G8" s="4">
        <v>0</v>
      </c>
      <c r="H8" s="26">
        <v>0</v>
      </c>
      <c r="I8" s="4">
        <v>0</v>
      </c>
      <c r="J8" s="26">
        <v>0</v>
      </c>
      <c r="K8" s="4">
        <v>0</v>
      </c>
      <c r="L8" s="26">
        <v>0</v>
      </c>
      <c r="M8" s="4">
        <v>0</v>
      </c>
      <c r="N8" s="26">
        <v>0</v>
      </c>
      <c r="O8" s="4">
        <v>0</v>
      </c>
      <c r="P8" s="26"/>
      <c r="Q8" s="4">
        <v>0</v>
      </c>
      <c r="R8" s="26"/>
      <c r="S8" s="4">
        <v>0</v>
      </c>
      <c r="T8" s="26"/>
      <c r="U8" s="4">
        <v>0</v>
      </c>
      <c r="V8" s="26"/>
      <c r="W8" s="4">
        <v>0</v>
      </c>
      <c r="X8" s="26"/>
      <c r="Y8" s="4">
        <v>2.2999999999999998</v>
      </c>
      <c r="Z8" s="26"/>
      <c r="AA8" s="4">
        <f t="shared" ref="AA8:AA9" si="1">+C8+E8+G8+I8+K8+M8+O8+Q8+S8+U8+W8+Y8</f>
        <v>2.2999999999999998</v>
      </c>
      <c r="AB8" s="4">
        <f t="shared" ref="AB8:AB9" si="2">C8+E8+G8+I8</f>
        <v>0</v>
      </c>
      <c r="AC8" s="4">
        <f t="shared" ref="AC8:AC9" si="3">+D8+F8+H8+J8+L8+N8+P8+R8+T8+V8+X8+Z8</f>
        <v>0</v>
      </c>
      <c r="AD8" s="7">
        <f t="shared" ref="AD8:AD15" si="4">IF(AB8=0,0,IF((AC8/AB8)&gt;=1.2,1.2,(AC8/AB8)))</f>
        <v>0</v>
      </c>
      <c r="AE8" s="31">
        <f t="shared" ref="AE8:AE9" si="5">AD8</f>
        <v>0</v>
      </c>
      <c r="AF8" s="2" t="s">
        <v>201</v>
      </c>
      <c r="AH8" s="36"/>
      <c r="AI8" t="s">
        <v>157</v>
      </c>
    </row>
    <row r="9" spans="1:35" ht="99" x14ac:dyDescent="0.25">
      <c r="B9" s="11" t="s">
        <v>202</v>
      </c>
      <c r="C9" s="4">
        <v>0</v>
      </c>
      <c r="D9" s="26">
        <v>0</v>
      </c>
      <c r="E9" s="4">
        <v>0</v>
      </c>
      <c r="F9" s="26">
        <v>0</v>
      </c>
      <c r="G9" s="4">
        <v>0</v>
      </c>
      <c r="H9" s="26">
        <v>0</v>
      </c>
      <c r="I9" s="4">
        <v>0</v>
      </c>
      <c r="J9" s="26">
        <v>0</v>
      </c>
      <c r="K9" s="4">
        <v>0</v>
      </c>
      <c r="L9" s="26">
        <v>0</v>
      </c>
      <c r="M9" s="4">
        <v>0</v>
      </c>
      <c r="N9" s="26">
        <v>0</v>
      </c>
      <c r="O9" s="4">
        <v>0</v>
      </c>
      <c r="P9" s="26"/>
      <c r="Q9" s="4">
        <v>0</v>
      </c>
      <c r="R9" s="26"/>
      <c r="S9" s="4">
        <v>0</v>
      </c>
      <c r="T9" s="26"/>
      <c r="U9" s="4">
        <v>0</v>
      </c>
      <c r="V9" s="26"/>
      <c r="W9" s="4">
        <v>0</v>
      </c>
      <c r="X9" s="26"/>
      <c r="Y9" s="4">
        <v>38.93</v>
      </c>
      <c r="Z9" s="26"/>
      <c r="AA9" s="4">
        <f t="shared" si="1"/>
        <v>38.93</v>
      </c>
      <c r="AB9" s="4">
        <f t="shared" si="2"/>
        <v>0</v>
      </c>
      <c r="AC9" s="4">
        <f t="shared" si="3"/>
        <v>0</v>
      </c>
      <c r="AD9" s="7">
        <f t="shared" si="4"/>
        <v>0</v>
      </c>
      <c r="AE9" s="31">
        <f t="shared" si="5"/>
        <v>0</v>
      </c>
      <c r="AF9" s="2" t="s">
        <v>203</v>
      </c>
      <c r="AH9" s="9"/>
      <c r="AI9" s="24">
        <v>0.9</v>
      </c>
    </row>
    <row r="10" spans="1:35" ht="48" customHeight="1" x14ac:dyDescent="0.25">
      <c r="B10" s="16" t="s">
        <v>204</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268"/>
      <c r="AE10" s="269"/>
      <c r="AF10" s="14"/>
      <c r="AH10" s="30"/>
      <c r="AI10" s="25" t="s">
        <v>162</v>
      </c>
    </row>
    <row r="11" spans="1:35" ht="93.75" customHeight="1" x14ac:dyDescent="0.25">
      <c r="B11" s="11" t="s">
        <v>205</v>
      </c>
      <c r="C11" s="4">
        <v>0</v>
      </c>
      <c r="D11" s="26">
        <v>0</v>
      </c>
      <c r="E11" s="4">
        <v>0</v>
      </c>
      <c r="F11" s="26">
        <v>0</v>
      </c>
      <c r="G11" s="4">
        <v>0</v>
      </c>
      <c r="H11" s="26">
        <v>0</v>
      </c>
      <c r="I11" s="4">
        <v>0</v>
      </c>
      <c r="J11" s="26">
        <v>0</v>
      </c>
      <c r="K11" s="4">
        <v>0</v>
      </c>
      <c r="L11" s="26">
        <v>0</v>
      </c>
      <c r="M11" s="4">
        <v>0</v>
      </c>
      <c r="N11" s="26">
        <v>6</v>
      </c>
      <c r="O11" s="4">
        <v>0</v>
      </c>
      <c r="P11" s="26"/>
      <c r="Q11" s="4">
        <v>0</v>
      </c>
      <c r="R11" s="26"/>
      <c r="S11" s="4">
        <v>0</v>
      </c>
      <c r="T11" s="26"/>
      <c r="U11" s="4">
        <v>0</v>
      </c>
      <c r="V11" s="26"/>
      <c r="W11" s="4">
        <v>0</v>
      </c>
      <c r="X11" s="26"/>
      <c r="Y11" s="4">
        <v>39</v>
      </c>
      <c r="Z11" s="26"/>
      <c r="AA11" s="4">
        <f t="shared" ref="AA11:AA14" si="6">+C11+E11+G11+I11+K11+M11+O11+Q11+S11+U11+W11+Y11</f>
        <v>39</v>
      </c>
      <c r="AB11" s="4">
        <f>C11+E11+G11+I11</f>
        <v>0</v>
      </c>
      <c r="AC11" s="4">
        <f t="shared" ref="AC11:AC14" si="7">+D11+F11+H11+J11+L11+N11+P11+R11+T11+V11+X11+Z11</f>
        <v>6</v>
      </c>
      <c r="AD11" s="7">
        <f t="shared" si="4"/>
        <v>0</v>
      </c>
      <c r="AE11" s="31">
        <f>AD11</f>
        <v>0</v>
      </c>
      <c r="AF11" s="2" t="s">
        <v>206</v>
      </c>
    </row>
    <row r="12" spans="1:35" ht="104.25" customHeight="1" x14ac:dyDescent="0.25">
      <c r="B12" s="11" t="s">
        <v>207</v>
      </c>
      <c r="C12" s="4">
        <v>0</v>
      </c>
      <c r="D12" s="26">
        <v>0</v>
      </c>
      <c r="E12" s="4">
        <v>0</v>
      </c>
      <c r="F12" s="26">
        <v>0</v>
      </c>
      <c r="G12" s="4">
        <v>0</v>
      </c>
      <c r="H12" s="26">
        <v>0</v>
      </c>
      <c r="I12" s="4">
        <v>0</v>
      </c>
      <c r="J12" s="26">
        <v>0</v>
      </c>
      <c r="K12" s="4">
        <v>0</v>
      </c>
      <c r="L12" s="26">
        <v>0</v>
      </c>
      <c r="M12" s="4">
        <v>0</v>
      </c>
      <c r="N12" s="26">
        <v>0</v>
      </c>
      <c r="O12" s="4">
        <v>0</v>
      </c>
      <c r="P12" s="26"/>
      <c r="Q12" s="4">
        <v>0</v>
      </c>
      <c r="R12" s="26"/>
      <c r="S12" s="4">
        <v>0</v>
      </c>
      <c r="T12" s="26"/>
      <c r="U12" s="4">
        <v>0</v>
      </c>
      <c r="V12" s="26"/>
      <c r="W12" s="4">
        <v>0</v>
      </c>
      <c r="X12" s="26"/>
      <c r="Y12" s="4">
        <v>21.17</v>
      </c>
      <c r="Z12" s="26"/>
      <c r="AA12" s="4">
        <f t="shared" si="6"/>
        <v>21.17</v>
      </c>
      <c r="AB12" s="4">
        <f t="shared" ref="AB12:AB15" si="8">C12+E12+G12+I12</f>
        <v>0</v>
      </c>
      <c r="AC12" s="4">
        <f t="shared" si="7"/>
        <v>0</v>
      </c>
      <c r="AD12" s="7">
        <f t="shared" si="4"/>
        <v>0</v>
      </c>
      <c r="AE12" s="31">
        <f t="shared" ref="AE12:AE15" si="9">AD12</f>
        <v>0</v>
      </c>
      <c r="AF12" s="2" t="s">
        <v>203</v>
      </c>
    </row>
    <row r="13" spans="1:35" ht="86.25" customHeight="1" x14ac:dyDescent="0.25">
      <c r="B13" s="11" t="s">
        <v>208</v>
      </c>
      <c r="C13" s="4">
        <v>0</v>
      </c>
      <c r="D13" s="26">
        <v>0</v>
      </c>
      <c r="E13" s="4">
        <v>0</v>
      </c>
      <c r="F13" s="26">
        <v>0</v>
      </c>
      <c r="G13" s="4">
        <v>0</v>
      </c>
      <c r="H13" s="26">
        <v>0</v>
      </c>
      <c r="I13" s="4">
        <v>0</v>
      </c>
      <c r="J13" s="26">
        <v>0</v>
      </c>
      <c r="K13" s="4">
        <v>0</v>
      </c>
      <c r="L13" s="26">
        <v>0</v>
      </c>
      <c r="M13" s="4">
        <v>0</v>
      </c>
      <c r="N13" s="26">
        <v>0</v>
      </c>
      <c r="O13" s="4">
        <v>0</v>
      </c>
      <c r="P13" s="26"/>
      <c r="Q13" s="4">
        <v>0</v>
      </c>
      <c r="R13" s="26"/>
      <c r="S13" s="4">
        <v>0</v>
      </c>
      <c r="T13" s="26"/>
      <c r="U13" s="4">
        <v>0</v>
      </c>
      <c r="V13" s="26"/>
      <c r="W13" s="4">
        <v>0</v>
      </c>
      <c r="X13" s="26"/>
      <c r="Y13" s="4">
        <v>35</v>
      </c>
      <c r="Z13" s="26"/>
      <c r="AA13" s="4">
        <f t="shared" si="6"/>
        <v>35</v>
      </c>
      <c r="AB13" s="4">
        <f t="shared" si="8"/>
        <v>0</v>
      </c>
      <c r="AC13" s="4">
        <f t="shared" si="7"/>
        <v>0</v>
      </c>
      <c r="AD13" s="7">
        <f t="shared" si="4"/>
        <v>0</v>
      </c>
      <c r="AE13" s="31">
        <f t="shared" si="9"/>
        <v>0</v>
      </c>
      <c r="AF13" s="2" t="s">
        <v>209</v>
      </c>
    </row>
    <row r="14" spans="1:35" ht="31.5" customHeight="1" x14ac:dyDescent="0.25">
      <c r="B14" s="11" t="s">
        <v>210</v>
      </c>
      <c r="C14" s="4">
        <v>0</v>
      </c>
      <c r="D14" s="26">
        <v>0</v>
      </c>
      <c r="E14" s="4">
        <v>0</v>
      </c>
      <c r="F14" s="26">
        <v>0</v>
      </c>
      <c r="G14" s="4">
        <v>0</v>
      </c>
      <c r="H14" s="26">
        <v>0</v>
      </c>
      <c r="I14" s="4">
        <v>0</v>
      </c>
      <c r="J14" s="26">
        <v>0</v>
      </c>
      <c r="K14" s="4">
        <v>0</v>
      </c>
      <c r="L14" s="26">
        <v>0</v>
      </c>
      <c r="M14" s="4">
        <v>0</v>
      </c>
      <c r="N14" s="26">
        <v>0</v>
      </c>
      <c r="O14" s="4">
        <v>0</v>
      </c>
      <c r="P14" s="26"/>
      <c r="Q14" s="4">
        <v>0</v>
      </c>
      <c r="R14" s="26"/>
      <c r="S14" s="4">
        <v>0</v>
      </c>
      <c r="T14" s="26"/>
      <c r="U14" s="4">
        <v>1</v>
      </c>
      <c r="V14" s="26"/>
      <c r="W14" s="4">
        <v>0</v>
      </c>
      <c r="X14" s="26"/>
      <c r="Y14" s="4">
        <v>0</v>
      </c>
      <c r="Z14" s="26"/>
      <c r="AA14" s="4">
        <f t="shared" si="6"/>
        <v>1</v>
      </c>
      <c r="AB14" s="4">
        <f t="shared" si="8"/>
        <v>0</v>
      </c>
      <c r="AC14" s="4">
        <f t="shared" si="7"/>
        <v>0</v>
      </c>
      <c r="AD14" s="7">
        <f t="shared" si="4"/>
        <v>0</v>
      </c>
      <c r="AE14" s="31">
        <f t="shared" si="9"/>
        <v>0</v>
      </c>
      <c r="AF14" s="2" t="s">
        <v>211</v>
      </c>
    </row>
    <row r="15" spans="1:35" ht="74.25" customHeight="1" x14ac:dyDescent="0.25">
      <c r="B15" s="11" t="s">
        <v>212</v>
      </c>
      <c r="C15" s="4">
        <v>5.16</v>
      </c>
      <c r="D15" s="26">
        <v>1.24</v>
      </c>
      <c r="E15" s="4">
        <v>0</v>
      </c>
      <c r="F15" s="26">
        <v>0</v>
      </c>
      <c r="G15" s="4">
        <v>0</v>
      </c>
      <c r="H15" s="26">
        <v>0</v>
      </c>
      <c r="I15" s="4">
        <v>0</v>
      </c>
      <c r="J15" s="26">
        <v>0</v>
      </c>
      <c r="K15" s="4">
        <v>0</v>
      </c>
      <c r="L15" s="26">
        <v>0</v>
      </c>
      <c r="M15" s="4">
        <v>0</v>
      </c>
      <c r="N15" s="26">
        <v>0.26200000000000001</v>
      </c>
      <c r="O15" s="4">
        <v>0</v>
      </c>
      <c r="P15" s="26"/>
      <c r="Q15" s="4">
        <v>0</v>
      </c>
      <c r="R15" s="26"/>
      <c r="S15" s="4">
        <v>0</v>
      </c>
      <c r="T15" s="26"/>
      <c r="U15" s="4">
        <v>87.87</v>
      </c>
      <c r="V15" s="26"/>
      <c r="W15" s="4">
        <v>0</v>
      </c>
      <c r="X15" s="26"/>
      <c r="Y15" s="4">
        <v>0</v>
      </c>
      <c r="Z15" s="26"/>
      <c r="AA15" s="4">
        <f t="shared" ref="AA15" si="10">+C15+E15+G15+I15+K15+M15+O15+Q15+S15+U15+W15+Y15</f>
        <v>93.03</v>
      </c>
      <c r="AB15" s="4">
        <f t="shared" si="8"/>
        <v>5.16</v>
      </c>
      <c r="AC15" s="4">
        <f t="shared" ref="AC15" si="11">+D15+F15+H15+J15+L15+N15+P15+R15+T15+V15+X15+Z15</f>
        <v>1.502</v>
      </c>
      <c r="AD15" s="7">
        <f t="shared" si="4"/>
        <v>0.29108527131782946</v>
      </c>
      <c r="AE15" s="31">
        <f t="shared" si="9"/>
        <v>0.29108527131782946</v>
      </c>
      <c r="AF15" s="2" t="s">
        <v>213</v>
      </c>
    </row>
  </sheetData>
  <mergeCells count="7">
    <mergeCell ref="AD5:AE5"/>
    <mergeCell ref="AD6:AE6"/>
    <mergeCell ref="AD10:AE10"/>
    <mergeCell ref="B1:AF1"/>
    <mergeCell ref="B2:AF2"/>
    <mergeCell ref="B3:AF3"/>
    <mergeCell ref="B4:AF4"/>
  </mergeCells>
  <conditionalFormatting sqref="AE7:AE9 AE11:AE15">
    <cfRule type="iconSet" priority="1">
      <iconSet iconSet="4TrafficLights">
        <cfvo type="percent" val="0"/>
        <cfvo type="num" val="0" gte="0"/>
        <cfvo type="num" val="0"/>
        <cfvo type="num" val="0" gte="0"/>
      </iconSet>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DB40-018F-4890-812A-697C6C7D857D}">
  <dimension ref="B4:G16"/>
  <sheetViews>
    <sheetView showGridLines="0" topLeftCell="A4"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48" customWidth="1"/>
  </cols>
  <sheetData>
    <row r="4" spans="2:7" x14ac:dyDescent="0.25">
      <c r="B4" s="15" t="s">
        <v>214</v>
      </c>
    </row>
    <row r="5" spans="2:7" ht="54" x14ac:dyDescent="0.25">
      <c r="B5" s="1" t="s">
        <v>13</v>
      </c>
      <c r="C5" s="1" t="s">
        <v>215</v>
      </c>
      <c r="D5" s="1" t="s">
        <v>216</v>
      </c>
      <c r="E5" s="203" t="s">
        <v>151</v>
      </c>
      <c r="F5" s="3" t="s">
        <v>26</v>
      </c>
    </row>
    <row r="6" spans="2:7" ht="61.5" customHeight="1" x14ac:dyDescent="0.3">
      <c r="B6" s="23" t="s">
        <v>67</v>
      </c>
      <c r="C6" s="19"/>
      <c r="D6" s="19"/>
      <c r="E6" s="20"/>
      <c r="F6" s="21"/>
    </row>
    <row r="7" spans="2:7" ht="64.5" customHeight="1" x14ac:dyDescent="0.25">
      <c r="B7" s="11" t="s">
        <v>217</v>
      </c>
      <c r="C7" s="4" t="s">
        <v>218</v>
      </c>
      <c r="D7" s="4">
        <v>32</v>
      </c>
      <c r="E7" s="7"/>
      <c r="F7" s="271" t="s">
        <v>219</v>
      </c>
      <c r="G7" s="22"/>
    </row>
    <row r="8" spans="2:7" ht="16.5" x14ac:dyDescent="0.25">
      <c r="B8" s="11" t="s">
        <v>220</v>
      </c>
      <c r="C8" s="4" t="s">
        <v>218</v>
      </c>
      <c r="D8" s="4">
        <v>39</v>
      </c>
      <c r="E8" s="7"/>
      <c r="F8" s="272"/>
      <c r="G8" s="22"/>
    </row>
    <row r="9" spans="2:7" ht="16.5" x14ac:dyDescent="0.25">
      <c r="B9" s="11" t="s">
        <v>221</v>
      </c>
      <c r="C9" s="4" t="s">
        <v>218</v>
      </c>
      <c r="D9" s="4">
        <v>77</v>
      </c>
      <c r="E9" s="7"/>
      <c r="F9" s="272"/>
      <c r="G9" s="22"/>
    </row>
    <row r="10" spans="2:7" ht="16.5" x14ac:dyDescent="0.25">
      <c r="B10" s="11" t="s">
        <v>222</v>
      </c>
      <c r="C10" s="4" t="s">
        <v>218</v>
      </c>
      <c r="D10" s="4">
        <v>59</v>
      </c>
      <c r="E10" s="7"/>
      <c r="F10" s="272"/>
      <c r="G10" s="22"/>
    </row>
    <row r="11" spans="2:7" ht="16.5" x14ac:dyDescent="0.25">
      <c r="B11" s="11" t="s">
        <v>223</v>
      </c>
      <c r="C11" s="4" t="s">
        <v>218</v>
      </c>
      <c r="D11" s="4">
        <v>55</v>
      </c>
      <c r="E11" s="7"/>
      <c r="F11" s="273"/>
      <c r="G11" s="22"/>
    </row>
    <row r="12" spans="2:7" ht="107.25" customHeight="1" x14ac:dyDescent="0.3">
      <c r="B12" s="23" t="s">
        <v>72</v>
      </c>
      <c r="C12" s="19">
        <v>0</v>
      </c>
      <c r="D12" s="19">
        <v>0</v>
      </c>
      <c r="E12" s="20">
        <v>0</v>
      </c>
      <c r="F12" s="21" t="s">
        <v>224</v>
      </c>
      <c r="G12" s="22"/>
    </row>
    <row r="16" spans="2:7" x14ac:dyDescent="0.25">
      <c r="F16" s="39"/>
    </row>
  </sheetData>
  <mergeCells count="1">
    <mergeCell ref="F7:F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B6-8BC6-4355-A2DA-82BDFFC95155}">
  <dimension ref="B4:H16"/>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3" customWidth="1"/>
    <col min="7" max="7" width="43.28515625" customWidth="1"/>
  </cols>
  <sheetData>
    <row r="4" spans="2:8" x14ac:dyDescent="0.25">
      <c r="B4" s="15" t="s">
        <v>225</v>
      </c>
    </row>
    <row r="5" spans="2:8" ht="54" x14ac:dyDescent="0.25">
      <c r="B5" s="1" t="s">
        <v>13</v>
      </c>
      <c r="C5" s="1" t="s">
        <v>226</v>
      </c>
      <c r="D5" s="1" t="s">
        <v>150</v>
      </c>
      <c r="E5" s="266" t="s">
        <v>151</v>
      </c>
      <c r="F5" s="267"/>
      <c r="G5" s="3" t="s">
        <v>26</v>
      </c>
    </row>
    <row r="6" spans="2:8" ht="87" customHeight="1" x14ac:dyDescent="0.3">
      <c r="B6" s="23" t="s">
        <v>29</v>
      </c>
      <c r="C6" s="19">
        <v>0</v>
      </c>
      <c r="D6" s="19">
        <v>0</v>
      </c>
      <c r="E6" s="20">
        <f>IF(C6=0,0,IF((D6/C6)&gt;=1.2,1.2,(D6/C6)))</f>
        <v>0</v>
      </c>
      <c r="F6" s="38">
        <f>E6</f>
        <v>0</v>
      </c>
      <c r="G6" s="21" t="s">
        <v>227</v>
      </c>
    </row>
    <row r="7" spans="2:8" ht="48" customHeight="1" x14ac:dyDescent="0.3">
      <c r="B7" s="10" t="s">
        <v>228</v>
      </c>
      <c r="C7" s="4">
        <v>0</v>
      </c>
      <c r="D7" s="4">
        <v>0</v>
      </c>
      <c r="E7" s="7">
        <f t="shared" ref="E7:E16" si="0">IF(C7=0,0,IF((D7/C7)&gt;=1.2,1.2,(D7/C7)))</f>
        <v>0</v>
      </c>
      <c r="F7" s="31">
        <f>E7</f>
        <v>0</v>
      </c>
      <c r="G7" s="2"/>
    </row>
    <row r="8" spans="2:8" ht="33" x14ac:dyDescent="0.3">
      <c r="B8" s="10" t="s">
        <v>229</v>
      </c>
      <c r="C8" s="4">
        <v>0</v>
      </c>
      <c r="D8" s="4">
        <v>0</v>
      </c>
      <c r="E8" s="7">
        <f t="shared" si="0"/>
        <v>0</v>
      </c>
      <c r="F8" s="31">
        <f>E8</f>
        <v>0</v>
      </c>
      <c r="G8" s="2"/>
    </row>
    <row r="9" spans="2:8" ht="87" customHeight="1" x14ac:dyDescent="0.3">
      <c r="B9" s="10" t="s">
        <v>230</v>
      </c>
      <c r="C9" s="4">
        <v>0</v>
      </c>
      <c r="D9" s="4">
        <v>0</v>
      </c>
      <c r="E9" s="7">
        <f t="shared" si="0"/>
        <v>0</v>
      </c>
      <c r="F9" s="31">
        <f t="shared" ref="F9:F16" si="1">E9</f>
        <v>0</v>
      </c>
      <c r="G9" s="2"/>
    </row>
    <row r="10" spans="2:8" ht="49.5" x14ac:dyDescent="0.3">
      <c r="B10" s="10" t="s">
        <v>231</v>
      </c>
      <c r="C10" s="4">
        <v>0</v>
      </c>
      <c r="D10" s="4">
        <v>0</v>
      </c>
      <c r="E10" s="7">
        <f t="shared" si="0"/>
        <v>0</v>
      </c>
      <c r="F10" s="31">
        <f t="shared" si="1"/>
        <v>0</v>
      </c>
      <c r="G10" s="2"/>
    </row>
    <row r="11" spans="2:8" ht="49.5" x14ac:dyDescent="0.3">
      <c r="B11" s="10" t="s">
        <v>232</v>
      </c>
      <c r="C11" s="4">
        <v>0</v>
      </c>
      <c r="D11" s="4">
        <v>0</v>
      </c>
      <c r="E11" s="7">
        <f t="shared" si="0"/>
        <v>0</v>
      </c>
      <c r="F11" s="31">
        <f t="shared" si="1"/>
        <v>0</v>
      </c>
      <c r="G11" s="2"/>
    </row>
    <row r="12" spans="2:8" ht="66" x14ac:dyDescent="0.3">
      <c r="B12" s="10" t="s">
        <v>233</v>
      </c>
      <c r="C12" s="4">
        <v>0</v>
      </c>
      <c r="D12" s="4">
        <v>0</v>
      </c>
      <c r="E12" s="7">
        <f t="shared" si="0"/>
        <v>0</v>
      </c>
      <c r="F12" s="31">
        <f t="shared" si="1"/>
        <v>0</v>
      </c>
      <c r="G12" s="2"/>
    </row>
    <row r="13" spans="2:8" ht="49.5" x14ac:dyDescent="0.3">
      <c r="B13" s="10" t="s">
        <v>234</v>
      </c>
      <c r="C13" s="4">
        <v>0</v>
      </c>
      <c r="D13" s="4">
        <v>0</v>
      </c>
      <c r="E13" s="7">
        <f t="shared" si="0"/>
        <v>0</v>
      </c>
      <c r="F13" s="31">
        <f t="shared" si="1"/>
        <v>0</v>
      </c>
      <c r="G13" s="2"/>
    </row>
    <row r="14" spans="2:8" ht="49.5" x14ac:dyDescent="0.3">
      <c r="B14" s="10" t="s">
        <v>235</v>
      </c>
      <c r="C14" s="4">
        <v>0</v>
      </c>
      <c r="D14" s="4">
        <v>0</v>
      </c>
      <c r="E14" s="7">
        <f t="shared" si="0"/>
        <v>0</v>
      </c>
      <c r="F14" s="31">
        <f t="shared" si="1"/>
        <v>0</v>
      </c>
      <c r="G14" s="2"/>
    </row>
    <row r="15" spans="2:8" ht="49.5" x14ac:dyDescent="0.3">
      <c r="B15" s="10" t="s">
        <v>236</v>
      </c>
      <c r="C15" s="4">
        <v>0</v>
      </c>
      <c r="D15" s="4">
        <v>0</v>
      </c>
      <c r="E15" s="7">
        <f t="shared" si="0"/>
        <v>0</v>
      </c>
      <c r="F15" s="31">
        <f t="shared" si="1"/>
        <v>0</v>
      </c>
      <c r="G15" s="2"/>
    </row>
    <row r="16" spans="2:8" ht="79.5" customHeight="1" x14ac:dyDescent="0.3">
      <c r="B16" s="23" t="s">
        <v>237</v>
      </c>
      <c r="C16" s="19">
        <v>0</v>
      </c>
      <c r="D16" s="19">
        <v>0</v>
      </c>
      <c r="E16" s="20">
        <f t="shared" si="0"/>
        <v>0</v>
      </c>
      <c r="F16" s="32">
        <f t="shared" si="1"/>
        <v>0</v>
      </c>
      <c r="G16" s="21" t="s">
        <v>238</v>
      </c>
      <c r="H16" s="22"/>
    </row>
  </sheetData>
  <mergeCells count="1">
    <mergeCell ref="E5:F5"/>
  </mergeCells>
  <conditionalFormatting sqref="F6:F16">
    <cfRule type="iconSet" priority="1">
      <iconSet iconSet="4TrafficLights">
        <cfvo type="percent" val="0"/>
        <cfvo type="num" val="1"/>
        <cfvo type="num" val="70"/>
        <cfvo type="num" val="90"/>
      </iconSet>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14A7-CAF6-4BBF-9F2B-92B4B344A3B8}">
  <dimension ref="B4:P11"/>
  <sheetViews>
    <sheetView showGridLines="0" topLeftCell="A4" workbookViewId="0">
      <selection activeCell="X36" sqref="X36"/>
    </sheetView>
  </sheetViews>
  <sheetFormatPr baseColWidth="10" defaultColWidth="11.42578125" defaultRowHeight="15" x14ac:dyDescent="0.25"/>
  <cols>
    <col min="1" max="1" width="6.28515625" customWidth="1"/>
    <col min="2" max="2" width="37.42578125" customWidth="1"/>
    <col min="3" max="10" width="15.140625" customWidth="1"/>
    <col min="11" max="12" width="16.28515625" customWidth="1"/>
    <col min="13" max="13" width="14" customWidth="1"/>
    <col min="14" max="14" width="4" customWidth="1"/>
    <col min="15" max="15" width="43.28515625" customWidth="1"/>
  </cols>
  <sheetData>
    <row r="4" spans="2:16" x14ac:dyDescent="0.25">
      <c r="B4" s="15" t="s">
        <v>239</v>
      </c>
      <c r="C4" s="15"/>
      <c r="D4" s="15"/>
      <c r="E4" s="15"/>
      <c r="F4" s="15"/>
      <c r="G4" s="15"/>
      <c r="H4" s="15"/>
      <c r="I4" s="15"/>
      <c r="J4" s="15"/>
    </row>
    <row r="5" spans="2:16" ht="54" x14ac:dyDescent="0.25">
      <c r="B5" s="1" t="s">
        <v>13</v>
      </c>
      <c r="C5" s="1" t="s">
        <v>124</v>
      </c>
      <c r="D5" s="1" t="s">
        <v>125</v>
      </c>
      <c r="E5" s="1" t="s">
        <v>126</v>
      </c>
      <c r="F5" s="1" t="s">
        <v>127</v>
      </c>
      <c r="G5" s="1" t="s">
        <v>128</v>
      </c>
      <c r="H5" s="1" t="s">
        <v>129</v>
      </c>
      <c r="I5" s="1" t="s">
        <v>130</v>
      </c>
      <c r="J5" s="1" t="s">
        <v>131</v>
      </c>
      <c r="K5" s="1" t="s">
        <v>226</v>
      </c>
      <c r="L5" s="1" t="s">
        <v>150</v>
      </c>
      <c r="M5" s="266" t="s">
        <v>151</v>
      </c>
      <c r="N5" s="267"/>
      <c r="O5" s="3" t="s">
        <v>26</v>
      </c>
    </row>
    <row r="6" spans="2:16" ht="49.5" x14ac:dyDescent="0.3">
      <c r="B6" s="23" t="s">
        <v>240</v>
      </c>
      <c r="C6" s="23"/>
      <c r="D6" s="23"/>
      <c r="E6" s="23"/>
      <c r="F6" s="23"/>
      <c r="G6" s="23"/>
      <c r="H6" s="23"/>
      <c r="I6" s="23"/>
      <c r="J6" s="23"/>
      <c r="K6" s="19"/>
      <c r="L6" s="19"/>
      <c r="M6" s="34"/>
      <c r="N6" s="34"/>
      <c r="O6" s="21"/>
    </row>
    <row r="7" spans="2:16" ht="207" customHeight="1" x14ac:dyDescent="0.25">
      <c r="B7" s="11" t="s">
        <v>241</v>
      </c>
      <c r="C7" s="4">
        <v>0</v>
      </c>
      <c r="D7" s="13">
        <v>0</v>
      </c>
      <c r="E7" s="4">
        <v>0</v>
      </c>
      <c r="F7" s="13">
        <v>0</v>
      </c>
      <c r="G7" s="4">
        <v>1</v>
      </c>
      <c r="H7" s="13">
        <v>1</v>
      </c>
      <c r="I7" s="4">
        <v>1</v>
      </c>
      <c r="J7" s="13">
        <v>1</v>
      </c>
      <c r="K7" s="4">
        <f t="shared" ref="K7:L11" si="0">+C7+E7+G7+I7</f>
        <v>2</v>
      </c>
      <c r="L7" s="4">
        <v>2</v>
      </c>
      <c r="M7" s="6">
        <f>IF(K7=0,0,IF((L7/K7)&gt;=1.2,1.2,(L7/K7)))</f>
        <v>1</v>
      </c>
      <c r="N7" s="35">
        <f>M7</f>
        <v>1</v>
      </c>
      <c r="O7" s="2" t="s">
        <v>242</v>
      </c>
      <c r="P7" s="22"/>
    </row>
    <row r="8" spans="2:16" ht="116.25" customHeight="1" x14ac:dyDescent="0.25">
      <c r="B8" s="11" t="s">
        <v>243</v>
      </c>
      <c r="C8" s="4">
        <v>0</v>
      </c>
      <c r="D8" s="13">
        <v>0</v>
      </c>
      <c r="E8" s="4">
        <v>1</v>
      </c>
      <c r="F8" s="13">
        <v>1</v>
      </c>
      <c r="G8" s="4">
        <v>1</v>
      </c>
      <c r="H8" s="13">
        <v>1</v>
      </c>
      <c r="I8" s="4">
        <v>5</v>
      </c>
      <c r="J8" s="13">
        <v>4</v>
      </c>
      <c r="K8" s="4">
        <f t="shared" si="0"/>
        <v>7</v>
      </c>
      <c r="L8" s="4">
        <f t="shared" si="0"/>
        <v>6</v>
      </c>
      <c r="M8" s="7">
        <f t="shared" ref="M8:M11" si="1">IF(K8=0,0,IF((L8/K8)&gt;=1.2,1.2,(L8/K8)))</f>
        <v>0.8571428571428571</v>
      </c>
      <c r="N8" s="35">
        <f t="shared" ref="N8:N11" si="2">M8</f>
        <v>0.8571428571428571</v>
      </c>
      <c r="O8" s="2" t="s">
        <v>244</v>
      </c>
      <c r="P8" s="22"/>
    </row>
    <row r="9" spans="2:16" ht="165" x14ac:dyDescent="0.25">
      <c r="B9" s="11" t="s">
        <v>245</v>
      </c>
      <c r="C9" s="4">
        <v>1</v>
      </c>
      <c r="D9" s="13">
        <v>1</v>
      </c>
      <c r="E9" s="4">
        <v>1</v>
      </c>
      <c r="F9" s="13">
        <v>1</v>
      </c>
      <c r="G9" s="4">
        <v>1</v>
      </c>
      <c r="H9" s="13">
        <v>0</v>
      </c>
      <c r="I9" s="4">
        <v>0</v>
      </c>
      <c r="J9" s="13">
        <v>0</v>
      </c>
      <c r="K9" s="4">
        <f t="shared" si="0"/>
        <v>3</v>
      </c>
      <c r="L9" s="4">
        <f t="shared" si="0"/>
        <v>2</v>
      </c>
      <c r="M9" s="7">
        <f t="shared" si="1"/>
        <v>0.66666666666666663</v>
      </c>
      <c r="N9" s="35">
        <f t="shared" si="2"/>
        <v>0.66666666666666663</v>
      </c>
      <c r="O9" s="2" t="s">
        <v>246</v>
      </c>
      <c r="P9" s="22"/>
    </row>
    <row r="10" spans="2:16" ht="198.75" customHeight="1" x14ac:dyDescent="0.25">
      <c r="B10" s="11" t="s">
        <v>247</v>
      </c>
      <c r="C10" s="4">
        <v>7</v>
      </c>
      <c r="D10" s="13">
        <v>7</v>
      </c>
      <c r="E10" s="4">
        <v>0</v>
      </c>
      <c r="F10" s="13">
        <v>0</v>
      </c>
      <c r="G10" s="4">
        <v>4</v>
      </c>
      <c r="H10" s="13">
        <v>2</v>
      </c>
      <c r="I10" s="4">
        <v>0</v>
      </c>
      <c r="J10" s="13">
        <v>0</v>
      </c>
      <c r="K10" s="4">
        <f t="shared" si="0"/>
        <v>11</v>
      </c>
      <c r="L10" s="4">
        <f t="shared" si="0"/>
        <v>9</v>
      </c>
      <c r="M10" s="7">
        <f t="shared" si="1"/>
        <v>0.81818181818181823</v>
      </c>
      <c r="N10" s="35">
        <f t="shared" si="2"/>
        <v>0.81818181818181823</v>
      </c>
      <c r="O10" s="2" t="s">
        <v>248</v>
      </c>
      <c r="P10" s="22"/>
    </row>
    <row r="11" spans="2:16" ht="74.25" customHeight="1" x14ac:dyDescent="0.3">
      <c r="B11" s="23" t="s">
        <v>54</v>
      </c>
      <c r="C11" s="27"/>
      <c r="D11" s="27"/>
      <c r="E11" s="27"/>
      <c r="F11" s="27"/>
      <c r="G11" s="27"/>
      <c r="H11" s="27"/>
      <c r="I11" s="27"/>
      <c r="J11" s="27"/>
      <c r="K11" s="19">
        <f t="shared" si="0"/>
        <v>0</v>
      </c>
      <c r="L11" s="19">
        <f t="shared" si="0"/>
        <v>0</v>
      </c>
      <c r="M11" s="20">
        <f t="shared" si="1"/>
        <v>0</v>
      </c>
      <c r="N11" s="37">
        <f t="shared" si="2"/>
        <v>0</v>
      </c>
      <c r="O11" s="21" t="s">
        <v>249</v>
      </c>
      <c r="P11" s="22"/>
    </row>
  </sheetData>
  <mergeCells count="1">
    <mergeCell ref="M5:N5"/>
  </mergeCells>
  <conditionalFormatting sqref="N7:N11">
    <cfRule type="iconSet" priority="1">
      <iconSet iconSet="4TrafficLights">
        <cfvo type="percent" val="0"/>
        <cfvo type="percent" val="25" gte="0"/>
        <cfvo type="percent" val="50"/>
        <cfvo type="percent" val="75" gte="0"/>
      </iconSet>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EBF5-A4F5-4434-AD0D-1E608BD43749}">
  <dimension ref="B4:G7"/>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55.7109375" customWidth="1"/>
  </cols>
  <sheetData>
    <row r="4" spans="2:7" x14ac:dyDescent="0.25">
      <c r="B4" s="15" t="s">
        <v>250</v>
      </c>
    </row>
    <row r="5" spans="2:7" ht="54" x14ac:dyDescent="0.25">
      <c r="B5" s="1" t="s">
        <v>13</v>
      </c>
      <c r="C5" s="1" t="s">
        <v>226</v>
      </c>
      <c r="D5" s="1" t="s">
        <v>150</v>
      </c>
      <c r="E5" s="203" t="s">
        <v>151</v>
      </c>
      <c r="F5" s="3" t="s">
        <v>26</v>
      </c>
    </row>
    <row r="6" spans="2:7" ht="146.25" customHeight="1" x14ac:dyDescent="0.3">
      <c r="B6" s="10" t="s">
        <v>46</v>
      </c>
      <c r="C6" s="4">
        <v>20</v>
      </c>
      <c r="D6" s="4">
        <v>20</v>
      </c>
      <c r="E6" s="7">
        <f>D6/C6</f>
        <v>1</v>
      </c>
      <c r="F6" s="2" t="s">
        <v>251</v>
      </c>
    </row>
    <row r="7" spans="2:7" ht="233.25" customHeight="1" x14ac:dyDescent="0.25">
      <c r="B7" s="11" t="s">
        <v>57</v>
      </c>
      <c r="C7" s="4">
        <v>33</v>
      </c>
      <c r="D7" s="4">
        <v>30</v>
      </c>
      <c r="E7" s="7">
        <f>D7/C7</f>
        <v>0.90909090909090906</v>
      </c>
      <c r="F7" s="2" t="s">
        <v>252</v>
      </c>
      <c r="G7" s="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7F1A-93C9-41B3-B0B8-60B3763BF230}">
  <dimension ref="B4:R22"/>
  <sheetViews>
    <sheetView topLeftCell="A3" workbookViewId="0">
      <selection activeCell="X36" sqref="X36"/>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15.75" thickBot="1" x14ac:dyDescent="0.3"/>
    <row r="5" spans="2:18" ht="30.75" thickBot="1" x14ac:dyDescent="0.3">
      <c r="B5" s="41" t="s">
        <v>13</v>
      </c>
      <c r="C5" s="42" t="s">
        <v>253</v>
      </c>
      <c r="D5" s="42" t="s">
        <v>254</v>
      </c>
      <c r="E5" s="42" t="s">
        <v>130</v>
      </c>
      <c r="F5" s="42" t="s">
        <v>255</v>
      </c>
      <c r="G5" s="42" t="s">
        <v>256</v>
      </c>
      <c r="H5" s="42" t="s">
        <v>257</v>
      </c>
    </row>
    <row r="6" spans="2:18" ht="30" thickTop="1" thickBot="1" x14ac:dyDescent="0.3">
      <c r="B6" s="44" t="s">
        <v>87</v>
      </c>
      <c r="C6" s="45">
        <v>657</v>
      </c>
      <c r="D6" s="45">
        <v>229</v>
      </c>
      <c r="E6" s="45">
        <v>229</v>
      </c>
      <c r="F6" s="45">
        <v>229</v>
      </c>
      <c r="G6" s="46">
        <f>+F6/E6</f>
        <v>1</v>
      </c>
      <c r="H6" s="46">
        <f>+F6/D6</f>
        <v>1</v>
      </c>
    </row>
    <row r="7" spans="2:18" ht="29.25" thickBot="1" x14ac:dyDescent="0.3">
      <c r="B7" s="51" t="s">
        <v>258</v>
      </c>
      <c r="C7" s="52">
        <v>225.62</v>
      </c>
      <c r="D7" s="52">
        <v>44.81</v>
      </c>
      <c r="E7" s="52">
        <v>0</v>
      </c>
      <c r="F7" s="52">
        <v>0</v>
      </c>
      <c r="G7" s="53">
        <v>0</v>
      </c>
      <c r="H7" s="53">
        <v>0</v>
      </c>
    </row>
    <row r="8" spans="2:18" ht="29.25" thickBot="1" x14ac:dyDescent="0.3">
      <c r="B8" s="58" t="s">
        <v>259</v>
      </c>
      <c r="C8" s="59">
        <v>619.74</v>
      </c>
      <c r="D8" s="59">
        <v>198.3</v>
      </c>
      <c r="E8" s="59">
        <v>5.16</v>
      </c>
      <c r="F8" s="59">
        <v>1.24</v>
      </c>
      <c r="G8" s="66">
        <f>+F8/E8</f>
        <v>0.24031007751937983</v>
      </c>
      <c r="H8" s="66">
        <f>+F8/D8</f>
        <v>6.2531517902168427E-3</v>
      </c>
    </row>
    <row r="9" spans="2:18" ht="15.75" thickBot="1" x14ac:dyDescent="0.3">
      <c r="L9" s="67" t="s">
        <v>260</v>
      </c>
    </row>
    <row r="10" spans="2:18" ht="48.75" thickBot="1" x14ac:dyDescent="0.3">
      <c r="L10" s="43" t="s">
        <v>261</v>
      </c>
      <c r="M10" s="43" t="s">
        <v>262</v>
      </c>
      <c r="N10" s="43" t="s">
        <v>130</v>
      </c>
      <c r="O10" s="43" t="s">
        <v>131</v>
      </c>
      <c r="P10" s="43" t="s">
        <v>256</v>
      </c>
      <c r="Q10" s="43" t="s">
        <v>257</v>
      </c>
      <c r="R10" s="43" t="s">
        <v>263</v>
      </c>
    </row>
    <row r="11" spans="2:18" ht="91.5" thickTop="1" thickBot="1" x14ac:dyDescent="0.3">
      <c r="L11" s="68" t="s">
        <v>264</v>
      </c>
      <c r="M11" s="48">
        <v>3.5</v>
      </c>
      <c r="N11" s="48">
        <v>0</v>
      </c>
      <c r="O11" s="48">
        <v>0</v>
      </c>
      <c r="P11" s="49">
        <v>0</v>
      </c>
      <c r="Q11" s="49">
        <v>0</v>
      </c>
      <c r="R11" s="50" t="s">
        <v>265</v>
      </c>
    </row>
    <row r="12" spans="2:18" ht="54.75" thickBot="1" x14ac:dyDescent="0.3">
      <c r="L12" s="69" t="s">
        <v>266</v>
      </c>
      <c r="M12" s="55">
        <v>2.38</v>
      </c>
      <c r="N12" s="55">
        <v>0</v>
      </c>
      <c r="O12" s="55">
        <v>0</v>
      </c>
      <c r="P12" s="56">
        <v>0</v>
      </c>
      <c r="Q12" s="56">
        <v>0</v>
      </c>
      <c r="R12" s="57" t="s">
        <v>267</v>
      </c>
    </row>
    <row r="13" spans="2:18" ht="54.75" thickBot="1" x14ac:dyDescent="0.3">
      <c r="L13" s="70" t="s">
        <v>268</v>
      </c>
      <c r="M13" s="61">
        <v>38.93</v>
      </c>
      <c r="N13" s="61">
        <v>0</v>
      </c>
      <c r="O13" s="61">
        <v>0</v>
      </c>
      <c r="P13" s="62">
        <v>0</v>
      </c>
      <c r="Q13" s="62">
        <v>0</v>
      </c>
      <c r="R13" s="63" t="s">
        <v>267</v>
      </c>
    </row>
    <row r="16" spans="2:18" ht="15.75" thickBot="1" x14ac:dyDescent="0.3">
      <c r="L16" s="72" t="s">
        <v>259</v>
      </c>
    </row>
    <row r="17" spans="12:18" ht="48.75" thickBot="1" x14ac:dyDescent="0.3">
      <c r="L17" s="43" t="s">
        <v>261</v>
      </c>
      <c r="M17" s="43" t="s">
        <v>262</v>
      </c>
      <c r="N17" s="43" t="s">
        <v>130</v>
      </c>
      <c r="O17" s="43" t="s">
        <v>131</v>
      </c>
      <c r="P17" s="43" t="s">
        <v>256</v>
      </c>
      <c r="Q17" s="43" t="s">
        <v>257</v>
      </c>
      <c r="R17" s="43" t="s">
        <v>263</v>
      </c>
    </row>
    <row r="18" spans="12:18" ht="62.25" customHeight="1" thickTop="1" thickBot="1" x14ac:dyDescent="0.3">
      <c r="L18" s="73" t="s">
        <v>269</v>
      </c>
      <c r="M18" s="48">
        <v>39</v>
      </c>
      <c r="N18" s="48">
        <v>0</v>
      </c>
      <c r="O18" s="48">
        <v>0</v>
      </c>
      <c r="P18" s="49">
        <v>0</v>
      </c>
      <c r="Q18" s="49">
        <v>0</v>
      </c>
      <c r="R18" s="274" t="s">
        <v>270</v>
      </c>
    </row>
    <row r="19" spans="12:18" ht="24" thickBot="1" x14ac:dyDescent="0.3">
      <c r="L19" s="74" t="s">
        <v>271</v>
      </c>
      <c r="M19" s="55">
        <v>21.17</v>
      </c>
      <c r="N19" s="55">
        <v>0</v>
      </c>
      <c r="O19" s="55">
        <v>0</v>
      </c>
      <c r="P19" s="56">
        <v>0</v>
      </c>
      <c r="Q19" s="56">
        <v>0</v>
      </c>
      <c r="R19" s="275"/>
    </row>
    <row r="20" spans="12:18" ht="24" thickBot="1" x14ac:dyDescent="0.3">
      <c r="L20" s="75" t="s">
        <v>272</v>
      </c>
      <c r="M20" s="61">
        <v>35</v>
      </c>
      <c r="N20" s="61">
        <v>0</v>
      </c>
      <c r="O20" s="61">
        <v>0</v>
      </c>
      <c r="P20" s="62">
        <v>0</v>
      </c>
      <c r="Q20" s="62">
        <v>0</v>
      </c>
      <c r="R20" s="275"/>
    </row>
    <row r="21" spans="12:18" ht="24" thickBot="1" x14ac:dyDescent="0.3">
      <c r="L21" s="74" t="s">
        <v>273</v>
      </c>
      <c r="M21" s="55">
        <v>9.86</v>
      </c>
      <c r="N21" s="55">
        <v>0</v>
      </c>
      <c r="O21" s="55">
        <v>0</v>
      </c>
      <c r="P21" s="56">
        <v>0</v>
      </c>
      <c r="Q21" s="56">
        <v>0</v>
      </c>
      <c r="R21" s="275"/>
    </row>
    <row r="22" spans="12:18" ht="195.75" customHeight="1" thickBot="1" x14ac:dyDescent="0.3">
      <c r="L22" s="75" t="s">
        <v>274</v>
      </c>
      <c r="M22" s="61">
        <v>93.3</v>
      </c>
      <c r="N22" s="61">
        <v>5.16</v>
      </c>
      <c r="O22" s="61">
        <v>1.24</v>
      </c>
      <c r="P22" s="62">
        <f>+O22/N22</f>
        <v>0.24031007751937983</v>
      </c>
      <c r="Q22" s="62">
        <f>+O22/M22</f>
        <v>1.3290460878885316E-2</v>
      </c>
      <c r="R22" s="76" t="s">
        <v>275</v>
      </c>
    </row>
  </sheetData>
  <mergeCells count="1">
    <mergeCell ref="R18:R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Tablero</vt:lpstr>
      <vt:lpstr>gráficas</vt:lpstr>
      <vt:lpstr>VGC</vt:lpstr>
      <vt:lpstr>Ejecutiva</vt:lpstr>
      <vt:lpstr>Estructuración</vt:lpstr>
      <vt:lpstr>VAF</vt:lpstr>
      <vt:lpstr>VPRE</vt:lpstr>
      <vt:lpstr>Comunicaciones</vt:lpstr>
      <vt:lpstr>Ejecutiva resumen</vt:lpstr>
      <vt:lpstr>vgc resumen</vt:lpstr>
      <vt:lpstr>Esquema</vt:lpstr>
      <vt:lpstr>Vgc previo</vt:lpstr>
      <vt:lpstr>gráficas!Área_de_impresión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Isabel Vargas Castro</dc:creator>
  <cp:keywords/>
  <dc:description/>
  <cp:lastModifiedBy>Ricardo Aguilera Wilches</cp:lastModifiedBy>
  <cp:revision/>
  <dcterms:created xsi:type="dcterms:W3CDTF">2019-03-18T17:12:13Z</dcterms:created>
  <dcterms:modified xsi:type="dcterms:W3CDTF">2019-11-05T21:05:06Z</dcterms:modified>
  <cp:category/>
  <cp:contentStatus/>
</cp:coreProperties>
</file>