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raguilera\Desktop\"/>
    </mc:Choice>
  </mc:AlternateContent>
  <xr:revisionPtr revIDLastSave="0" documentId="8_{0431B52C-2A31-4592-9854-EDE84CBF584D}" xr6:coauthVersionLast="41" xr6:coauthVersionMax="41" xr10:uidLastSave="{00000000-0000-0000-0000-000000000000}"/>
  <bookViews>
    <workbookView xWindow="-120" yWindow="-120" windowWidth="29040" windowHeight="15840" xr2:uid="{00000000-000D-0000-FFFF-FFFF00000000}"/>
  </bookViews>
  <sheets>
    <sheet name="Tablero" sheetId="21" r:id="rId1"/>
    <sheet name="gráficas" sheetId="22" state="hidden" r:id="rId2"/>
    <sheet name="VGC" sheetId="11" state="hidden" r:id="rId3"/>
    <sheet name="Ejecutiva" sheetId="12" state="hidden" r:id="rId4"/>
    <sheet name="Estructuración" sheetId="14" state="hidden" r:id="rId5"/>
    <sheet name="VAF" sheetId="13" state="hidden" r:id="rId6"/>
    <sheet name="VPRE" sheetId="15" state="hidden" r:id="rId7"/>
    <sheet name="Comunicaciones" sheetId="16" state="hidden" r:id="rId8"/>
    <sheet name="Ejecutiva resumen" sheetId="18" state="hidden" r:id="rId9"/>
    <sheet name="vgc resumen" sheetId="17" state="hidden" r:id="rId10"/>
    <sheet name="Esquema" sheetId="19" state="hidden" r:id="rId11"/>
    <sheet name="Vgc previo" sheetId="20" state="hidden" r:id="rId12"/>
  </sheets>
  <externalReferences>
    <externalReference r:id="rId13"/>
  </externalReferences>
  <definedNames>
    <definedName name="_xlnm._FilterDatabase" localSheetId="0" hidden="1">Tablero!$B$14:$AF$38</definedName>
    <definedName name="_xlnm.Print_Area" localSheetId="1">gráficas!$A$1:$M$49</definedName>
    <definedName name="_xlnm.Print_Titles" localSheetId="0">Tablero!#REF!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30" i="21" l="1"/>
  <c r="AA30" i="21"/>
  <c r="Z21" i="21" l="1"/>
  <c r="AC32" i="11" l="1"/>
  <c r="AD32" i="11"/>
  <c r="AE32" i="11" s="1"/>
  <c r="AA32" i="11"/>
  <c r="C27" i="22" l="1"/>
  <c r="C26" i="22"/>
  <c r="C25" i="22"/>
  <c r="C38" i="22"/>
  <c r="C39" i="22"/>
  <c r="C40" i="22"/>
  <c r="C41" i="22"/>
  <c r="C42" i="22"/>
  <c r="C28" i="22" l="1"/>
  <c r="AD38" i="21" l="1"/>
  <c r="P38" i="21" s="1"/>
  <c r="Q38" i="21" s="1"/>
  <c r="Z38" i="21"/>
  <c r="AD37" i="21"/>
  <c r="P37" i="21" s="1"/>
  <c r="Q37" i="21" s="1"/>
  <c r="Z37" i="21"/>
  <c r="R37" i="21" s="1"/>
  <c r="S37" i="21" s="1"/>
  <c r="AD36" i="21"/>
  <c r="P36" i="21" s="1"/>
  <c r="Q36" i="21" s="1"/>
  <c r="R36" i="21"/>
  <c r="S36" i="21" s="1"/>
  <c r="AD35" i="21"/>
  <c r="P35" i="21" s="1"/>
  <c r="Q35" i="21" s="1"/>
  <c r="Z35" i="21"/>
  <c r="R35" i="21" s="1"/>
  <c r="S35" i="21" s="1"/>
  <c r="AD34" i="21"/>
  <c r="P34" i="21" s="1"/>
  <c r="Q34" i="21" s="1"/>
  <c r="R34" i="21"/>
  <c r="S34" i="21" s="1"/>
  <c r="AD33" i="21"/>
  <c r="P33" i="21" s="1"/>
  <c r="Q33" i="21" s="1"/>
  <c r="Z33" i="21"/>
  <c r="R33" i="21" s="1"/>
  <c r="S33" i="21" s="1"/>
  <c r="AD32" i="21"/>
  <c r="P32" i="21" s="1"/>
  <c r="Q32" i="21" s="1"/>
  <c r="Z32" i="21"/>
  <c r="R32" i="21" s="1"/>
  <c r="S32" i="21" s="1"/>
  <c r="AD31" i="21"/>
  <c r="P31" i="21" s="1"/>
  <c r="Q31" i="21" s="1"/>
  <c r="Z31" i="21"/>
  <c r="R31" i="21" s="1"/>
  <c r="S31" i="21" s="1"/>
  <c r="P30" i="21"/>
  <c r="Q30" i="21" s="1"/>
  <c r="R30" i="21"/>
  <c r="AD29" i="21"/>
  <c r="P29" i="21" s="1"/>
  <c r="Q29" i="21" s="1"/>
  <c r="Z29" i="21"/>
  <c r="R29" i="21" s="1"/>
  <c r="S29" i="21" s="1"/>
  <c r="AD28" i="21"/>
  <c r="P28" i="21" s="1"/>
  <c r="Q28" i="21" s="1"/>
  <c r="Z28" i="21"/>
  <c r="R28" i="21" s="1"/>
  <c r="S28" i="21" s="1"/>
  <c r="AD27" i="21"/>
  <c r="P27" i="21" s="1"/>
  <c r="Q27" i="21" s="1"/>
  <c r="R27" i="21"/>
  <c r="S27" i="21" s="1"/>
  <c r="AD26" i="21"/>
  <c r="P26" i="21" s="1"/>
  <c r="Q26" i="21" s="1"/>
  <c r="Z26" i="21"/>
  <c r="R26" i="21" s="1"/>
  <c r="AD25" i="21"/>
  <c r="P25" i="21" s="1"/>
  <c r="Q25" i="21" s="1"/>
  <c r="R25" i="21"/>
  <c r="S25" i="21" s="1"/>
  <c r="AD24" i="21"/>
  <c r="P24" i="21" s="1"/>
  <c r="Q24" i="21" s="1"/>
  <c r="Z24" i="21"/>
  <c r="R24" i="21" s="1"/>
  <c r="S24" i="21" s="1"/>
  <c r="AD23" i="21"/>
  <c r="P23" i="21" s="1"/>
  <c r="Q23" i="21" s="1"/>
  <c r="Z23" i="21"/>
  <c r="R23" i="21" s="1"/>
  <c r="S23" i="21" s="1"/>
  <c r="AD22" i="21"/>
  <c r="P22" i="21" s="1"/>
  <c r="Q22" i="21" s="1"/>
  <c r="Z22" i="21"/>
  <c r="R22" i="21" s="1"/>
  <c r="S22" i="21" s="1"/>
  <c r="AD21" i="21"/>
  <c r="P21" i="21" s="1"/>
  <c r="R21" i="21"/>
  <c r="S21" i="21" s="1"/>
  <c r="AD20" i="21"/>
  <c r="P20" i="21" s="1"/>
  <c r="Q20" i="21" s="1"/>
  <c r="Z20" i="21"/>
  <c r="R20" i="21" s="1"/>
  <c r="S20" i="21" s="1"/>
  <c r="AD19" i="21"/>
  <c r="P19" i="21" s="1"/>
  <c r="Q19" i="21" s="1"/>
  <c r="Z19" i="21"/>
  <c r="R19" i="21" s="1"/>
  <c r="S19" i="21" s="1"/>
  <c r="AD18" i="21"/>
  <c r="P18" i="21" s="1"/>
  <c r="Q18" i="21" s="1"/>
  <c r="Z18" i="21"/>
  <c r="R18" i="21" s="1"/>
  <c r="AD17" i="21"/>
  <c r="P17" i="21" s="1"/>
  <c r="Q17" i="21" s="1"/>
  <c r="R17" i="21"/>
  <c r="S17" i="21" s="1"/>
  <c r="AD16" i="21"/>
  <c r="P16" i="21" s="1"/>
  <c r="Z16" i="21"/>
  <c r="R16" i="21" s="1"/>
  <c r="S16" i="21" s="1"/>
  <c r="AD15" i="21"/>
  <c r="P15" i="21" s="1"/>
  <c r="Q15" i="21" s="1"/>
  <c r="Z15" i="21"/>
  <c r="R15" i="21" s="1"/>
  <c r="S15" i="21" s="1"/>
  <c r="M32" i="20"/>
  <c r="M31" i="20"/>
  <c r="M30" i="20"/>
  <c r="M29" i="20"/>
  <c r="M28" i="20"/>
  <c r="M27" i="20"/>
  <c r="M26" i="20"/>
  <c r="M25" i="20"/>
  <c r="M24" i="20"/>
  <c r="L30" i="20"/>
  <c r="L28" i="20"/>
  <c r="M18" i="20"/>
  <c r="M17" i="20"/>
  <c r="M16" i="20"/>
  <c r="M15" i="20"/>
  <c r="M14" i="20"/>
  <c r="M13" i="20"/>
  <c r="M12" i="20"/>
  <c r="M11" i="20"/>
  <c r="M10" i="20"/>
  <c r="L17" i="20"/>
  <c r="L14" i="20"/>
  <c r="L10" i="20"/>
  <c r="D6" i="20"/>
  <c r="F6" i="20" s="1"/>
  <c r="Q22" i="18"/>
  <c r="P22" i="18"/>
  <c r="H8" i="18"/>
  <c r="G8" i="18"/>
  <c r="H6" i="18"/>
  <c r="G6" i="18"/>
  <c r="Q41" i="17"/>
  <c r="P41" i="17"/>
  <c r="Q40" i="17"/>
  <c r="P40" i="17"/>
  <c r="Q39" i="17"/>
  <c r="P39" i="17"/>
  <c r="Q37" i="17"/>
  <c r="Q36" i="17"/>
  <c r="P36" i="17"/>
  <c r="Q35" i="17"/>
  <c r="Q33" i="17"/>
  <c r="P33" i="17"/>
  <c r="Q32" i="17"/>
  <c r="P32" i="17"/>
  <c r="Q31" i="17"/>
  <c r="Q25" i="17"/>
  <c r="Q24" i="17"/>
  <c r="Q22" i="17"/>
  <c r="Q21" i="17"/>
  <c r="P21" i="17"/>
  <c r="Q20" i="17"/>
  <c r="P20" i="17"/>
  <c r="Q18" i="17"/>
  <c r="P18" i="17"/>
  <c r="Q17" i="17"/>
  <c r="Q16" i="17"/>
  <c r="P16" i="17"/>
  <c r="Q15" i="17"/>
  <c r="P15" i="17"/>
  <c r="H12" i="17"/>
  <c r="G12" i="17"/>
  <c r="H11" i="17"/>
  <c r="G11" i="17"/>
  <c r="Q8" i="17"/>
  <c r="P8" i="17"/>
  <c r="H7" i="17"/>
  <c r="G7" i="17"/>
  <c r="F11" i="13"/>
  <c r="F10" i="13"/>
  <c r="E16" i="13"/>
  <c r="F16" i="13" s="1"/>
  <c r="E15" i="13"/>
  <c r="F15" i="13" s="1"/>
  <c r="E14" i="13"/>
  <c r="F14" i="13" s="1"/>
  <c r="E13" i="13"/>
  <c r="F13" i="13" s="1"/>
  <c r="E12" i="13"/>
  <c r="F12" i="13" s="1"/>
  <c r="E11" i="13"/>
  <c r="E10" i="13"/>
  <c r="E9" i="13"/>
  <c r="F9" i="13" s="1"/>
  <c r="E8" i="13"/>
  <c r="F8" i="13" s="1"/>
  <c r="E7" i="13"/>
  <c r="F7" i="13" s="1"/>
  <c r="E6" i="13"/>
  <c r="F6" i="13" s="1"/>
  <c r="L8" i="15"/>
  <c r="L11" i="15"/>
  <c r="AB7" i="12"/>
  <c r="AD7" i="12" s="1"/>
  <c r="AE7" i="12" s="1"/>
  <c r="AC29" i="11"/>
  <c r="AD29" i="11" s="1"/>
  <c r="AE29" i="11" s="1"/>
  <c r="AC28" i="11"/>
  <c r="AC27" i="11"/>
  <c r="AD26" i="11"/>
  <c r="AE26" i="11" s="1"/>
  <c r="AC25" i="11"/>
  <c r="AC23" i="11"/>
  <c r="AD23" i="11" s="1"/>
  <c r="AE23" i="11" s="1"/>
  <c r="AC22" i="11"/>
  <c r="AC16" i="11"/>
  <c r="AD16" i="11" s="1"/>
  <c r="AE16" i="11" s="1"/>
  <c r="AC15" i="11"/>
  <c r="AC14" i="11"/>
  <c r="AB12" i="11"/>
  <c r="AC12" i="11"/>
  <c r="AC11" i="11"/>
  <c r="AD31" i="11"/>
  <c r="AE31" i="11" s="1"/>
  <c r="AB15" i="12"/>
  <c r="AB14" i="12"/>
  <c r="AD14" i="12" s="1"/>
  <c r="AE14" i="12" s="1"/>
  <c r="AB13" i="12"/>
  <c r="AD13" i="12" s="1"/>
  <c r="AE13" i="12" s="1"/>
  <c r="AB12" i="12"/>
  <c r="AD12" i="12" s="1"/>
  <c r="AE12" i="12" s="1"/>
  <c r="AB11" i="12"/>
  <c r="AD11" i="12" s="1"/>
  <c r="AE11" i="12" s="1"/>
  <c r="AB9" i="12"/>
  <c r="AD9" i="12" s="1"/>
  <c r="AE9" i="12" s="1"/>
  <c r="AB8" i="12"/>
  <c r="AD8" i="12" s="1"/>
  <c r="AE8" i="12" s="1"/>
  <c r="AB31" i="11"/>
  <c r="AB30" i="11"/>
  <c r="AD30" i="11" s="1"/>
  <c r="AE30" i="11" s="1"/>
  <c r="AB29" i="11"/>
  <c r="AB28" i="11"/>
  <c r="AB27" i="11"/>
  <c r="AB26" i="11"/>
  <c r="AB25" i="11"/>
  <c r="AB24" i="11"/>
  <c r="AD24" i="11" s="1"/>
  <c r="AE24" i="11" s="1"/>
  <c r="AB23" i="11"/>
  <c r="AB22" i="11"/>
  <c r="AD22" i="11" s="1"/>
  <c r="AE22" i="11" s="1"/>
  <c r="AB21" i="11"/>
  <c r="AD21" i="11" s="1"/>
  <c r="AE21" i="11" s="1"/>
  <c r="AB20" i="11"/>
  <c r="AD20" i="11" s="1"/>
  <c r="AE20" i="11" s="1"/>
  <c r="AB19" i="11"/>
  <c r="AD19" i="11" s="1"/>
  <c r="AE19" i="11" s="1"/>
  <c r="AB18" i="11"/>
  <c r="AD18" i="11" s="1"/>
  <c r="AE18" i="11" s="1"/>
  <c r="AB17" i="11"/>
  <c r="AD17" i="11" s="1"/>
  <c r="AE17" i="11" s="1"/>
  <c r="AB16" i="11"/>
  <c r="AB15" i="11"/>
  <c r="AB14" i="11"/>
  <c r="AD14" i="11" s="1"/>
  <c r="AE14" i="11" s="1"/>
  <c r="AB13" i="11"/>
  <c r="AD13" i="11" s="1"/>
  <c r="AE13" i="11" s="1"/>
  <c r="AB11" i="11"/>
  <c r="AB10" i="11"/>
  <c r="AD10" i="11" s="1"/>
  <c r="AE10" i="11" s="1"/>
  <c r="AB9" i="11"/>
  <c r="AC9" i="11"/>
  <c r="AB8" i="11"/>
  <c r="AD8" i="11" s="1"/>
  <c r="AE8" i="11" s="1"/>
  <c r="AB7" i="11"/>
  <c r="AD7" i="11" s="1"/>
  <c r="AE7" i="11" s="1"/>
  <c r="AC15" i="12"/>
  <c r="AA15" i="12"/>
  <c r="AA13" i="12"/>
  <c r="AC14" i="12"/>
  <c r="AA14" i="12"/>
  <c r="AC13" i="12"/>
  <c r="AC12" i="12"/>
  <c r="AA12" i="12"/>
  <c r="AC11" i="12"/>
  <c r="AA11" i="12"/>
  <c r="AC9" i="12"/>
  <c r="AA9" i="12"/>
  <c r="AC8" i="12"/>
  <c r="AA8" i="12"/>
  <c r="AA7" i="12"/>
  <c r="AC31" i="11"/>
  <c r="AA31" i="11"/>
  <c r="AC30" i="11"/>
  <c r="AA30" i="11"/>
  <c r="AA29" i="11"/>
  <c r="AA28" i="11"/>
  <c r="AA27" i="11"/>
  <c r="AC26" i="11"/>
  <c r="AA26" i="11"/>
  <c r="AA25" i="11"/>
  <c r="AA20" i="11" s="1"/>
  <c r="AC24" i="11"/>
  <c r="AA24" i="11"/>
  <c r="AA23" i="11"/>
  <c r="AA22" i="11"/>
  <c r="AC21" i="11"/>
  <c r="AA21" i="11"/>
  <c r="AC19" i="11"/>
  <c r="AA19" i="11"/>
  <c r="AC18" i="11"/>
  <c r="AA18" i="11"/>
  <c r="AC17" i="11"/>
  <c r="AA17" i="11"/>
  <c r="AA16" i="11"/>
  <c r="AA15" i="11"/>
  <c r="AA14" i="11"/>
  <c r="AC13" i="11"/>
  <c r="AA13" i="11"/>
  <c r="AA10" i="11" s="1"/>
  <c r="AA12" i="11"/>
  <c r="AA11" i="11"/>
  <c r="AA9" i="11"/>
  <c r="AC8" i="11"/>
  <c r="AA8" i="11"/>
  <c r="AC7" i="11"/>
  <c r="AA7" i="11"/>
  <c r="E7" i="16"/>
  <c r="E6" i="16"/>
  <c r="K11" i="15"/>
  <c r="M11" i="15" s="1"/>
  <c r="N11" i="15" s="1"/>
  <c r="L10" i="15"/>
  <c r="K10" i="15"/>
  <c r="M10" i="15" s="1"/>
  <c r="N10" i="15" s="1"/>
  <c r="L9" i="15"/>
  <c r="K9" i="15"/>
  <c r="M9" i="15" s="1"/>
  <c r="N9" i="15" s="1"/>
  <c r="K8" i="15"/>
  <c r="M8" i="15" s="1"/>
  <c r="N8" i="15" s="1"/>
  <c r="K7" i="15"/>
  <c r="M7" i="15" s="1"/>
  <c r="N7" i="15" s="1"/>
  <c r="AD28" i="11" l="1"/>
  <c r="AE28" i="11" s="1"/>
  <c r="AD27" i="11"/>
  <c r="AE27" i="11" s="1"/>
  <c r="AD25" i="11"/>
  <c r="AE25" i="11" s="1"/>
  <c r="AC20" i="11"/>
  <c r="AD15" i="11"/>
  <c r="AE15" i="11" s="1"/>
  <c r="AD12" i="11"/>
  <c r="AE12" i="11" s="1"/>
  <c r="AD11" i="11"/>
  <c r="AE11" i="11" s="1"/>
  <c r="AD9" i="11"/>
  <c r="AE9" i="11" s="1"/>
  <c r="AD15" i="12"/>
  <c r="AE15" i="12" s="1"/>
  <c r="R38" i="21"/>
  <c r="S38" i="21" s="1"/>
  <c r="J21" i="21"/>
  <c r="K21" i="21" s="1"/>
  <c r="Q21" i="21"/>
  <c r="S26" i="21"/>
  <c r="L24" i="21"/>
  <c r="Q16" i="21"/>
  <c r="J15" i="21"/>
  <c r="L30" i="21"/>
  <c r="M30" i="21" s="1"/>
  <c r="D41" i="22" s="1"/>
  <c r="S30" i="21"/>
  <c r="S18" i="21"/>
  <c r="L15" i="21"/>
  <c r="J30" i="21"/>
  <c r="K30" i="21" s="1"/>
  <c r="J24" i="21"/>
  <c r="J34" i="21"/>
  <c r="L21" i="21"/>
  <c r="M21" i="21" s="1"/>
  <c r="D39" i="22" s="1"/>
  <c r="L34" i="21" l="1"/>
  <c r="M34" i="21" s="1"/>
  <c r="D42" i="22" s="1"/>
  <c r="D34" i="21"/>
  <c r="E34" i="21" s="1"/>
  <c r="K34" i="21"/>
  <c r="M15" i="21"/>
  <c r="D38" i="22" s="1"/>
  <c r="F15" i="21"/>
  <c r="D15" i="21"/>
  <c r="K15" i="21"/>
  <c r="D24" i="21"/>
  <c r="E24" i="21" s="1"/>
  <c r="K24" i="21"/>
  <c r="M24" i="21"/>
  <c r="D40" i="22" s="1"/>
  <c r="F24" i="21"/>
  <c r="G24" i="21" s="1"/>
  <c r="D26" i="22" s="1"/>
  <c r="F34" i="21" l="1"/>
  <c r="G34" i="21" s="1"/>
  <c r="D27" i="22" s="1"/>
  <c r="D3" i="22"/>
  <c r="E15" i="21"/>
  <c r="G15" i="21"/>
  <c r="D25" i="22" s="1"/>
  <c r="C10" i="21" l="1"/>
  <c r="D4"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Maria Herrera Pedraza</author>
  </authors>
  <commentList>
    <comment ref="W15" authorId="0" shapeId="0" xr:uid="{8A21A79F-980A-4B11-AEA7-81F0889E09EA}">
      <text>
        <r>
          <rPr>
            <b/>
            <sz val="9"/>
            <color indexed="81"/>
            <rFont val="Tahoma"/>
            <family val="2"/>
          </rPr>
          <t>se cambia a 100%</t>
        </r>
      </text>
    </comment>
    <comment ref="Z30" authorId="0" shapeId="0" xr:uid="{72EB69B6-F606-4868-B5DA-82FAAC88079F}">
      <text>
        <r>
          <rPr>
            <b/>
            <sz val="14"/>
            <color indexed="81"/>
            <rFont val="Tahoma"/>
            <family val="2"/>
          </rPr>
          <t>quedó sin formular para cumplir la regla de que se debe dejar max un 120%</t>
        </r>
      </text>
    </comment>
  </commentList>
</comments>
</file>

<file path=xl/sharedStrings.xml><?xml version="1.0" encoding="utf-8"?>
<sst xmlns="http://schemas.openxmlformats.org/spreadsheetml/2006/main" count="691" uniqueCount="363">
  <si>
    <t>1.1  Fortalecer la institucionalidad de la Entidad</t>
  </si>
  <si>
    <t>1.2 Generar confianza en los ciudadanos, Estado e inversionistas</t>
  </si>
  <si>
    <t xml:space="preserve">2.1 Estructurar proyectos de infraestructura de transporte </t>
  </si>
  <si>
    <t>2.2 Gestionar la ejecución de los  proyectos de infraestructura  de transporte</t>
  </si>
  <si>
    <t>3.1 Ejecutar los proyectos de cuarta generación</t>
  </si>
  <si>
    <t>Diseño e Implementación  del nuevo esquema de Gobierno Corporativo  de la ANI a desarrollar bajo cronograma de trabajo a lo largo del año</t>
  </si>
  <si>
    <t>Plan de acción para la optimización del sistema de información misional, apropiación y uso de la información</t>
  </si>
  <si>
    <t xml:space="preserve">Plan de comunicaciones orientado a difundir con las comunidades la gestión de los proyectos en todas sus etapas </t>
  </si>
  <si>
    <t>Eventos de fortalecimiento en los cuales las comunidades aporten a la planeación y desarrollo de los proyectos</t>
  </si>
  <si>
    <t>Adjudicación de proyectos de concesión del modo carretero</t>
  </si>
  <si>
    <t>Gestión para la reactivación comercial de la vía férrea del proyecto Bogotá - Belencito</t>
  </si>
  <si>
    <t>Formulación  del borrador de la política a atención de puntos críticos</t>
  </si>
  <si>
    <t>Apoyo en la definición de la Metodología de priorización de proyectos para cobro por valorización de acuerdo con el plan de trabajo establecido</t>
  </si>
  <si>
    <t>Contrato de una concesión portuaria suscrito por gestión de la ANI</t>
  </si>
  <si>
    <t>Plan de acción para la estructuración de la rehabilitación del corredor  férreo Dorada - Chiriguaná.</t>
  </si>
  <si>
    <t>Foco 1. Gobernanza e institucionalidad moderna para el transporte y la logística eficientes y seguros</t>
  </si>
  <si>
    <t>Plan de acción para la implementación y mantenimiento de los siguientes mecanismos:
 - SARLAFT
 - Norma ISO 37001
 - Mecanismo de Reporte de Alto Nivel -   MRAN
 - Plan Anticorrupción y de Atención al Ciudadano</t>
  </si>
  <si>
    <t>Foco 2.Desarrollar proyectos de Asociación Público Privada que propendan por la intermodalidad, la movilidad y la sostenibilidad</t>
  </si>
  <si>
    <t>Foco 3: Desarrollar la infraestructura de transporte de 4G</t>
  </si>
  <si>
    <t>Observaciones</t>
  </si>
  <si>
    <t>Acción</t>
  </si>
  <si>
    <t>Objetivos Estratégicos</t>
  </si>
  <si>
    <t>Focos Estratégicos</t>
  </si>
  <si>
    <t>Plan de implementación del Modelo de Planeación y Gestión de la ANI.</t>
  </si>
  <si>
    <t>Fortalecimiento de la estructura organizacional a desarrollar bajo cronograma de trabajo a lo largo del año.</t>
  </si>
  <si>
    <t>Fortalecimiento de la gestión del talento humano</t>
  </si>
  <si>
    <t>Plan de comunicaciones orientado a promover el empoderamiento y sentido de pertenencia de los colaboradores  que promueva la entidad y mejore su posicionamiento y reputación.</t>
  </si>
  <si>
    <t xml:space="preserve">Estructuración  de  proyectos de Infraestructura de transporte a nivel de factibilidad técnica </t>
  </si>
  <si>
    <t>Seguimiento a la construcción de nuevas calzadas en los siguientes proyectos:
 - Girardot - Ibagué - Cajamarca - 6,8Km
 - Devimed - 3Km
 - Transversal de las Américas - 32,96</t>
  </si>
  <si>
    <t>Seguimiento  al cumplimiento  del plan de inversiones en los  puertos a cargo de la ANI:</t>
  </si>
  <si>
    <t>Gestión para la ejecución del Plan de modernización de  aeropuertos a cargo de la ANI</t>
  </si>
  <si>
    <t>Monitoreo proyectos de cuarta generación - Inicio de etapa de operación y mantenimiento - Proyecto Girardot - Honda - Puerto Salgar</t>
  </si>
  <si>
    <t>AGENCIA NACIONAL DE INFRAESTRUCTURA</t>
  </si>
  <si>
    <t>TABLERO DE CONTROL - SEGUIMIENTO PLAN DE ACCIÓN</t>
  </si>
  <si>
    <t>VIGENCIA 2019</t>
  </si>
  <si>
    <t>Avance Acumulado
Abril/19</t>
  </si>
  <si>
    <t>Meta Acumulada Abril</t>
  </si>
  <si>
    <t>Aunque esta acción fue propuesta por la Vicepresidencia de Gestión Contractual, esta manifiesta que la responsabilidad de la formulación recae en la Vicepresidencia de Estructuración.
Se requiere definición urgente de esta competencia con el fin de iniciar las actividades requeridas</t>
  </si>
  <si>
    <t>Ponderación</t>
  </si>
  <si>
    <t>% Avance
Meta</t>
  </si>
  <si>
    <t>0 a 69,9%</t>
  </si>
  <si>
    <t>70 a 90%</t>
  </si>
  <si>
    <t>No tiene programacion</t>
  </si>
  <si>
    <t>VICEPRESIDENCIA DE GESTIÓN CONTRACTUAL</t>
  </si>
  <si>
    <t xml:space="preserve"> - Devimed - 3Km</t>
  </si>
  <si>
    <t xml:space="preserve"> - Transversal de las Américas - 32,96</t>
  </si>
  <si>
    <t xml:space="preserve"> - Girardot - Ibagué - Cajamarca - 6,8Km</t>
  </si>
  <si>
    <t>Seguimiento a la construcción de nuevas calzadas en los siguientes proyectos</t>
  </si>
  <si>
    <t>Meta programada para el mes de diciembre</t>
  </si>
  <si>
    <t>Meta inicia ejecución a partir del mes de junio</t>
  </si>
  <si>
    <t>Para cumplir con esta meta se requiere tener especial cuidado de la  finalización de la construcción y entrega al proyecto del Puente sobre el Rio Magdalena que forma parte de la Variante de Honda, el cual es construido por el INVIAS.</t>
  </si>
  <si>
    <t xml:space="preserve"> - Rumichaca - Pasto - 20Km</t>
  </si>
  <si>
    <t xml:space="preserve"> - Accesos Norte - 2,5Km</t>
  </si>
  <si>
    <t xml:space="preserve"> - Girardot - Honda - Puerto Salgar - 2,53Km</t>
  </si>
  <si>
    <t xml:space="preserve"> - IP Neiva - Espinal - 11,9Km</t>
  </si>
  <si>
    <t xml:space="preserve"> - Cartagena - Barranquilla - Circunvalar de la Prosperidad - 9.43Km</t>
  </si>
  <si>
    <t xml:space="preserve"> - Conexión Norte - 0,6Km</t>
  </si>
  <si>
    <t xml:space="preserve">
 - Vías del NUS - 4.0Km</t>
  </si>
  <si>
    <t xml:space="preserve"> - IP Antioquia - Bolivar - 17Km</t>
  </si>
  <si>
    <t xml:space="preserve"> - Magdalena 2 - 10Km</t>
  </si>
  <si>
    <t xml:space="preserve">Monitoreo a la construcción de la Vía primaria  bajo esquema concesión programa 4G de:
</t>
  </si>
  <si>
    <t xml:space="preserve"> - Rumichaca - Pasto - 2,53Km</t>
  </si>
  <si>
    <t xml:space="preserve"> - Girardot - Honda - Puerto Salgar - 26,31Km</t>
  </si>
  <si>
    <t xml:space="preserve"> - IP Neiva - Espinal - Girardot - 105,1Km</t>
  </si>
  <si>
    <t xml:space="preserve"> - Puerta del Hierro - Cruz del Viso - 65Km</t>
  </si>
  <si>
    <t xml:space="preserve"> - Conexión Norte - 22Km</t>
  </si>
  <si>
    <t xml:space="preserve"> - Vías del Nus - 20Km</t>
  </si>
  <si>
    <t xml:space="preserve"> - Autopista al Mar 2 - 46,2Km</t>
  </si>
  <si>
    <t xml:space="preserve"> - IP Antioquia-Bolivar 77,6Km</t>
  </si>
  <si>
    <t xml:space="preserve"> - Transversal del Sisga 93,3Km</t>
  </si>
  <si>
    <t xml:space="preserve">Monitoreo a la rehabilitación de las vías Via primaria bajo esquema de concesión programa 4G </t>
  </si>
  <si>
    <t>Obras avanzando de acuerdo con la programación</t>
  </si>
  <si>
    <t>Teniendo en cuenta que las obras se encuentran retrazadas como consecuencia de los bloqueos de la minga se debe revisar la programación</t>
  </si>
  <si>
    <t xml:space="preserve"> - Chirajara - Fundadores - 2,38Km</t>
  </si>
  <si>
    <t xml:space="preserve"> - Bucaramanga Barrancabermeja Yondó - 38,93</t>
  </si>
  <si>
    <t xml:space="preserve"> - Pacífico 2 - 3,5Km</t>
  </si>
  <si>
    <t xml:space="preserve"> - Bucaramanga Barranca Yondó - 21,17Km</t>
  </si>
  <si>
    <t xml:space="preserve"> - Mar 1 - 35Km </t>
  </si>
  <si>
    <t xml:space="preserve"> - Tercer Carril - 9,86Km</t>
  </si>
  <si>
    <t xml:space="preserve"> - Pacifico 3 - 39Km
</t>
  </si>
  <si>
    <t>VICEPRESIDENCIA ADMINISTRATIVA Y FINANCIERA</t>
  </si>
  <si>
    <t>VICEPRESIDENCIA EJECUTIVA</t>
  </si>
  <si>
    <t>Aunque para el periodo enero a abril, no se tiene programadas metas, se requiere a la brevedad la formulación del Plan de Acción, con el fin de monitorear los avances</t>
  </si>
  <si>
    <t xml:space="preserve">Fortalecimiento de la estructura organizacional y de la gestión del talento humano, a desarrollar bajo cronograma de trabajo a lo largo del año. </t>
  </si>
  <si>
    <t>Teniendo en cuenta que el desarrollo de esta meta, depende de los avance del convenio con la CAF, se requiere que una vez se cuente con el convenio definitivo se elabore el Plan de Acción para su cumplimiento</t>
  </si>
  <si>
    <t>Centro Administrativo Económico de Buenaventura(CAEB)</t>
  </si>
  <si>
    <t xml:space="preserve"> Villeta Guaduas</t>
  </si>
  <si>
    <t>Puerto Salgar - San Roque</t>
  </si>
  <si>
    <t>Nueva Malla Vial del Valle del Cauca</t>
  </si>
  <si>
    <t>Campo de Vuelo Aeropuerto el Dorado</t>
  </si>
  <si>
    <t>ND</t>
  </si>
  <si>
    <t>Se requiere contar con los datos de la programación de cada uno de los proyectos con el fin de monitorear los avances</t>
  </si>
  <si>
    <t xml:space="preserve"> - SARLAFT</t>
  </si>
  <si>
    <t xml:space="preserve"> - Norma ISO 37001</t>
  </si>
  <si>
    <t xml:space="preserve"> - Mecanismo de Reporte de Alto Nivel -   MRAN</t>
  </si>
  <si>
    <t xml:space="preserve"> - Plan Anticorrupción y de Atención al Ciudadano</t>
  </si>
  <si>
    <t>Plan de acción para la implementación y mantenimiento de los siguientes mecanismos</t>
  </si>
  <si>
    <t>A la fecha se tiene una programación preliminar de regiones en las cuales de van a realizar los eventos, se requiere el listado definitivo de los proyectos con el fin de iniciar el protocolo para su realización</t>
  </si>
  <si>
    <t>Convenciones</t>
  </si>
  <si>
    <t>Meta Enero</t>
  </si>
  <si>
    <t>Avances Enero</t>
  </si>
  <si>
    <t>Meta Febrero</t>
  </si>
  <si>
    <t>Avances Febrero</t>
  </si>
  <si>
    <t>Meta Marzo</t>
  </si>
  <si>
    <t>Avances Marzo</t>
  </si>
  <si>
    <t>Meta Abril</t>
  </si>
  <si>
    <t>Avance Abril</t>
  </si>
  <si>
    <t>Monitoreo a la rehabilitación de la Vía primaria  bajo esquema concesión programa 4G de:</t>
  </si>
  <si>
    <t>En desarrollo del plan anticorupción se realiz´p la formulaciónm, socialización, publicación y seguimiento del Primer Cuatrimestre.
Adicionalmente, se ha venido avanzando en la actualización de las mapas de riesgos y medidas anticorrupción.</t>
  </si>
  <si>
    <t>Se han realizado reuniones con la Secretaría deTransparencia de Presidencia de la República en desarollo de las cuales se avanzó en el borrador del convenio y en el esquema de funcionamiento del Mecanísmo.
Se debe suscribir el convenio con la Secretaría de Transparencia con el fin de activar el Mecanísmo en la contratación del Proyecto del modo carretero a adjudicar en la presente vigencia.</t>
  </si>
  <si>
    <t>Durante el periodo se programó y realizó la auditoría inicial del sistema en la cual se identificaron los aspectos a mejorar, se revisó con cada equió de trabajo los mapas antisoborno y se formuló y aprobó el procedimiento de denuncias de soborno.
Falta por actualizar el Manual de Riesgos antisoborno</t>
  </si>
  <si>
    <t>De acuerdo con lo establecido en el Plan para la presente vigencia, durante el mes de marzo, se avanzó en el estudio de marvcado para la implementación del esquema, posteriormente se realizó reunión exploratoria con la UIAF en la cual se identificaron aspectos claves que debe tener en cuenta la entidad para la implementación.
Se debe realizar una nueva reunión con la UIAF con el fin de establecer la pertinencia de que la entidad de constituya reportante y como resultado se esta determinar los alcances del SARLAFT en la Agencia</t>
  </si>
  <si>
    <t>A corte de abril, las principales actividades desarrolladas fueron la continuación de la campaña Construimos el país que soñamos  mediante la divulgación semanal de 2 videos y 1 e-card a través de las cuales se promueven el sentido de pertenencia en los servidores de la entidad; de igual manera se publicaron las ediciones 24 y 25 de la revista digital de la Agencia.</t>
  </si>
  <si>
    <t>Para dar a conocer a las partes interesadas la gestión y avances de los proyectos a cargo de la ANI, en el mes de abril se participó en ocho (8) eventos de socialización y/o reuniones con entes gubernamentales, comunidades, agremiaciones y ciudadanía.
Atendiendo a las convocatorias recibidas, se asistió a un (1) taller Construyendo país en el municipio de Pereira. 
De las actividades planeadas la que hace referencia a la contratación de una Central de Medios para la divulgación de mensajes y estrategia de gobierno en medios de comunicación, aun no cuenta con avance, puesto que a la Oficina de Comunicaciones no dispone de los recursos suficientes para el desarrollo de la misma.</t>
  </si>
  <si>
    <t>Meta Mayo</t>
  </si>
  <si>
    <t>Avance Mayo</t>
  </si>
  <si>
    <t>Meta Junio</t>
  </si>
  <si>
    <t>Avance Junio</t>
  </si>
  <si>
    <t>Meta Julio</t>
  </si>
  <si>
    <t>Avance Julio</t>
  </si>
  <si>
    <t>Meta Agosto</t>
  </si>
  <si>
    <t>Avance Agosto</t>
  </si>
  <si>
    <t>Meta Septiembre</t>
  </si>
  <si>
    <t>Avance Septiembre</t>
  </si>
  <si>
    <t>Meta Octubre</t>
  </si>
  <si>
    <t>Avance Octubre</t>
  </si>
  <si>
    <t>Meta Noviembre</t>
  </si>
  <si>
    <t>Avance Noviembre</t>
  </si>
  <si>
    <t>Meta Diciembre</t>
  </si>
  <si>
    <t>Avance Diciembre</t>
  </si>
  <si>
    <t>Meta Anual</t>
  </si>
  <si>
    <t>A la fecha se tiene definido que el proyecto aa adjudicar el ALO SUR, De acuerdo con el cronograma presentado en los Indicadores transformacionales se adjudicará en el primer trimestre de 2020, por lo tanto esta meta no se cumplirá en la presente vigencia. 
Se requiere revisar esta programación</t>
  </si>
  <si>
    <t>La meta para el periodo era de 17Km se avanzó en 14Km se debe reajustar la programación</t>
  </si>
  <si>
    <t>Se debe revisar la programación suministrada en el Plan opertativo con el fin de ajustar la meta a lo programado en el Plan de Acción(77,8Km)</t>
  </si>
  <si>
    <t>Meta Programada a la fecha de corte</t>
  </si>
  <si>
    <t>De acuerdo con el plan de obra de la UF 2 y 4, se debe finalizar la construcción de estas unidades octubre de 2020, se estimó con la interventoría dejar construidos 3km y 0.5 km  respectivamente, para está vigencia.</t>
  </si>
  <si>
    <t>Está acorde con plan de obras, inician obra en junio.</t>
  </si>
  <si>
    <t>Debido al rendimiento  presentado y a la compra de tiempo por el concesionario a la uF3 se estimó con la interventoría que las obras terminaban ejecutadas para diciembre. Adicionalmente se está a la espera del ajuste al plan de obras presentado por el concesionario.</t>
  </si>
  <si>
    <t xml:space="preserve">De acuerdo con el plan de obra de la UF 3 y 4, se debe finalizar la construcción en octubre y se cuenta con 60 días para verificación de estas por parte de la interventoría, por lo anterior se programó al mes de diciembre. </t>
  </si>
  <si>
    <t>Las metas programadas para el 2019, están acorde al plan de obras , la UF 4.2 está programada finalizar las obras en abril de 2020, por lo anterior se estimó con la interventoría un avance de 35 km para ejecutar en diciembre  de 2019</t>
  </si>
  <si>
    <t>A pesar que la meta está proyectada para el mes de octubre de 2019, a la fecha se realizaron las intervenciones de rehabilitación de los 9,86 km del presente indicador; en consecuencia, el Concesionario mediante comunicación con radicado ANI No. 2019-409-030175-2 del 22/03/2019, puso a disposición las obras de la Unidad Funcional 8. A partir de la fecha antes indicada la Interventoría del proyecto tiene un plazo de 60 días para la verificación de las obras, conforme a lo señalado en el numeral 4.17 de la Parte General del Contrato de Concesión No. 4 de 2016.</t>
  </si>
  <si>
    <t>Se debe revisar la programación toda vez que en reunión con la Vicepresidencia, manifiestan que la programación "Se realizó acorde al plan de obras , teniendo en cuenta los tiempos de verificación "</t>
  </si>
  <si>
    <t>Responsable</t>
  </si>
  <si>
    <t>Vicepresidencia Administrativa y Financiera</t>
  </si>
  <si>
    <t>Vicepresidencia de Planeación</t>
  </si>
  <si>
    <t>Oficina de Comunicaciones</t>
  </si>
  <si>
    <t>Vicepresidencia de Estructuración</t>
  </si>
  <si>
    <t>Vicepresidencia Jurídica</t>
  </si>
  <si>
    <t>Vicepresidencia de Gestión Contractual</t>
  </si>
  <si>
    <t>Vicepresidencia Ejecutiva</t>
  </si>
  <si>
    <t>El Proyecto Transversal de las américas tiene un avance de 5.2 Km correspondientes a un 15,6% de la meta propuesta.
Se debe remitir la reprogramación de obras según lo establecido en los documentos modificatorios firmados en el mes de mayo</t>
  </si>
  <si>
    <t>VICEPRESIDENCIA DE ESTRUCTURACIÓN</t>
  </si>
  <si>
    <t>OFICINA DE COMUNICACIONES</t>
  </si>
  <si>
    <t>VICEPRESIDENCIA DE PLANEACION RIESGOS Y ENTORNO</t>
  </si>
  <si>
    <t xml:space="preserve">Construcción de la Vía primaria  bajo esquema concesión programa 4G - Vicepresidencia Ejecutiva 
 - Pacífico 2 - 3,5Km
 - Chirajara - Fundadores - 2,38Km
 - Bucaramanga Barrancabermeja Yondó - 38,93
</t>
  </si>
  <si>
    <t>Monitoreo a la rehabilitación de Via primaria bajo esquema de concesión programa 4G - Vicepresidencia Ejecutiva
 - Pacifico 3 - 39Km
 - Bucaramanga Barranca Yondó - 21,17Km
 - Mar 1 - 35Km 
 - Tercer Carril - 9,86Km
 - Transversal del Sisga 93,3Km</t>
  </si>
  <si>
    <t>Monitoreo a la rehabilitación de Via primaria bajo esquema de concesión programa 4G - Vicepresidencia de Gestión Contractual
 - Rumichaca - Pasto - 2,53Km
 - Girardot - Honda - Puerto Salgar - 26,31Km
 - IP Neiva - Espinal - Girardot - 105,1Km
 - Puerta del Hierro - Cruz del Viso - 65Km
 - Conexión Norte - 22Km
 - Vías del Nus - 20Km
 - Autopista al Mar 2 - 46,2
 - IP Antioquia-Bolivar 77,6Km
 - Perimetral del Oriente de Curdinamarca  - 1,99Km</t>
  </si>
  <si>
    <t>Construcción de la Vía primaria  bajo esquema concesión programa 4G - Vicepresidencia de Gestión Contractual
 - Rumichaca - Pasto - 20Km
 - Accesos Norte - 2,5Km
 - Girardot - Honda - Puerto Salgar - 2,53Km
 - IP Neiva - Espinal - 11,9Km
 - Cartagena - Barranquilla - Circunvalar de la Prosperidad - 9.43Km
 - Conexión Norte - 0,6Km
 - Vías del NUS - 4.0Km
 - IP Antioquia - Bolivar - 17Km
 - Magdalena 2 - 10Km</t>
  </si>
  <si>
    <t xml:space="preserve">Realizar Plan de Acción </t>
  </si>
  <si>
    <t>Realizar taller inicial de socialización del diagnóstico a Comité Directivo.</t>
  </si>
  <si>
    <t>Realizar talleres con actores relevantes frente a la modificación del gobierno corporativo de la ANI y sensibilizar acerca de la inclusión de consideraciones de género en la gobernanza corporativa.</t>
  </si>
  <si>
    <t>Elaborar e implementar normas internas de gobierno corporativo que incluyan consideraciones de género.</t>
  </si>
  <si>
    <t>Elaborar el borrador del proyecto de Ley para reformar el Gobierno Corporativo de la ANI con su respectiva exposición de motivos</t>
  </si>
  <si>
    <t>Construir un esquema de veeduría ciudadana a la implementación de las medidas que incluya consideraciones de género en su reglamento de constitución.</t>
  </si>
  <si>
    <t>Realizar capacitación a los miembros independientes y al staff de los Ministerios involucrados en el Consejo Directivo</t>
  </si>
  <si>
    <t>Contratar la formulación de las líneas de base para las evaluaciones del primer y segundo año</t>
  </si>
  <si>
    <t>Realizar evaluación de seguimiento a la gestión relacionada con Gobierno Corporativo</t>
  </si>
  <si>
    <t>Meta Acumulada Mayo</t>
  </si>
  <si>
    <t>Avance Acumulado
Mayo/19</t>
  </si>
  <si>
    <t>primera a tercera generación</t>
  </si>
  <si>
    <t>Meta Cuatrenio</t>
  </si>
  <si>
    <t>Meta Vigencia</t>
  </si>
  <si>
    <t>Avance a Abril</t>
  </si>
  <si>
    <t>% Avance a abril</t>
  </si>
  <si>
    <t>% Avance Vigencia</t>
  </si>
  <si>
    <t>Proyecto</t>
  </si>
  <si>
    <t>Meta
Vigencia</t>
  </si>
  <si>
    <t>Observación</t>
  </si>
  <si>
    <t>Seguimiento a la construcción de nuevas calzadas en proyectos de 1ª a 3ª generación</t>
  </si>
  <si>
    <t>80Km</t>
  </si>
  <si>
    <t>42,76 Km</t>
  </si>
  <si>
    <t>12,9Km</t>
  </si>
  <si>
    <t>5,15Km</t>
  </si>
  <si>
    <t>Girardot - Ibagué - Cajamarca</t>
  </si>
  <si>
    <t>De acuerdo con lo manifestado con el concesionario a la fecha tienen un avance del 82% respecto de una meta programada del 85%, actualmente se encuentran en conformación de calzada y terraplenes, el concesionario estima que en agosto se ajustarían a lo programado en el Plan de Obras</t>
  </si>
  <si>
    <t>Gestión para la ejecución del Plan de modernización de 4 aeropuertos</t>
  </si>
  <si>
    <t>Devimed</t>
  </si>
  <si>
    <t>El proyecto viene avanzando de acuerdo con lo programado, el inicio de la entrega de obras se encuentra programado para el mes de junio</t>
  </si>
  <si>
    <t>Seguimiento  al cumplimiento  del plan de inversiones la inversión en 6 puertos a cargo de la ANI</t>
  </si>
  <si>
    <t>Transversal de las Américas</t>
  </si>
  <si>
    <t>El tramo Montería - El quince (1.1Km) tiene problemas en 20Mt con un predio Baldio, se está a la espera de la entrega formal del predio por parte del municipio.
En el sector Cantagallo-San Pablo (11,8Km) por EER relacionado con predios, se amplió el plazo para la ejecución de las obras, 
Teniendo en cuenta que estas metas fueron programadas para el mes de marzo, se sugiere modificar la programación.</t>
  </si>
  <si>
    <t>Formulación del borrador de la política a atención de puntos críticos</t>
  </si>
  <si>
    <t xml:space="preserve">Finalización de etapa de construcción e inicio de la etapa de operación y mantenimiento de los proyectos de cuarta generación. </t>
  </si>
  <si>
    <t>Monitoreo a la construcción de la Vía primaria  bajo esquema concesión programa 4G en 9 proyectos</t>
  </si>
  <si>
    <t>Monitoreo a la rehabilitación de la Vía primaria bajo esquema de concesión programa 4G de 366,7 Km en 10 proyectos</t>
  </si>
  <si>
    <t>Rumichaca - Pasto</t>
  </si>
  <si>
    <t>El Concesionario solicitó evento eximente de responsabilidad debido al desabastecimiento de materiales por causa del paro de la Minga Indigena del Cauca, esta solictud está siento estudiada por la ANI y la interventoria. 
Se continua con analisis de la afectación en plan de obras, pendiente reprogramación de metas.</t>
  </si>
  <si>
    <t>Accesos Norte</t>
  </si>
  <si>
    <t>El supervisor manifiesta que de acuerdo con el Plan de obras, la meta corresponde a 2Km, por lo tanto se solicitará ajuste a la meta</t>
  </si>
  <si>
    <t>Girardot - Honda - Puerto Salgar</t>
  </si>
  <si>
    <t>Esta meta se encuentra programada para le mes de junio, supervisor reporta que avanza de acuerdo con el Plan</t>
  </si>
  <si>
    <t>IP Neiva - Espinal</t>
  </si>
  <si>
    <t>El proyecto viene adelantando las actividades de acuerdo con el Plan de Obras</t>
  </si>
  <si>
    <t>Cartagena - Barranquilla - Circunvalar de la Prosperidad</t>
  </si>
  <si>
    <t>El equipo de supervisión manifiesta que realizarán el ajustes a las metas debido a que:
- UF1 (Boquilla 1,53Km) tiene EER socio-predial desde 2016, toda vez que no se ha podido solucionar, el concesionario está elaborando propuesta de solución
- UF5 (100Mt) construcción doble calzada, tiene un EER desde 2016, el concesionario está elaborando propuesta de solución
- UF6 (7,8Km) Esta meta incluye 4,1Km que se habían reportado como ejecutados en 2018, por lo tanto se debe ajustar la meta a 3,7Km</t>
  </si>
  <si>
    <t>Conexión Norte</t>
  </si>
  <si>
    <t>La concesión puso a disposición las intervenciones de la variante Caucasia, las cuales están siendo revisadas por la Interventoría.</t>
  </si>
  <si>
    <t>Vías del NUS</t>
  </si>
  <si>
    <t>La meta se encuentra programada para el mes de diciembre, sin embargo ha tenido mayores rendimientos por lo que entregó anticipadamente 2,62Km</t>
  </si>
  <si>
    <t>IP Antioquia - Bolivar</t>
  </si>
  <si>
    <t>Las obras de la UF3 se encuentran en verificación por parte de la Interventoría y esta pendiente suscribir acta de terminación parcial ya que se otorgaron al Concesionario dos EER por Caño Bugre y Predial.</t>
  </si>
  <si>
    <t>Magdalena 2</t>
  </si>
  <si>
    <t>Construcción calzada sencilla Variante Puerto Berrió UF4
El equipo de supervisión manifiesta que solicitará eliminar esta meta, teniendo en cuenta que el Concesionario terminó unilateralmente el contrato EPC por incumplimiento, por lo anterior la Agencia inició un proceso sancionatorio por incumplimiento al plan de obras</t>
  </si>
  <si>
    <t>Monitoreo a la rehabilitación de Via primaria bajo esquema de concesión programa 4G</t>
  </si>
  <si>
    <t>De acuerdo con el equipo de supervisión las obras vienen avanzando de acuerdo con el plan de obras</t>
  </si>
  <si>
    <t>No se cumplío la meta para el mes de abril debido a que la liberación de los predios a cargo de la alcaldía de Guataquí, solo se dio hasta el mes de mayo, por lo que el Concesionario se encuentra llevando a cabo las obras de traslado de redes y pavimento pendientes entre el PR38 - PR39 en el paso urbano del municipio de Guataquí, se estiman culminar en el mes de junio/19.</t>
  </si>
  <si>
    <t>IP Neiva - Espinal - Girardot</t>
  </si>
  <si>
    <t>El equipo de supervisión manifiesta que las obras avanzan de acuerdo con el plan de obras</t>
  </si>
  <si>
    <t>Puerta del Hierro - Cruz del Viso</t>
  </si>
  <si>
    <t>El concesionario no cumplió con la meta establecida, el equipo de supervisión manifiesta que en conjunto con la interventoría se iniciará el periodo de cura.
Por lo anterior el equipo de supervisión solicitará reprogramación</t>
  </si>
  <si>
    <t>Vías del Nus</t>
  </si>
  <si>
    <t>Autopista al Mar 2</t>
  </si>
  <si>
    <t>Se presentaron problemas por suministro de asfalto por parte del proveedor, lo que llevó  a una suspension de obras de tres semanas. 
Se ha informado al concesionario que debe conseguir otro proveedor en la zona para solucionar el tema.</t>
  </si>
  <si>
    <t>IP Antioquia-Bolivar</t>
  </si>
  <si>
    <t>Perimetral del Oriente de Curdinamarca</t>
  </si>
  <si>
    <t>Construcción de la Vía primaria  bajo esquema concesión programa 4G</t>
  </si>
  <si>
    <t xml:space="preserve">Pacífico 2 </t>
  </si>
  <si>
    <t>Chirajara - Fundadores</t>
  </si>
  <si>
    <t>Bucaramanga Barrancabermeja Yondó</t>
  </si>
  <si>
    <t>De acuerdo con el equipo de supervisión, se están realizando actividades de excavación, llenos, e instalación de base y subbase granular. Se espera cumplimiento de manera anticipada.</t>
  </si>
  <si>
    <t>El equipo de supervisión manifiesta que  el proyecto viene adelantando las actividades de acuerdo con el Plan de Obras</t>
  </si>
  <si>
    <t xml:space="preserve">Pacifico 3 </t>
  </si>
  <si>
    <t>Transversal del Sisga</t>
  </si>
  <si>
    <t>Tercer Carril</t>
  </si>
  <si>
    <t>Autopista al Mar 1</t>
  </si>
  <si>
    <t>Bucaramanga Barranca Yondó</t>
  </si>
  <si>
    <t>De acuerdo con el equipo de supervisión el concesionario avanza en la ejecución de las obras de acuerdo a lo programado</t>
  </si>
  <si>
    <t>De acuerdo con lo informado por Interventoría a través de radicado ANI No. 20194090490072 de 15  de mayo de 2019, correspondiente al mes de abril de 2019.
El proyecto no ha tenido avance teniendo en cuenta que el 17 de Abril fue firmado el acuerdo conciliatorio entre la ANI y el Concesionario y este documento debe ser revisado por parte del tribunal de arbitramento y la procuraduría.</t>
  </si>
  <si>
    <t>Foco</t>
  </si>
  <si>
    <t>%</t>
  </si>
  <si>
    <t>Objetivo</t>
  </si>
  <si>
    <t>1.1</t>
  </si>
  <si>
    <t>1.2</t>
  </si>
  <si>
    <t>2.1</t>
  </si>
  <si>
    <t>2.2</t>
  </si>
  <si>
    <t>3.1</t>
  </si>
  <si>
    <t>1.1.1</t>
  </si>
  <si>
    <t>1.1.2</t>
  </si>
  <si>
    <t>1.1.3</t>
  </si>
  <si>
    <t>1.1.4</t>
  </si>
  <si>
    <t>1.1.5</t>
  </si>
  <si>
    <t>1.1.6</t>
  </si>
  <si>
    <t>1.2.1</t>
  </si>
  <si>
    <t>1.2.2</t>
  </si>
  <si>
    <t>1.2.3</t>
  </si>
  <si>
    <t>2.1.1</t>
  </si>
  <si>
    <t>2.1.2</t>
  </si>
  <si>
    <t>2.1.3</t>
  </si>
  <si>
    <t>2.1.4</t>
  </si>
  <si>
    <t>2.1.5</t>
  </si>
  <si>
    <t>2.1.6</t>
  </si>
  <si>
    <t>2.2.1</t>
  </si>
  <si>
    <t>2.2.2</t>
  </si>
  <si>
    <t>2.2.3</t>
  </si>
  <si>
    <t>2.2.4</t>
  </si>
  <si>
    <t>2.2.5</t>
  </si>
  <si>
    <t>3.1.1</t>
  </si>
  <si>
    <t>3.1.2</t>
  </si>
  <si>
    <t>3.1.3</t>
  </si>
  <si>
    <t>3.1.4</t>
  </si>
  <si>
    <t>3.1.5</t>
  </si>
  <si>
    <t>% Avance a Mayo</t>
  </si>
  <si>
    <t>Alerta</t>
  </si>
  <si>
    <t>primera a tercera generación - preliminar mayo 2019</t>
  </si>
  <si>
    <t>% de avance con respecto a su 100%</t>
  </si>
  <si>
    <t>Ponderación %</t>
  </si>
  <si>
    <t>Indicador</t>
  </si>
  <si>
    <t>Unidad de Medida</t>
  </si>
  <si>
    <t>UN</t>
  </si>
  <si>
    <t>Porcentaje de cumplimiento</t>
  </si>
  <si>
    <t>Número de Proyectos de Decreto Presentados para aprobación interna en 2019</t>
  </si>
  <si>
    <t>Porcentaje de cumplimiento.   Indicadores de impacto</t>
  </si>
  <si>
    <t>Porcentaje de cumplimiento del Plan de acción de optimización</t>
  </si>
  <si>
    <t>Número de eventos de fortalecimiento realizados</t>
  </si>
  <si>
    <t xml:space="preserve">Número de contratos de concesión portuaria suscritos, gestionados por la ANI </t>
  </si>
  <si>
    <t>Número de proyectos estructurados a nivel de factibilidad técnica</t>
  </si>
  <si>
    <t>Número de proyectos en concesión adjudicados en modo carretero</t>
  </si>
  <si>
    <t>% cumplimiento del  plan de trabajo en los requerimientos a cargo de la ANI</t>
  </si>
  <si>
    <t>Apoyo en la definición y aplicación del proyecto piloto de valorización en el marco del convenio con la FDN de acuerdo con el plan de trabajo establecido</t>
  </si>
  <si>
    <t># de kilómetros construidos en nuevas calzadas en los proyectos referidos con seguimiento ANI</t>
  </si>
  <si>
    <t>KM</t>
  </si>
  <si>
    <t>Número de Kilómetros con operación comercial gestionados por la ANI</t>
  </si>
  <si>
    <t>Porcentaje de cumplimiento del cronograma de modernización en los 4 aeropuertos</t>
  </si>
  <si>
    <t>Número de informes de cumplimiento del Plan de inversiones de los seis puertos</t>
  </si>
  <si>
    <t>Número de Actas de inicio de operación y mantenimiento suscritas</t>
  </si>
  <si>
    <t>Número de Kilómetros construidos de vía primaria en proyectos definidos bajo esquema de concesión programa 4G monitoreados por la ANI</t>
  </si>
  <si>
    <t>Número de Kilómetros de vía primaria rehabilitados y mantenidos en los proyectos definidos bajo esquema de concesión programa 4G monitoreados por la ANI</t>
  </si>
  <si>
    <r>
      <t xml:space="preserve">% Avance 
</t>
    </r>
    <r>
      <rPr>
        <b/>
        <sz val="24"/>
        <color theme="0"/>
        <rFont val="Candara"/>
        <family val="2"/>
      </rPr>
      <t>(Respecto a meta acumulada al corte)</t>
    </r>
  </si>
  <si>
    <r>
      <t xml:space="preserve">% Avance 
</t>
    </r>
    <r>
      <rPr>
        <b/>
        <sz val="24"/>
        <color theme="0"/>
        <rFont val="Candara"/>
        <family val="2"/>
      </rPr>
      <t>(Respecto a meta de 2019)</t>
    </r>
  </si>
  <si>
    <t>Ocultar</t>
  </si>
  <si>
    <t>% cumplimiento foco</t>
  </si>
  <si>
    <t>% cumplimiento Respecto al acumulado del corte</t>
  </si>
  <si>
    <r>
      <t>% Avance Foco</t>
    </r>
    <r>
      <rPr>
        <b/>
        <sz val="20"/>
        <color theme="0"/>
        <rFont val="Candara"/>
        <family val="2"/>
      </rPr>
      <t xml:space="preserve"> (con respecto a meta acumulada del corte)</t>
    </r>
  </si>
  <si>
    <t>% cumplimiento
Objetivo</t>
  </si>
  <si>
    <r>
      <t>% Avance objetivos estratégicos</t>
    </r>
    <r>
      <rPr>
        <b/>
        <sz val="20"/>
        <color theme="0"/>
        <rFont val="Candara"/>
        <family val="2"/>
      </rPr>
      <t xml:space="preserve"> (con respecto a meta acumulada del corte)</t>
    </r>
  </si>
  <si>
    <t>% cumlimiento plan de
acción</t>
  </si>
  <si>
    <t>% Respecto al acumulado del corte</t>
  </si>
  <si>
    <t>Meta 2019</t>
  </si>
  <si>
    <t>% Avance
Meta 2019</t>
  </si>
  <si>
    <t>% de avance en elaboración de reglamento e implementación al cierre del 2019</t>
  </si>
  <si>
    <t>n</t>
  </si>
  <si>
    <t>Porcentaje de cumplimiento. Indicadores de impacto</t>
  </si>
  <si>
    <t>El pasado 24 de mayo  se adjudicó al Consorcio GCA SETEC el contrato para la adjudicación de la estructuración  técnica del Corredor Férreo Dorada-Chiriguaná, el cual tiene una duracion de 1 año y se encuentra en la etapa precontractual.</t>
  </si>
  <si>
    <t>A la fecha se tiene definido que el proyecto a adjudicar en el 2019 es ALO SUR siempre y cuando NO haya manifestación de terceros interesados lo cual generaría que se diera la adjudicación para el 2020.</t>
  </si>
  <si>
    <t>En la actualidad existe movimiento de carga a lo largo de todo el corredor.
Desde la Vicepresidencia Ejecutiva se vienen realizando reuniones con actores relevantes para la promoción de este modo de transporte y la vinculación de más empresas al transporte por este corredor</t>
  </si>
  <si>
    <t>Las obras de modernización de los aeropuertos vienen avanzando de acuerdo con lo programado, en el mes de mayo se recibieron obras en el aeropuerto Ernesto Cortissoz, que junto con las obras del aeropuerto Camilo Daza corresponden al 50% de  la meta anual</t>
  </si>
  <si>
    <t>Durante el mes de mayo de 2019 el Concesionario terminó la rehabilitación del PR29 al PR31 y  continúo con actividades de fresado y reciclado del PR 27 al PR29  para la rehabilitación de la UF-5. El avance al 31 de mayo de 2019 en la UF-5 es de 42.99% y programado de 45.55%.</t>
  </si>
  <si>
    <t>Una de las razones manifestadas por el subcontratista Conviur, encargado de la rehabilitación de la carpeta asfáltica de la UF5, es que la empresa El Cóndor no suministró mezcla asfáltica continuamente, debido a que estaba entregando al Proyecto Transversal de las Américas para que esta cumpliera con la entrega de reversión.</t>
  </si>
  <si>
    <t>Km de mejoramiento de las UF 2 Y 3, Pendiente sectores con punto de sensibilidad hídrica (EER Arrayanes, EER Los Duraznos, Peaje Los Patios ) y sector de arqueología</t>
  </si>
  <si>
    <t>Esta actividad se cumplió en el mes de marzo con la firma del contrato de concesión Portuaria N°. 001 de 2019  y corresponde al 50% de la meta del cuatrenio.</t>
  </si>
  <si>
    <t>Ejecución</t>
  </si>
  <si>
    <t>Meta</t>
  </si>
  <si>
    <t>FOCOS</t>
  </si>
  <si>
    <t>EJECUCIÓN</t>
  </si>
  <si>
    <t>META</t>
  </si>
  <si>
    <t>% Avance Foco (con respecto a meta acumulada del corte)</t>
  </si>
  <si>
    <t>% Avance global Plan de Acción
Vigencia 2019</t>
  </si>
  <si>
    <r>
      <t xml:space="preserve">% Avance Plan de Acción
</t>
    </r>
    <r>
      <rPr>
        <b/>
        <sz val="9"/>
        <color theme="0"/>
        <rFont val="Calibri"/>
        <family val="2"/>
        <scheme val="minor"/>
      </rPr>
      <t>(Respecto a meta acumulada al corte)</t>
    </r>
  </si>
  <si>
    <t>Avance Acumulado
Junio</t>
  </si>
  <si>
    <t>Meta Acumulada Junio</t>
  </si>
  <si>
    <t>En el mes de junio se continuó con la divulgación y fortalecimiento de la campaña interna que promueve el sentido de pertenencia por la Entidad. Semanalmente se están divulgando 2 videos y 1 Ecard de personas ANI que con su trabajo contribuyen al desarrollo de la infraestructura en el país.</t>
  </si>
  <si>
    <t>En el mes de junio se adjudicó el contrato, cuyo objeto es: "El contratista se obliga para con la Agencia Nacional de infraestructura a prestar sus servicios para apoyar la administración, organización y desarrollo de las mesas de trabajo y actividades pedagógicas encaminadas a socializar los proyectos que requiera la ANl". a través de este contrato, la Agencia Nacional de Infraestructura desarrollará mesas de trabajo en más de 15 regiones para socializar los proyectos concesionados de la ANI.
De igual manera, durante el mes de junio se realizaron 48 publicaciones en Instagram, 769 en Twitter, 354 en Facebook y 11 en YouTube para un total de 1.182 publicaciones en redes sociales con contenido institucional.</t>
  </si>
  <si>
    <t xml:space="preserve">La metodologia de selección de proyectos fue realizada satisfactoriamente, de tal manera que se escogio el proyecto piloto que es Cartagena - Barranquilla y circunvalar de la Prosperidad. </t>
  </si>
  <si>
    <t>En el mes de junio se continuó trabajando en determinar la situación actual del sistema de información misional, en especial en identificar los factores internos y externos.</t>
  </si>
  <si>
    <t>Se inicio la consolidación de la información de las inversiones correspondientes al segundo trimestre de 2019</t>
  </si>
  <si>
    <t>% Avance respecto a la meta acumulada a Junio</t>
  </si>
  <si>
    <t>Durante el mes de Junio se avanzó en la estructuración de los proyectos, así:
Villeta Guaduas: Suscripción del acuerdo marco de la mesa técnica éntre la Gobernación de Cundinamarca, los consejos de los Municipios de Guaduas y Villeta y la ANI. Gobernación solicitó nuevos ajustes al documento, luego que ya tenía VoBo en ANI.
Buga - Buenaventura: Se cerró la validación técnica, se identificaron los faltantes de estudios con el estructurador y se encuentran en elaboración de presupuesto.
Puerto Salgar - San Roque: Alcance del proyecto definido, se trabaja en el cierre de los productos pendientes de la estructuración.</t>
  </si>
  <si>
    <r>
      <t xml:space="preserve">Se continuaron las reuniones con la Secretaría de Transparencia de Presidencia de la República con el fin de reactivar el MRAN se espera firmar el convenio en el mes de julio, de igual manera, se asistió a una capacitación brindada por la UIAF en tipologías de Sarlaft, así mismo, se diligenció el cuestionario de </t>
    </r>
    <r>
      <rPr>
        <b/>
        <sz val="20"/>
        <color theme="1"/>
        <rFont val="Candara"/>
        <family val="2"/>
      </rPr>
      <t>Evaluacion Nacional de Riesgos de SARLAFT</t>
    </r>
    <r>
      <rPr>
        <sz val="20"/>
        <color theme="1"/>
        <rFont val="Candara"/>
        <family val="2"/>
      </rPr>
      <t>.
En cuanto a la Norma ISO 37001, se solicitaron cotizaciones a ICONTEC, SGS y COTEGNA para la certificación de la norma.
Respecto del PAAC, se realizaron los autodiagnósticos de transparencia, se iniciaron las actividades incluidas en la Directiva n°7 respecto de los trámites de la Agencia y se asistió al taller de Rendición de cuentas, derechos humanos y ODS</t>
    </r>
  </si>
  <si>
    <t>El GIT Social en el mes de junio realizó en el proyecto Pacífico 3 un evento en el cual se realizó la socialización de los aspectos técnicos del proyecto a la  comunidad interesada</t>
  </si>
  <si>
    <t xml:space="preserve">Se realizó el cruce de información de Contribución Nacional de Valorización - CNV, más la creación de atributos especificos, la vinculación de tarifa para cada predio y el análisis de resultado frente al impuesto predial. </t>
  </si>
  <si>
    <t>Esta actividad se encuentra afectada por un Evento Eximente de Responsabilidad, el cual no ha sido posible superar desde el 15 de junio de 2017. Por lo anterior, la Vicepresidencia de Gestión Contractual solicitó mediante memorando interno No. 2019-312-008/779-3 del 14/06/2019 a la Vicepresidencia de Planeación, Riesgos y Entorno la modificación del plan de acción.</t>
  </si>
  <si>
    <t>Durante el mes de junio de 2019 para la construcción de la doble calzada se continua con el movimiento de tierras y la intervención de taludes.</t>
  </si>
  <si>
    <t>Se suscribió Acta de Terminación Parcial de UF 3 el 28 de junio de 2019, que contempla las intervenciones asociadas a la construcción de 17km de calzada sencilla</t>
  </si>
  <si>
    <t>Se cumplio con el 89% de la meta, la meta establecida asciende a 131,7Km y se avanzó en  117,8Km los avances fueron los siguientes:
- Rumichaca-Pasto, Meta 0, avance 0, avance 0%
- Girardot-Honda, meta 26,31, avance 9,58, avance 36%
- Ip Neiva-Girardot, Meta 15.7Km, avance 15,7Km, avance 100%
- Puerta del Hierro-Cruz del Viso, meta 0, avance 0
- Conexión.Norte, meta  22Km, avance 19Km, avance 86%
- Vías del Nus, meta 0, avance 4 Km, avance 120%
- Autopista mar2, meta 15,4Km, avance 7,6Km, avance 49%
- Ip Antioquia-Bolivar, meta 77,6, avance 77,6Km, avance 100%
- Perimetral, meta 0,85, avance 1,4, avance 120%</t>
  </si>
  <si>
    <t xml:space="preserve">  - Perimetral del Oriente de Cundinamarca  - 1,99Km</t>
  </si>
  <si>
    <t>Avances al mes de Junio - 2019</t>
  </si>
  <si>
    <t>Al mes de junio, se ha avanzado en la rehabilitación de 7,45Km de una meta establecida en 5,16Km, los avances fueron los siguientes:
- Pacífico 3, meta 0 Km, avance 6.0Km, avance 120%
- Transversal del Sisga, Meta 5,16 Km, avance 1,5 Km, avance 29%</t>
  </si>
  <si>
    <t>El Proyecto Transversal de las américas tiene un avance de 26.36 Km correspondientes a un 79% de la meta anual propuesta, 
Los proyectos Girardot-Ibague-Cajamarca y Devimed no tienen metas programadas para el periodo enero-junio</t>
  </si>
  <si>
    <t>La meta acumulada asciende 42,84 Km el avance fue de 38,12 Km, la ejecución de los proyectos es la siguiente:
- Rumichaca - Pasto, meta 3,78Km, avance 0,5Km, avance 13%
- Accesos Norte, meta 2,5 Km, avance 2,15Km, avance 104%
- Girardot-Honda-Pto Salgar, meta 0Km, avance 2,53 Km, 100%
- Ip Neiva-Espinal, meta 11,9Km, avance 11,9Km, avance 100%
- Cartagena-Bquilla 4G, Meta 4,53Km, avance 0,82Km, avance 18%
- Conexión Norte, meta 0,6Km, avance 0,6Km, avance 100%
- Vías del NUS, meta 0Km, avance 2,62Km, avance 120%
- Ip Antioquia-Bolivar, meta 17Km, avance 17Km, avance 100%
- Magdalena 2, meta 0Km, avance 0Km 0%</t>
  </si>
  <si>
    <t>Con corte a junio se llevan 5 km en base asfáltica de Pacífico 2.</t>
  </si>
  <si>
    <t>Con el fin de cumplir con las metas establecidas para este proyecto, en la vigencia se han realizado los autodiagnostivcos del MIPG, se realizó el análisis de los resultado del FURAG de la vigencia 2018, así mismo, se realizó una revisión de los hallazgos incluidos en el Plan de Mejoramiento suscrito con la CGR, y se han formulado los planes de acción orientados a continuar ocn la implementación del modelo.</t>
  </si>
  <si>
    <t>Durante el primer semestre realizó la actualización del Manual de Funciones, de igual manera y con el fin de elaborar el estudio técnico requerido para la solicitud de modificación de la Planta de Personal se inició el estudio de cargas laborales.</t>
  </si>
  <si>
    <t>Para la resalización de este proyecto, se formularón e implementaron los Planes incluidos en el Decreto 612/18, en virtud de estos se han desarrollado o19 eventos de capacitación a los cuales han asistido 379 servidores de la entidad. De igual manera, se han desarrollado actividades de inducción a los nuevos servidores que se vinculan a la entidad.
En cuanto al Sistema de Seguridad y Salud en el trabajo, con base en el plan opertativo formulado, se ha conformaron las brigadas de emergencias, se han dictado capacitaciones a sus integrantes y se realizó el simulacro de evacuación</t>
  </si>
  <si>
    <t xml:space="preserve">
De acuerdo con el plan operativo al  mes de junio se debia tener firmado el convenio con la CAF para la elaboración del Nuevo Esquema de Gobierno Corporativo de la Agencia y la  realización de talleres con actores relevantes frente a la modificación del gobierno corporativo de la ANI y la sensibilización acerca de la inclusión de consideraciones de género en la gobernanza corporativa, actividades que no presenta avances.
Se espera que con la firma de convenio en el mes de junio, se formule el plan de acción definitivo y se inicien las actividades del proyecto</t>
  </si>
  <si>
    <t>SISTEMA INTEGRADO DE GESTIÓN</t>
  </si>
  <si>
    <t>CÓDIGO</t>
  </si>
  <si>
    <t>SEPG-F-070</t>
  </si>
  <si>
    <t>PROCESO</t>
  </si>
  <si>
    <t>SISTEMA ESTRATÉGICO DE PLANEACIÓN Y GESTIÓN</t>
  </si>
  <si>
    <t>VERSIÓN</t>
  </si>
  <si>
    <t>FORMATO</t>
  </si>
  <si>
    <t>PLANEACIÓN ESTRATÉGICA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</si>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</sst>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164" formatCode="0.0%"/>
    <numFmt numFmtId="165" formatCode="0.0"/>
    <numFmt numFmtId="166" formatCode="#,000"/>
    <numFmt numFmtId="167" formatCode="_-&quot;$&quot;\ * #,##0_-;\-&quot;$&quot;\ * #,##0_-;_-&quot;$&quot;\ * &quot;-&quot;_-;_-@_-"/>
    <numFmt numFmtId="171" formatCode="&quot;00&quot;#"/>
  </numFmts>
  <fonts count="45" x14ac:knownFonts="1">
    <font>
      <sz val="11"/>
      <color theme="1"/>
      <name val="Calibri"/>
      <family val="2"/>
      <scheme val="minor"/>
    </font>
    <font>
      <sz val="11"/>
      <color theme="1"/>
      <name val="Arial Narrow"/>
      <family val="2"/>
    </font>
    <font>
      <sz val="11"/>
      <color theme="1"/>
      <name val="Calibri"/>
      <family val="2"/>
      <scheme val="minor"/>
    </font>
    <font>
      <b/>
      <sz val="14"/>
      <color theme="1"/>
      <name val="Arial Narrow"/>
      <family val="2"/>
    </font>
    <font>
      <b/>
      <sz val="10"/>
      <color theme="1"/>
      <name val="Arial Narrow"/>
      <family val="2"/>
    </font>
    <font>
      <b/>
      <sz val="14"/>
      <color theme="1"/>
      <name val="Calibri"/>
      <family val="2"/>
      <scheme val="minor"/>
    </font>
    <font>
      <b/>
      <sz val="11"/>
      <color theme="1"/>
      <name val="Calibri"/>
      <family val="2"/>
      <scheme val="minor"/>
    </font>
    <font>
      <sz val="11"/>
      <color theme="0"/>
      <name val="Arial Narrow"/>
      <family val="2"/>
    </font>
    <font>
      <sz val="11"/>
      <color theme="0" tint="-0.249977111117893"/>
      <name val="Arial Narrow"/>
      <family val="2"/>
    </font>
    <font>
      <b/>
      <sz val="16"/>
      <color theme="1"/>
      <name val="Calibri"/>
      <family val="2"/>
      <scheme val="minor"/>
    </font>
    <font>
      <b/>
      <sz val="14"/>
      <color rgb="FFFFFFFF"/>
      <name val="Arial"/>
      <family val="2"/>
    </font>
    <font>
      <b/>
      <sz val="11"/>
      <color rgb="FFFFFFFF"/>
      <name val="Arial"/>
      <family val="2"/>
    </font>
    <font>
      <b/>
      <sz val="18.7"/>
      <color rgb="FFFFFFFF"/>
      <name val="Arial"/>
      <family val="2"/>
    </font>
    <font>
      <sz val="11"/>
      <color rgb="FF073763"/>
      <name val="Arial"/>
      <family val="2"/>
    </font>
    <font>
      <sz val="18.7"/>
      <color rgb="FF073763"/>
      <name val="Arial"/>
      <family val="2"/>
    </font>
    <font>
      <sz val="18"/>
      <name val="Arial"/>
      <family val="2"/>
    </font>
    <font>
      <sz val="14"/>
      <name val="Arial"/>
      <family val="2"/>
    </font>
    <font>
      <sz val="11"/>
      <name val="Arial"/>
      <family val="2"/>
    </font>
    <font>
      <b/>
      <sz val="11"/>
      <color rgb="FF073763"/>
      <name val="Arial"/>
      <family val="2"/>
    </font>
    <font>
      <sz val="18"/>
      <color rgb="FF073763"/>
      <name val="Arial"/>
      <family val="2"/>
    </font>
    <font>
      <sz val="14"/>
      <color theme="1"/>
      <name val="Arial"/>
      <family val="2"/>
    </font>
    <font>
      <sz val="14"/>
      <color rgb="FF073763"/>
      <name val="Arial"/>
      <family val="2"/>
    </font>
    <font>
      <sz val="20"/>
      <color theme="1"/>
      <name val="Candara"/>
      <family val="2"/>
    </font>
    <font>
      <sz val="20"/>
      <name val="Candara"/>
      <family val="2"/>
    </font>
    <font>
      <b/>
      <sz val="20"/>
      <color theme="1"/>
      <name val="Candara"/>
      <family val="2"/>
    </font>
    <font>
      <b/>
      <sz val="48"/>
      <color theme="1"/>
      <name val="Candara"/>
      <family val="2"/>
    </font>
    <font>
      <b/>
      <sz val="36"/>
      <color theme="1"/>
      <name val="Candara"/>
      <family val="2"/>
    </font>
    <font>
      <b/>
      <sz val="22"/>
      <color theme="1"/>
      <name val="Candara"/>
      <family val="2"/>
    </font>
    <font>
      <b/>
      <sz val="36"/>
      <color theme="0"/>
      <name val="Candara"/>
      <family val="2"/>
    </font>
    <font>
      <sz val="20"/>
      <color rgb="FF3333CC"/>
      <name val="Candara"/>
      <family val="2"/>
    </font>
    <font>
      <b/>
      <sz val="24"/>
      <color theme="0"/>
      <name val="Candara"/>
      <family val="2"/>
    </font>
    <font>
      <sz val="20"/>
      <color theme="0"/>
      <name val="Candara"/>
      <family val="2"/>
    </font>
    <font>
      <b/>
      <sz val="20"/>
      <name val="Candara"/>
      <family val="2"/>
    </font>
    <font>
      <b/>
      <sz val="20"/>
      <color theme="1"/>
      <name val="Wingdings"/>
      <charset val="2"/>
    </font>
    <font>
      <b/>
      <sz val="20"/>
      <color theme="1"/>
      <name val="Webdings"/>
      <family val="1"/>
      <charset val="2"/>
    </font>
    <font>
      <b/>
      <sz val="20"/>
      <color theme="0"/>
      <name val="Candara"/>
      <family val="2"/>
    </font>
    <font>
      <b/>
      <sz val="48"/>
      <color theme="1"/>
      <name val="Webdings"/>
      <family val="1"/>
      <charset val="2"/>
    </font>
    <font>
      <b/>
      <sz val="9"/>
      <color indexed="81"/>
      <name val="Tahoma"/>
      <family val="2"/>
    </font>
    <font>
      <b/>
      <sz val="48"/>
      <color rgb="FF00B050"/>
      <name val="Webdings"/>
      <family val="1"/>
      <charset val="2"/>
    </font>
    <font>
      <b/>
      <sz val="48"/>
      <color rgb="FFFF0000"/>
      <name val="Webdings"/>
      <family val="1"/>
      <charset val="2"/>
    </font>
    <font>
      <b/>
      <sz val="48"/>
      <color theme="0" tint="-0.499984740745262"/>
      <name val="Webdings"/>
      <family val="1"/>
      <charset val="2"/>
    </font>
    <font>
      <b/>
      <sz val="11"/>
      <color theme="0"/>
      <name val="Calibri"/>
      <family val="2"/>
      <scheme val="minor"/>
    </font>
    <font>
      <b/>
      <sz val="14"/>
      <color indexed="81"/>
      <name val="Tahoma"/>
      <family val="2"/>
    </font>
    <font>
      <b/>
      <sz val="9"/>
      <color theme="0"/>
      <name val="Calibri"/>
      <family val="2"/>
      <scheme val="minor"/>
    </font>
    <font>
      <sz val="11"/>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EABC3A"/>
        <bgColor indexed="64"/>
      </patternFill>
    </fill>
    <fill>
      <patternFill patternType="solid">
        <fgColor rgb="FF6D98FF"/>
        <bgColor indexed="64"/>
      </patternFill>
    </fill>
    <fill>
      <patternFill patternType="solid">
        <fgColor rgb="FF5B8BFF"/>
        <bgColor indexed="64"/>
      </patternFill>
    </fill>
    <fill>
      <patternFill patternType="solid">
        <fgColor rgb="FFD4DDFF"/>
        <bgColor indexed="64"/>
      </patternFill>
    </fill>
    <fill>
      <patternFill patternType="solid">
        <fgColor rgb="FFD2DAFF"/>
        <bgColor indexed="64"/>
      </patternFill>
    </fill>
    <fill>
      <patternFill patternType="solid">
        <fgColor rgb="FFEBEFFF"/>
        <bgColor indexed="64"/>
      </patternFill>
    </fill>
    <fill>
      <patternFill patternType="solid">
        <fgColor rgb="FFEAEEFF"/>
        <bgColor indexed="64"/>
      </patternFill>
    </fill>
    <fill>
      <patternFill patternType="solid">
        <fgColor theme="4" tint="-0.49998474074526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rgb="FFFF99FF"/>
        <bgColor indexed="64"/>
      </patternFill>
    </fill>
    <fill>
      <patternFill patternType="solid">
        <fgColor rgb="FFFFCC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4"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42" fontId="2" fillId="0" borderId="0" applyFont="0" applyFill="0" applyBorder="0" applyAlignment="0" applyProtection="0"/>
    <xf numFmtId="167" fontId="2" fillId="0" borderId="0" applyFont="0" applyFill="0" applyBorder="0" applyAlignment="0" applyProtection="0"/>
  </cellStyleXfs>
  <cellXfs count="295">
    <xf numFmtId="0" fontId="0" fillId="0" borderId="0" xfId="0"/>
    <xf numFmtId="0" fontId="3"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4" borderId="0" xfId="0" applyFill="1"/>
    <xf numFmtId="9" fontId="1" fillId="3" borderId="2" xfId="1" applyFont="1" applyFill="1" applyBorder="1" applyAlignment="1">
      <alignment horizontal="center" vertical="center" wrapText="1"/>
    </xf>
    <xf numFmtId="0" fontId="3" fillId="2" borderId="6" xfId="0" applyFont="1" applyFill="1" applyBorder="1" applyAlignment="1">
      <alignment horizontal="center" vertical="center" wrapText="1"/>
    </xf>
    <xf numFmtId="9" fontId="1" fillId="3" borderId="1" xfId="1" applyFont="1" applyFill="1" applyBorder="1" applyAlignment="1">
      <alignment horizontal="center" vertical="center" wrapText="1"/>
    </xf>
    <xf numFmtId="0" fontId="0" fillId="0" borderId="0" xfId="0" applyBorder="1"/>
    <xf numFmtId="0" fontId="0" fillId="6" borderId="0" xfId="0" applyFill="1"/>
    <xf numFmtId="0" fontId="3" fillId="2" borderId="6" xfId="0" applyFont="1" applyFill="1" applyBorder="1" applyAlignment="1">
      <alignment horizontal="center" vertical="center" wrapText="1"/>
    </xf>
    <xf numFmtId="0" fontId="1" fillId="3" borderId="1" xfId="0" applyFont="1" applyFill="1" applyBorder="1" applyAlignment="1">
      <alignment wrapText="1"/>
    </xf>
    <xf numFmtId="0" fontId="1" fillId="3" borderId="1" xfId="0" applyFont="1" applyFill="1" applyBorder="1" applyAlignment="1">
      <alignment horizontal="left" vertical="center" wrapText="1"/>
    </xf>
    <xf numFmtId="0" fontId="1" fillId="7" borderId="1" xfId="0" applyFont="1" applyFill="1" applyBorder="1" applyAlignment="1">
      <alignment wrapText="1"/>
    </xf>
    <xf numFmtId="0" fontId="1" fillId="7" borderId="1" xfId="0" applyFont="1" applyFill="1" applyBorder="1" applyAlignment="1">
      <alignment horizontal="center" vertical="center" wrapText="1"/>
    </xf>
    <xf numFmtId="0" fontId="1" fillId="7" borderId="1" xfId="0" applyFont="1" applyFill="1" applyBorder="1" applyAlignment="1">
      <alignment vertical="center" wrapText="1"/>
    </xf>
    <xf numFmtId="0" fontId="6" fillId="0" borderId="0" xfId="0" applyFont="1"/>
    <xf numFmtId="0" fontId="1" fillId="7" borderId="1" xfId="0" applyFont="1" applyFill="1" applyBorder="1" applyAlignment="1">
      <alignment horizontal="left" vertical="center" wrapText="1"/>
    </xf>
    <xf numFmtId="0" fontId="0" fillId="3" borderId="0" xfId="0" applyFill="1"/>
    <xf numFmtId="0" fontId="1" fillId="5" borderId="1" xfId="0" applyFont="1" applyFill="1" applyBorder="1" applyAlignment="1">
      <alignment horizontal="left" vertical="center" wrapText="1"/>
    </xf>
    <xf numFmtId="0" fontId="1" fillId="5" borderId="1" xfId="0" applyFont="1" applyFill="1" applyBorder="1" applyAlignment="1">
      <alignment horizontal="center" vertical="center" wrapText="1"/>
    </xf>
    <xf numFmtId="9" fontId="1" fillId="5" borderId="1" xfId="1" applyFont="1" applyFill="1" applyBorder="1" applyAlignment="1">
      <alignment horizontal="center" vertical="center" wrapText="1"/>
    </xf>
    <xf numFmtId="0" fontId="1" fillId="5" borderId="1" xfId="0" applyFont="1" applyFill="1" applyBorder="1" applyAlignment="1">
      <alignment vertical="center" wrapText="1"/>
    </xf>
    <xf numFmtId="0" fontId="0" fillId="0" borderId="8" xfId="0" applyBorder="1" applyAlignment="1">
      <alignment horizontal="center"/>
    </xf>
    <xf numFmtId="0" fontId="1" fillId="5" borderId="1" xfId="0" applyFont="1" applyFill="1" applyBorder="1" applyAlignment="1">
      <alignment wrapText="1"/>
    </xf>
    <xf numFmtId="9" fontId="0" fillId="0" borderId="0" xfId="0" applyNumberFormat="1" applyAlignment="1">
      <alignment horizontal="left"/>
    </xf>
    <xf numFmtId="0" fontId="0" fillId="0" borderId="0" xfId="0" applyAlignment="1">
      <alignment wrapText="1"/>
    </xf>
    <xf numFmtId="0" fontId="1" fillId="8" borderId="1" xfId="0" applyFont="1" applyFill="1" applyBorder="1" applyAlignment="1">
      <alignment horizontal="center" vertical="center" wrapText="1"/>
    </xf>
    <xf numFmtId="0" fontId="1" fillId="5" borderId="1" xfId="0" applyFont="1" applyFill="1" applyBorder="1" applyAlignment="1">
      <alignment horizontal="center" wrapText="1"/>
    </xf>
    <xf numFmtId="0" fontId="1"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0" fillId="9" borderId="0" xfId="0" applyFill="1"/>
    <xf numFmtId="9" fontId="7" fillId="3" borderId="1" xfId="1" applyFont="1" applyFill="1" applyBorder="1" applyAlignment="1">
      <alignment horizontal="center" vertical="center" wrapText="1"/>
    </xf>
    <xf numFmtId="9" fontId="7" fillId="5" borderId="1" xfId="1" applyFont="1" applyFill="1" applyBorder="1" applyAlignment="1">
      <alignment horizontal="center" vertical="center" wrapText="1"/>
    </xf>
    <xf numFmtId="2" fontId="1" fillId="5" borderId="1" xfId="0" applyNumberFormat="1" applyFont="1" applyFill="1" applyBorder="1" applyAlignment="1">
      <alignment horizontal="center" vertical="center" wrapText="1"/>
    </xf>
    <xf numFmtId="9" fontId="1" fillId="5" borderId="1" xfId="1" applyNumberFormat="1" applyFont="1" applyFill="1" applyBorder="1" applyAlignment="1">
      <alignment horizontal="center" vertical="center" wrapText="1"/>
    </xf>
    <xf numFmtId="1" fontId="7" fillId="0" borderId="2" xfId="0" applyNumberFormat="1" applyFont="1" applyFill="1" applyBorder="1" applyAlignment="1">
      <alignment vertical="center" wrapText="1"/>
    </xf>
    <xf numFmtId="0" fontId="0" fillId="10" borderId="0" xfId="0" applyFill="1"/>
    <xf numFmtId="1" fontId="8" fillId="5" borderId="1" xfId="0" applyNumberFormat="1" applyFont="1" applyFill="1" applyBorder="1" applyAlignment="1">
      <alignment vertical="center" wrapText="1"/>
    </xf>
    <xf numFmtId="9" fontId="8" fillId="5" borderId="1" xfId="1" applyFont="1" applyFill="1" applyBorder="1" applyAlignment="1">
      <alignment horizontal="center" vertical="center" wrapText="1"/>
    </xf>
    <xf numFmtId="42" fontId="0" fillId="0" borderId="0" xfId="2" applyFont="1"/>
    <xf numFmtId="0" fontId="9" fillId="0" borderId="0" xfId="0" applyFont="1"/>
    <xf numFmtId="0" fontId="10" fillId="11" borderId="9" xfId="0" applyFont="1" applyFill="1" applyBorder="1" applyAlignment="1">
      <alignment horizontal="center" vertical="center" wrapText="1" readingOrder="1"/>
    </xf>
    <xf numFmtId="0" fontId="11" fillId="11" borderId="9" xfId="0" applyFont="1" applyFill="1" applyBorder="1" applyAlignment="1">
      <alignment horizontal="center" vertical="center" wrapText="1" readingOrder="1"/>
    </xf>
    <xf numFmtId="0" fontId="12" fillId="12" borderId="9" xfId="0" applyFont="1" applyFill="1" applyBorder="1" applyAlignment="1">
      <alignment horizontal="center" vertical="center" wrapText="1" readingOrder="1"/>
    </xf>
    <xf numFmtId="0" fontId="13" fillId="13" borderId="10" xfId="0" applyFont="1" applyFill="1" applyBorder="1" applyAlignment="1">
      <alignment horizontal="left" vertical="center" wrapText="1" readingOrder="1"/>
    </xf>
    <xf numFmtId="0" fontId="13" fillId="13" borderId="10" xfId="0" applyFont="1" applyFill="1" applyBorder="1" applyAlignment="1">
      <alignment horizontal="center" vertical="center" wrapText="1" readingOrder="1"/>
    </xf>
    <xf numFmtId="9" fontId="13" fillId="13" borderId="10" xfId="0" applyNumberFormat="1" applyFont="1" applyFill="1" applyBorder="1" applyAlignment="1">
      <alignment horizontal="center" vertical="center" wrapText="1" readingOrder="1"/>
    </xf>
    <xf numFmtId="0" fontId="14" fillId="14" borderId="10" xfId="0" applyFont="1" applyFill="1" applyBorder="1" applyAlignment="1">
      <alignment horizontal="left" vertical="center" wrapText="1" readingOrder="1"/>
    </xf>
    <xf numFmtId="0" fontId="15" fillId="14" borderId="10" xfId="0" applyFont="1" applyFill="1" applyBorder="1" applyAlignment="1">
      <alignment horizontal="center" vertical="center" wrapText="1"/>
    </xf>
    <xf numFmtId="9" fontId="15" fillId="14" borderId="10" xfId="1" applyFont="1" applyFill="1" applyBorder="1" applyAlignment="1">
      <alignment horizontal="center" vertical="center" wrapText="1"/>
    </xf>
    <xf numFmtId="0" fontId="16" fillId="14" borderId="10" xfId="0" applyFont="1" applyFill="1" applyBorder="1" applyAlignment="1">
      <alignment vertical="top" wrapText="1"/>
    </xf>
    <xf numFmtId="0" fontId="13" fillId="15" borderId="11" xfId="0" applyFont="1" applyFill="1" applyBorder="1" applyAlignment="1">
      <alignment horizontal="left" vertical="center" wrapText="1" readingOrder="1"/>
    </xf>
    <xf numFmtId="0" fontId="17" fillId="15" borderId="11" xfId="0" applyFont="1" applyFill="1" applyBorder="1" applyAlignment="1">
      <alignment horizontal="center" vertical="center" wrapText="1"/>
    </xf>
    <xf numFmtId="9" fontId="17" fillId="15" borderId="11" xfId="0" applyNumberFormat="1" applyFont="1" applyFill="1" applyBorder="1" applyAlignment="1">
      <alignment horizontal="center" vertical="center" wrapText="1"/>
    </xf>
    <xf numFmtId="0" fontId="14" fillId="16" borderId="11" xfId="0" applyFont="1" applyFill="1" applyBorder="1" applyAlignment="1">
      <alignment horizontal="left" vertical="center" wrapText="1" readingOrder="1"/>
    </xf>
    <xf numFmtId="0" fontId="15" fillId="16" borderId="11" xfId="0" applyFont="1" applyFill="1" applyBorder="1" applyAlignment="1">
      <alignment horizontal="center" vertical="center" wrapText="1"/>
    </xf>
    <xf numFmtId="9" fontId="15" fillId="16" borderId="11" xfId="1" applyFont="1" applyFill="1" applyBorder="1" applyAlignment="1">
      <alignment horizontal="center" vertical="center" wrapText="1"/>
    </xf>
    <xf numFmtId="0" fontId="16" fillId="16" borderId="11" xfId="0" applyFont="1" applyFill="1" applyBorder="1" applyAlignment="1">
      <alignment vertical="top" wrapText="1"/>
    </xf>
    <xf numFmtId="0" fontId="13" fillId="13" borderId="11" xfId="0" applyFont="1" applyFill="1" applyBorder="1" applyAlignment="1">
      <alignment horizontal="left" vertical="center" wrapText="1" readingOrder="1"/>
    </xf>
    <xf numFmtId="0" fontId="17" fillId="13" borderId="11" xfId="0" applyFont="1" applyFill="1" applyBorder="1" applyAlignment="1">
      <alignment horizontal="center" vertical="center" wrapText="1"/>
    </xf>
    <xf numFmtId="0" fontId="14" fillId="14" borderId="11" xfId="0" applyFont="1" applyFill="1" applyBorder="1" applyAlignment="1">
      <alignment horizontal="left" vertical="center" wrapText="1" readingOrder="1"/>
    </xf>
    <xf numFmtId="0" fontId="15" fillId="14" borderId="11" xfId="0" applyFont="1" applyFill="1" applyBorder="1" applyAlignment="1">
      <alignment horizontal="center" vertical="center" wrapText="1"/>
    </xf>
    <xf numFmtId="9" fontId="15" fillId="14" borderId="11" xfId="1" applyFont="1" applyFill="1" applyBorder="1" applyAlignment="1">
      <alignment horizontal="center" vertical="center" wrapText="1"/>
    </xf>
    <xf numFmtId="0" fontId="16" fillId="14" borderId="11" xfId="0" applyFont="1" applyFill="1" applyBorder="1" applyAlignment="1">
      <alignment vertical="top" wrapText="1"/>
    </xf>
    <xf numFmtId="9" fontId="17" fillId="15" borderId="11" xfId="1" applyFont="1" applyFill="1" applyBorder="1" applyAlignment="1">
      <alignment horizontal="center" vertical="center" wrapText="1"/>
    </xf>
    <xf numFmtId="9" fontId="17" fillId="15" borderId="11" xfId="1" applyNumberFormat="1" applyFont="1" applyFill="1" applyBorder="1" applyAlignment="1">
      <alignment horizontal="center" vertical="center" wrapText="1"/>
    </xf>
    <xf numFmtId="9" fontId="17" fillId="13" borderId="11" xfId="1" applyFont="1" applyFill="1" applyBorder="1" applyAlignment="1">
      <alignment horizontal="center" vertical="center" wrapText="1"/>
    </xf>
    <xf numFmtId="0" fontId="18" fillId="0" borderId="0" xfId="0" applyFont="1" applyAlignment="1">
      <alignment horizontal="left" vertical="center" readingOrder="1"/>
    </xf>
    <xf numFmtId="0" fontId="19" fillId="14" borderId="10" xfId="0" applyFont="1" applyFill="1" applyBorder="1" applyAlignment="1">
      <alignment horizontal="left" vertical="center" wrapText="1" readingOrder="1"/>
    </xf>
    <xf numFmtId="0" fontId="19" fillId="16" borderId="11" xfId="0" applyFont="1" applyFill="1" applyBorder="1" applyAlignment="1">
      <alignment horizontal="left" vertical="center" wrapText="1" readingOrder="1"/>
    </xf>
    <xf numFmtId="0" fontId="19" fillId="14" borderId="11" xfId="0" applyFont="1" applyFill="1" applyBorder="1" applyAlignment="1">
      <alignment horizontal="left" vertical="center" wrapText="1" readingOrder="1"/>
    </xf>
    <xf numFmtId="0" fontId="20" fillId="14" borderId="11" xfId="0" applyFont="1" applyFill="1" applyBorder="1" applyAlignment="1">
      <alignment horizontal="left" vertical="center" wrapText="1" readingOrder="1"/>
    </xf>
    <xf numFmtId="0" fontId="13" fillId="0" borderId="0" xfId="0" applyFont="1" applyAlignment="1">
      <alignment horizontal="left" vertical="center" readingOrder="1"/>
    </xf>
    <xf numFmtId="0" fontId="21" fillId="14" borderId="10" xfId="0" applyFont="1" applyFill="1" applyBorder="1" applyAlignment="1">
      <alignment horizontal="left" vertical="center" wrapText="1" readingOrder="1"/>
    </xf>
    <xf numFmtId="0" fontId="21" fillId="16" borderId="11" xfId="0" applyFont="1" applyFill="1" applyBorder="1" applyAlignment="1">
      <alignment horizontal="left" vertical="center" wrapText="1" readingOrder="1"/>
    </xf>
    <xf numFmtId="0" fontId="21" fillId="14" borderId="11" xfId="0" applyFont="1" applyFill="1" applyBorder="1" applyAlignment="1">
      <alignment horizontal="left" vertical="center" wrapText="1" readingOrder="1"/>
    </xf>
    <xf numFmtId="0" fontId="16" fillId="14" borderId="14" xfId="0" applyFont="1" applyFill="1" applyBorder="1" applyAlignment="1">
      <alignment vertical="top" wrapText="1"/>
    </xf>
    <xf numFmtId="0" fontId="6" fillId="0" borderId="15" xfId="0" applyFont="1" applyBorder="1" applyAlignment="1">
      <alignment horizontal="center"/>
    </xf>
    <xf numFmtId="166" fontId="0" fillId="0" borderId="15" xfId="0" applyNumberFormat="1" applyBorder="1" applyAlignment="1">
      <alignment horizontal="center" vertical="center"/>
    </xf>
    <xf numFmtId="0" fontId="6" fillId="7" borderId="15" xfId="0" applyFont="1" applyFill="1" applyBorder="1" applyAlignment="1">
      <alignment horizontal="center"/>
    </xf>
    <xf numFmtId="0" fontId="0" fillId="7" borderId="15" xfId="0" applyFill="1" applyBorder="1"/>
    <xf numFmtId="0" fontId="28" fillId="17" borderId="1" xfId="0" applyFont="1" applyFill="1" applyBorder="1" applyAlignment="1">
      <alignment horizontal="center" vertical="center" wrapText="1"/>
    </xf>
    <xf numFmtId="0" fontId="22" fillId="0" borderId="0" xfId="0" applyFont="1" applyFill="1" applyAlignment="1">
      <alignment horizontal="center" vertical="center"/>
    </xf>
    <xf numFmtId="10" fontId="22" fillId="19" borderId="1" xfId="1" applyNumberFormat="1" applyFont="1" applyFill="1" applyBorder="1" applyAlignment="1">
      <alignment horizontal="center" vertical="center" wrapText="1"/>
    </xf>
    <xf numFmtId="10" fontId="22" fillId="20" borderId="1" xfId="1"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10" fontId="24" fillId="19" borderId="1" xfId="1" applyNumberFormat="1" applyFont="1" applyFill="1" applyBorder="1" applyAlignment="1">
      <alignment horizontal="center" vertical="center" wrapText="1"/>
    </xf>
    <xf numFmtId="0" fontId="31" fillId="0" borderId="1" xfId="1" applyNumberFormat="1" applyFont="1" applyFill="1" applyBorder="1" applyAlignment="1">
      <alignment horizontal="center" vertical="center" wrapText="1"/>
    </xf>
    <xf numFmtId="9" fontId="22" fillId="3" borderId="1" xfId="1" applyFont="1" applyFill="1" applyBorder="1" applyAlignment="1">
      <alignment horizontal="center" vertical="center" wrapText="1"/>
    </xf>
    <xf numFmtId="9" fontId="22" fillId="7" borderId="1" xfId="0" applyNumberFormat="1" applyFont="1" applyFill="1" applyBorder="1" applyAlignment="1">
      <alignment horizontal="center" vertical="center" wrapText="1"/>
    </xf>
    <xf numFmtId="9" fontId="32" fillId="7" borderId="1" xfId="1" applyFont="1" applyFill="1" applyBorder="1" applyAlignment="1">
      <alignment horizontal="center" vertical="center" wrapText="1"/>
    </xf>
    <xf numFmtId="9" fontId="22" fillId="7" borderId="1" xfId="1" applyFont="1" applyFill="1" applyBorder="1" applyAlignment="1">
      <alignment horizontal="center" vertical="center" wrapText="1"/>
    </xf>
    <xf numFmtId="0" fontId="22" fillId="0" borderId="0" xfId="0" applyFont="1" applyAlignment="1">
      <alignment horizontal="center" vertical="center"/>
    </xf>
    <xf numFmtId="9" fontId="24" fillId="7" borderId="1" xfId="1" applyFont="1" applyFill="1" applyBorder="1" applyAlignment="1">
      <alignment horizontal="center" vertical="center" wrapText="1"/>
    </xf>
    <xf numFmtId="0" fontId="23" fillId="0" borderId="0" xfId="0" applyFont="1" applyFill="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24" fillId="0" borderId="0" xfId="0" applyFont="1" applyAlignment="1">
      <alignment horizontal="center" vertical="center"/>
    </xf>
    <xf numFmtId="0" fontId="26" fillId="0" borderId="0" xfId="0" applyFont="1" applyAlignment="1">
      <alignment horizontal="center" vertical="center"/>
    </xf>
    <xf numFmtId="0" fontId="33"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27" fillId="3" borderId="0" xfId="0" applyFont="1" applyFill="1" applyBorder="1" applyAlignment="1">
      <alignment horizontal="center" vertical="center"/>
    </xf>
    <xf numFmtId="0" fontId="24" fillId="3" borderId="0" xfId="0" applyFont="1" applyFill="1" applyBorder="1" applyAlignment="1">
      <alignment horizontal="left" vertical="center"/>
    </xf>
    <xf numFmtId="0" fontId="22" fillId="3" borderId="0" xfId="0" applyFont="1" applyFill="1" applyBorder="1" applyAlignment="1">
      <alignment horizontal="center" vertical="center"/>
    </xf>
    <xf numFmtId="9" fontId="24" fillId="3" borderId="0" xfId="0" applyNumberFormat="1" applyFont="1" applyFill="1" applyBorder="1" applyAlignment="1">
      <alignment horizontal="left" vertical="center"/>
    </xf>
    <xf numFmtId="0" fontId="24" fillId="3" borderId="0" xfId="0" applyFont="1" applyFill="1" applyBorder="1" applyAlignment="1">
      <alignment horizontal="left" vertical="center" wrapText="1"/>
    </xf>
    <xf numFmtId="0" fontId="22" fillId="22" borderId="2" xfId="0" applyFont="1" applyFill="1" applyBorder="1" applyAlignment="1">
      <alignment horizontal="center" vertical="center"/>
    </xf>
    <xf numFmtId="0" fontId="22" fillId="23" borderId="2" xfId="0" applyFont="1" applyFill="1" applyBorder="1" applyAlignment="1">
      <alignment horizontal="center" vertical="center"/>
    </xf>
    <xf numFmtId="9" fontId="22" fillId="24" borderId="2" xfId="0" applyNumberFormat="1" applyFont="1" applyFill="1" applyBorder="1" applyAlignment="1">
      <alignment horizontal="center" vertical="center"/>
    </xf>
    <xf numFmtId="164" fontId="26" fillId="0" borderId="0" xfId="0" applyNumberFormat="1" applyFont="1" applyFill="1" applyBorder="1" applyAlignment="1">
      <alignment horizontal="center" vertical="center"/>
    </xf>
    <xf numFmtId="0" fontId="22" fillId="25" borderId="2" xfId="0" applyFont="1" applyFill="1" applyBorder="1" applyAlignment="1">
      <alignment horizontal="center" vertical="center"/>
    </xf>
    <xf numFmtId="0" fontId="29" fillId="0" borderId="0" xfId="0" applyFont="1" applyFill="1" applyAlignment="1">
      <alignment horizontal="center" vertical="center"/>
    </xf>
    <xf numFmtId="9" fontId="23" fillId="21" borderId="15" xfId="0" applyNumberFormat="1" applyFont="1" applyFill="1" applyBorder="1" applyAlignment="1">
      <alignment horizontal="center" vertical="center"/>
    </xf>
    <xf numFmtId="9" fontId="23" fillId="0" borderId="0" xfId="0" applyNumberFormat="1" applyFont="1" applyFill="1" applyAlignment="1">
      <alignment horizontal="center" vertical="center"/>
    </xf>
    <xf numFmtId="0" fontId="31" fillId="0" borderId="0" xfId="0" applyFont="1" applyFill="1" applyAlignment="1">
      <alignment horizontal="center" vertical="center"/>
    </xf>
    <xf numFmtId="0" fontId="30" fillId="17" borderId="16" xfId="0" applyFont="1" applyFill="1" applyBorder="1" applyAlignment="1">
      <alignment horizontal="center" vertical="center" wrapText="1"/>
    </xf>
    <xf numFmtId="0" fontId="30" fillId="17" borderId="17" xfId="0" applyFont="1" applyFill="1" applyBorder="1" applyAlignment="1">
      <alignment horizontal="center" vertical="center" wrapText="1"/>
    </xf>
    <xf numFmtId="0" fontId="30" fillId="22" borderId="17" xfId="0" applyFont="1" applyFill="1" applyBorder="1" applyAlignment="1">
      <alignment horizontal="center" vertical="center" wrapText="1"/>
    </xf>
    <xf numFmtId="0" fontId="30" fillId="23" borderId="17" xfId="0" applyFont="1" applyFill="1" applyBorder="1" applyAlignment="1">
      <alignment horizontal="center" vertical="center" wrapText="1"/>
    </xf>
    <xf numFmtId="0" fontId="30" fillId="24" borderId="17" xfId="0" applyFont="1" applyFill="1" applyBorder="1" applyAlignment="1">
      <alignment horizontal="center" vertical="center" wrapText="1"/>
    </xf>
    <xf numFmtId="0" fontId="30" fillId="18" borderId="17" xfId="0" applyFont="1" applyFill="1" applyBorder="1" applyAlignment="1">
      <alignment horizontal="center" vertical="center" wrapText="1"/>
    </xf>
    <xf numFmtId="0" fontId="30" fillId="17" borderId="21" xfId="0" applyFont="1" applyFill="1" applyBorder="1" applyAlignment="1">
      <alignment horizontal="center" vertical="center" wrapText="1"/>
    </xf>
    <xf numFmtId="0" fontId="22" fillId="3" borderId="23" xfId="0" applyFont="1" applyFill="1" applyBorder="1" applyAlignment="1">
      <alignment horizontal="center" vertical="center" wrapText="1"/>
    </xf>
    <xf numFmtId="9" fontId="24" fillId="7" borderId="23" xfId="1" applyFont="1" applyFill="1" applyBorder="1" applyAlignment="1">
      <alignment horizontal="center" vertical="center" wrapText="1"/>
    </xf>
    <xf numFmtId="10" fontId="22" fillId="22" borderId="23" xfId="1" applyNumberFormat="1" applyFont="1" applyFill="1" applyBorder="1" applyAlignment="1">
      <alignment horizontal="center" vertical="center" wrapText="1"/>
    </xf>
    <xf numFmtId="10" fontId="22" fillId="23" borderId="23" xfId="1" applyNumberFormat="1" applyFont="1" applyFill="1" applyBorder="1" applyAlignment="1">
      <alignment horizontal="center" vertical="center" wrapText="1"/>
    </xf>
    <xf numFmtId="10" fontId="22" fillId="24" borderId="23" xfId="1" applyNumberFormat="1" applyFont="1" applyFill="1" applyBorder="1" applyAlignment="1">
      <alignment horizontal="center" vertical="center" wrapText="1"/>
    </xf>
    <xf numFmtId="10" fontId="22" fillId="19" borderId="23" xfId="1" applyNumberFormat="1" applyFont="1" applyFill="1" applyBorder="1" applyAlignment="1">
      <alignment horizontal="center" vertical="center" wrapText="1"/>
    </xf>
    <xf numFmtId="9" fontId="22" fillId="3" borderId="23" xfId="0" applyNumberFormat="1" applyFont="1" applyFill="1" applyBorder="1" applyAlignment="1">
      <alignment horizontal="center" vertical="center" wrapText="1"/>
    </xf>
    <xf numFmtId="0" fontId="22" fillId="0" borderId="23" xfId="0" applyFont="1" applyFill="1" applyBorder="1" applyAlignment="1">
      <alignment horizontal="center" vertical="center" wrapText="1"/>
    </xf>
    <xf numFmtId="9" fontId="22" fillId="0" borderId="23" xfId="1" applyFont="1" applyFill="1" applyBorder="1" applyAlignment="1">
      <alignment horizontal="center" vertical="center" wrapText="1"/>
    </xf>
    <xf numFmtId="9" fontId="22" fillId="20" borderId="23" xfId="1" applyFont="1" applyFill="1" applyBorder="1" applyAlignment="1">
      <alignment horizontal="center" vertical="center" wrapText="1"/>
    </xf>
    <xf numFmtId="9" fontId="22" fillId="7" borderId="23" xfId="0" applyNumberFormat="1" applyFont="1" applyFill="1" applyBorder="1" applyAlignment="1">
      <alignment horizontal="center" vertical="center" wrapText="1"/>
    </xf>
    <xf numFmtId="10" fontId="24" fillId="19" borderId="23" xfId="1" applyNumberFormat="1" applyFont="1" applyFill="1" applyBorder="1" applyAlignment="1">
      <alignment horizontal="center" vertical="center" wrapText="1"/>
    </xf>
    <xf numFmtId="0" fontId="36" fillId="0" borderId="23" xfId="0" applyFont="1" applyBorder="1" applyAlignment="1">
      <alignment horizontal="center" vertical="center"/>
    </xf>
    <xf numFmtId="10" fontId="22" fillId="20" borderId="23" xfId="1" applyNumberFormat="1" applyFont="1" applyFill="1" applyBorder="1" applyAlignment="1">
      <alignment horizontal="center" vertical="center" wrapText="1"/>
    </xf>
    <xf numFmtId="0" fontId="31" fillId="0" borderId="23" xfId="1" applyNumberFormat="1" applyFont="1" applyFill="1" applyBorder="1" applyAlignment="1">
      <alignment horizontal="center" vertical="center" wrapText="1"/>
    </xf>
    <xf numFmtId="0" fontId="22" fillId="3" borderId="24" xfId="0" applyFont="1" applyFill="1" applyBorder="1" applyAlignment="1">
      <alignment horizontal="center" vertical="center" wrapText="1"/>
    </xf>
    <xf numFmtId="10" fontId="22" fillId="22" borderId="1" xfId="1" applyNumberFormat="1" applyFont="1" applyFill="1" applyBorder="1" applyAlignment="1">
      <alignment horizontal="center" vertical="center" wrapText="1"/>
    </xf>
    <xf numFmtId="10" fontId="22" fillId="23" borderId="1" xfId="1" applyNumberFormat="1" applyFont="1" applyFill="1" applyBorder="1" applyAlignment="1">
      <alignment horizontal="center" vertical="center" wrapText="1"/>
    </xf>
    <xf numFmtId="10" fontId="22" fillId="24" borderId="1" xfId="1" applyNumberFormat="1" applyFont="1" applyFill="1" applyBorder="1" applyAlignment="1">
      <alignment horizontal="center" vertical="center" wrapText="1"/>
    </xf>
    <xf numFmtId="9" fontId="22" fillId="20" borderId="1" xfId="1" applyFont="1" applyFill="1" applyBorder="1" applyAlignment="1">
      <alignment horizontal="center" vertical="center" wrapText="1"/>
    </xf>
    <xf numFmtId="0" fontId="36" fillId="0" borderId="1" xfId="0" applyFont="1" applyBorder="1" applyAlignment="1">
      <alignment horizontal="center" vertical="center"/>
    </xf>
    <xf numFmtId="0" fontId="22" fillId="3" borderId="26"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3" borderId="28" xfId="0" applyFont="1" applyFill="1" applyBorder="1" applyAlignment="1">
      <alignment horizontal="center" vertical="center" wrapText="1"/>
    </xf>
    <xf numFmtId="9" fontId="32" fillId="7" borderId="28" xfId="1" applyFont="1" applyFill="1" applyBorder="1" applyAlignment="1">
      <alignment horizontal="center" vertical="center" wrapText="1"/>
    </xf>
    <xf numFmtId="10" fontId="22" fillId="22" borderId="28" xfId="1" applyNumberFormat="1" applyFont="1" applyFill="1" applyBorder="1" applyAlignment="1">
      <alignment horizontal="center" vertical="center" wrapText="1"/>
    </xf>
    <xf numFmtId="10" fontId="22" fillId="23" borderId="28" xfId="1" applyNumberFormat="1" applyFont="1" applyFill="1" applyBorder="1" applyAlignment="1">
      <alignment horizontal="center" vertical="center" wrapText="1"/>
    </xf>
    <xf numFmtId="10" fontId="22" fillId="24" borderId="28" xfId="1" applyNumberFormat="1" applyFont="1" applyFill="1" applyBorder="1" applyAlignment="1">
      <alignment horizontal="center" vertical="center" wrapText="1"/>
    </xf>
    <xf numFmtId="10" fontId="22" fillId="19" borderId="28" xfId="1" applyNumberFormat="1" applyFont="1" applyFill="1" applyBorder="1" applyAlignment="1">
      <alignment horizontal="center" vertical="center" wrapText="1"/>
    </xf>
    <xf numFmtId="9" fontId="22" fillId="3" borderId="28" xfId="0" applyNumberFormat="1" applyFont="1" applyFill="1" applyBorder="1" applyAlignment="1">
      <alignment horizontal="center" vertical="center" wrapText="1"/>
    </xf>
    <xf numFmtId="9" fontId="22" fillId="20" borderId="28" xfId="1" applyFont="1" applyFill="1" applyBorder="1" applyAlignment="1">
      <alignment horizontal="center" vertical="center" wrapText="1"/>
    </xf>
    <xf numFmtId="9" fontId="22" fillId="7" borderId="28" xfId="1" applyFont="1" applyFill="1" applyBorder="1" applyAlignment="1">
      <alignment horizontal="center" vertical="center" wrapText="1"/>
    </xf>
    <xf numFmtId="10" fontId="24" fillId="19" borderId="28" xfId="1" applyNumberFormat="1" applyFont="1" applyFill="1" applyBorder="1" applyAlignment="1">
      <alignment horizontal="center" vertical="center" wrapText="1"/>
    </xf>
    <xf numFmtId="0" fontId="36" fillId="0" borderId="28" xfId="0" applyFont="1" applyBorder="1" applyAlignment="1">
      <alignment horizontal="center" vertical="center"/>
    </xf>
    <xf numFmtId="10" fontId="22" fillId="20" borderId="28" xfId="1" applyNumberFormat="1" applyFont="1" applyFill="1" applyBorder="1" applyAlignment="1">
      <alignment horizontal="center" vertical="center" wrapText="1"/>
    </xf>
    <xf numFmtId="0" fontId="31" fillId="0" borderId="28" xfId="1" applyNumberFormat="1" applyFont="1" applyFill="1" applyBorder="1" applyAlignment="1">
      <alignment horizontal="center" vertical="center" wrapText="1"/>
    </xf>
    <xf numFmtId="0" fontId="22" fillId="3" borderId="29" xfId="0" applyFont="1" applyFill="1" applyBorder="1" applyAlignment="1">
      <alignment horizontal="center" vertical="center" wrapText="1"/>
    </xf>
    <xf numFmtId="9" fontId="22" fillId="3" borderId="23" xfId="1" applyFont="1" applyFill="1" applyBorder="1" applyAlignment="1">
      <alignment horizontal="center" vertical="center" wrapText="1"/>
    </xf>
    <xf numFmtId="0" fontId="22" fillId="20" borderId="23" xfId="0" applyFont="1" applyFill="1" applyBorder="1" applyAlignment="1">
      <alignment horizontal="center" vertical="center" wrapText="1"/>
    </xf>
    <xf numFmtId="0" fontId="22" fillId="7" borderId="23" xfId="0" applyFont="1" applyFill="1" applyBorder="1" applyAlignment="1">
      <alignment horizontal="center" vertical="center" wrapText="1"/>
    </xf>
    <xf numFmtId="9" fontId="24" fillId="7" borderId="1" xfId="1" applyNumberFormat="1" applyFont="1" applyFill="1" applyBorder="1" applyAlignment="1">
      <alignment horizontal="center" vertical="center" wrapText="1"/>
    </xf>
    <xf numFmtId="9" fontId="24" fillId="7" borderId="28" xfId="1" applyNumberFormat="1" applyFont="1" applyFill="1" applyBorder="1" applyAlignment="1">
      <alignment horizontal="center" vertical="center" wrapText="1"/>
    </xf>
    <xf numFmtId="9" fontId="22" fillId="3" borderId="28" xfId="1" applyFont="1" applyFill="1" applyBorder="1" applyAlignment="1">
      <alignment horizontal="center" vertical="center" wrapText="1"/>
    </xf>
    <xf numFmtId="0" fontId="22" fillId="20" borderId="28" xfId="0" applyFont="1" applyFill="1" applyBorder="1" applyAlignment="1">
      <alignment horizontal="center" vertical="center" wrapText="1"/>
    </xf>
    <xf numFmtId="0" fontId="22" fillId="7" borderId="28" xfId="0" applyFont="1" applyFill="1" applyBorder="1" applyAlignment="1">
      <alignment horizontal="center" vertical="center" wrapText="1"/>
    </xf>
    <xf numFmtId="2" fontId="22" fillId="20" borderId="1" xfId="0" applyNumberFormat="1" applyFont="1" applyFill="1" applyBorder="1" applyAlignment="1">
      <alignment horizontal="center" vertical="center" wrapText="1"/>
    </xf>
    <xf numFmtId="9" fontId="24" fillId="7" borderId="28" xfId="1" applyFont="1" applyFill="1" applyBorder="1" applyAlignment="1">
      <alignment horizontal="center" vertical="center" wrapText="1"/>
    </xf>
    <xf numFmtId="165"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2" fontId="22" fillId="0" borderId="0" xfId="0" applyNumberFormat="1" applyFont="1" applyAlignment="1">
      <alignment horizontal="center" vertical="center"/>
    </xf>
    <xf numFmtId="2" fontId="22" fillId="7" borderId="1" xfId="0" applyNumberFormat="1" applyFont="1" applyFill="1" applyBorder="1" applyAlignment="1">
      <alignment horizontal="center" vertical="center" wrapText="1"/>
    </xf>
    <xf numFmtId="0" fontId="39" fillId="0" borderId="30" xfId="0" applyFont="1" applyBorder="1" applyAlignment="1">
      <alignment horizontal="center" vertical="center"/>
    </xf>
    <xf numFmtId="0" fontId="39" fillId="0" borderId="1" xfId="0" applyFont="1" applyBorder="1" applyAlignment="1">
      <alignment horizontal="center" vertical="center"/>
    </xf>
    <xf numFmtId="0" fontId="38" fillId="0" borderId="1" xfId="0" applyFont="1" applyBorder="1" applyAlignment="1">
      <alignment horizontal="center" vertical="center"/>
    </xf>
    <xf numFmtId="0" fontId="38" fillId="0" borderId="4" xfId="0" applyFont="1" applyBorder="1" applyAlignment="1">
      <alignment horizontal="center" vertical="center"/>
    </xf>
    <xf numFmtId="0" fontId="38" fillId="0" borderId="30" xfId="0" applyFont="1" applyBorder="1" applyAlignment="1">
      <alignment horizontal="center" vertical="center"/>
    </xf>
    <xf numFmtId="0" fontId="40" fillId="0" borderId="1" xfId="0" applyFont="1" applyBorder="1" applyAlignment="1">
      <alignment horizontal="center" vertical="center"/>
    </xf>
    <xf numFmtId="0" fontId="40" fillId="0" borderId="30" xfId="0" applyFont="1" applyBorder="1" applyAlignment="1">
      <alignment horizontal="center" vertical="center"/>
    </xf>
    <xf numFmtId="0" fontId="22" fillId="7" borderId="30" xfId="0" applyFont="1" applyFill="1" applyBorder="1" applyAlignment="1">
      <alignment horizontal="center" vertical="center" wrapText="1"/>
    </xf>
    <xf numFmtId="9" fontId="0" fillId="3" borderId="1" xfId="1" applyFont="1" applyFill="1" applyBorder="1" applyAlignment="1">
      <alignment horizontal="center" vertical="center"/>
    </xf>
    <xf numFmtId="0" fontId="0" fillId="3" borderId="1" xfId="0" applyFill="1" applyBorder="1" applyAlignment="1">
      <alignment horizontal="left" vertical="center" wrapText="1"/>
    </xf>
    <xf numFmtId="0" fontId="41" fillId="26" borderId="1" xfId="0"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wrapText="1"/>
    </xf>
    <xf numFmtId="164" fontId="0" fillId="0" borderId="1" xfId="1" applyNumberFormat="1" applyFont="1" applyBorder="1" applyAlignment="1">
      <alignment horizontal="center" vertical="center"/>
    </xf>
    <xf numFmtId="9" fontId="0" fillId="0" borderId="1" xfId="1" applyFont="1" applyBorder="1" applyAlignment="1">
      <alignment horizontal="center" vertical="center"/>
    </xf>
    <xf numFmtId="0" fontId="0" fillId="3" borderId="0" xfId="0" applyFont="1" applyFill="1"/>
    <xf numFmtId="0" fontId="41" fillId="3" borderId="0" xfId="0" applyFont="1" applyFill="1" applyBorder="1" applyAlignment="1">
      <alignment horizontal="center" vertical="center" wrapText="1"/>
    </xf>
    <xf numFmtId="9" fontId="0" fillId="3" borderId="0" xfId="0" applyNumberFormat="1" applyFill="1" applyBorder="1" applyAlignment="1">
      <alignment horizontal="center" vertical="center" wrapText="1"/>
    </xf>
    <xf numFmtId="9" fontId="0" fillId="3" borderId="0" xfId="1" applyFont="1" applyFill="1" applyBorder="1" applyAlignment="1">
      <alignment horizontal="center" vertical="center" wrapText="1"/>
    </xf>
    <xf numFmtId="9" fontId="0" fillId="0" borderId="0" xfId="0" applyNumberFormat="1" applyBorder="1" applyAlignment="1">
      <alignment horizontal="center" vertical="center"/>
    </xf>
    <xf numFmtId="9" fontId="0" fillId="3" borderId="0" xfId="1" applyFont="1" applyFill="1" applyBorder="1" applyAlignment="1">
      <alignment horizontal="center" vertical="center"/>
    </xf>
    <xf numFmtId="0" fontId="0" fillId="7" borderId="1" xfId="0" applyFill="1" applyBorder="1" applyAlignment="1">
      <alignment horizontal="left" vertical="center" wrapText="1"/>
    </xf>
    <xf numFmtId="9" fontId="0" fillId="7" borderId="1" xfId="1" applyFont="1" applyFill="1" applyBorder="1" applyAlignment="1">
      <alignment horizontal="center" vertical="center"/>
    </xf>
    <xf numFmtId="10" fontId="24" fillId="27" borderId="1" xfId="1" applyNumberFormat="1" applyFont="1" applyFill="1" applyBorder="1" applyAlignment="1">
      <alignment horizontal="center" vertical="center" wrapText="1"/>
    </xf>
    <xf numFmtId="164" fontId="26" fillId="3" borderId="1" xfId="0" applyNumberFormat="1" applyFont="1" applyFill="1" applyBorder="1" applyAlignment="1">
      <alignment horizontal="center" vertical="center"/>
    </xf>
    <xf numFmtId="0" fontId="22" fillId="3" borderId="0" xfId="0" applyFont="1" applyFill="1" applyAlignment="1">
      <alignment horizontal="center" vertical="center"/>
    </xf>
    <xf numFmtId="165" fontId="22" fillId="0" borderId="0" xfId="0" applyNumberFormat="1" applyFont="1" applyAlignment="1">
      <alignment horizontal="center" vertical="center"/>
    </xf>
    <xf numFmtId="9" fontId="23" fillId="19" borderId="23" xfId="0" applyNumberFormat="1" applyFont="1" applyFill="1" applyBorder="1" applyAlignment="1">
      <alignment horizontal="center" vertical="center" wrapText="1"/>
    </xf>
    <xf numFmtId="0" fontId="23" fillId="19" borderId="1" xfId="0" applyFont="1" applyFill="1" applyBorder="1" applyAlignment="1">
      <alignment horizontal="center" vertical="center" wrapText="1"/>
    </xf>
    <xf numFmtId="0" fontId="23" fillId="19" borderId="28" xfId="0" applyFont="1" applyFill="1" applyBorder="1" applyAlignment="1">
      <alignment horizontal="center" vertical="center" wrapText="1"/>
    </xf>
    <xf numFmtId="9" fontId="23" fillId="22" borderId="23" xfId="0" applyNumberFormat="1" applyFont="1" applyFill="1" applyBorder="1" applyAlignment="1">
      <alignment horizontal="center" vertical="center" wrapText="1"/>
    </xf>
    <xf numFmtId="0" fontId="23" fillId="22" borderId="1" xfId="0" applyFont="1" applyFill="1" applyBorder="1" applyAlignment="1">
      <alignment horizontal="center" vertical="center" wrapText="1"/>
    </xf>
    <xf numFmtId="9" fontId="23" fillId="23" borderId="23" xfId="1" applyFont="1" applyFill="1" applyBorder="1" applyAlignment="1">
      <alignment horizontal="center" vertical="center" wrapText="1"/>
    </xf>
    <xf numFmtId="9" fontId="23" fillId="23" borderId="1" xfId="1" applyFont="1" applyFill="1" applyBorder="1" applyAlignment="1">
      <alignment horizontal="center" vertical="center" wrapText="1"/>
    </xf>
    <xf numFmtId="9" fontId="23" fillId="24" borderId="23" xfId="1" applyFont="1" applyFill="1" applyBorder="1" applyAlignment="1">
      <alignment horizontal="center" vertical="center" wrapText="1"/>
    </xf>
    <xf numFmtId="9" fontId="23" fillId="24" borderId="1" xfId="1" applyFont="1" applyFill="1" applyBorder="1" applyAlignment="1">
      <alignment horizontal="center" vertical="center" wrapText="1"/>
    </xf>
    <xf numFmtId="9" fontId="23" fillId="19" borderId="1" xfId="0" applyNumberFormat="1" applyFont="1" applyFill="1" applyBorder="1" applyAlignment="1">
      <alignment horizontal="center" vertical="center" wrapText="1"/>
    </xf>
    <xf numFmtId="9" fontId="23" fillId="22" borderId="1" xfId="0" applyNumberFormat="1" applyFont="1" applyFill="1" applyBorder="1" applyAlignment="1">
      <alignment horizontal="center" vertical="center" wrapText="1"/>
    </xf>
    <xf numFmtId="0" fontId="23" fillId="22" borderId="28" xfId="0" applyFont="1" applyFill="1" applyBorder="1" applyAlignment="1">
      <alignment horizontal="center" vertical="center" wrapText="1"/>
    </xf>
    <xf numFmtId="9" fontId="23" fillId="23" borderId="1" xfId="0" applyNumberFormat="1" applyFont="1" applyFill="1" applyBorder="1" applyAlignment="1">
      <alignment horizontal="center" vertical="center" wrapText="1"/>
    </xf>
    <xf numFmtId="9" fontId="23" fillId="23" borderId="28" xfId="0" applyNumberFormat="1" applyFont="1" applyFill="1" applyBorder="1" applyAlignment="1">
      <alignment horizontal="center" vertical="center" wrapText="1"/>
    </xf>
    <xf numFmtId="9" fontId="23" fillId="24" borderId="1" xfId="0" applyNumberFormat="1" applyFont="1" applyFill="1" applyBorder="1" applyAlignment="1">
      <alignment horizontal="center" vertical="center" wrapText="1"/>
    </xf>
    <xf numFmtId="9" fontId="23" fillId="24" borderId="28" xfId="0" applyNumberFormat="1" applyFont="1" applyFill="1" applyBorder="1" applyAlignment="1">
      <alignment horizontal="center" vertical="center" wrapText="1"/>
    </xf>
    <xf numFmtId="9" fontId="23" fillId="23" borderId="23" xfId="0" applyNumberFormat="1" applyFont="1" applyFill="1" applyBorder="1" applyAlignment="1">
      <alignment horizontal="center" vertical="center" wrapText="1"/>
    </xf>
    <xf numFmtId="9" fontId="23" fillId="24" borderId="23" xfId="0" applyNumberFormat="1" applyFont="1" applyFill="1" applyBorder="1" applyAlignment="1">
      <alignment horizontal="center" vertical="center" wrapText="1"/>
    </xf>
    <xf numFmtId="0" fontId="30" fillId="17" borderId="18" xfId="0" applyFont="1" applyFill="1" applyBorder="1" applyAlignment="1">
      <alignment horizontal="center" vertical="center" wrapText="1"/>
    </xf>
    <xf numFmtId="0" fontId="30" fillId="17" borderId="19" xfId="0" applyFont="1" applyFill="1" applyBorder="1" applyAlignment="1">
      <alignment horizontal="center" vertical="center" wrapText="1"/>
    </xf>
    <xf numFmtId="0" fontId="30" fillId="17" borderId="20" xfId="0" applyFont="1" applyFill="1" applyBorder="1" applyAlignment="1">
      <alignment horizontal="center" vertical="center" wrapText="1"/>
    </xf>
    <xf numFmtId="9" fontId="22" fillId="24" borderId="23" xfId="1" applyFont="1" applyFill="1" applyBorder="1" applyAlignment="1">
      <alignment horizontal="center" vertical="center" wrapText="1"/>
    </xf>
    <xf numFmtId="9" fontId="22" fillId="24" borderId="1" xfId="1" applyFont="1" applyFill="1" applyBorder="1" applyAlignment="1">
      <alignment horizontal="center" vertical="center" wrapText="1"/>
    </xf>
    <xf numFmtId="9" fontId="22" fillId="24" borderId="28" xfId="1" applyFont="1" applyFill="1" applyBorder="1" applyAlignment="1">
      <alignment horizontal="center" vertical="center" wrapText="1"/>
    </xf>
    <xf numFmtId="164" fontId="22" fillId="19" borderId="23" xfId="0" applyNumberFormat="1" applyFont="1" applyFill="1" applyBorder="1" applyAlignment="1">
      <alignment horizontal="center" vertical="center" wrapText="1"/>
    </xf>
    <xf numFmtId="0" fontId="22" fillId="19" borderId="1" xfId="0" applyFont="1" applyFill="1" applyBorder="1" applyAlignment="1">
      <alignment horizontal="center" vertical="center" wrapText="1"/>
    </xf>
    <xf numFmtId="0" fontId="22" fillId="19" borderId="28" xfId="0" applyFont="1" applyFill="1" applyBorder="1" applyAlignment="1">
      <alignment horizontal="center" vertical="center" wrapText="1"/>
    </xf>
    <xf numFmtId="164" fontId="23" fillId="22" borderId="23" xfId="0" applyNumberFormat="1" applyFont="1" applyFill="1" applyBorder="1" applyAlignment="1">
      <alignment horizontal="center" vertical="center" wrapText="1"/>
    </xf>
    <xf numFmtId="164" fontId="23" fillId="22" borderId="1" xfId="0" applyNumberFormat="1" applyFont="1" applyFill="1" applyBorder="1" applyAlignment="1">
      <alignment horizontal="center" vertical="center" wrapText="1"/>
    </xf>
    <xf numFmtId="164" fontId="23" fillId="23" borderId="23" xfId="0" applyNumberFormat="1" applyFont="1" applyFill="1" applyBorder="1" applyAlignment="1">
      <alignment horizontal="center" vertical="center" wrapText="1"/>
    </xf>
    <xf numFmtId="164" fontId="23" fillId="23" borderId="1" xfId="0" applyNumberFormat="1" applyFont="1" applyFill="1" applyBorder="1" applyAlignment="1">
      <alignment horizontal="center" vertical="center" wrapText="1"/>
    </xf>
    <xf numFmtId="164" fontId="23" fillId="24" borderId="23" xfId="0" applyNumberFormat="1" applyFont="1" applyFill="1" applyBorder="1" applyAlignment="1">
      <alignment horizontal="center" vertical="center" wrapText="1"/>
    </xf>
    <xf numFmtId="164" fontId="23" fillId="24" borderId="1" xfId="0" applyNumberFormat="1" applyFont="1" applyFill="1" applyBorder="1" applyAlignment="1">
      <alignment horizontal="center" vertical="center" wrapText="1"/>
    </xf>
    <xf numFmtId="164" fontId="23" fillId="19" borderId="23" xfId="0" applyNumberFormat="1" applyFont="1" applyFill="1" applyBorder="1" applyAlignment="1">
      <alignment horizontal="center" vertical="center" wrapText="1"/>
    </xf>
    <xf numFmtId="164" fontId="23" fillId="19" borderId="1" xfId="0" applyNumberFormat="1" applyFont="1" applyFill="1" applyBorder="1" applyAlignment="1">
      <alignment horizontal="center" vertical="center" wrapText="1"/>
    </xf>
    <xf numFmtId="9" fontId="24" fillId="7" borderId="23" xfId="1" applyFont="1" applyFill="1" applyBorder="1" applyAlignment="1">
      <alignment horizontal="center" vertical="center" wrapText="1"/>
    </xf>
    <xf numFmtId="9" fontId="24" fillId="7" borderId="1" xfId="1" applyFont="1" applyFill="1" applyBorder="1" applyAlignment="1">
      <alignment horizontal="center" vertical="center" wrapText="1"/>
    </xf>
    <xf numFmtId="9" fontId="24" fillId="7" borderId="28" xfId="1" applyFont="1"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1" xfId="0" applyFont="1" applyFill="1" applyBorder="1" applyAlignment="1">
      <alignment horizontal="center" vertical="center" wrapText="1"/>
    </xf>
    <xf numFmtId="9" fontId="22" fillId="24" borderId="23" xfId="0" applyNumberFormat="1" applyFont="1" applyFill="1" applyBorder="1" applyAlignment="1">
      <alignment horizontal="center" vertical="center" wrapText="1"/>
    </xf>
    <xf numFmtId="9" fontId="22" fillId="24" borderId="1" xfId="0" applyNumberFormat="1" applyFont="1" applyFill="1" applyBorder="1" applyAlignment="1">
      <alignment horizontal="center" vertical="center" wrapText="1"/>
    </xf>
    <xf numFmtId="9" fontId="22" fillId="24" borderId="28" xfId="0" applyNumberFormat="1" applyFont="1" applyFill="1" applyBorder="1" applyAlignment="1">
      <alignment horizontal="center" vertical="center" wrapText="1"/>
    </xf>
    <xf numFmtId="9" fontId="22" fillId="19" borderId="23" xfId="0" applyNumberFormat="1"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7" xfId="0" applyFont="1" applyBorder="1" applyAlignment="1">
      <alignment horizontal="center" vertical="center" wrapText="1"/>
    </xf>
    <xf numFmtId="9" fontId="22" fillId="22" borderId="23" xfId="0" applyNumberFormat="1"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2" borderId="28" xfId="0" applyFont="1" applyFill="1" applyBorder="1" applyAlignment="1">
      <alignment horizontal="center" vertical="center" wrapText="1"/>
    </xf>
    <xf numFmtId="9" fontId="22" fillId="23" borderId="23" xfId="0" applyNumberFormat="1" applyFont="1" applyFill="1" applyBorder="1" applyAlignment="1">
      <alignment horizontal="center" vertical="center" wrapText="1"/>
    </xf>
    <xf numFmtId="9" fontId="22" fillId="23" borderId="1" xfId="0" applyNumberFormat="1" applyFont="1" applyFill="1" applyBorder="1" applyAlignment="1">
      <alignment horizontal="center" vertical="center" wrapText="1"/>
    </xf>
    <xf numFmtId="9" fontId="22" fillId="23" borderId="28" xfId="0" applyNumberFormat="1" applyFont="1" applyFill="1" applyBorder="1" applyAlignment="1">
      <alignment horizontal="center" vertical="center" wrapText="1"/>
    </xf>
    <xf numFmtId="164" fontId="22" fillId="22" borderId="23" xfId="0" applyNumberFormat="1" applyFont="1" applyFill="1" applyBorder="1" applyAlignment="1">
      <alignment horizontal="center" vertical="center" wrapText="1"/>
    </xf>
    <xf numFmtId="9" fontId="22" fillId="23" borderId="23" xfId="1" applyFont="1" applyFill="1" applyBorder="1" applyAlignment="1">
      <alignment horizontal="center" vertical="center" wrapText="1"/>
    </xf>
    <xf numFmtId="9" fontId="22" fillId="23" borderId="1" xfId="1" applyFont="1" applyFill="1" applyBorder="1" applyAlignment="1">
      <alignment horizontal="center" vertical="center" wrapText="1"/>
    </xf>
    <xf numFmtId="9" fontId="22" fillId="23" borderId="28" xfId="1" applyFont="1" applyFill="1" applyBorder="1" applyAlignment="1">
      <alignment horizontal="center" vertical="center" wrapText="1"/>
    </xf>
    <xf numFmtId="0" fontId="5" fillId="0" borderId="0" xfId="0" applyFont="1" applyAlignment="1">
      <alignment horizont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9" fontId="1" fillId="7" borderId="6" xfId="1" applyFont="1" applyFill="1" applyBorder="1" applyAlignment="1">
      <alignment horizontal="center" vertical="center" wrapText="1"/>
    </xf>
    <xf numFmtId="9" fontId="1" fillId="7" borderId="7" xfId="1" applyFont="1" applyFill="1" applyBorder="1" applyAlignment="1">
      <alignment horizontal="center" vertical="center" wrapText="1"/>
    </xf>
    <xf numFmtId="0" fontId="5" fillId="0" borderId="5" xfId="0" applyFont="1" applyBorder="1" applyAlignment="1">
      <alignment horizont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6" fillId="14" borderId="12" xfId="0" applyFont="1" applyFill="1" applyBorder="1" applyAlignment="1">
      <alignment horizontal="left" vertical="top" wrapText="1"/>
    </xf>
    <xf numFmtId="0" fontId="16" fillId="14" borderId="13" xfId="0" applyFont="1" applyFill="1" applyBorder="1" applyAlignment="1">
      <alignment horizontal="left" vertical="top" wrapText="1"/>
    </xf>
    <xf numFmtId="0" fontId="0" fillId="7" borderId="15" xfId="0" applyFill="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22" fillId="0" borderId="0" xfId="0" applyFont="1" applyFill="1" applyAlignment="1">
      <alignment horizontal="center" vertical="center"/>
    </xf>
    <xf numFmtId="0" fontId="22" fillId="0" borderId="0" xfId="0" applyFont="1" applyAlignment="1">
      <alignment horizontal="center" vertical="center"/>
    </xf>
    <xf numFmtId="0" fontId="6" fillId="0" borderId="32" xfId="0" applyFont="1" applyBorder="1" applyAlignment="1">
      <alignment horizontal="center" vertical="center"/>
    </xf>
    <xf numFmtId="0" fontId="0" fillId="0" borderId="33" xfId="0" applyBorder="1" applyAlignment="1">
      <alignment horizontal="center" vertical="center"/>
    </xf>
    <xf numFmtId="0" fontId="6" fillId="0" borderId="35" xfId="0" applyFont="1" applyBorder="1" applyAlignment="1">
      <alignment horizontal="center" vertical="center"/>
    </xf>
    <xf numFmtId="171" fontId="0" fillId="0" borderId="36" xfId="0" applyNumberFormat="1" applyBorder="1" applyAlignment="1">
      <alignment horizontal="center" vertical="center"/>
    </xf>
    <xf numFmtId="0" fontId="6" fillId="0" borderId="38" xfId="0" applyFont="1" applyBorder="1" applyAlignment="1">
      <alignment horizontal="center" vertical="center"/>
    </xf>
    <xf numFmtId="14" fontId="44" fillId="0" borderId="39" xfId="0" applyNumberFormat="1"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0" fillId="0" borderId="37" xfId="0" applyBorder="1" applyAlignment="1">
      <alignment horizontal="center" vertical="center"/>
    </xf>
    <xf numFmtId="0" fontId="5" fillId="0" borderId="42" xfId="0" applyFont="1" applyBorder="1" applyAlignment="1">
      <alignment horizontal="center" vertical="center"/>
    </xf>
    <xf numFmtId="0" fontId="5" fillId="0" borderId="19" xfId="0" applyFont="1" applyBorder="1" applyAlignment="1">
      <alignment horizontal="center" vertical="center"/>
    </xf>
    <xf numFmtId="0" fontId="5" fillId="0" borderId="43" xfId="0" applyFont="1" applyBorder="1" applyAlignment="1">
      <alignment horizontal="center" vertical="center"/>
    </xf>
  </cellXfs>
  <cellStyles count="4">
    <cellStyle name="Moneda [0]" xfId="2" builtinId="7"/>
    <cellStyle name="Moneda [0] 2" xfId="3" xr:uid="{66268686-A481-4F4D-8FA7-E30C24AA3354}"/>
    <cellStyle name="Normal" xfId="0" builtinId="0"/>
    <cellStyle name="Porcentaje" xfId="1" builtinId="5"/>
  </cellStyles>
  <dxfs count="23">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theme="1" tint="0.499984740745262"/>
      </font>
    </dxf>
    <dxf>
      <font>
        <color rgb="FFFF0000"/>
      </font>
    </dxf>
    <dxf>
      <font>
        <color rgb="FF00B050"/>
      </font>
    </dxf>
    <dxf>
      <font>
        <color rgb="FFFF0000"/>
      </font>
    </dxf>
    <dxf>
      <font>
        <color rgb="FFFFC000"/>
      </font>
    </dxf>
    <dxf>
      <font>
        <color rgb="FF00B050"/>
      </font>
    </dxf>
    <dxf>
      <font>
        <color rgb="FFFF0000"/>
      </font>
    </dxf>
    <dxf>
      <font>
        <color rgb="FFFFC000"/>
      </font>
    </dxf>
    <dxf>
      <font>
        <color theme="1" tint="0.499984740745262"/>
      </font>
    </dxf>
  </dxfs>
  <tableStyles count="0" defaultTableStyle="TableStyleMedium2" defaultPivotStyle="PivotStyleLight16"/>
  <colors>
    <mruColors>
      <color rgb="FFFF3300"/>
      <color rgb="FF3333CC"/>
      <color rgb="FFFF99FF"/>
      <color rgb="FF339966"/>
      <color rgb="FF009999"/>
      <color rgb="FFCC3300"/>
      <color rgb="FFEABC3A"/>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gráficas!$B$3</c:f>
              <c:strCache>
                <c:ptCount val="1"/>
                <c:pt idx="0">
                  <c:v>% Avance global Plan de Acción
Vigencia 2019</c:v>
                </c:pt>
              </c:strCache>
            </c:strRef>
          </c:tx>
          <c:spPr>
            <a:solidFill>
              <a:schemeClr val="accent1"/>
            </a:solidFill>
            <a:ln>
              <a:noFill/>
            </a:ln>
            <a:effectLst/>
            <a:scene3d>
              <a:camera prst="orthographicFront"/>
              <a:lightRig rig="threePt" dir="t"/>
            </a:scene3d>
            <a:sp3d>
              <a:bevelT/>
            </a:sp3d>
          </c:spPr>
          <c:invertIfNegative val="0"/>
          <c:dPt>
            <c:idx val="0"/>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5D33-4BF1-A145-9153AA21C2FB}"/>
              </c:ext>
            </c:extLst>
          </c:dPt>
          <c:dPt>
            <c:idx val="1"/>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1-5D33-4BF1-A145-9153AA21C2F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gráficas!$C$3:$D$3</c:f>
              <c:numCache>
                <c:formatCode>0.0%</c:formatCode>
                <c:ptCount val="2"/>
                <c:pt idx="0" formatCode="0%">
                  <c:v>1</c:v>
                </c:pt>
                <c:pt idx="1">
                  <c:v>0.38</c:v>
                </c:pt>
              </c:numCache>
            </c:numRef>
          </c:val>
          <c:extLst>
            <c:ext xmlns:c16="http://schemas.microsoft.com/office/drawing/2014/chart" uri="{C3380CC4-5D6E-409C-BE32-E72D297353CC}">
              <c16:uniqueId val="{00000002-5D33-4BF1-A145-9153AA21C2FB}"/>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DE AVANCE OBJETIVOS ESTRATÉGICOS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1"/>
          <c:order val="0"/>
          <c:spPr>
            <a:solidFill>
              <a:schemeClr val="accent2"/>
            </a:solidFill>
            <a:ln>
              <a:noFill/>
            </a:ln>
            <a:effectLst/>
            <a:scene3d>
              <a:camera prst="orthographicFront"/>
              <a:lightRig rig="threePt" dir="t"/>
            </a:scene3d>
            <a:sp3d>
              <a:bevelT/>
            </a:sp3d>
          </c:spPr>
          <c:invertIfNegative val="0"/>
          <c:dPt>
            <c:idx val="0"/>
            <c:invertIfNegative val="0"/>
            <c:bubble3D val="0"/>
            <c:spPr>
              <a:solidFill>
                <a:srgbClr val="FF0000"/>
              </a:solidFill>
              <a:ln>
                <a:noFill/>
              </a:ln>
              <a:effectLst/>
              <a:scene3d>
                <a:camera prst="orthographicFront"/>
                <a:lightRig rig="threePt" dir="t"/>
              </a:scene3d>
              <a:sp3d>
                <a:bevelT/>
              </a:sp3d>
            </c:spPr>
            <c:extLst>
              <c:ext xmlns:c16="http://schemas.microsoft.com/office/drawing/2014/chart" uri="{C3380CC4-5D6E-409C-BE32-E72D297353CC}">
                <c16:uniqueId val="{00000002-68BD-447D-AD67-E5DDB244A6EA}"/>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4-68BD-447D-AD67-E5DDB244A6EA}"/>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6-68BD-447D-AD67-E5DDB244A6EA}"/>
              </c:ext>
            </c:extLst>
          </c:dPt>
          <c:dPt>
            <c:idx val="3"/>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8-68BD-447D-AD67-E5DDB244A6EA}"/>
              </c:ext>
            </c:extLst>
          </c:dPt>
          <c:dPt>
            <c:idx val="4"/>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A-68BD-447D-AD67-E5DDB244A6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gráficas!$B$38:$B$42</c:f>
              <c:strCache>
                <c:ptCount val="5"/>
                <c:pt idx="0">
                  <c:v>1.1  Fortalecer la institucionalidad de la Entidad</c:v>
                </c:pt>
                <c:pt idx="1">
                  <c:v>1.2 Generar confianza en los ciudadanos, Estado e inversionistas</c:v>
                </c:pt>
                <c:pt idx="2">
                  <c:v>2.1 Estructurar proyectos de infraestructura de transporte </c:v>
                </c:pt>
                <c:pt idx="3">
                  <c:v>2.2 Gestionar la ejecución de los  proyectos de infraestructura  de transporte</c:v>
                </c:pt>
                <c:pt idx="4">
                  <c:v>3.1 Ejecutar los proyectos de cuarta generación</c:v>
                </c:pt>
              </c:strCache>
            </c:strRef>
          </c:cat>
          <c:val>
            <c:numRef>
              <c:f>gráficas!$D$38:$D$42</c:f>
              <c:numCache>
                <c:formatCode>0%</c:formatCode>
                <c:ptCount val="5"/>
                <c:pt idx="0">
                  <c:v>0.5</c:v>
                </c:pt>
                <c:pt idx="1">
                  <c:v>1</c:v>
                </c:pt>
                <c:pt idx="2">
                  <c:v>0.79999999999999993</c:v>
                </c:pt>
                <c:pt idx="3">
                  <c:v>1.0697674418604652</c:v>
                </c:pt>
                <c:pt idx="4">
                  <c:v>0.83954582105010667</c:v>
                </c:pt>
              </c:numCache>
            </c:numRef>
          </c:val>
          <c:extLst>
            <c:ext xmlns:c16="http://schemas.microsoft.com/office/drawing/2014/chart" uri="{C3380CC4-5D6E-409C-BE32-E72D297353CC}">
              <c16:uniqueId val="{0000000B-68BD-447D-AD67-E5DDB244A6EA}"/>
            </c:ext>
          </c:extLst>
        </c:ser>
        <c:dLbls>
          <c:dLblPos val="outEnd"/>
          <c:showLegendKey val="0"/>
          <c:showVal val="1"/>
          <c:showCatName val="0"/>
          <c:showSerName val="0"/>
          <c:showPercent val="0"/>
          <c:showBubbleSize val="0"/>
        </c:dLbls>
        <c:gapWidth val="219"/>
        <c:overlap val="-27"/>
        <c:axId val="590992728"/>
        <c:axId val="590996336"/>
      </c:barChart>
      <c:catAx>
        <c:axId val="590992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90996336"/>
        <c:crosses val="autoZero"/>
        <c:auto val="1"/>
        <c:lblAlgn val="ctr"/>
        <c:lblOffset val="100"/>
        <c:noMultiLvlLbl val="0"/>
      </c:catAx>
      <c:valAx>
        <c:axId val="590996336"/>
        <c:scaling>
          <c:orientation val="minMax"/>
        </c:scaling>
        <c:delete val="1"/>
        <c:axPos val="l"/>
        <c:numFmt formatCode="0%" sourceLinked="1"/>
        <c:majorTickMark val="none"/>
        <c:minorTickMark val="none"/>
        <c:tickLblPos val="nextTo"/>
        <c:crossAx val="590992728"/>
        <c:crosses val="autoZero"/>
        <c:crossBetween val="between"/>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POR FOCO</a:t>
            </a:r>
            <a:r>
              <a:rPr lang="es-CO" baseline="0"/>
              <a:t> ESTRATÉGICO</a:t>
            </a:r>
          </a:p>
          <a:p>
            <a:pPr>
              <a:defRPr/>
            </a:pPr>
            <a:r>
              <a:rPr lang="es-CO" sz="1100"/>
              <a:t>(Con respecto a meta acumulada del corte)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FF0000"/>
            </a:solidFill>
            <a:ln>
              <a:noFill/>
            </a:ln>
            <a:effectLst/>
            <a:scene3d>
              <a:camera prst="orthographicFront"/>
              <a:lightRig rig="threePt" dir="t"/>
            </a:scene3d>
            <a:sp3d>
              <a:bevelT/>
            </a:sp3d>
          </c:spPr>
          <c:invertIfNegative val="0"/>
          <c:dPt>
            <c:idx val="0"/>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4-5739-461E-B302-2DB27C88E254}"/>
              </c:ext>
            </c:extLst>
          </c:dPt>
          <c:dPt>
            <c:idx val="1"/>
            <c:invertIfNegative val="0"/>
            <c:bubble3D val="0"/>
            <c:spPr>
              <a:solidFill>
                <a:srgbClr val="00B050"/>
              </a:solidFill>
              <a:ln>
                <a:noFill/>
              </a:ln>
              <a:effectLst/>
              <a:scene3d>
                <a:camera prst="orthographicFront"/>
                <a:lightRig rig="threePt" dir="t"/>
              </a:scene3d>
              <a:sp3d>
                <a:bevelT/>
              </a:sp3d>
            </c:spPr>
            <c:extLst>
              <c:ext xmlns:c16="http://schemas.microsoft.com/office/drawing/2014/chart" uri="{C3380CC4-5D6E-409C-BE32-E72D297353CC}">
                <c16:uniqueId val="{00000002-D02F-4DDC-99FC-F9EEE9AA936E}"/>
              </c:ext>
            </c:extLst>
          </c:dPt>
          <c:dPt>
            <c:idx val="2"/>
            <c:invertIfNegative val="0"/>
            <c:bubble3D val="0"/>
            <c:spPr>
              <a:solidFill>
                <a:srgbClr val="FFFF00"/>
              </a:solidFill>
              <a:ln>
                <a:noFill/>
              </a:ln>
              <a:effectLst/>
              <a:scene3d>
                <a:camera prst="orthographicFront"/>
                <a:lightRig rig="threePt" dir="t"/>
              </a:scene3d>
              <a:sp3d>
                <a:bevelT/>
              </a:sp3d>
            </c:spPr>
            <c:extLst>
              <c:ext xmlns:c16="http://schemas.microsoft.com/office/drawing/2014/chart" uri="{C3380CC4-5D6E-409C-BE32-E72D297353CC}">
                <c16:uniqueId val="{00000003-D02F-4DDC-99FC-F9EEE9AA936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gráficas!$B$25:$B$27</c:f>
              <c:strCache>
                <c:ptCount val="3"/>
                <c:pt idx="0">
                  <c:v>Foco 1. Gobernanza e institucionalidad moderna para el transporte y la logística eficientes y seguros</c:v>
                </c:pt>
                <c:pt idx="1">
                  <c:v>Foco 2.Desarrollar proyectos de Asociación Público Privada que propendan por la intermodalidad, la movilidad y la sostenibilidad</c:v>
                </c:pt>
                <c:pt idx="2">
                  <c:v>Foco 3: Desarrollar la infraestructura de transporte de 4G</c:v>
                </c:pt>
              </c:strCache>
            </c:strRef>
          </c:cat>
          <c:val>
            <c:numRef>
              <c:f>gráficas!$D$25:$D$27</c:f>
              <c:numCache>
                <c:formatCode>0%</c:formatCode>
                <c:ptCount val="3"/>
                <c:pt idx="0">
                  <c:v>0.75500000000000012</c:v>
                </c:pt>
                <c:pt idx="1">
                  <c:v>0.94027906976744191</c:v>
                </c:pt>
                <c:pt idx="2">
                  <c:v>0.83954582105010667</c:v>
                </c:pt>
              </c:numCache>
            </c:numRef>
          </c:val>
          <c:extLst>
            <c:ext xmlns:c16="http://schemas.microsoft.com/office/drawing/2014/chart" uri="{C3380CC4-5D6E-409C-BE32-E72D297353CC}">
              <c16:uniqueId val="{00000000-D02F-4DDC-99FC-F9EEE9AA936E}"/>
            </c:ext>
          </c:extLst>
        </c:ser>
        <c:dLbls>
          <c:dLblPos val="outEnd"/>
          <c:showLegendKey val="0"/>
          <c:showVal val="1"/>
          <c:showCatName val="0"/>
          <c:showSerName val="0"/>
          <c:showPercent val="0"/>
          <c:showBubbleSize val="0"/>
        </c:dLbls>
        <c:gapWidth val="219"/>
        <c:overlap val="-27"/>
        <c:axId val="539960752"/>
        <c:axId val="539961080"/>
      </c:barChart>
      <c:catAx>
        <c:axId val="539960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39961080"/>
        <c:crosses val="autoZero"/>
        <c:auto val="1"/>
        <c:lblAlgn val="ctr"/>
        <c:lblOffset val="100"/>
        <c:noMultiLvlLbl val="0"/>
      </c:catAx>
      <c:valAx>
        <c:axId val="539961080"/>
        <c:scaling>
          <c:orientation val="minMax"/>
        </c:scaling>
        <c:delete val="1"/>
        <c:axPos val="l"/>
        <c:numFmt formatCode="0%" sourceLinked="1"/>
        <c:majorTickMark val="none"/>
        <c:minorTickMark val="none"/>
        <c:tickLblPos val="nextTo"/>
        <c:crossAx val="539960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Avance Plan de Acción
</a:t>
            </a:r>
            <a:r>
              <a:rPr lang="en-US" sz="1100"/>
              <a:t>(Respecto a meta acumulada al corte)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gráficas!$B$4</c:f>
              <c:strCache>
                <c:ptCount val="1"/>
                <c:pt idx="0">
                  <c:v>% Avance Plan de Acción
(Respecto a meta acumulada al corte)</c:v>
                </c:pt>
              </c:strCache>
            </c:strRef>
          </c:tx>
          <c:spPr>
            <a:solidFill>
              <a:schemeClr val="accent1"/>
            </a:solidFill>
            <a:ln>
              <a:noFill/>
            </a:ln>
            <a:effectLst/>
          </c:spPr>
          <c:invertIfNegative val="0"/>
          <c:dPt>
            <c:idx val="0"/>
            <c:invertIfNegative val="0"/>
            <c:bubble3D val="0"/>
            <c:spPr>
              <a:solidFill>
                <a:srgbClr val="00B050"/>
              </a:solidFill>
              <a:ln>
                <a:noFill/>
              </a:ln>
              <a:effectLst/>
              <a:scene3d>
                <a:camera prst="orthographicFront"/>
                <a:lightRig rig="threePt" dir="t"/>
              </a:scene3d>
              <a:sp3d>
                <a:bevelT/>
                <a:bevelB/>
              </a:sp3d>
            </c:spPr>
            <c:extLst>
              <c:ext xmlns:c16="http://schemas.microsoft.com/office/drawing/2014/chart" uri="{C3380CC4-5D6E-409C-BE32-E72D297353CC}">
                <c16:uniqueId val="{00000003-CFE9-47C5-98AC-BC3B876E3B01}"/>
              </c:ext>
            </c:extLst>
          </c:dPt>
          <c:dPt>
            <c:idx val="1"/>
            <c:invertIfNegative val="0"/>
            <c:bubble3D val="0"/>
            <c:spPr>
              <a:solidFill>
                <a:srgbClr val="FFFF00"/>
              </a:solidFill>
              <a:ln>
                <a:noFill/>
              </a:ln>
              <a:effectLst/>
              <a:scene3d>
                <a:camera prst="orthographicFront"/>
                <a:lightRig rig="threePt" dir="t"/>
              </a:scene3d>
              <a:sp3d>
                <a:bevelT/>
                <a:bevelB/>
              </a:sp3d>
            </c:spPr>
            <c:extLst>
              <c:ext xmlns:c16="http://schemas.microsoft.com/office/drawing/2014/chart" uri="{C3380CC4-5D6E-409C-BE32-E72D297353CC}">
                <c16:uniqueId val="{00000001-CFE9-47C5-98AC-BC3B876E3B0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gráficas!$C$2:$D$2</c:f>
              <c:strCache>
                <c:ptCount val="2"/>
                <c:pt idx="0">
                  <c:v>META</c:v>
                </c:pt>
                <c:pt idx="1">
                  <c:v>EJECUCIÓN</c:v>
                </c:pt>
              </c:strCache>
            </c:strRef>
          </c:cat>
          <c:val>
            <c:numRef>
              <c:f>gráficas!$C$4:$D$4</c:f>
              <c:numCache>
                <c:formatCode>0.0%</c:formatCode>
                <c:ptCount val="2"/>
                <c:pt idx="0" formatCode="0%">
                  <c:v>1</c:v>
                </c:pt>
                <c:pt idx="1">
                  <c:v>0.86292995632701941</c:v>
                </c:pt>
              </c:numCache>
            </c:numRef>
          </c:val>
          <c:extLst>
            <c:ext xmlns:c16="http://schemas.microsoft.com/office/drawing/2014/chart" uri="{C3380CC4-5D6E-409C-BE32-E72D297353CC}">
              <c16:uniqueId val="{00000002-CFE9-47C5-98AC-BC3B876E3B01}"/>
            </c:ext>
          </c:extLst>
        </c:ser>
        <c:dLbls>
          <c:dLblPos val="outEnd"/>
          <c:showLegendKey val="0"/>
          <c:showVal val="1"/>
          <c:showCatName val="0"/>
          <c:showSerName val="0"/>
          <c:showPercent val="0"/>
          <c:showBubbleSize val="0"/>
        </c:dLbls>
        <c:gapWidth val="219"/>
        <c:overlap val="-27"/>
        <c:axId val="192731432"/>
        <c:axId val="192734712"/>
      </c:barChart>
      <c:catAx>
        <c:axId val="19273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734712"/>
        <c:crosses val="autoZero"/>
        <c:auto val="1"/>
        <c:lblAlgn val="ctr"/>
        <c:lblOffset val="100"/>
        <c:noMultiLvlLbl val="0"/>
      </c:catAx>
      <c:valAx>
        <c:axId val="192734712"/>
        <c:scaling>
          <c:orientation val="minMax"/>
        </c:scaling>
        <c:delete val="1"/>
        <c:axPos val="l"/>
        <c:numFmt formatCode="0%" sourceLinked="1"/>
        <c:majorTickMark val="none"/>
        <c:minorTickMark val="none"/>
        <c:tickLblPos val="nextTo"/>
        <c:crossAx val="192731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s://pixabay.com/es/signo-de-exclamaci%C3%B3n-advertencia-37986/" TargetMode="External"/><Relationship Id="rId1" Type="http://schemas.openxmlformats.org/officeDocument/2006/relationships/image" Target="../media/image1.png"/><Relationship Id="rId5" Type="http://schemas.openxmlformats.org/officeDocument/2006/relationships/image" Target="../media/image4.jpeg"/><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30</xdr:col>
      <xdr:colOff>519108</xdr:colOff>
      <xdr:row>14</xdr:row>
      <xdr:rowOff>457200</xdr:rowOff>
    </xdr:from>
    <xdr:to>
      <xdr:col>30</xdr:col>
      <xdr:colOff>1304473</xdr:colOff>
      <xdr:row>14</xdr:row>
      <xdr:rowOff>1136738</xdr:rowOff>
    </xdr:to>
    <xdr:pic>
      <xdr:nvPicPr>
        <xdr:cNvPr id="26" name="Imagen 25">
          <a:extLst>
            <a:ext uri="{FF2B5EF4-FFF2-40B4-BE49-F238E27FC236}">
              <a16:creationId xmlns:a16="http://schemas.microsoft.com/office/drawing/2014/main" id="{7FD5ADF5-0820-4EBC-A203-C066B4128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28908" y="10134600"/>
          <a:ext cx="785365" cy="679538"/>
        </a:xfrm>
        <a:prstGeom prst="rect">
          <a:avLst/>
        </a:prstGeom>
      </xdr:spPr>
    </xdr:pic>
    <xdr:clientData/>
  </xdr:twoCellAnchor>
  <xdr:twoCellAnchor editAs="oneCell">
    <xdr:from>
      <xdr:col>30</xdr:col>
      <xdr:colOff>571650</xdr:colOff>
      <xdr:row>29</xdr:row>
      <xdr:rowOff>502228</xdr:rowOff>
    </xdr:from>
    <xdr:to>
      <xdr:col>30</xdr:col>
      <xdr:colOff>1343408</xdr:colOff>
      <xdr:row>29</xdr:row>
      <xdr:rowOff>1199456</xdr:rowOff>
    </xdr:to>
    <xdr:pic>
      <xdr:nvPicPr>
        <xdr:cNvPr id="28" name="Imagen 27">
          <a:extLst>
            <a:ext uri="{FF2B5EF4-FFF2-40B4-BE49-F238E27FC236}">
              <a16:creationId xmlns:a16="http://schemas.microsoft.com/office/drawing/2014/main" id="{1BC88C65-8D71-436E-AE64-8B8277A9F6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757625" y="37802128"/>
          <a:ext cx="771758" cy="676817"/>
        </a:xfrm>
        <a:prstGeom prst="rect">
          <a:avLst/>
        </a:prstGeom>
      </xdr:spPr>
    </xdr:pic>
    <xdr:clientData/>
  </xdr:twoCellAnchor>
  <xdr:twoCellAnchor editAs="oneCell">
    <xdr:from>
      <xdr:col>30</xdr:col>
      <xdr:colOff>619117</xdr:colOff>
      <xdr:row>33</xdr:row>
      <xdr:rowOff>166684</xdr:rowOff>
    </xdr:from>
    <xdr:to>
      <xdr:col>30</xdr:col>
      <xdr:colOff>1390875</xdr:colOff>
      <xdr:row>33</xdr:row>
      <xdr:rowOff>857108</xdr:rowOff>
    </xdr:to>
    <xdr:pic>
      <xdr:nvPicPr>
        <xdr:cNvPr id="44" name="Imagen 43">
          <a:extLst>
            <a:ext uri="{FF2B5EF4-FFF2-40B4-BE49-F238E27FC236}">
              <a16:creationId xmlns:a16="http://schemas.microsoft.com/office/drawing/2014/main" id="{C9C9EC86-6F91-459C-80E7-FBD94D09B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05092" y="42524359"/>
          <a:ext cx="771758" cy="676817"/>
        </a:xfrm>
        <a:prstGeom prst="rect">
          <a:avLst/>
        </a:prstGeom>
      </xdr:spPr>
    </xdr:pic>
    <xdr:clientData/>
  </xdr:twoCellAnchor>
  <xdr:twoCellAnchor editAs="oneCell">
    <xdr:from>
      <xdr:col>30</xdr:col>
      <xdr:colOff>619119</xdr:colOff>
      <xdr:row>37</xdr:row>
      <xdr:rowOff>1047750</xdr:rowOff>
    </xdr:from>
    <xdr:to>
      <xdr:col>30</xdr:col>
      <xdr:colOff>1390877</xdr:colOff>
      <xdr:row>37</xdr:row>
      <xdr:rowOff>1750421</xdr:rowOff>
    </xdr:to>
    <xdr:pic>
      <xdr:nvPicPr>
        <xdr:cNvPr id="45" name="Imagen 44">
          <a:extLst>
            <a:ext uri="{FF2B5EF4-FFF2-40B4-BE49-F238E27FC236}">
              <a16:creationId xmlns:a16="http://schemas.microsoft.com/office/drawing/2014/main" id="{FD233322-C451-4F57-8450-6C56D46AB2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05094" y="55406925"/>
          <a:ext cx="771758" cy="676817"/>
        </a:xfrm>
        <a:prstGeom prst="rect">
          <a:avLst/>
        </a:prstGeom>
      </xdr:spPr>
    </xdr:pic>
    <xdr:clientData/>
  </xdr:twoCellAnchor>
  <xdr:twoCellAnchor editAs="oneCell">
    <xdr:from>
      <xdr:col>30</xdr:col>
      <xdr:colOff>642932</xdr:colOff>
      <xdr:row>35</xdr:row>
      <xdr:rowOff>904876</xdr:rowOff>
    </xdr:from>
    <xdr:to>
      <xdr:col>30</xdr:col>
      <xdr:colOff>1414690</xdr:colOff>
      <xdr:row>35</xdr:row>
      <xdr:rowOff>1602104</xdr:rowOff>
    </xdr:to>
    <xdr:pic>
      <xdr:nvPicPr>
        <xdr:cNvPr id="46" name="Imagen 45">
          <a:extLst>
            <a:ext uri="{FF2B5EF4-FFF2-40B4-BE49-F238E27FC236}">
              <a16:creationId xmlns:a16="http://schemas.microsoft.com/office/drawing/2014/main" id="{22BCE7A2-4585-4B89-8F76-50D05E71C5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828907" y="48596551"/>
          <a:ext cx="771758" cy="676817"/>
        </a:xfrm>
        <a:prstGeom prst="rect">
          <a:avLst/>
        </a:prstGeom>
      </xdr:spPr>
    </xdr:pic>
    <xdr:clientData/>
  </xdr:twoCellAnchor>
  <xdr:twoCellAnchor editAs="oneCell">
    <xdr:from>
      <xdr:col>13</xdr:col>
      <xdr:colOff>2221920</xdr:colOff>
      <xdr:row>3</xdr:row>
      <xdr:rowOff>704850</xdr:rowOff>
    </xdr:from>
    <xdr:to>
      <xdr:col>28</xdr:col>
      <xdr:colOff>722655</xdr:colOff>
      <xdr:row>7</xdr:row>
      <xdr:rowOff>209550</xdr:rowOff>
    </xdr:to>
    <xdr:pic>
      <xdr:nvPicPr>
        <xdr:cNvPr id="56" name="Imagen 55">
          <a:extLst>
            <a:ext uri="{FF2B5EF4-FFF2-40B4-BE49-F238E27FC236}">
              <a16:creationId xmlns:a16="http://schemas.microsoft.com/office/drawing/2014/main" id="{B789EC5F-F9A2-4AE2-AAC9-C7AAA77DE9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76245" y="1038225"/>
          <a:ext cx="22501014" cy="235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3452812</xdr:colOff>
      <xdr:row>9</xdr:row>
      <xdr:rowOff>4595</xdr:rowOff>
    </xdr:from>
    <xdr:to>
      <xdr:col>31</xdr:col>
      <xdr:colOff>8524875</xdr:colOff>
      <xdr:row>10</xdr:row>
      <xdr:rowOff>643989</xdr:rowOff>
    </xdr:to>
    <xdr:pic>
      <xdr:nvPicPr>
        <xdr:cNvPr id="57" name="Imagen 56">
          <a:extLst>
            <a:ext uri="{FF2B5EF4-FFF2-40B4-BE49-F238E27FC236}">
              <a16:creationId xmlns:a16="http://schemas.microsoft.com/office/drawing/2014/main" id="{D0954332-66F1-492A-95B9-0FF11059921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0934937" y="3838408"/>
          <a:ext cx="5072063" cy="202052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500063</xdr:colOff>
      <xdr:row>16</xdr:row>
      <xdr:rowOff>142875</xdr:rowOff>
    </xdr:from>
    <xdr:to>
      <xdr:col>30</xdr:col>
      <xdr:colOff>1271821</xdr:colOff>
      <xdr:row>16</xdr:row>
      <xdr:rowOff>819692</xdr:rowOff>
    </xdr:to>
    <xdr:pic>
      <xdr:nvPicPr>
        <xdr:cNvPr id="59" name="Imagen 58">
          <a:extLst>
            <a:ext uri="{FF2B5EF4-FFF2-40B4-BE49-F238E27FC236}">
              <a16:creationId xmlns:a16="http://schemas.microsoft.com/office/drawing/2014/main" id="{F902B8DA-2BD6-443D-8700-8DCB762D16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743813" y="12025313"/>
          <a:ext cx="771758" cy="676817"/>
        </a:xfrm>
        <a:prstGeom prst="rect">
          <a:avLst/>
        </a:prstGeom>
      </xdr:spPr>
    </xdr:pic>
    <xdr:clientData/>
  </xdr:twoCellAnchor>
  <xdr:twoCellAnchor editAs="oneCell">
    <xdr:from>
      <xdr:col>30</xdr:col>
      <xdr:colOff>619125</xdr:colOff>
      <xdr:row>26</xdr:row>
      <xdr:rowOff>381000</xdr:rowOff>
    </xdr:from>
    <xdr:to>
      <xdr:col>30</xdr:col>
      <xdr:colOff>1390883</xdr:colOff>
      <xdr:row>26</xdr:row>
      <xdr:rowOff>1057817</xdr:rowOff>
    </xdr:to>
    <xdr:pic>
      <xdr:nvPicPr>
        <xdr:cNvPr id="62" name="Imagen 61">
          <a:extLst>
            <a:ext uri="{FF2B5EF4-FFF2-40B4-BE49-F238E27FC236}">
              <a16:creationId xmlns:a16="http://schemas.microsoft.com/office/drawing/2014/main" id="{0DFF7D36-6A9A-41BD-A92E-853115A4A2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5862875" y="29313188"/>
          <a:ext cx="771758" cy="676817"/>
        </a:xfrm>
        <a:prstGeom prst="rect">
          <a:avLst/>
        </a:prstGeom>
      </xdr:spPr>
    </xdr:pic>
    <xdr:clientData/>
  </xdr:twoCellAnchor>
  <xdr:twoCellAnchor editAs="oneCell">
    <xdr:from>
      <xdr:col>0</xdr:col>
      <xdr:colOff>0</xdr:colOff>
      <xdr:row>0</xdr:row>
      <xdr:rowOff>0</xdr:rowOff>
    </xdr:from>
    <xdr:to>
      <xdr:col>0</xdr:col>
      <xdr:colOff>744682</xdr:colOff>
      <xdr:row>2</xdr:row>
      <xdr:rowOff>304922</xdr:rowOff>
    </xdr:to>
    <xdr:pic>
      <xdr:nvPicPr>
        <xdr:cNvPr id="11" name="Imagen 10">
          <a:extLst>
            <a:ext uri="{FF2B5EF4-FFF2-40B4-BE49-F238E27FC236}">
              <a16:creationId xmlns:a16="http://schemas.microsoft.com/office/drawing/2014/main" id="{933737C5-F1CF-4F12-A24C-56ECF1DE8B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744682" cy="971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148259</xdr:colOff>
      <xdr:row>0</xdr:row>
      <xdr:rowOff>184494</xdr:rowOff>
    </xdr:from>
    <xdr:to>
      <xdr:col>8</xdr:col>
      <xdr:colOff>700709</xdr:colOff>
      <xdr:row>16</xdr:row>
      <xdr:rowOff>113057</xdr:rowOff>
    </xdr:to>
    <xdr:graphicFrame macro="">
      <xdr:nvGraphicFramePr>
        <xdr:cNvPr id="2" name="Gráfico 1">
          <a:extLst>
            <a:ext uri="{FF2B5EF4-FFF2-40B4-BE49-F238E27FC236}">
              <a16:creationId xmlns:a16="http://schemas.microsoft.com/office/drawing/2014/main" id="{7F2026E9-1A34-499E-9E2E-BCE2122EB8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190498</xdr:colOff>
      <xdr:row>36</xdr:row>
      <xdr:rowOff>80961</xdr:rowOff>
    </xdr:from>
    <xdr:to>
      <xdr:col>12</xdr:col>
      <xdr:colOff>352424</xdr:colOff>
      <xdr:row>47</xdr:row>
      <xdr:rowOff>180974</xdr:rowOff>
    </xdr:to>
    <xdr:graphicFrame macro="">
      <xdr:nvGraphicFramePr>
        <xdr:cNvPr id="4" name="Gráfico 3">
          <a:extLst>
            <a:ext uri="{FF2B5EF4-FFF2-40B4-BE49-F238E27FC236}">
              <a16:creationId xmlns:a16="http://schemas.microsoft.com/office/drawing/2014/main" id="{52C6E602-8395-4D04-9EB7-8642AF855A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169380</xdr:colOff>
      <xdr:row>22</xdr:row>
      <xdr:rowOff>149087</xdr:rowOff>
    </xdr:from>
    <xdr:to>
      <xdr:col>12</xdr:col>
      <xdr:colOff>252864</xdr:colOff>
      <xdr:row>33</xdr:row>
      <xdr:rowOff>137881</xdr:rowOff>
    </xdr:to>
    <xdr:graphicFrame macro="">
      <xdr:nvGraphicFramePr>
        <xdr:cNvPr id="11" name="Gráfico 10">
          <a:extLst>
            <a:ext uri="{FF2B5EF4-FFF2-40B4-BE49-F238E27FC236}">
              <a16:creationId xmlns:a16="http://schemas.microsoft.com/office/drawing/2014/main" id="{3BF854AF-A18F-4DE3-8922-E6D0DE578D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828261</xdr:colOff>
      <xdr:row>0</xdr:row>
      <xdr:rowOff>173934</xdr:rowOff>
    </xdr:from>
    <xdr:to>
      <xdr:col>12</xdr:col>
      <xdr:colOff>287407</xdr:colOff>
      <xdr:row>16</xdr:row>
      <xdr:rowOff>102497</xdr:rowOff>
    </xdr:to>
    <xdr:graphicFrame macro="">
      <xdr:nvGraphicFramePr>
        <xdr:cNvPr id="15" name="Gráfico 14">
          <a:extLst>
            <a:ext uri="{FF2B5EF4-FFF2-40B4-BE49-F238E27FC236}">
              <a16:creationId xmlns:a16="http://schemas.microsoft.com/office/drawing/2014/main" id="{AE214DCD-B7BE-4D0E-A314-1ADD43928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647700</xdr:colOff>
      <xdr:row>5</xdr:row>
      <xdr:rowOff>114300</xdr:rowOff>
    </xdr:from>
    <xdr:to>
      <xdr:col>6</xdr:col>
      <xdr:colOff>809625</xdr:colOff>
      <xdr:row>5</xdr:row>
      <xdr:rowOff>266700</xdr:rowOff>
    </xdr:to>
    <xdr:sp macro="" textlink="">
      <xdr:nvSpPr>
        <xdr:cNvPr id="2" name="Elipse 1">
          <a:extLst>
            <a:ext uri="{FF2B5EF4-FFF2-40B4-BE49-F238E27FC236}">
              <a16:creationId xmlns:a16="http://schemas.microsoft.com/office/drawing/2014/main" id="{772CF32D-E4DB-4964-BCD0-7A3C8E986F05}"/>
            </a:ext>
          </a:extLst>
        </xdr:cNvPr>
        <xdr:cNvSpPr/>
      </xdr:nvSpPr>
      <xdr:spPr>
        <a:xfrm>
          <a:off x="7353300" y="15811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8</xdr:row>
      <xdr:rowOff>114300</xdr:rowOff>
    </xdr:from>
    <xdr:to>
      <xdr:col>6</xdr:col>
      <xdr:colOff>828675</xdr:colOff>
      <xdr:row>8</xdr:row>
      <xdr:rowOff>266700</xdr:rowOff>
    </xdr:to>
    <xdr:sp macro="" textlink="">
      <xdr:nvSpPr>
        <xdr:cNvPr id="3" name="Elipse 2">
          <a:extLst>
            <a:ext uri="{FF2B5EF4-FFF2-40B4-BE49-F238E27FC236}">
              <a16:creationId xmlns:a16="http://schemas.microsoft.com/office/drawing/2014/main" id="{2B721475-5DC8-4C87-9BE1-1D4724B578E5}"/>
            </a:ext>
          </a:extLst>
        </xdr:cNvPr>
        <xdr:cNvSpPr/>
      </xdr:nvSpPr>
      <xdr:spPr>
        <a:xfrm>
          <a:off x="7372350" y="66484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666750</xdr:colOff>
      <xdr:row>11</xdr:row>
      <xdr:rowOff>209550</xdr:rowOff>
    </xdr:from>
    <xdr:to>
      <xdr:col>6</xdr:col>
      <xdr:colOff>828675</xdr:colOff>
      <xdr:row>11</xdr:row>
      <xdr:rowOff>361950</xdr:rowOff>
    </xdr:to>
    <xdr:sp macro="" textlink="">
      <xdr:nvSpPr>
        <xdr:cNvPr id="4" name="Elipse 3">
          <a:extLst>
            <a:ext uri="{FF2B5EF4-FFF2-40B4-BE49-F238E27FC236}">
              <a16:creationId xmlns:a16="http://schemas.microsoft.com/office/drawing/2014/main" id="{D3811FA8-A66B-4A84-9CE5-6457BDBB23B9}"/>
            </a:ext>
          </a:extLst>
        </xdr:cNvPr>
        <xdr:cNvSpPr/>
      </xdr:nvSpPr>
      <xdr:spPr>
        <a:xfrm>
          <a:off x="7372350" y="84010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14</xdr:row>
      <xdr:rowOff>1019175</xdr:rowOff>
    </xdr:from>
    <xdr:to>
      <xdr:col>15</xdr:col>
      <xdr:colOff>1152525</xdr:colOff>
      <xdr:row>14</xdr:row>
      <xdr:rowOff>1171575</xdr:rowOff>
    </xdr:to>
    <xdr:sp macro="" textlink="">
      <xdr:nvSpPr>
        <xdr:cNvPr id="5" name="Elipse 4">
          <a:extLst>
            <a:ext uri="{FF2B5EF4-FFF2-40B4-BE49-F238E27FC236}">
              <a16:creationId xmlns:a16="http://schemas.microsoft.com/office/drawing/2014/main" id="{A50EE4C7-26B8-4379-936F-905BAE92167C}"/>
            </a:ext>
          </a:extLst>
        </xdr:cNvPr>
        <xdr:cNvSpPr/>
      </xdr:nvSpPr>
      <xdr:spPr>
        <a:xfrm>
          <a:off x="18507075" y="1064895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15</xdr:row>
      <xdr:rowOff>266700</xdr:rowOff>
    </xdr:from>
    <xdr:to>
      <xdr:col>15</xdr:col>
      <xdr:colOff>1133475</xdr:colOff>
      <xdr:row>15</xdr:row>
      <xdr:rowOff>419100</xdr:rowOff>
    </xdr:to>
    <xdr:sp macro="" textlink="">
      <xdr:nvSpPr>
        <xdr:cNvPr id="6" name="Elipse 5">
          <a:extLst>
            <a:ext uri="{FF2B5EF4-FFF2-40B4-BE49-F238E27FC236}">
              <a16:creationId xmlns:a16="http://schemas.microsoft.com/office/drawing/2014/main" id="{B05FC616-80F7-4558-B3C3-31DB4F52BEFB}"/>
            </a:ext>
          </a:extLst>
        </xdr:cNvPr>
        <xdr:cNvSpPr/>
      </xdr:nvSpPr>
      <xdr:spPr>
        <a:xfrm>
          <a:off x="18488025" y="120681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19</xdr:row>
      <xdr:rowOff>1495425</xdr:rowOff>
    </xdr:from>
    <xdr:to>
      <xdr:col>15</xdr:col>
      <xdr:colOff>1133475</xdr:colOff>
      <xdr:row>19</xdr:row>
      <xdr:rowOff>1647825</xdr:rowOff>
    </xdr:to>
    <xdr:sp macro="" textlink="">
      <xdr:nvSpPr>
        <xdr:cNvPr id="7" name="Elipse 6">
          <a:extLst>
            <a:ext uri="{FF2B5EF4-FFF2-40B4-BE49-F238E27FC236}">
              <a16:creationId xmlns:a16="http://schemas.microsoft.com/office/drawing/2014/main" id="{4D05FB6D-A237-420A-A6A7-4950CF148961}"/>
            </a:ext>
          </a:extLst>
        </xdr:cNvPr>
        <xdr:cNvSpPr/>
      </xdr:nvSpPr>
      <xdr:spPr>
        <a:xfrm>
          <a:off x="18488025" y="159734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971550</xdr:colOff>
      <xdr:row>24</xdr:row>
      <xdr:rowOff>962025</xdr:rowOff>
    </xdr:from>
    <xdr:to>
      <xdr:col>15</xdr:col>
      <xdr:colOff>1133475</xdr:colOff>
      <xdr:row>24</xdr:row>
      <xdr:rowOff>1114425</xdr:rowOff>
    </xdr:to>
    <xdr:sp macro="" textlink="">
      <xdr:nvSpPr>
        <xdr:cNvPr id="8" name="Elipse 7">
          <a:extLst>
            <a:ext uri="{FF2B5EF4-FFF2-40B4-BE49-F238E27FC236}">
              <a16:creationId xmlns:a16="http://schemas.microsoft.com/office/drawing/2014/main" id="{D98AE6F7-1C0D-4DA6-875A-811E5EA3EFB6}"/>
            </a:ext>
          </a:extLst>
        </xdr:cNvPr>
        <xdr:cNvSpPr/>
      </xdr:nvSpPr>
      <xdr:spPr>
        <a:xfrm>
          <a:off x="18488025" y="22212300"/>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990600</xdr:colOff>
      <xdr:row>35</xdr:row>
      <xdr:rowOff>609600</xdr:rowOff>
    </xdr:from>
    <xdr:to>
      <xdr:col>15</xdr:col>
      <xdr:colOff>1152525</xdr:colOff>
      <xdr:row>35</xdr:row>
      <xdr:rowOff>762000</xdr:rowOff>
    </xdr:to>
    <xdr:sp macro="" textlink="">
      <xdr:nvSpPr>
        <xdr:cNvPr id="9" name="Elipse 8">
          <a:extLst>
            <a:ext uri="{FF2B5EF4-FFF2-40B4-BE49-F238E27FC236}">
              <a16:creationId xmlns:a16="http://schemas.microsoft.com/office/drawing/2014/main" id="{F5883DD6-BD30-4885-A1BD-BE60BA50E19E}"/>
            </a:ext>
          </a:extLst>
        </xdr:cNvPr>
        <xdr:cNvSpPr/>
      </xdr:nvSpPr>
      <xdr:spPr>
        <a:xfrm>
          <a:off x="18507075" y="3029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1000125</xdr:colOff>
      <xdr:row>38</xdr:row>
      <xdr:rowOff>638175</xdr:rowOff>
    </xdr:from>
    <xdr:to>
      <xdr:col>15</xdr:col>
      <xdr:colOff>1162050</xdr:colOff>
      <xdr:row>38</xdr:row>
      <xdr:rowOff>790575</xdr:rowOff>
    </xdr:to>
    <xdr:sp macro="" textlink="">
      <xdr:nvSpPr>
        <xdr:cNvPr id="10" name="Elipse 9">
          <a:extLst>
            <a:ext uri="{FF2B5EF4-FFF2-40B4-BE49-F238E27FC236}">
              <a16:creationId xmlns:a16="http://schemas.microsoft.com/office/drawing/2014/main" id="{D5FE94E3-5B01-4E55-B930-C409D90C4B44}"/>
            </a:ext>
          </a:extLst>
        </xdr:cNvPr>
        <xdr:cNvSpPr/>
      </xdr:nvSpPr>
      <xdr:spPr>
        <a:xfrm>
          <a:off x="18516600" y="3325177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15</xdr:col>
      <xdr:colOff>923925</xdr:colOff>
      <xdr:row>31</xdr:row>
      <xdr:rowOff>962025</xdr:rowOff>
    </xdr:from>
    <xdr:to>
      <xdr:col>15</xdr:col>
      <xdr:colOff>1085850</xdr:colOff>
      <xdr:row>31</xdr:row>
      <xdr:rowOff>1114425</xdr:rowOff>
    </xdr:to>
    <xdr:sp macro="" textlink="">
      <xdr:nvSpPr>
        <xdr:cNvPr id="11" name="Elipse 10">
          <a:extLst>
            <a:ext uri="{FF2B5EF4-FFF2-40B4-BE49-F238E27FC236}">
              <a16:creationId xmlns:a16="http://schemas.microsoft.com/office/drawing/2014/main" id="{3A690CB5-450C-4BFB-9EF5-0D38A65BC850}"/>
            </a:ext>
          </a:extLst>
        </xdr:cNvPr>
        <xdr:cNvSpPr/>
      </xdr:nvSpPr>
      <xdr:spPr>
        <a:xfrm>
          <a:off x="18440400" y="26489025"/>
          <a:ext cx="161925" cy="1524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herrera/Documents/DOCUMENTOS%20PLANEACI&#211;N%20AMH/18.%20Segumiento%20Plan%20de%20Acci&#243;n%20y%20operatio/CONSTRUCCI&#211;N%20BASE%20DE%20DATOS/TABLERO%20DE%20CONTROL/Tablero%20de%20Control%20-%20Acumulado%20Mayo%201906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sheetName val="gráficas"/>
      <sheetName val="Hoja1"/>
      <sheetName val="VGC"/>
      <sheetName val="Ejecutiva"/>
      <sheetName val="Estructuración"/>
      <sheetName val="VAF"/>
      <sheetName val="VPRE"/>
      <sheetName val="Comunicaciones"/>
      <sheetName val="Ejecutiva resumen"/>
      <sheetName val="vgc resumen"/>
      <sheetName val="Esquema"/>
      <sheetName val="Vgc previo"/>
    </sheetNames>
    <sheetDataSet>
      <sheetData sheetId="0">
        <row r="13">
          <cell r="I13">
            <v>0.49</v>
          </cell>
        </row>
        <row r="19">
          <cell r="I19">
            <v>0.51</v>
          </cell>
        </row>
        <row r="22">
          <cell r="I22">
            <v>0.48</v>
          </cell>
        </row>
        <row r="28">
          <cell r="I28">
            <v>0.52</v>
          </cell>
        </row>
        <row r="33">
          <cell r="I33">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7131-F8E2-422D-9D51-5E87592441BB}">
  <sheetPr>
    <tabColor rgb="FF3333CC"/>
    <pageSetUpPr fitToPage="1"/>
  </sheetPr>
  <dimension ref="A1:AJ38"/>
  <sheetViews>
    <sheetView showGridLines="0" tabSelected="1" zoomScale="55" zoomScaleNormal="55" workbookViewId="0">
      <selection activeCell="B4" sqref="B4"/>
    </sheetView>
  </sheetViews>
  <sheetFormatPr baseColWidth="10" defaultRowHeight="26.25" x14ac:dyDescent="0.25"/>
  <cols>
    <col min="1" max="1" width="11.42578125" style="96"/>
    <col min="2" max="2" width="73.85546875" style="96" customWidth="1"/>
    <col min="3" max="3" width="27.140625" style="96" customWidth="1"/>
    <col min="4" max="4" width="37.7109375" style="84" hidden="1" customWidth="1"/>
    <col min="5" max="6" width="27.7109375" style="84" hidden="1" customWidth="1"/>
    <col min="7" max="7" width="34.140625" style="84" customWidth="1"/>
    <col min="8" max="9" width="27.7109375" style="96" customWidth="1"/>
    <col min="10" max="10" width="29.85546875" style="98" hidden="1" customWidth="1"/>
    <col min="11" max="12" width="27.7109375" style="98" hidden="1" customWidth="1"/>
    <col min="13" max="13" width="31.28515625" style="98" customWidth="1"/>
    <col min="14" max="14" width="80.7109375" style="96" customWidth="1"/>
    <col min="15" max="15" width="39.140625" style="96" bestFit="1" customWidth="1"/>
    <col min="16" max="17" width="27.7109375" style="84" hidden="1" customWidth="1"/>
    <col min="18" max="18" width="33.140625" style="84" hidden="1" customWidth="1"/>
    <col min="19" max="19" width="27.7109375" style="84" hidden="1" customWidth="1"/>
    <col min="20" max="20" width="45.42578125" style="96" customWidth="1"/>
    <col min="21" max="21" width="76.5703125" style="96" customWidth="1"/>
    <col min="22" max="22" width="27.42578125" style="96" bestFit="1" customWidth="1"/>
    <col min="23" max="23" width="17" style="96" customWidth="1"/>
    <col min="24" max="24" width="24.28515625" style="96" customWidth="1"/>
    <col min="25" max="25" width="24.5703125" style="96" customWidth="1"/>
    <col min="26" max="26" width="26.140625" style="96" hidden="1" customWidth="1"/>
    <col min="27" max="27" width="24.7109375" style="96" customWidth="1"/>
    <col min="28" max="28" width="20.140625" style="96" hidden="1" customWidth="1"/>
    <col min="29" max="29" width="13.85546875" style="96" customWidth="1"/>
    <col min="30" max="30" width="29" style="84" hidden="1" customWidth="1"/>
    <col min="31" max="31" width="29.42578125" style="96" customWidth="1"/>
    <col min="32" max="32" width="210.5703125" style="96" customWidth="1"/>
    <col min="33" max="33" width="11.42578125" style="96"/>
    <col min="34" max="34" width="13.5703125" style="96" customWidth="1"/>
    <col min="35" max="35" width="14.42578125" style="96" customWidth="1"/>
    <col min="36" max="16384" width="11.42578125" style="96"/>
  </cols>
  <sheetData>
    <row r="1" spans="1:33" s="84" customFormat="1" ht="27" thickBot="1" x14ac:dyDescent="0.3">
      <c r="A1" s="280"/>
      <c r="B1" s="282"/>
      <c r="C1" s="292" t="s">
        <v>354</v>
      </c>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4"/>
      <c r="AD1" s="281"/>
      <c r="AE1" s="283" t="s">
        <v>355</v>
      </c>
      <c r="AF1" s="284" t="s">
        <v>356</v>
      </c>
    </row>
    <row r="2" spans="1:33" s="84" customFormat="1" ht="27" thickBot="1" x14ac:dyDescent="0.3">
      <c r="A2" s="279"/>
      <c r="B2" s="289" t="s">
        <v>357</v>
      </c>
      <c r="C2" s="292" t="s">
        <v>358</v>
      </c>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4"/>
      <c r="AD2" s="281"/>
      <c r="AE2" s="285" t="s">
        <v>359</v>
      </c>
      <c r="AF2" s="286">
        <v>2</v>
      </c>
    </row>
    <row r="3" spans="1:33" s="84" customFormat="1" ht="27" thickBot="1" x14ac:dyDescent="0.3">
      <c r="A3" s="291"/>
      <c r="B3" s="290" t="s">
        <v>360</v>
      </c>
      <c r="C3" s="292" t="s">
        <v>361</v>
      </c>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4"/>
      <c r="AD3" s="281"/>
      <c r="AE3" s="287" t="s">
        <v>362</v>
      </c>
      <c r="AF3" s="288">
        <v>43725</v>
      </c>
    </row>
    <row r="4" spans="1:33" s="84" customFormat="1" ht="61.5" x14ac:dyDescent="0.25">
      <c r="B4" s="99"/>
      <c r="H4" s="99"/>
      <c r="I4" s="99"/>
      <c r="J4" s="99"/>
      <c r="K4" s="99"/>
      <c r="L4" s="99"/>
      <c r="M4" s="99"/>
      <c r="P4" s="100"/>
      <c r="Q4" s="99"/>
      <c r="R4" s="99"/>
      <c r="S4" s="100"/>
      <c r="T4" s="99"/>
      <c r="U4" s="99"/>
      <c r="V4" s="99"/>
      <c r="W4" s="99"/>
      <c r="X4" s="99"/>
      <c r="Y4" s="99"/>
      <c r="Z4" s="99"/>
      <c r="AA4" s="99"/>
      <c r="AB4" s="99"/>
      <c r="AC4" s="99"/>
      <c r="AD4" s="99"/>
      <c r="AE4" s="99"/>
      <c r="AF4" s="99"/>
    </row>
    <row r="5" spans="1:33" ht="46.5" x14ac:dyDescent="0.25">
      <c r="H5" s="84"/>
      <c r="I5" s="101"/>
      <c r="J5" s="99"/>
      <c r="K5" s="99"/>
      <c r="L5" s="99"/>
      <c r="M5" s="101"/>
      <c r="P5" s="102"/>
      <c r="Q5" s="99"/>
      <c r="R5" s="99"/>
      <c r="S5" s="102"/>
      <c r="T5" s="101"/>
      <c r="U5" s="101"/>
      <c r="V5" s="101"/>
      <c r="W5" s="101"/>
      <c r="X5" s="101"/>
      <c r="Y5" s="101"/>
      <c r="Z5" s="103"/>
      <c r="AA5" s="103"/>
      <c r="AB5" s="101"/>
      <c r="AC5" s="101"/>
      <c r="AD5" s="99"/>
      <c r="AE5" s="101"/>
      <c r="AF5" s="101"/>
    </row>
    <row r="6" spans="1:33" ht="46.5" x14ac:dyDescent="0.25">
      <c r="H6" s="84"/>
      <c r="I6" s="101"/>
      <c r="J6" s="99"/>
      <c r="K6" s="99"/>
      <c r="L6" s="99"/>
      <c r="M6" s="101"/>
      <c r="N6" s="102"/>
      <c r="O6" s="101"/>
      <c r="P6" s="99"/>
      <c r="Q6" s="99"/>
      <c r="R6" s="99"/>
      <c r="S6" s="99"/>
      <c r="T6" s="101"/>
      <c r="U6" s="101"/>
      <c r="V6" s="101"/>
      <c r="W6" s="101"/>
      <c r="X6" s="101"/>
      <c r="Y6" s="104"/>
      <c r="Z6" s="105"/>
      <c r="AA6" s="105"/>
      <c r="AB6" s="101"/>
      <c r="AC6" s="101"/>
      <c r="AD6" s="99"/>
      <c r="AE6" s="101"/>
      <c r="AF6" s="101"/>
    </row>
    <row r="7" spans="1:33" ht="46.5" x14ac:dyDescent="0.25">
      <c r="H7" s="84"/>
      <c r="I7" s="101"/>
      <c r="J7" s="99"/>
      <c r="K7" s="99"/>
      <c r="L7" s="99"/>
      <c r="M7" s="101"/>
      <c r="N7" s="102"/>
      <c r="O7" s="101"/>
      <c r="P7" s="99"/>
      <c r="Q7" s="99"/>
      <c r="R7" s="99"/>
      <c r="S7" s="99"/>
      <c r="T7" s="101"/>
      <c r="U7" s="101"/>
      <c r="V7" s="101"/>
      <c r="W7" s="101"/>
      <c r="X7" s="101"/>
      <c r="Y7" s="104"/>
      <c r="Z7" s="105"/>
      <c r="AA7" s="105"/>
      <c r="AB7" s="101"/>
      <c r="AC7" s="101"/>
      <c r="AE7" s="106"/>
      <c r="AF7" s="107"/>
    </row>
    <row r="8" spans="1:33" ht="46.5" x14ac:dyDescent="0.25">
      <c r="H8" s="84"/>
      <c r="I8" s="101"/>
      <c r="J8" s="99"/>
      <c r="K8" s="99"/>
      <c r="L8" s="99"/>
      <c r="M8" s="101"/>
      <c r="N8" s="102"/>
      <c r="O8" s="101"/>
      <c r="P8" s="99"/>
      <c r="Q8" s="99"/>
      <c r="R8" s="99"/>
      <c r="S8" s="99"/>
      <c r="T8" s="101"/>
      <c r="U8" s="102" t="s">
        <v>345</v>
      </c>
      <c r="V8" s="101"/>
      <c r="W8" s="101"/>
      <c r="X8" s="101"/>
      <c r="Y8" s="101"/>
      <c r="Z8" s="101"/>
      <c r="AA8" s="101"/>
      <c r="AB8" s="101"/>
      <c r="AC8" s="101"/>
      <c r="AE8" s="108"/>
      <c r="AF8" s="107"/>
    </row>
    <row r="9" spans="1:33" ht="46.5" x14ac:dyDescent="0.25">
      <c r="H9" s="84"/>
      <c r="I9" s="101"/>
      <c r="J9" s="99"/>
      <c r="K9" s="99"/>
      <c r="L9" s="99"/>
      <c r="M9" s="101"/>
      <c r="N9" s="101"/>
      <c r="O9" s="101"/>
      <c r="P9" s="99"/>
      <c r="Q9" s="99"/>
      <c r="R9" s="99"/>
      <c r="S9" s="99"/>
      <c r="T9" s="101"/>
      <c r="U9" s="102"/>
      <c r="V9" s="101"/>
      <c r="W9" s="101"/>
      <c r="X9" s="101"/>
      <c r="Y9" s="101"/>
      <c r="Z9" s="101"/>
      <c r="AA9" s="101"/>
      <c r="AB9" s="101"/>
      <c r="AC9" s="101"/>
      <c r="AE9" s="108"/>
      <c r="AF9" s="107"/>
    </row>
    <row r="10" spans="1:33" ht="109.5" x14ac:dyDescent="0.25">
      <c r="B10" s="83" t="s">
        <v>297</v>
      </c>
      <c r="C10" s="205">
        <f>+$F$15+$F$24+$F$34</f>
        <v>0.86292995632701941</v>
      </c>
      <c r="H10" s="84"/>
      <c r="I10" s="101"/>
      <c r="J10" s="99"/>
      <c r="K10" s="99"/>
      <c r="L10" s="99"/>
      <c r="M10" s="101"/>
      <c r="N10" s="101"/>
      <c r="O10" s="101"/>
      <c r="P10" s="99"/>
      <c r="Q10" s="99"/>
      <c r="R10" s="99"/>
      <c r="S10" s="99"/>
      <c r="T10" s="101"/>
      <c r="U10" s="101"/>
      <c r="V10" s="101"/>
      <c r="W10" s="101"/>
      <c r="X10" s="101"/>
      <c r="Y10" s="101"/>
      <c r="Z10" s="101"/>
      <c r="AA10" s="101"/>
      <c r="AB10" s="101"/>
      <c r="AC10" s="101"/>
      <c r="AE10" s="108"/>
      <c r="AF10" s="109"/>
    </row>
    <row r="11" spans="1:33" ht="78" x14ac:dyDescent="0.25">
      <c r="B11" s="83" t="s">
        <v>298</v>
      </c>
      <c r="C11" s="205">
        <v>0.38</v>
      </c>
      <c r="H11" s="84"/>
      <c r="I11" s="101"/>
      <c r="J11" s="99"/>
      <c r="K11" s="99"/>
      <c r="L11" s="99"/>
      <c r="M11" s="101"/>
      <c r="N11" s="101"/>
      <c r="O11" s="101"/>
      <c r="P11" s="99"/>
      <c r="Q11" s="99"/>
      <c r="R11" s="99"/>
      <c r="S11" s="99"/>
      <c r="T11" s="101"/>
      <c r="U11" s="101"/>
      <c r="V11" s="101"/>
      <c r="W11" s="101"/>
      <c r="X11" s="101"/>
      <c r="Y11" s="101"/>
      <c r="Z11" s="101"/>
      <c r="AA11" s="101"/>
      <c r="AB11" s="101"/>
      <c r="AC11" s="101"/>
      <c r="AE11" s="108"/>
      <c r="AF11" s="110"/>
    </row>
    <row r="12" spans="1:33" ht="27" thickBot="1" x14ac:dyDescent="0.3">
      <c r="H12" s="84"/>
      <c r="I12" s="101"/>
      <c r="J12" s="99"/>
      <c r="K12" s="99"/>
      <c r="L12" s="99"/>
      <c r="M12" s="101"/>
      <c r="N12" s="101"/>
      <c r="O12" s="101"/>
      <c r="P12" s="99"/>
      <c r="Q12" s="99"/>
      <c r="R12" s="99"/>
      <c r="S12" s="99"/>
      <c r="T12" s="101"/>
      <c r="U12" s="101"/>
      <c r="V12" s="101"/>
      <c r="W12" s="101"/>
      <c r="X12" s="101"/>
      <c r="Y12" s="101"/>
      <c r="Z12" s="101"/>
      <c r="AA12" s="101"/>
      <c r="AB12" s="101"/>
      <c r="AC12" s="101"/>
      <c r="AD12" s="99"/>
      <c r="AE12" s="101"/>
      <c r="AF12" s="101"/>
    </row>
    <row r="13" spans="1:33" s="84" customFormat="1" ht="47.25" thickBot="1" x14ac:dyDescent="0.3">
      <c r="D13" s="111" t="s">
        <v>299</v>
      </c>
      <c r="E13" s="112" t="s">
        <v>299</v>
      </c>
      <c r="F13" s="113" t="s">
        <v>299</v>
      </c>
      <c r="G13" s="114"/>
      <c r="J13" s="111" t="s">
        <v>299</v>
      </c>
      <c r="K13" s="112" t="s">
        <v>299</v>
      </c>
      <c r="L13" s="113" t="s">
        <v>299</v>
      </c>
      <c r="M13" s="98"/>
      <c r="P13" s="111" t="s">
        <v>299</v>
      </c>
      <c r="Q13" s="112" t="s">
        <v>299</v>
      </c>
      <c r="R13" s="113" t="s">
        <v>299</v>
      </c>
      <c r="S13" s="115" t="s">
        <v>299</v>
      </c>
      <c r="X13" s="116"/>
      <c r="Z13" s="117" t="s">
        <v>299</v>
      </c>
      <c r="AA13" s="118"/>
      <c r="AB13" s="117" t="s">
        <v>299</v>
      </c>
      <c r="AC13" s="119"/>
      <c r="AD13" s="117" t="s">
        <v>299</v>
      </c>
    </row>
    <row r="14" spans="1:33" ht="189.75" thickBot="1" x14ac:dyDescent="0.3">
      <c r="B14" s="120" t="s">
        <v>22</v>
      </c>
      <c r="C14" s="121" t="s">
        <v>38</v>
      </c>
      <c r="D14" s="122" t="s">
        <v>300</v>
      </c>
      <c r="E14" s="123" t="s">
        <v>274</v>
      </c>
      <c r="F14" s="124" t="s">
        <v>301</v>
      </c>
      <c r="G14" s="121" t="s">
        <v>302</v>
      </c>
      <c r="H14" s="121" t="s">
        <v>21</v>
      </c>
      <c r="I14" s="121" t="s">
        <v>38</v>
      </c>
      <c r="J14" s="122" t="s">
        <v>303</v>
      </c>
      <c r="K14" s="123" t="s">
        <v>274</v>
      </c>
      <c r="L14" s="124" t="s">
        <v>301</v>
      </c>
      <c r="M14" s="121" t="s">
        <v>304</v>
      </c>
      <c r="N14" s="121" t="s">
        <v>20</v>
      </c>
      <c r="O14" s="121" t="s">
        <v>275</v>
      </c>
      <c r="P14" s="122" t="s">
        <v>305</v>
      </c>
      <c r="Q14" s="123" t="s">
        <v>274</v>
      </c>
      <c r="R14" s="124" t="s">
        <v>301</v>
      </c>
      <c r="S14" s="121" t="s">
        <v>306</v>
      </c>
      <c r="T14" s="121" t="s">
        <v>142</v>
      </c>
      <c r="U14" s="121" t="s">
        <v>276</v>
      </c>
      <c r="V14" s="121" t="s">
        <v>277</v>
      </c>
      <c r="W14" s="121" t="s">
        <v>307</v>
      </c>
      <c r="X14" s="121" t="s">
        <v>329</v>
      </c>
      <c r="Y14" s="121" t="s">
        <v>328</v>
      </c>
      <c r="Z14" s="226" t="s">
        <v>335</v>
      </c>
      <c r="AA14" s="227"/>
      <c r="AB14" s="227"/>
      <c r="AC14" s="228"/>
      <c r="AD14" s="125" t="s">
        <v>308</v>
      </c>
      <c r="AE14" s="121" t="s">
        <v>272</v>
      </c>
      <c r="AF14" s="126" t="s">
        <v>19</v>
      </c>
    </row>
    <row r="15" spans="1:33" ht="183.75" x14ac:dyDescent="0.25">
      <c r="B15" s="253" t="s">
        <v>15</v>
      </c>
      <c r="C15" s="243">
        <v>0.2</v>
      </c>
      <c r="D15" s="262">
        <f>+SUM(J15:J23)*C15</f>
        <v>6.4266000000000004E-2</v>
      </c>
      <c r="E15" s="263">
        <f>+D15/C15</f>
        <v>0.32133</v>
      </c>
      <c r="F15" s="229">
        <f>+SUM(L15:L23)*C15</f>
        <v>0.15100000000000002</v>
      </c>
      <c r="G15" s="232">
        <f>+F15/C15</f>
        <v>0.75500000000000012</v>
      </c>
      <c r="H15" s="246" t="s">
        <v>0</v>
      </c>
      <c r="I15" s="243">
        <v>0.49</v>
      </c>
      <c r="J15" s="235">
        <f>+SUM(P15:P20)*I15</f>
        <v>0.10755500000000001</v>
      </c>
      <c r="K15" s="237">
        <f>+J15/I15</f>
        <v>0.21950000000000003</v>
      </c>
      <c r="L15" s="239">
        <f>+SUM(R15:R20)*I15</f>
        <v>0.245</v>
      </c>
      <c r="M15" s="241">
        <f>+L15/I15</f>
        <v>0.5</v>
      </c>
      <c r="N15" s="127" t="s">
        <v>5</v>
      </c>
      <c r="O15" s="128">
        <v>0.3</v>
      </c>
      <c r="P15" s="129">
        <f>+$O$15*AD15</f>
        <v>0</v>
      </c>
      <c r="Q15" s="130">
        <f>+P15/O15</f>
        <v>0</v>
      </c>
      <c r="R15" s="131">
        <f t="shared" ref="R15:R38" si="0">+O15*Z15</f>
        <v>0</v>
      </c>
      <c r="S15" s="132">
        <f>+R15/O15</f>
        <v>0</v>
      </c>
      <c r="T15" s="133" t="s">
        <v>143</v>
      </c>
      <c r="U15" s="134" t="s">
        <v>309</v>
      </c>
      <c r="V15" s="135">
        <v>1</v>
      </c>
      <c r="W15" s="136">
        <v>1</v>
      </c>
      <c r="X15" s="137">
        <v>0.4</v>
      </c>
      <c r="Y15" s="137">
        <v>0</v>
      </c>
      <c r="Z15" s="138">
        <f>+Y15/X15</f>
        <v>0</v>
      </c>
      <c r="AA15" s="138">
        <v>0</v>
      </c>
      <c r="AB15" s="139" t="s">
        <v>310</v>
      </c>
      <c r="AC15" s="179" t="s">
        <v>310</v>
      </c>
      <c r="AD15" s="140">
        <f t="shared" ref="AD15:AD38" si="1">+Y15/W15</f>
        <v>0</v>
      </c>
      <c r="AE15" s="141"/>
      <c r="AF15" s="142" t="s">
        <v>353</v>
      </c>
      <c r="AG15" s="206"/>
    </row>
    <row r="16" spans="1:33" ht="105" x14ac:dyDescent="0.25">
      <c r="B16" s="254"/>
      <c r="C16" s="244"/>
      <c r="D16" s="257"/>
      <c r="E16" s="264"/>
      <c r="F16" s="230"/>
      <c r="G16" s="233"/>
      <c r="H16" s="247"/>
      <c r="I16" s="244"/>
      <c r="J16" s="236"/>
      <c r="K16" s="238"/>
      <c r="L16" s="240"/>
      <c r="M16" s="242"/>
      <c r="N16" s="88" t="s">
        <v>23</v>
      </c>
      <c r="O16" s="97">
        <v>0.14000000000000001</v>
      </c>
      <c r="P16" s="143">
        <f t="shared" ref="P16:P38" si="2">+O16*AD16</f>
        <v>5.6000000000000008E-2</v>
      </c>
      <c r="Q16" s="144">
        <f t="shared" ref="Q16:Q38" si="3">+P16/O16</f>
        <v>0.4</v>
      </c>
      <c r="R16" s="145">
        <f t="shared" si="0"/>
        <v>0.14000000000000001</v>
      </c>
      <c r="S16" s="85">
        <f t="shared" ref="S16:S38" si="4">+R16/O16</f>
        <v>1</v>
      </c>
      <c r="T16" s="87" t="s">
        <v>144</v>
      </c>
      <c r="U16" s="88" t="s">
        <v>279</v>
      </c>
      <c r="V16" s="88" t="s">
        <v>239</v>
      </c>
      <c r="W16" s="146">
        <v>1</v>
      </c>
      <c r="X16" s="93">
        <v>0.4</v>
      </c>
      <c r="Y16" s="93">
        <v>0.4</v>
      </c>
      <c r="Z16" s="90">
        <f>+Y16/X16</f>
        <v>1</v>
      </c>
      <c r="AA16" s="90">
        <v>1</v>
      </c>
      <c r="AB16" s="147" t="s">
        <v>310</v>
      </c>
      <c r="AC16" s="181" t="s">
        <v>310</v>
      </c>
      <c r="AD16" s="86">
        <f t="shared" si="1"/>
        <v>0.4</v>
      </c>
      <c r="AE16" s="91"/>
      <c r="AF16" s="148" t="s">
        <v>350</v>
      </c>
      <c r="AG16" s="206"/>
    </row>
    <row r="17" spans="2:36" ht="78.75" x14ac:dyDescent="0.25">
      <c r="B17" s="254"/>
      <c r="C17" s="244"/>
      <c r="D17" s="257"/>
      <c r="E17" s="264"/>
      <c r="F17" s="230"/>
      <c r="G17" s="233"/>
      <c r="H17" s="247"/>
      <c r="I17" s="244"/>
      <c r="J17" s="236"/>
      <c r="K17" s="238"/>
      <c r="L17" s="240"/>
      <c r="M17" s="242"/>
      <c r="N17" s="149" t="s">
        <v>24</v>
      </c>
      <c r="O17" s="97">
        <v>0.2</v>
      </c>
      <c r="P17" s="143">
        <f t="shared" si="2"/>
        <v>0</v>
      </c>
      <c r="Q17" s="144">
        <f t="shared" si="3"/>
        <v>0</v>
      </c>
      <c r="R17" s="145">
        <f t="shared" si="0"/>
        <v>0</v>
      </c>
      <c r="S17" s="85">
        <f t="shared" si="4"/>
        <v>0</v>
      </c>
      <c r="T17" s="87" t="s">
        <v>143</v>
      </c>
      <c r="U17" s="88" t="s">
        <v>280</v>
      </c>
      <c r="V17" s="88" t="s">
        <v>278</v>
      </c>
      <c r="W17" s="150">
        <v>1</v>
      </c>
      <c r="X17" s="89">
        <v>0</v>
      </c>
      <c r="Y17" s="89">
        <v>0</v>
      </c>
      <c r="Z17" s="90">
        <v>0</v>
      </c>
      <c r="AA17" s="90">
        <v>0</v>
      </c>
      <c r="AB17" s="147" t="s">
        <v>310</v>
      </c>
      <c r="AC17" s="180" t="s">
        <v>310</v>
      </c>
      <c r="AD17" s="86">
        <f t="shared" si="1"/>
        <v>0</v>
      </c>
      <c r="AE17" s="91"/>
      <c r="AF17" s="148" t="s">
        <v>351</v>
      </c>
      <c r="AG17" s="206"/>
    </row>
    <row r="18" spans="2:36" ht="131.25" x14ac:dyDescent="0.25">
      <c r="B18" s="254"/>
      <c r="C18" s="244"/>
      <c r="D18" s="257"/>
      <c r="E18" s="264"/>
      <c r="F18" s="230"/>
      <c r="G18" s="233"/>
      <c r="H18" s="247"/>
      <c r="I18" s="244"/>
      <c r="J18" s="236"/>
      <c r="K18" s="238"/>
      <c r="L18" s="240"/>
      <c r="M18" s="242"/>
      <c r="N18" s="149" t="s">
        <v>25</v>
      </c>
      <c r="O18" s="97">
        <v>0.05</v>
      </c>
      <c r="P18" s="143">
        <f t="shared" si="2"/>
        <v>2.2500000000000003E-2</v>
      </c>
      <c r="Q18" s="144">
        <f t="shared" si="3"/>
        <v>0.45</v>
      </c>
      <c r="R18" s="145">
        <f t="shared" si="0"/>
        <v>0.05</v>
      </c>
      <c r="S18" s="85">
        <f t="shared" si="4"/>
        <v>1</v>
      </c>
      <c r="T18" s="87" t="s">
        <v>143</v>
      </c>
      <c r="U18" s="88" t="s">
        <v>311</v>
      </c>
      <c r="V18" s="88" t="s">
        <v>239</v>
      </c>
      <c r="W18" s="146">
        <v>1</v>
      </c>
      <c r="X18" s="93">
        <v>0.45</v>
      </c>
      <c r="Y18" s="93">
        <v>0.45</v>
      </c>
      <c r="Z18" s="90">
        <f t="shared" ref="Z18:Z24" si="5">+Y18/X18</f>
        <v>1</v>
      </c>
      <c r="AA18" s="90">
        <v>1</v>
      </c>
      <c r="AB18" s="147" t="s">
        <v>310</v>
      </c>
      <c r="AC18" s="181" t="s">
        <v>310</v>
      </c>
      <c r="AD18" s="86">
        <f t="shared" si="1"/>
        <v>0.45</v>
      </c>
      <c r="AE18" s="91"/>
      <c r="AF18" s="148" t="s">
        <v>352</v>
      </c>
      <c r="AG18" s="206"/>
    </row>
    <row r="19" spans="2:36" ht="105" x14ac:dyDescent="0.25">
      <c r="B19" s="254"/>
      <c r="C19" s="244"/>
      <c r="D19" s="257"/>
      <c r="E19" s="264"/>
      <c r="F19" s="230"/>
      <c r="G19" s="233"/>
      <c r="H19" s="247"/>
      <c r="I19" s="244"/>
      <c r="J19" s="236"/>
      <c r="K19" s="238"/>
      <c r="L19" s="240"/>
      <c r="M19" s="242"/>
      <c r="N19" s="88" t="s">
        <v>26</v>
      </c>
      <c r="O19" s="97">
        <v>0.16</v>
      </c>
      <c r="P19" s="143">
        <f t="shared" si="2"/>
        <v>7.2000000000000008E-2</v>
      </c>
      <c r="Q19" s="144">
        <f t="shared" si="3"/>
        <v>0.45000000000000007</v>
      </c>
      <c r="R19" s="145">
        <f t="shared" si="0"/>
        <v>0.16</v>
      </c>
      <c r="S19" s="85">
        <f t="shared" si="4"/>
        <v>1</v>
      </c>
      <c r="T19" s="87" t="s">
        <v>145</v>
      </c>
      <c r="U19" s="88" t="s">
        <v>281</v>
      </c>
      <c r="V19" s="88" t="s">
        <v>239</v>
      </c>
      <c r="W19" s="146">
        <v>1</v>
      </c>
      <c r="X19" s="93">
        <v>0.45</v>
      </c>
      <c r="Y19" s="93">
        <v>0.45</v>
      </c>
      <c r="Z19" s="90">
        <f t="shared" si="5"/>
        <v>1</v>
      </c>
      <c r="AA19" s="90">
        <v>1</v>
      </c>
      <c r="AB19" s="147" t="s">
        <v>310</v>
      </c>
      <c r="AC19" s="181" t="s">
        <v>310</v>
      </c>
      <c r="AD19" s="86">
        <f t="shared" si="1"/>
        <v>0.45</v>
      </c>
      <c r="AE19" s="91"/>
      <c r="AF19" s="148" t="s">
        <v>330</v>
      </c>
      <c r="AG19" s="206"/>
    </row>
    <row r="20" spans="2:36" ht="78.75" x14ac:dyDescent="0.25">
      <c r="B20" s="254"/>
      <c r="C20" s="244"/>
      <c r="D20" s="257"/>
      <c r="E20" s="264"/>
      <c r="F20" s="230"/>
      <c r="G20" s="233"/>
      <c r="H20" s="247"/>
      <c r="I20" s="244"/>
      <c r="J20" s="236"/>
      <c r="K20" s="238"/>
      <c r="L20" s="240"/>
      <c r="M20" s="242"/>
      <c r="N20" s="88" t="s">
        <v>6</v>
      </c>
      <c r="O20" s="97">
        <v>0.15</v>
      </c>
      <c r="P20" s="143">
        <f t="shared" si="2"/>
        <v>6.9000000000000006E-2</v>
      </c>
      <c r="Q20" s="144">
        <f t="shared" si="3"/>
        <v>0.46000000000000008</v>
      </c>
      <c r="R20" s="145">
        <f>+O20*Z20</f>
        <v>0.15</v>
      </c>
      <c r="S20" s="85">
        <f t="shared" si="4"/>
        <v>1</v>
      </c>
      <c r="T20" s="87" t="s">
        <v>144</v>
      </c>
      <c r="U20" s="88" t="s">
        <v>282</v>
      </c>
      <c r="V20" s="88" t="s">
        <v>239</v>
      </c>
      <c r="W20" s="146">
        <v>1</v>
      </c>
      <c r="X20" s="93">
        <v>0.46</v>
      </c>
      <c r="Y20" s="93">
        <v>0.46</v>
      </c>
      <c r="Z20" s="90">
        <f t="shared" si="5"/>
        <v>1</v>
      </c>
      <c r="AA20" s="90">
        <v>1</v>
      </c>
      <c r="AB20" s="147" t="s">
        <v>310</v>
      </c>
      <c r="AC20" s="181" t="s">
        <v>310</v>
      </c>
      <c r="AD20" s="86">
        <f t="shared" si="1"/>
        <v>0.46</v>
      </c>
      <c r="AE20" s="91"/>
      <c r="AF20" s="148" t="s">
        <v>333</v>
      </c>
      <c r="AG20" s="206"/>
    </row>
    <row r="21" spans="2:36" ht="78.75" x14ac:dyDescent="0.25">
      <c r="B21" s="254"/>
      <c r="C21" s="244"/>
      <c r="D21" s="257"/>
      <c r="E21" s="264"/>
      <c r="F21" s="230"/>
      <c r="G21" s="233"/>
      <c r="H21" s="247" t="s">
        <v>1</v>
      </c>
      <c r="I21" s="244">
        <v>0.51</v>
      </c>
      <c r="J21" s="218">
        <f>+SUM(P21:P23)*I21</f>
        <v>0.21377500000000002</v>
      </c>
      <c r="K21" s="220">
        <f>+J21/I21</f>
        <v>0.41916666666666669</v>
      </c>
      <c r="L21" s="222">
        <f>+SUM(R21:R23)*I21</f>
        <v>0.51</v>
      </c>
      <c r="M21" s="217">
        <f>+L21/I21</f>
        <v>1</v>
      </c>
      <c r="N21" s="88" t="s">
        <v>8</v>
      </c>
      <c r="O21" s="94">
        <v>0.41</v>
      </c>
      <c r="P21" s="143">
        <f t="shared" si="2"/>
        <v>0.13666666666666666</v>
      </c>
      <c r="Q21" s="144">
        <f t="shared" si="3"/>
        <v>0.33333333333333331</v>
      </c>
      <c r="R21" s="145">
        <f t="shared" si="0"/>
        <v>0.41</v>
      </c>
      <c r="S21" s="85">
        <f t="shared" si="4"/>
        <v>1</v>
      </c>
      <c r="T21" s="87" t="s">
        <v>144</v>
      </c>
      <c r="U21" s="88" t="s">
        <v>283</v>
      </c>
      <c r="V21" s="88" t="s">
        <v>278</v>
      </c>
      <c r="W21" s="150">
        <v>6</v>
      </c>
      <c r="X21" s="89">
        <v>2</v>
      </c>
      <c r="Y21" s="89">
        <v>2</v>
      </c>
      <c r="Z21" s="90">
        <f t="shared" si="5"/>
        <v>1</v>
      </c>
      <c r="AA21" s="90">
        <v>1</v>
      </c>
      <c r="AB21" s="147" t="s">
        <v>310</v>
      </c>
      <c r="AC21" s="181" t="s">
        <v>310</v>
      </c>
      <c r="AD21" s="86">
        <f t="shared" si="1"/>
        <v>0.33333333333333331</v>
      </c>
      <c r="AE21" s="91"/>
      <c r="AF21" s="148" t="s">
        <v>338</v>
      </c>
      <c r="AG21" s="206"/>
    </row>
    <row r="22" spans="2:36" ht="183.75" x14ac:dyDescent="0.25">
      <c r="B22" s="254"/>
      <c r="C22" s="244"/>
      <c r="D22" s="257"/>
      <c r="E22" s="264"/>
      <c r="F22" s="230"/>
      <c r="G22" s="233"/>
      <c r="H22" s="247"/>
      <c r="I22" s="244"/>
      <c r="J22" s="212"/>
      <c r="K22" s="220"/>
      <c r="L22" s="222"/>
      <c r="M22" s="209"/>
      <c r="N22" s="88" t="s">
        <v>7</v>
      </c>
      <c r="O22" s="94">
        <v>0.25</v>
      </c>
      <c r="P22" s="143">
        <f t="shared" si="2"/>
        <v>0.1125</v>
      </c>
      <c r="Q22" s="144">
        <f t="shared" si="3"/>
        <v>0.45</v>
      </c>
      <c r="R22" s="145">
        <f t="shared" si="0"/>
        <v>0.25</v>
      </c>
      <c r="S22" s="85">
        <f t="shared" si="4"/>
        <v>1</v>
      </c>
      <c r="T22" s="92" t="s">
        <v>145</v>
      </c>
      <c r="U22" s="88" t="s">
        <v>279</v>
      </c>
      <c r="V22" s="88" t="s">
        <v>239</v>
      </c>
      <c r="W22" s="146">
        <v>1</v>
      </c>
      <c r="X22" s="95">
        <v>0.45</v>
      </c>
      <c r="Y22" s="95">
        <v>0.45</v>
      </c>
      <c r="Z22" s="90">
        <f t="shared" si="5"/>
        <v>1</v>
      </c>
      <c r="AA22" s="90">
        <v>1</v>
      </c>
      <c r="AB22" s="147" t="s">
        <v>310</v>
      </c>
      <c r="AC22" s="181" t="s">
        <v>310</v>
      </c>
      <c r="AD22" s="86">
        <f t="shared" si="1"/>
        <v>0.45</v>
      </c>
      <c r="AE22" s="91"/>
      <c r="AF22" s="148" t="s">
        <v>331</v>
      </c>
      <c r="AG22" s="206"/>
    </row>
    <row r="23" spans="2:36" ht="210.75" thickBot="1" x14ac:dyDescent="0.3">
      <c r="B23" s="255"/>
      <c r="C23" s="245"/>
      <c r="D23" s="258"/>
      <c r="E23" s="265"/>
      <c r="F23" s="231"/>
      <c r="G23" s="234"/>
      <c r="H23" s="252"/>
      <c r="I23" s="245"/>
      <c r="J23" s="219"/>
      <c r="K23" s="221"/>
      <c r="L23" s="223"/>
      <c r="M23" s="210"/>
      <c r="N23" s="151" t="s">
        <v>16</v>
      </c>
      <c r="O23" s="152">
        <v>0.34</v>
      </c>
      <c r="P23" s="153">
        <f t="shared" si="2"/>
        <v>0.17</v>
      </c>
      <c r="Q23" s="154">
        <f t="shared" si="3"/>
        <v>0.5</v>
      </c>
      <c r="R23" s="155">
        <f t="shared" si="0"/>
        <v>0.34</v>
      </c>
      <c r="S23" s="156">
        <f t="shared" si="4"/>
        <v>1</v>
      </c>
      <c r="T23" s="157" t="s">
        <v>144</v>
      </c>
      <c r="U23" s="151" t="s">
        <v>279</v>
      </c>
      <c r="V23" s="151" t="s">
        <v>239</v>
      </c>
      <c r="W23" s="158">
        <v>1</v>
      </c>
      <c r="X23" s="159">
        <v>0.5</v>
      </c>
      <c r="Y23" s="159">
        <v>0.5</v>
      </c>
      <c r="Z23" s="160">
        <f t="shared" si="5"/>
        <v>1</v>
      </c>
      <c r="AA23" s="160">
        <v>0.93330000000000002</v>
      </c>
      <c r="AB23" s="161" t="s">
        <v>310</v>
      </c>
      <c r="AC23" s="182" t="s">
        <v>310</v>
      </c>
      <c r="AD23" s="162">
        <f t="shared" si="1"/>
        <v>0.5</v>
      </c>
      <c r="AE23" s="163"/>
      <c r="AF23" s="164" t="s">
        <v>337</v>
      </c>
      <c r="AG23" s="206"/>
    </row>
    <row r="24" spans="2:36" ht="83.25" customHeight="1" x14ac:dyDescent="0.25">
      <c r="B24" s="253" t="s">
        <v>17</v>
      </c>
      <c r="C24" s="243">
        <v>0.4</v>
      </c>
      <c r="D24" s="256">
        <f>+SUM(J24:J33)*C24</f>
        <v>0.24279484418532138</v>
      </c>
      <c r="E24" s="259">
        <f>+D24/C24</f>
        <v>0.60698711046330345</v>
      </c>
      <c r="F24" s="248">
        <f>+SUM(L24:L33)*C24</f>
        <v>0.37611162790697678</v>
      </c>
      <c r="G24" s="251">
        <f>+F24/C24</f>
        <v>0.94027906976744191</v>
      </c>
      <c r="H24" s="246" t="s">
        <v>2</v>
      </c>
      <c r="I24" s="243">
        <v>0.48</v>
      </c>
      <c r="J24" s="211">
        <f>+SUM(P24:P29)*I24</f>
        <v>0.28151999999999999</v>
      </c>
      <c r="K24" s="213">
        <f>+J24/I24</f>
        <v>0.58650000000000002</v>
      </c>
      <c r="L24" s="215">
        <f>+SUM(R24:R29)*I24</f>
        <v>0.38399999999999995</v>
      </c>
      <c r="M24" s="208">
        <f>+L24/I24</f>
        <v>0.79999999999999993</v>
      </c>
      <c r="N24" s="127" t="s">
        <v>13</v>
      </c>
      <c r="O24" s="128">
        <v>0.26</v>
      </c>
      <c r="P24" s="129">
        <f t="shared" si="2"/>
        <v>0.26</v>
      </c>
      <c r="Q24" s="130">
        <f t="shared" si="3"/>
        <v>1</v>
      </c>
      <c r="R24" s="131">
        <f t="shared" si="0"/>
        <v>0.26</v>
      </c>
      <c r="S24" s="132">
        <f t="shared" si="4"/>
        <v>1</v>
      </c>
      <c r="T24" s="165" t="s">
        <v>146</v>
      </c>
      <c r="U24" s="127" t="s">
        <v>284</v>
      </c>
      <c r="V24" s="127" t="s">
        <v>278</v>
      </c>
      <c r="W24" s="166">
        <v>1</v>
      </c>
      <c r="X24" s="167">
        <v>1</v>
      </c>
      <c r="Y24" s="167">
        <v>1</v>
      </c>
      <c r="Z24" s="138">
        <f t="shared" si="5"/>
        <v>1</v>
      </c>
      <c r="AA24" s="138">
        <v>1</v>
      </c>
      <c r="AB24" s="139" t="s">
        <v>310</v>
      </c>
      <c r="AC24" s="183" t="s">
        <v>310</v>
      </c>
      <c r="AD24" s="140">
        <f t="shared" si="1"/>
        <v>1</v>
      </c>
      <c r="AE24" s="141"/>
      <c r="AF24" s="142" t="s">
        <v>319</v>
      </c>
      <c r="AG24" s="206"/>
    </row>
    <row r="25" spans="2:36" ht="210" x14ac:dyDescent="0.25">
      <c r="B25" s="254"/>
      <c r="C25" s="244"/>
      <c r="D25" s="257"/>
      <c r="E25" s="260"/>
      <c r="F25" s="249"/>
      <c r="G25" s="233"/>
      <c r="H25" s="247"/>
      <c r="I25" s="244"/>
      <c r="J25" s="212"/>
      <c r="K25" s="214"/>
      <c r="L25" s="216"/>
      <c r="M25" s="209"/>
      <c r="N25" s="88" t="s">
        <v>27</v>
      </c>
      <c r="O25" s="97">
        <v>0.2</v>
      </c>
      <c r="P25" s="143">
        <f t="shared" si="2"/>
        <v>0</v>
      </c>
      <c r="Q25" s="144">
        <f t="shared" si="3"/>
        <v>0</v>
      </c>
      <c r="R25" s="145">
        <f t="shared" si="0"/>
        <v>0.2</v>
      </c>
      <c r="S25" s="85">
        <f t="shared" si="4"/>
        <v>1</v>
      </c>
      <c r="T25" s="92" t="s">
        <v>146</v>
      </c>
      <c r="U25" s="149" t="s">
        <v>285</v>
      </c>
      <c r="V25" s="88" t="s">
        <v>278</v>
      </c>
      <c r="W25" s="150">
        <v>3</v>
      </c>
      <c r="X25" s="89">
        <v>0</v>
      </c>
      <c r="Y25" s="89">
        <v>0</v>
      </c>
      <c r="Z25" s="90">
        <v>1</v>
      </c>
      <c r="AA25" s="90">
        <v>0</v>
      </c>
      <c r="AB25" s="147" t="s">
        <v>310</v>
      </c>
      <c r="AC25" s="184" t="s">
        <v>310</v>
      </c>
      <c r="AD25" s="86">
        <f t="shared" si="1"/>
        <v>0</v>
      </c>
      <c r="AE25" s="91"/>
      <c r="AF25" s="148" t="s">
        <v>336</v>
      </c>
      <c r="AG25" s="206"/>
    </row>
    <row r="26" spans="2:36" ht="78.75" x14ac:dyDescent="0.25">
      <c r="B26" s="254"/>
      <c r="C26" s="244"/>
      <c r="D26" s="257"/>
      <c r="E26" s="260"/>
      <c r="F26" s="249"/>
      <c r="G26" s="233"/>
      <c r="H26" s="247"/>
      <c r="I26" s="244"/>
      <c r="J26" s="212"/>
      <c r="K26" s="214"/>
      <c r="L26" s="216"/>
      <c r="M26" s="209"/>
      <c r="N26" s="88" t="s">
        <v>14</v>
      </c>
      <c r="O26" s="97">
        <v>0.16</v>
      </c>
      <c r="P26" s="143">
        <f t="shared" si="2"/>
        <v>0.16</v>
      </c>
      <c r="Q26" s="144">
        <f t="shared" si="3"/>
        <v>1</v>
      </c>
      <c r="R26" s="145">
        <f t="shared" si="0"/>
        <v>0.16</v>
      </c>
      <c r="S26" s="85">
        <f t="shared" si="4"/>
        <v>1</v>
      </c>
      <c r="T26" s="92" t="s">
        <v>146</v>
      </c>
      <c r="U26" s="88" t="s">
        <v>279</v>
      </c>
      <c r="V26" s="88" t="s">
        <v>239</v>
      </c>
      <c r="W26" s="146">
        <v>1</v>
      </c>
      <c r="X26" s="95">
        <v>1</v>
      </c>
      <c r="Y26" s="95">
        <v>1</v>
      </c>
      <c r="Z26" s="90">
        <f>+Y26/X26</f>
        <v>1</v>
      </c>
      <c r="AA26" s="90">
        <v>1</v>
      </c>
      <c r="AB26" s="147" t="s">
        <v>310</v>
      </c>
      <c r="AC26" s="181" t="s">
        <v>310</v>
      </c>
      <c r="AD26" s="86">
        <f t="shared" si="1"/>
        <v>1</v>
      </c>
      <c r="AE26" s="91"/>
      <c r="AF26" s="148" t="s">
        <v>312</v>
      </c>
      <c r="AG26" s="206"/>
    </row>
    <row r="27" spans="2:36" ht="105.75" customHeight="1" x14ac:dyDescent="0.25">
      <c r="B27" s="254"/>
      <c r="C27" s="244"/>
      <c r="D27" s="257"/>
      <c r="E27" s="260"/>
      <c r="F27" s="249"/>
      <c r="G27" s="233"/>
      <c r="H27" s="247"/>
      <c r="I27" s="244"/>
      <c r="J27" s="212"/>
      <c r="K27" s="214"/>
      <c r="L27" s="216"/>
      <c r="M27" s="209"/>
      <c r="N27" s="88" t="s">
        <v>9</v>
      </c>
      <c r="O27" s="97">
        <v>0.2</v>
      </c>
      <c r="P27" s="143">
        <f t="shared" si="2"/>
        <v>0</v>
      </c>
      <c r="Q27" s="144">
        <f t="shared" si="3"/>
        <v>0</v>
      </c>
      <c r="R27" s="145">
        <f t="shared" si="0"/>
        <v>0</v>
      </c>
      <c r="S27" s="85">
        <f t="shared" si="4"/>
        <v>0</v>
      </c>
      <c r="T27" s="92" t="s">
        <v>147</v>
      </c>
      <c r="U27" s="88" t="s">
        <v>286</v>
      </c>
      <c r="V27" s="88" t="s">
        <v>278</v>
      </c>
      <c r="W27" s="150">
        <v>1</v>
      </c>
      <c r="X27" s="89">
        <v>0</v>
      </c>
      <c r="Y27" s="89">
        <v>0</v>
      </c>
      <c r="Z27" s="90">
        <v>0</v>
      </c>
      <c r="AA27" s="90">
        <v>0</v>
      </c>
      <c r="AB27" s="147" t="s">
        <v>310</v>
      </c>
      <c r="AC27" s="184" t="s">
        <v>310</v>
      </c>
      <c r="AD27" s="86">
        <f t="shared" si="1"/>
        <v>0</v>
      </c>
      <c r="AE27" s="91"/>
      <c r="AF27" s="148" t="s">
        <v>313</v>
      </c>
      <c r="AG27" s="206"/>
    </row>
    <row r="28" spans="2:36" ht="105" x14ac:dyDescent="0.25">
      <c r="B28" s="254"/>
      <c r="C28" s="244"/>
      <c r="D28" s="257"/>
      <c r="E28" s="260"/>
      <c r="F28" s="249"/>
      <c r="G28" s="233"/>
      <c r="H28" s="247"/>
      <c r="I28" s="244"/>
      <c r="J28" s="212"/>
      <c r="K28" s="214"/>
      <c r="L28" s="216"/>
      <c r="M28" s="209"/>
      <c r="N28" s="88" t="s">
        <v>12</v>
      </c>
      <c r="O28" s="97">
        <v>0.09</v>
      </c>
      <c r="P28" s="143">
        <f t="shared" si="2"/>
        <v>0.09</v>
      </c>
      <c r="Q28" s="144">
        <f t="shared" si="3"/>
        <v>1</v>
      </c>
      <c r="R28" s="145">
        <f t="shared" si="0"/>
        <v>0.09</v>
      </c>
      <c r="S28" s="85">
        <f t="shared" si="4"/>
        <v>1</v>
      </c>
      <c r="T28" s="92" t="s">
        <v>146</v>
      </c>
      <c r="U28" s="88" t="s">
        <v>287</v>
      </c>
      <c r="V28" s="88" t="s">
        <v>239</v>
      </c>
      <c r="W28" s="146">
        <v>1</v>
      </c>
      <c r="X28" s="95">
        <v>1</v>
      </c>
      <c r="Y28" s="95">
        <v>1</v>
      </c>
      <c r="Z28" s="90">
        <f t="shared" ref="Z28:Z33" si="6">+Y28/X28</f>
        <v>1</v>
      </c>
      <c r="AA28" s="90">
        <v>1</v>
      </c>
      <c r="AB28" s="147" t="s">
        <v>310</v>
      </c>
      <c r="AC28" s="181" t="s">
        <v>310</v>
      </c>
      <c r="AD28" s="86">
        <f t="shared" si="1"/>
        <v>1</v>
      </c>
      <c r="AE28" s="91"/>
      <c r="AF28" s="148" t="s">
        <v>332</v>
      </c>
      <c r="AG28" s="206"/>
    </row>
    <row r="29" spans="2:36" ht="105" x14ac:dyDescent="0.25">
      <c r="B29" s="254"/>
      <c r="C29" s="244"/>
      <c r="D29" s="257"/>
      <c r="E29" s="260"/>
      <c r="F29" s="249"/>
      <c r="G29" s="233"/>
      <c r="H29" s="247"/>
      <c r="I29" s="244"/>
      <c r="J29" s="212"/>
      <c r="K29" s="214"/>
      <c r="L29" s="216"/>
      <c r="M29" s="209"/>
      <c r="N29" s="88" t="s">
        <v>288</v>
      </c>
      <c r="O29" s="97">
        <v>0.09</v>
      </c>
      <c r="P29" s="143">
        <f t="shared" si="2"/>
        <v>7.6499999999999999E-2</v>
      </c>
      <c r="Q29" s="144">
        <f t="shared" si="3"/>
        <v>0.85</v>
      </c>
      <c r="R29" s="145">
        <f t="shared" si="0"/>
        <v>0.09</v>
      </c>
      <c r="S29" s="85">
        <f t="shared" si="4"/>
        <v>1</v>
      </c>
      <c r="T29" s="92" t="s">
        <v>146</v>
      </c>
      <c r="U29" s="88" t="s">
        <v>287</v>
      </c>
      <c r="V29" s="88" t="s">
        <v>239</v>
      </c>
      <c r="W29" s="146">
        <v>1</v>
      </c>
      <c r="X29" s="95">
        <v>0.85</v>
      </c>
      <c r="Y29" s="95">
        <v>0.85</v>
      </c>
      <c r="Z29" s="90">
        <f t="shared" si="6"/>
        <v>1</v>
      </c>
      <c r="AA29" s="90">
        <v>1</v>
      </c>
      <c r="AB29" s="147" t="s">
        <v>310</v>
      </c>
      <c r="AC29" s="181" t="s">
        <v>310</v>
      </c>
      <c r="AD29" s="86">
        <f t="shared" si="1"/>
        <v>0.85</v>
      </c>
      <c r="AE29" s="91"/>
      <c r="AF29" s="148" t="s">
        <v>339</v>
      </c>
      <c r="AG29" s="206"/>
    </row>
    <row r="30" spans="2:36" ht="131.25" x14ac:dyDescent="0.25">
      <c r="B30" s="254"/>
      <c r="C30" s="244"/>
      <c r="D30" s="257"/>
      <c r="E30" s="260"/>
      <c r="F30" s="249"/>
      <c r="G30" s="233"/>
      <c r="H30" s="247" t="s">
        <v>3</v>
      </c>
      <c r="I30" s="244">
        <v>0.52</v>
      </c>
      <c r="J30" s="218">
        <f>+SUM(P30:P33)*I30</f>
        <v>0.32546711046330346</v>
      </c>
      <c r="K30" s="220">
        <f>+J30/I30</f>
        <v>0.62589828935250658</v>
      </c>
      <c r="L30" s="222">
        <f>+SUM(R30:R33)*I30</f>
        <v>0.5562790697674419</v>
      </c>
      <c r="M30" s="217">
        <f>+L30/I30</f>
        <v>1.0697674418604652</v>
      </c>
      <c r="N30" s="88" t="s">
        <v>28</v>
      </c>
      <c r="O30" s="168">
        <v>0.34883720930232559</v>
      </c>
      <c r="P30" s="143">
        <f t="shared" si="2"/>
        <v>0.21504557617421194</v>
      </c>
      <c r="Q30" s="144">
        <f t="shared" si="3"/>
        <v>0.61646398503274091</v>
      </c>
      <c r="R30" s="145">
        <f t="shared" si="0"/>
        <v>0.41860465116279072</v>
      </c>
      <c r="S30" s="85">
        <f t="shared" si="4"/>
        <v>1.2</v>
      </c>
      <c r="T30" s="92" t="s">
        <v>148</v>
      </c>
      <c r="U30" s="88" t="s">
        <v>289</v>
      </c>
      <c r="V30" s="88" t="s">
        <v>290</v>
      </c>
      <c r="W30" s="150">
        <v>42.76</v>
      </c>
      <c r="X30" s="89">
        <v>33.26</v>
      </c>
      <c r="Y30" s="178">
        <v>26.36</v>
      </c>
      <c r="Z30" s="204">
        <v>1.2</v>
      </c>
      <c r="AA30" s="90">
        <f>+Y30/X30</f>
        <v>0.79254359591100421</v>
      </c>
      <c r="AB30" s="147" t="s">
        <v>310</v>
      </c>
      <c r="AC30" s="181" t="s">
        <v>310</v>
      </c>
      <c r="AD30" s="86">
        <f t="shared" si="1"/>
        <v>0.61646398503274091</v>
      </c>
      <c r="AE30" s="91"/>
      <c r="AF30" s="148" t="s">
        <v>347</v>
      </c>
      <c r="AG30" s="206"/>
      <c r="AJ30" s="177"/>
    </row>
    <row r="31" spans="2:36" ht="78.75" x14ac:dyDescent="0.25">
      <c r="B31" s="254"/>
      <c r="C31" s="244"/>
      <c r="D31" s="257"/>
      <c r="E31" s="260"/>
      <c r="F31" s="249"/>
      <c r="G31" s="233"/>
      <c r="H31" s="247"/>
      <c r="I31" s="244"/>
      <c r="J31" s="212"/>
      <c r="K31" s="220"/>
      <c r="L31" s="222"/>
      <c r="M31" s="209"/>
      <c r="N31" s="88" t="s">
        <v>10</v>
      </c>
      <c r="O31" s="168">
        <v>0.23255813953488375</v>
      </c>
      <c r="P31" s="143">
        <f t="shared" si="2"/>
        <v>0.23255813953488375</v>
      </c>
      <c r="Q31" s="144">
        <f t="shared" si="3"/>
        <v>1</v>
      </c>
      <c r="R31" s="145">
        <f t="shared" si="0"/>
        <v>0.23255813953488375</v>
      </c>
      <c r="S31" s="85">
        <f t="shared" si="4"/>
        <v>1</v>
      </c>
      <c r="T31" s="92" t="s">
        <v>149</v>
      </c>
      <c r="U31" s="88" t="s">
        <v>291</v>
      </c>
      <c r="V31" s="88" t="s">
        <v>290</v>
      </c>
      <c r="W31" s="150">
        <v>229</v>
      </c>
      <c r="X31" s="89">
        <v>229</v>
      </c>
      <c r="Y31" s="89">
        <v>229</v>
      </c>
      <c r="Z31" s="90">
        <f t="shared" si="6"/>
        <v>1</v>
      </c>
      <c r="AA31" s="90">
        <v>1</v>
      </c>
      <c r="AB31" s="147" t="s">
        <v>310</v>
      </c>
      <c r="AC31" s="181" t="s">
        <v>310</v>
      </c>
      <c r="AD31" s="86">
        <f t="shared" si="1"/>
        <v>1</v>
      </c>
      <c r="AE31" s="91"/>
      <c r="AF31" s="148" t="s">
        <v>314</v>
      </c>
      <c r="AG31" s="206"/>
    </row>
    <row r="32" spans="2:36" ht="78.75" x14ac:dyDescent="0.25">
      <c r="B32" s="254"/>
      <c r="C32" s="244"/>
      <c r="D32" s="257"/>
      <c r="E32" s="260"/>
      <c r="F32" s="249"/>
      <c r="G32" s="233"/>
      <c r="H32" s="247"/>
      <c r="I32" s="244"/>
      <c r="J32" s="212"/>
      <c r="K32" s="220"/>
      <c r="L32" s="222"/>
      <c r="M32" s="209"/>
      <c r="N32" s="88" t="s">
        <v>30</v>
      </c>
      <c r="O32" s="168">
        <v>0.23255813953488375</v>
      </c>
      <c r="P32" s="143">
        <f t="shared" si="2"/>
        <v>0.11627906976744187</v>
      </c>
      <c r="Q32" s="144">
        <f t="shared" si="3"/>
        <v>0.5</v>
      </c>
      <c r="R32" s="145">
        <f t="shared" si="0"/>
        <v>0.23255813953488375</v>
      </c>
      <c r="S32" s="85">
        <f t="shared" si="4"/>
        <v>1</v>
      </c>
      <c r="T32" s="92" t="s">
        <v>148</v>
      </c>
      <c r="U32" s="88" t="s">
        <v>292</v>
      </c>
      <c r="V32" s="88" t="s">
        <v>239</v>
      </c>
      <c r="W32" s="146">
        <v>1</v>
      </c>
      <c r="X32" s="95">
        <v>0.5</v>
      </c>
      <c r="Y32" s="95">
        <v>0.5</v>
      </c>
      <c r="Z32" s="90">
        <f t="shared" si="6"/>
        <v>1</v>
      </c>
      <c r="AA32" s="90">
        <v>1</v>
      </c>
      <c r="AB32" s="147" t="s">
        <v>310</v>
      </c>
      <c r="AC32" s="181" t="s">
        <v>310</v>
      </c>
      <c r="AD32" s="86">
        <f t="shared" si="1"/>
        <v>0.5</v>
      </c>
      <c r="AE32" s="91"/>
      <c r="AF32" s="148" t="s">
        <v>315</v>
      </c>
      <c r="AG32" s="206"/>
    </row>
    <row r="33" spans="2:34" ht="84" customHeight="1" thickBot="1" x14ac:dyDescent="0.3">
      <c r="B33" s="255"/>
      <c r="C33" s="245"/>
      <c r="D33" s="258"/>
      <c r="E33" s="261"/>
      <c r="F33" s="250"/>
      <c r="G33" s="234"/>
      <c r="H33" s="252"/>
      <c r="I33" s="245"/>
      <c r="J33" s="219"/>
      <c r="K33" s="221"/>
      <c r="L33" s="223"/>
      <c r="M33" s="210"/>
      <c r="N33" s="151" t="s">
        <v>29</v>
      </c>
      <c r="O33" s="169">
        <v>0.18604651162790697</v>
      </c>
      <c r="P33" s="153">
        <f t="shared" si="2"/>
        <v>6.2015503875968991E-2</v>
      </c>
      <c r="Q33" s="154">
        <f t="shared" si="3"/>
        <v>0.33333333333333331</v>
      </c>
      <c r="R33" s="155">
        <f t="shared" si="0"/>
        <v>0.18604651162790697</v>
      </c>
      <c r="S33" s="156">
        <f t="shared" si="4"/>
        <v>1</v>
      </c>
      <c r="T33" s="170" t="s">
        <v>148</v>
      </c>
      <c r="U33" s="151" t="s">
        <v>293</v>
      </c>
      <c r="V33" s="151" t="s">
        <v>278</v>
      </c>
      <c r="W33" s="171">
        <v>6</v>
      </c>
      <c r="X33" s="172">
        <v>2</v>
      </c>
      <c r="Y33" s="172">
        <v>2</v>
      </c>
      <c r="Z33" s="160">
        <f t="shared" si="6"/>
        <v>1</v>
      </c>
      <c r="AA33" s="160">
        <v>1</v>
      </c>
      <c r="AB33" s="161" t="s">
        <v>310</v>
      </c>
      <c r="AC33" s="182" t="s">
        <v>310</v>
      </c>
      <c r="AD33" s="162">
        <f t="shared" si="1"/>
        <v>0.33333333333333331</v>
      </c>
      <c r="AE33" s="163"/>
      <c r="AF33" s="164" t="s">
        <v>334</v>
      </c>
      <c r="AG33" s="206"/>
    </row>
    <row r="34" spans="2:34" ht="78.75" x14ac:dyDescent="0.25">
      <c r="B34" s="253" t="s">
        <v>18</v>
      </c>
      <c r="C34" s="243">
        <v>0.4</v>
      </c>
      <c r="D34" s="256">
        <f>+SUM(J34)*C34</f>
        <v>6.2815575014561614E-2</v>
      </c>
      <c r="E34" s="259">
        <f>+D34/C34</f>
        <v>0.15703893753640402</v>
      </c>
      <c r="F34" s="248">
        <f>+SUM(L34)*C34</f>
        <v>0.33581832842004267</v>
      </c>
      <c r="G34" s="251">
        <f>+F34/C34</f>
        <v>0.83954582105010667</v>
      </c>
      <c r="H34" s="246" t="s">
        <v>4</v>
      </c>
      <c r="I34" s="243">
        <v>1</v>
      </c>
      <c r="J34" s="211">
        <f>+SUM(P34:P38)*I34</f>
        <v>0.15703893753640402</v>
      </c>
      <c r="K34" s="224">
        <f>+J34/I34</f>
        <v>0.15703893753640402</v>
      </c>
      <c r="L34" s="225">
        <f>+SUM(R34:R38)*I34</f>
        <v>0.83954582105010667</v>
      </c>
      <c r="M34" s="208">
        <f>+L34/I34</f>
        <v>0.83954582105010667</v>
      </c>
      <c r="N34" s="127" t="s">
        <v>31</v>
      </c>
      <c r="O34" s="128">
        <v>0.3</v>
      </c>
      <c r="P34" s="129">
        <f t="shared" si="2"/>
        <v>0</v>
      </c>
      <c r="Q34" s="130">
        <f t="shared" si="3"/>
        <v>0</v>
      </c>
      <c r="R34" s="131">
        <f t="shared" si="0"/>
        <v>0.3</v>
      </c>
      <c r="S34" s="132">
        <f t="shared" si="4"/>
        <v>1</v>
      </c>
      <c r="T34" s="165" t="s">
        <v>148</v>
      </c>
      <c r="U34" s="127" t="s">
        <v>294</v>
      </c>
      <c r="V34" s="127" t="s">
        <v>278</v>
      </c>
      <c r="W34" s="166">
        <v>1</v>
      </c>
      <c r="X34" s="167">
        <v>0</v>
      </c>
      <c r="Y34" s="186">
        <v>0</v>
      </c>
      <c r="Z34" s="138">
        <v>1</v>
      </c>
      <c r="AA34" s="138">
        <v>0</v>
      </c>
      <c r="AB34" s="139" t="s">
        <v>310</v>
      </c>
      <c r="AC34" s="185" t="s">
        <v>310</v>
      </c>
      <c r="AD34" s="140">
        <f t="shared" si="1"/>
        <v>0</v>
      </c>
      <c r="AE34" s="141"/>
      <c r="AF34" s="142" t="s">
        <v>50</v>
      </c>
      <c r="AG34" s="206"/>
    </row>
    <row r="35" spans="2:34" ht="341.25" x14ac:dyDescent="0.25">
      <c r="B35" s="254"/>
      <c r="C35" s="244"/>
      <c r="D35" s="257"/>
      <c r="E35" s="260"/>
      <c r="F35" s="249"/>
      <c r="G35" s="233"/>
      <c r="H35" s="247"/>
      <c r="I35" s="244"/>
      <c r="J35" s="212"/>
      <c r="K35" s="220"/>
      <c r="L35" s="222"/>
      <c r="M35" s="209"/>
      <c r="N35" s="88" t="s">
        <v>157</v>
      </c>
      <c r="O35" s="97">
        <v>0.19</v>
      </c>
      <c r="P35" s="143">
        <f t="shared" si="2"/>
        <v>9.2904053360697805E-2</v>
      </c>
      <c r="Q35" s="144">
        <f t="shared" si="3"/>
        <v>0.48896870189840952</v>
      </c>
      <c r="R35" s="145">
        <f t="shared" si="0"/>
        <v>0.1690662931839402</v>
      </c>
      <c r="S35" s="85">
        <f t="shared" si="4"/>
        <v>0.88982259570494837</v>
      </c>
      <c r="T35" s="92" t="s">
        <v>148</v>
      </c>
      <c r="U35" s="88" t="s">
        <v>295</v>
      </c>
      <c r="V35" s="88" t="s">
        <v>290</v>
      </c>
      <c r="W35" s="173">
        <v>77.959999999999994</v>
      </c>
      <c r="X35" s="89">
        <v>42.84</v>
      </c>
      <c r="Y35" s="89">
        <v>38.119999999999997</v>
      </c>
      <c r="Z35" s="90">
        <f>+Y35/X35</f>
        <v>0.88982259570494848</v>
      </c>
      <c r="AA35" s="90">
        <v>0.88980000000000004</v>
      </c>
      <c r="AB35" s="147" t="s">
        <v>310</v>
      </c>
      <c r="AC35" s="147" t="s">
        <v>310</v>
      </c>
      <c r="AD35" s="86">
        <f t="shared" si="1"/>
        <v>0.48896870189840946</v>
      </c>
      <c r="AE35" s="91"/>
      <c r="AF35" s="148" t="s">
        <v>348</v>
      </c>
      <c r="AG35" s="206"/>
      <c r="AH35" s="177"/>
    </row>
    <row r="36" spans="2:34" ht="183.75" x14ac:dyDescent="0.25">
      <c r="B36" s="254"/>
      <c r="C36" s="244"/>
      <c r="D36" s="257"/>
      <c r="E36" s="260"/>
      <c r="F36" s="249"/>
      <c r="G36" s="233"/>
      <c r="H36" s="247"/>
      <c r="I36" s="244"/>
      <c r="J36" s="212"/>
      <c r="K36" s="220"/>
      <c r="L36" s="222"/>
      <c r="M36" s="209"/>
      <c r="N36" s="88" t="s">
        <v>154</v>
      </c>
      <c r="O36" s="97">
        <v>0.19</v>
      </c>
      <c r="P36" s="143">
        <f t="shared" si="2"/>
        <v>0</v>
      </c>
      <c r="Q36" s="144">
        <f t="shared" si="3"/>
        <v>0</v>
      </c>
      <c r="R36" s="145">
        <f t="shared" si="0"/>
        <v>0</v>
      </c>
      <c r="S36" s="85">
        <f t="shared" si="4"/>
        <v>0</v>
      </c>
      <c r="T36" s="92" t="s">
        <v>149</v>
      </c>
      <c r="U36" s="88" t="s">
        <v>295</v>
      </c>
      <c r="V36" s="88" t="s">
        <v>290</v>
      </c>
      <c r="W36" s="150">
        <v>44.81</v>
      </c>
      <c r="X36" s="89">
        <v>0</v>
      </c>
      <c r="Y36" s="89">
        <v>0</v>
      </c>
      <c r="Z36" s="90">
        <v>0</v>
      </c>
      <c r="AA36" s="90">
        <v>0</v>
      </c>
      <c r="AB36" s="147" t="s">
        <v>310</v>
      </c>
      <c r="AC36" s="180" t="s">
        <v>310</v>
      </c>
      <c r="AD36" s="86">
        <f t="shared" si="1"/>
        <v>0</v>
      </c>
      <c r="AE36" s="91"/>
      <c r="AF36" s="148" t="s">
        <v>349</v>
      </c>
      <c r="AG36" s="206"/>
      <c r="AH36" s="207"/>
    </row>
    <row r="37" spans="2:34" ht="341.25" x14ac:dyDescent="0.25">
      <c r="B37" s="254"/>
      <c r="C37" s="244"/>
      <c r="D37" s="257"/>
      <c r="E37" s="260"/>
      <c r="F37" s="249"/>
      <c r="G37" s="233"/>
      <c r="H37" s="247"/>
      <c r="I37" s="244"/>
      <c r="J37" s="212"/>
      <c r="K37" s="220"/>
      <c r="L37" s="222"/>
      <c r="M37" s="209"/>
      <c r="N37" s="88" t="s">
        <v>156</v>
      </c>
      <c r="O37" s="97">
        <v>0.16</v>
      </c>
      <c r="P37" s="143">
        <f t="shared" si="2"/>
        <v>5.8083446959367332E-2</v>
      </c>
      <c r="Q37" s="144">
        <f t="shared" si="3"/>
        <v>0.36302154349604582</v>
      </c>
      <c r="R37" s="145">
        <f t="shared" si="0"/>
        <v>0.13792138833128278</v>
      </c>
      <c r="S37" s="85">
        <f t="shared" si="4"/>
        <v>0.86200867707051743</v>
      </c>
      <c r="T37" s="92" t="s">
        <v>148</v>
      </c>
      <c r="U37" s="88" t="s">
        <v>296</v>
      </c>
      <c r="V37" s="88" t="s">
        <v>290</v>
      </c>
      <c r="W37" s="150">
        <v>366.7</v>
      </c>
      <c r="X37" s="89">
        <v>154.43</v>
      </c>
      <c r="Y37" s="89">
        <v>133.12</v>
      </c>
      <c r="Z37" s="90">
        <f>+Y37/X37</f>
        <v>0.86200867707051743</v>
      </c>
      <c r="AA37" s="90">
        <v>0.86199999999999999</v>
      </c>
      <c r="AB37" s="147" t="s">
        <v>310</v>
      </c>
      <c r="AC37" s="147" t="s">
        <v>310</v>
      </c>
      <c r="AD37" s="86">
        <f t="shared" si="1"/>
        <v>0.36302154349604582</v>
      </c>
      <c r="AE37" s="91"/>
      <c r="AF37" s="148" t="s">
        <v>343</v>
      </c>
      <c r="AG37" s="206"/>
    </row>
    <row r="38" spans="2:34" ht="210.75" thickBot="1" x14ac:dyDescent="0.3">
      <c r="B38" s="255"/>
      <c r="C38" s="245"/>
      <c r="D38" s="258"/>
      <c r="E38" s="261"/>
      <c r="F38" s="250"/>
      <c r="G38" s="234"/>
      <c r="H38" s="252"/>
      <c r="I38" s="245"/>
      <c r="J38" s="219"/>
      <c r="K38" s="221"/>
      <c r="L38" s="223"/>
      <c r="M38" s="210"/>
      <c r="N38" s="151" t="s">
        <v>155</v>
      </c>
      <c r="O38" s="174">
        <v>0.16</v>
      </c>
      <c r="P38" s="153">
        <f t="shared" si="2"/>
        <v>6.0514372163388798E-3</v>
      </c>
      <c r="Q38" s="154">
        <f t="shared" si="3"/>
        <v>3.7821482602117998E-2</v>
      </c>
      <c r="R38" s="155">
        <f t="shared" si="0"/>
        <v>0.23255813953488372</v>
      </c>
      <c r="S38" s="156">
        <f t="shared" si="4"/>
        <v>1.4534883720930232</v>
      </c>
      <c r="T38" s="170" t="s">
        <v>149</v>
      </c>
      <c r="U38" s="151" t="s">
        <v>296</v>
      </c>
      <c r="V38" s="151" t="s">
        <v>290</v>
      </c>
      <c r="W38" s="171">
        <v>198.3</v>
      </c>
      <c r="X38" s="172">
        <v>5.16</v>
      </c>
      <c r="Y38" s="172">
        <v>7.5</v>
      </c>
      <c r="Z38" s="160">
        <f>+Y38/X38</f>
        <v>1.4534883720930232</v>
      </c>
      <c r="AA38" s="160">
        <v>1.2</v>
      </c>
      <c r="AB38" s="161" t="s">
        <v>310</v>
      </c>
      <c r="AC38" s="161" t="s">
        <v>310</v>
      </c>
      <c r="AD38" s="162">
        <f t="shared" si="1"/>
        <v>3.7821482602117998E-2</v>
      </c>
      <c r="AE38" s="163"/>
      <c r="AF38" s="164" t="s">
        <v>346</v>
      </c>
      <c r="AG38" s="206"/>
    </row>
  </sheetData>
  <autoFilter ref="B14:AF38" xr:uid="{0E8F8555-1EAE-49D9-BBA9-1382328AF5D6}">
    <filterColumn colId="24" showButton="0"/>
    <filterColumn colId="25" showButton="0"/>
    <filterColumn colId="26" showButton="0"/>
  </autoFilter>
  <mergeCells count="53">
    <mergeCell ref="A1:A3"/>
    <mergeCell ref="C2:AC2"/>
    <mergeCell ref="C3:AC3"/>
    <mergeCell ref="C1:AC1"/>
    <mergeCell ref="B15:B23"/>
    <mergeCell ref="C15:C23"/>
    <mergeCell ref="D15:D23"/>
    <mergeCell ref="E15:E23"/>
    <mergeCell ref="H15:H20"/>
    <mergeCell ref="H21:H23"/>
    <mergeCell ref="B34:B38"/>
    <mergeCell ref="C34:C38"/>
    <mergeCell ref="D34:D38"/>
    <mergeCell ref="E34:E38"/>
    <mergeCell ref="B24:B33"/>
    <mergeCell ref="C24:C33"/>
    <mergeCell ref="D24:D33"/>
    <mergeCell ref="E24:E33"/>
    <mergeCell ref="I24:I29"/>
    <mergeCell ref="H24:H29"/>
    <mergeCell ref="F24:F33"/>
    <mergeCell ref="G24:G33"/>
    <mergeCell ref="F34:F38"/>
    <mergeCell ref="G34:G38"/>
    <mergeCell ref="H34:H38"/>
    <mergeCell ref="I34:I38"/>
    <mergeCell ref="H30:H33"/>
    <mergeCell ref="I30:I33"/>
    <mergeCell ref="Z14:AC14"/>
    <mergeCell ref="F15:F23"/>
    <mergeCell ref="G15:G23"/>
    <mergeCell ref="J15:J20"/>
    <mergeCell ref="K15:K20"/>
    <mergeCell ref="L15:L20"/>
    <mergeCell ref="M15:M20"/>
    <mergeCell ref="J21:J23"/>
    <mergeCell ref="K21:K23"/>
    <mergeCell ref="L21:L23"/>
    <mergeCell ref="M21:M23"/>
    <mergeCell ref="I15:I20"/>
    <mergeCell ref="I21:I23"/>
    <mergeCell ref="M34:M38"/>
    <mergeCell ref="J24:J29"/>
    <mergeCell ref="K24:K29"/>
    <mergeCell ref="L24:L29"/>
    <mergeCell ref="M24:M29"/>
    <mergeCell ref="M30:M33"/>
    <mergeCell ref="J30:J33"/>
    <mergeCell ref="K30:K33"/>
    <mergeCell ref="L30:L33"/>
    <mergeCell ref="J34:J38"/>
    <mergeCell ref="K34:K38"/>
    <mergeCell ref="L34:L38"/>
  </mergeCells>
  <conditionalFormatting sqref="AB15:AB38">
    <cfRule type="expression" dxfId="22" priority="23">
      <formula>+AND(X15=0%,Y15=0%)</formula>
    </cfRule>
    <cfRule type="expression" dxfId="21" priority="27">
      <formula>+AND(Z15&gt;=70%,Z15&lt;90%)</formula>
    </cfRule>
    <cfRule type="expression" dxfId="20" priority="28">
      <formula>+AND(X15&lt;&gt;0%,Y15=0%)</formula>
    </cfRule>
    <cfRule type="expression" dxfId="19" priority="29">
      <formula>Z15&gt;=90%</formula>
    </cfRule>
  </conditionalFormatting>
  <conditionalFormatting sqref="AE15:AE38">
    <cfRule type="iconSet" priority="30">
      <iconSet iconSet="4TrafficLights">
        <cfvo type="percent" val="0"/>
        <cfvo type="num" val="0" gte="0"/>
        <cfvo type="num" val="70"/>
        <cfvo type="num" val="90" gte="0"/>
      </iconSet>
    </cfRule>
  </conditionalFormatting>
  <conditionalFormatting sqref="AB16">
    <cfRule type="expression" dxfId="18" priority="24">
      <formula>+AND(Z16&gt;=70%,Z16&lt;90%)</formula>
    </cfRule>
    <cfRule type="expression" dxfId="17" priority="25">
      <formula>+AND(X16&lt;&gt;0%,Y16=0%)</formula>
    </cfRule>
    <cfRule type="expression" dxfId="16" priority="26">
      <formula>Z16&gt;=90%</formula>
    </cfRule>
  </conditionalFormatting>
  <conditionalFormatting sqref="AB15:AB38">
    <cfRule type="expression" dxfId="15" priority="22">
      <formula>+AND(Z15&gt;0%,Z15&lt;=69.9999999999999%,X15&lt;&gt;0%)</formula>
    </cfRule>
  </conditionalFormatting>
  <conditionalFormatting sqref="AC38">
    <cfRule type="expression" dxfId="14" priority="12">
      <formula>+AND(Y38=0%,Z38=0%)</formula>
    </cfRule>
    <cfRule type="expression" dxfId="13" priority="13">
      <formula>+AND(AA38&gt;=70%,AA38&lt;90%)</formula>
    </cfRule>
    <cfRule type="expression" dxfId="12" priority="14">
      <formula>+AND(Y38&lt;&gt;0%,Z38=0%)</formula>
    </cfRule>
    <cfRule type="expression" dxfId="11" priority="15">
      <formula>AA38&gt;=90%</formula>
    </cfRule>
  </conditionalFormatting>
  <conditionalFormatting sqref="AC38">
    <cfRule type="expression" dxfId="10" priority="11">
      <formula>+AND(AA38&gt;0%,AA38&lt;=69.9999999999999%,Y38&lt;&gt;0%)</formula>
    </cfRule>
  </conditionalFormatting>
  <conditionalFormatting sqref="AC37">
    <cfRule type="expression" dxfId="9" priority="7">
      <formula>+AND(Y37=0%,Z37=0%)</formula>
    </cfRule>
    <cfRule type="expression" dxfId="8" priority="8">
      <formula>+AND(AA37&gt;=70%,AA37&lt;90%)</formula>
    </cfRule>
    <cfRule type="expression" dxfId="7" priority="9">
      <formula>+AND(Y37&lt;&gt;0%,Z37=0%)</formula>
    </cfRule>
    <cfRule type="expression" dxfId="6" priority="10">
      <formula>AA37&gt;=90%</formula>
    </cfRule>
  </conditionalFormatting>
  <conditionalFormatting sqref="AC37">
    <cfRule type="expression" dxfId="5" priority="6">
      <formula>+AND(AA37&gt;0%,AA37&lt;=69.9999999999999%,Y37&lt;&gt;0%)</formula>
    </cfRule>
  </conditionalFormatting>
  <conditionalFormatting sqref="AC35">
    <cfRule type="expression" dxfId="4" priority="2">
      <formula>+AND(Y35=0%,Z35=0%)</formula>
    </cfRule>
    <cfRule type="expression" dxfId="3" priority="3">
      <formula>+AND(AA35&gt;=70%,AA35&lt;90%)</formula>
    </cfRule>
    <cfRule type="expression" dxfId="2" priority="4">
      <formula>+AND(Y35&lt;&gt;0%,Z35=0%)</formula>
    </cfRule>
    <cfRule type="expression" dxfId="1" priority="5">
      <formula>AA35&gt;=90%</formula>
    </cfRule>
  </conditionalFormatting>
  <conditionalFormatting sqref="AC35">
    <cfRule type="expression" dxfId="0" priority="1">
      <formula>+AND(AA35&gt;0%,AA35&lt;=69.9999999999999%,Y35&lt;&gt;0%)</formula>
    </cfRule>
  </conditionalFormatting>
  <printOptions horizontalCentered="1"/>
  <pageMargins left="0.25" right="0.25" top="0.75" bottom="0.75" header="0.3" footer="0.3"/>
  <pageSetup paperSize="8" scale="10" orientation="landscape" horizontalDpi="4294967293"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46ED0-7F7F-434C-8516-1D3415919C42}">
  <dimension ref="B4:R41"/>
  <sheetViews>
    <sheetView topLeftCell="H36" workbookViewId="0">
      <selection activeCell="X36" sqref="X36"/>
    </sheetView>
  </sheetViews>
  <sheetFormatPr baseColWidth="10"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21.75" thickBot="1" x14ac:dyDescent="0.4">
      <c r="L4" s="42" t="s">
        <v>169</v>
      </c>
    </row>
    <row r="5" spans="2:18" ht="48.75" thickBot="1" x14ac:dyDescent="0.3">
      <c r="B5" s="43" t="s">
        <v>20</v>
      </c>
      <c r="C5" s="44" t="s">
        <v>170</v>
      </c>
      <c r="D5" s="44" t="s">
        <v>171</v>
      </c>
      <c r="E5" s="44" t="s">
        <v>105</v>
      </c>
      <c r="F5" s="44" t="s">
        <v>172</v>
      </c>
      <c r="G5" s="44" t="s">
        <v>173</v>
      </c>
      <c r="H5" s="44" t="s">
        <v>174</v>
      </c>
      <c r="L5" s="45" t="s">
        <v>175</v>
      </c>
      <c r="M5" s="45" t="s">
        <v>176</v>
      </c>
      <c r="N5" s="45" t="s">
        <v>105</v>
      </c>
      <c r="O5" s="45" t="s">
        <v>106</v>
      </c>
      <c r="P5" s="45" t="s">
        <v>173</v>
      </c>
      <c r="Q5" s="45" t="s">
        <v>174</v>
      </c>
      <c r="R5" s="45" t="s">
        <v>177</v>
      </c>
    </row>
    <row r="6" spans="2:18" ht="145.5" thickTop="1" thickBot="1" x14ac:dyDescent="0.3">
      <c r="B6" s="46" t="s">
        <v>178</v>
      </c>
      <c r="C6" s="47" t="s">
        <v>179</v>
      </c>
      <c r="D6" s="47" t="s">
        <v>180</v>
      </c>
      <c r="E6" s="47" t="s">
        <v>181</v>
      </c>
      <c r="F6" s="47" t="s">
        <v>182</v>
      </c>
      <c r="G6" s="48">
        <v>0.4</v>
      </c>
      <c r="H6" s="48">
        <v>0.12</v>
      </c>
      <c r="L6" s="49" t="s">
        <v>183</v>
      </c>
      <c r="M6" s="50">
        <v>6.8</v>
      </c>
      <c r="N6" s="50">
        <v>0</v>
      </c>
      <c r="O6" s="50">
        <v>0</v>
      </c>
      <c r="P6" s="51">
        <v>0</v>
      </c>
      <c r="Q6" s="51">
        <v>0</v>
      </c>
      <c r="R6" s="52" t="s">
        <v>184</v>
      </c>
    </row>
    <row r="7" spans="2:18" ht="72.75" thickBot="1" x14ac:dyDescent="0.3">
      <c r="B7" s="53" t="s">
        <v>185</v>
      </c>
      <c r="C7" s="54">
        <v>12</v>
      </c>
      <c r="D7" s="54">
        <v>4</v>
      </c>
      <c r="E7" s="54">
        <v>1</v>
      </c>
      <c r="F7" s="54">
        <v>1</v>
      </c>
      <c r="G7" s="55">
        <f>+F7/E7</f>
        <v>1</v>
      </c>
      <c r="H7" s="55">
        <f>+F7/D7</f>
        <v>0.25</v>
      </c>
      <c r="L7" s="56" t="s">
        <v>186</v>
      </c>
      <c r="M7" s="57">
        <v>3</v>
      </c>
      <c r="N7" s="57">
        <v>0</v>
      </c>
      <c r="O7" s="57">
        <v>0</v>
      </c>
      <c r="P7" s="58">
        <v>0</v>
      </c>
      <c r="Q7" s="58">
        <v>0</v>
      </c>
      <c r="R7" s="59" t="s">
        <v>187</v>
      </c>
    </row>
    <row r="8" spans="2:18" ht="180.75" thickBot="1" x14ac:dyDescent="0.3">
      <c r="B8" s="60" t="s">
        <v>188</v>
      </c>
      <c r="C8" s="61">
        <v>19</v>
      </c>
      <c r="D8" s="61">
        <v>6</v>
      </c>
      <c r="E8" s="61">
        <v>0</v>
      </c>
      <c r="F8" s="61">
        <v>0</v>
      </c>
      <c r="G8" s="61">
        <v>0</v>
      </c>
      <c r="H8" s="61">
        <v>0</v>
      </c>
      <c r="L8" s="62" t="s">
        <v>189</v>
      </c>
      <c r="M8" s="63">
        <v>32.96</v>
      </c>
      <c r="N8" s="63">
        <v>12.9</v>
      </c>
      <c r="O8" s="63">
        <v>5.2</v>
      </c>
      <c r="P8" s="64">
        <f>+O8/N8</f>
        <v>0.40310077519379844</v>
      </c>
      <c r="Q8" s="64">
        <f>+O8/M8</f>
        <v>0.15776699029126215</v>
      </c>
      <c r="R8" s="65" t="s">
        <v>190</v>
      </c>
    </row>
    <row r="9" spans="2:18" ht="29.25" thickBot="1" x14ac:dyDescent="0.3">
      <c r="B9" s="53" t="s">
        <v>191</v>
      </c>
      <c r="C9" s="54">
        <v>1</v>
      </c>
      <c r="D9" s="54">
        <v>1</v>
      </c>
      <c r="E9" s="54">
        <v>0</v>
      </c>
      <c r="F9" s="54">
        <v>0</v>
      </c>
      <c r="G9" s="54">
        <v>0</v>
      </c>
      <c r="H9" s="54">
        <v>0</v>
      </c>
    </row>
    <row r="10" spans="2:18" ht="57.75" thickBot="1" x14ac:dyDescent="0.3">
      <c r="B10" s="60" t="s">
        <v>192</v>
      </c>
      <c r="C10" s="61">
        <v>8</v>
      </c>
      <c r="D10" s="61">
        <v>1</v>
      </c>
      <c r="E10" s="61">
        <v>0</v>
      </c>
      <c r="F10" s="61">
        <v>0</v>
      </c>
      <c r="G10" s="61">
        <v>0</v>
      </c>
      <c r="H10" s="61">
        <v>0</v>
      </c>
    </row>
    <row r="11" spans="2:18" ht="43.5" thickBot="1" x14ac:dyDescent="0.3">
      <c r="B11" s="53" t="s">
        <v>193</v>
      </c>
      <c r="C11" s="54">
        <v>533.98</v>
      </c>
      <c r="D11" s="54">
        <v>77.959999999999994</v>
      </c>
      <c r="E11" s="54">
        <v>20.59</v>
      </c>
      <c r="F11" s="54">
        <v>35.07</v>
      </c>
      <c r="G11" s="66">
        <f t="shared" ref="G11" si="0">IF(E11=0,0,IF((F11/E11)&gt;=1.2,1.2,(F11/E11)))</f>
        <v>1.2</v>
      </c>
      <c r="H11" s="67">
        <f>+F11/D11</f>
        <v>0.44984607491021039</v>
      </c>
    </row>
    <row r="12" spans="2:18" ht="48.75" customHeight="1" thickBot="1" x14ac:dyDescent="0.3">
      <c r="B12" s="60" t="s">
        <v>194</v>
      </c>
      <c r="C12" s="61">
        <v>783.72</v>
      </c>
      <c r="D12" s="61">
        <v>366.7</v>
      </c>
      <c r="E12" s="61">
        <v>131.74</v>
      </c>
      <c r="F12" s="61">
        <v>116.57</v>
      </c>
      <c r="G12" s="68">
        <f>+F12/E12</f>
        <v>0.88484894489145272</v>
      </c>
      <c r="H12" s="68">
        <f>+F12/D12</f>
        <v>0.31788928279247342</v>
      </c>
    </row>
    <row r="13" spans="2:18" ht="15.75" thickBot="1" x14ac:dyDescent="0.3">
      <c r="L13" s="69" t="s">
        <v>193</v>
      </c>
    </row>
    <row r="14" spans="2:18" ht="48.75" thickBot="1" x14ac:dyDescent="0.3">
      <c r="L14" s="45" t="s">
        <v>175</v>
      </c>
      <c r="M14" s="45" t="s">
        <v>176</v>
      </c>
      <c r="N14" s="45" t="s">
        <v>105</v>
      </c>
      <c r="O14" s="45" t="s">
        <v>106</v>
      </c>
      <c r="P14" s="45" t="s">
        <v>173</v>
      </c>
      <c r="Q14" s="45" t="s">
        <v>174</v>
      </c>
      <c r="R14" s="45" t="s">
        <v>177</v>
      </c>
    </row>
    <row r="15" spans="2:18" ht="171" customHeight="1" thickTop="1" thickBot="1" x14ac:dyDescent="0.3">
      <c r="L15" s="70" t="s">
        <v>195</v>
      </c>
      <c r="M15" s="50">
        <v>20</v>
      </c>
      <c r="N15" s="50">
        <v>2</v>
      </c>
      <c r="O15" s="50">
        <v>0.5</v>
      </c>
      <c r="P15" s="51">
        <f>+O15/N15</f>
        <v>0.25</v>
      </c>
      <c r="Q15" s="51">
        <f>+O15/M15</f>
        <v>2.5000000000000001E-2</v>
      </c>
      <c r="R15" s="52" t="s">
        <v>196</v>
      </c>
    </row>
    <row r="16" spans="2:18" ht="54.75" thickBot="1" x14ac:dyDescent="0.3">
      <c r="L16" s="71" t="s">
        <v>197</v>
      </c>
      <c r="M16" s="57">
        <v>2.5</v>
      </c>
      <c r="N16" s="57">
        <v>2.5</v>
      </c>
      <c r="O16" s="57">
        <v>1.95</v>
      </c>
      <c r="P16" s="58">
        <f>+O16/N16</f>
        <v>0.78</v>
      </c>
      <c r="Q16" s="58">
        <f t="shared" ref="Q16:Q25" si="1">+O16/M16</f>
        <v>0.78</v>
      </c>
      <c r="R16" s="59" t="s">
        <v>198</v>
      </c>
    </row>
    <row r="17" spans="12:18" ht="66.75" customHeight="1" thickBot="1" x14ac:dyDescent="0.3">
      <c r="L17" s="72" t="s">
        <v>199</v>
      </c>
      <c r="M17" s="63">
        <v>2.5299999999999998</v>
      </c>
      <c r="N17" s="63">
        <v>0</v>
      </c>
      <c r="O17" s="63">
        <v>0</v>
      </c>
      <c r="P17" s="64">
        <v>0</v>
      </c>
      <c r="Q17" s="64">
        <f t="shared" si="1"/>
        <v>0</v>
      </c>
      <c r="R17" s="65" t="s">
        <v>200</v>
      </c>
    </row>
    <row r="18" spans="12:18" ht="38.25" customHeight="1" thickBot="1" x14ac:dyDescent="0.3">
      <c r="L18" s="71" t="s">
        <v>201</v>
      </c>
      <c r="M18" s="57">
        <v>11.9</v>
      </c>
      <c r="N18" s="57">
        <v>11.9</v>
      </c>
      <c r="O18" s="57">
        <v>11.9</v>
      </c>
      <c r="P18" s="58">
        <f>+O18/N18</f>
        <v>1</v>
      </c>
      <c r="Q18" s="58">
        <f t="shared" si="1"/>
        <v>1</v>
      </c>
      <c r="R18" s="59" t="s">
        <v>202</v>
      </c>
    </row>
    <row r="19" spans="12:18" ht="51" customHeight="1" thickBot="1" x14ac:dyDescent="0.3">
      <c r="L19" s="45" t="s">
        <v>175</v>
      </c>
      <c r="M19" s="45" t="s">
        <v>176</v>
      </c>
      <c r="N19" s="45" t="s">
        <v>105</v>
      </c>
      <c r="O19" s="45" t="s">
        <v>106</v>
      </c>
      <c r="P19" s="45" t="s">
        <v>173</v>
      </c>
      <c r="Q19" s="45" t="s">
        <v>174</v>
      </c>
      <c r="R19" s="45" t="s">
        <v>177</v>
      </c>
    </row>
    <row r="20" spans="12:18" ht="246.75" customHeight="1" thickTop="1" thickBot="1" x14ac:dyDescent="0.3">
      <c r="L20" s="72" t="s">
        <v>203</v>
      </c>
      <c r="M20" s="63">
        <v>9.43</v>
      </c>
      <c r="N20" s="63">
        <v>2</v>
      </c>
      <c r="O20" s="63">
        <v>0.5</v>
      </c>
      <c r="P20" s="64">
        <f>+O20/N20</f>
        <v>0.25</v>
      </c>
      <c r="Q20" s="64">
        <f t="shared" si="1"/>
        <v>5.3022269353128315E-2</v>
      </c>
      <c r="R20" s="65" t="s">
        <v>204</v>
      </c>
    </row>
    <row r="21" spans="12:18" ht="71.25" customHeight="1" thickBot="1" x14ac:dyDescent="0.3">
      <c r="L21" s="71" t="s">
        <v>205</v>
      </c>
      <c r="M21" s="57">
        <v>0.6</v>
      </c>
      <c r="N21" s="57">
        <v>0.6</v>
      </c>
      <c r="O21" s="57">
        <v>0.6</v>
      </c>
      <c r="P21" s="58">
        <f t="shared" ref="P21" si="2">+O21/N21</f>
        <v>1</v>
      </c>
      <c r="Q21" s="58">
        <f t="shared" si="1"/>
        <v>1</v>
      </c>
      <c r="R21" s="59" t="s">
        <v>206</v>
      </c>
    </row>
    <row r="22" spans="12:18" ht="72.75" thickBot="1" x14ac:dyDescent="0.3">
      <c r="L22" s="72" t="s">
        <v>207</v>
      </c>
      <c r="M22" s="63">
        <v>4</v>
      </c>
      <c r="N22" s="63">
        <v>0</v>
      </c>
      <c r="O22" s="63">
        <v>2.62</v>
      </c>
      <c r="P22" s="64">
        <v>1.2</v>
      </c>
      <c r="Q22" s="64">
        <f t="shared" si="1"/>
        <v>0.65500000000000003</v>
      </c>
      <c r="R22" s="73" t="s">
        <v>208</v>
      </c>
    </row>
    <row r="23" spans="12:18" ht="51" customHeight="1" thickBot="1" x14ac:dyDescent="0.3">
      <c r="L23" s="45" t="s">
        <v>175</v>
      </c>
      <c r="M23" s="45" t="s">
        <v>176</v>
      </c>
      <c r="N23" s="45" t="s">
        <v>105</v>
      </c>
      <c r="O23" s="45" t="s">
        <v>106</v>
      </c>
      <c r="P23" s="45" t="s">
        <v>173</v>
      </c>
      <c r="Q23" s="45" t="s">
        <v>174</v>
      </c>
      <c r="R23" s="45" t="s">
        <v>177</v>
      </c>
    </row>
    <row r="24" spans="12:18" ht="91.5" thickTop="1" thickBot="1" x14ac:dyDescent="0.3">
      <c r="L24" s="71" t="s">
        <v>209</v>
      </c>
      <c r="M24" s="57">
        <v>17</v>
      </c>
      <c r="N24" s="57">
        <v>0</v>
      </c>
      <c r="O24" s="57">
        <v>17</v>
      </c>
      <c r="P24" s="58">
        <v>1.2</v>
      </c>
      <c r="Q24" s="58">
        <f t="shared" si="1"/>
        <v>1</v>
      </c>
      <c r="R24" s="59" t="s">
        <v>210</v>
      </c>
    </row>
    <row r="25" spans="12:18" ht="162.75" thickBot="1" x14ac:dyDescent="0.3">
      <c r="L25" s="72" t="s">
        <v>211</v>
      </c>
      <c r="M25" s="63">
        <v>10</v>
      </c>
      <c r="N25" s="63">
        <v>0</v>
      </c>
      <c r="O25" s="63">
        <v>0</v>
      </c>
      <c r="P25" s="64">
        <v>0</v>
      </c>
      <c r="Q25" s="64">
        <f t="shared" si="1"/>
        <v>0</v>
      </c>
      <c r="R25" s="65" t="s">
        <v>212</v>
      </c>
    </row>
    <row r="29" spans="12:18" ht="15.75" thickBot="1" x14ac:dyDescent="0.3">
      <c r="L29" s="74" t="s">
        <v>213</v>
      </c>
    </row>
    <row r="30" spans="12:18" ht="48.75" thickBot="1" x14ac:dyDescent="0.3">
      <c r="L30" s="45" t="s">
        <v>175</v>
      </c>
      <c r="M30" s="45" t="s">
        <v>176</v>
      </c>
      <c r="N30" s="45" t="s">
        <v>105</v>
      </c>
      <c r="O30" s="45" t="s">
        <v>106</v>
      </c>
      <c r="P30" s="45" t="s">
        <v>173</v>
      </c>
      <c r="Q30" s="45" t="s">
        <v>174</v>
      </c>
      <c r="R30" s="45" t="s">
        <v>177</v>
      </c>
    </row>
    <row r="31" spans="12:18" ht="64.5" customHeight="1" thickTop="1" thickBot="1" x14ac:dyDescent="0.3">
      <c r="L31" s="75" t="s">
        <v>195</v>
      </c>
      <c r="M31" s="50">
        <v>2.5299999999999998</v>
      </c>
      <c r="N31" s="50">
        <v>0</v>
      </c>
      <c r="O31" s="50">
        <v>0</v>
      </c>
      <c r="P31" s="51">
        <v>0</v>
      </c>
      <c r="Q31" s="51">
        <f>+O31/M31</f>
        <v>0</v>
      </c>
      <c r="R31" s="52" t="s">
        <v>214</v>
      </c>
    </row>
    <row r="32" spans="12:18" ht="162.75" thickBot="1" x14ac:dyDescent="0.3">
      <c r="L32" s="76" t="s">
        <v>199</v>
      </c>
      <c r="M32" s="57">
        <v>26.31</v>
      </c>
      <c r="N32" s="57">
        <v>1</v>
      </c>
      <c r="O32" s="57">
        <v>0</v>
      </c>
      <c r="P32" s="58">
        <f>+O32/N32</f>
        <v>0</v>
      </c>
      <c r="Q32" s="58">
        <f>+O32/M32</f>
        <v>0</v>
      </c>
      <c r="R32" s="59" t="s">
        <v>215</v>
      </c>
    </row>
    <row r="33" spans="12:18" ht="54.75" customHeight="1" thickBot="1" x14ac:dyDescent="0.3">
      <c r="L33" s="77" t="s">
        <v>216</v>
      </c>
      <c r="M33" s="63">
        <v>105.1</v>
      </c>
      <c r="N33" s="63">
        <v>15.7</v>
      </c>
      <c r="O33" s="63">
        <v>15.7</v>
      </c>
      <c r="P33" s="64">
        <f>+O33/N33</f>
        <v>1</v>
      </c>
      <c r="Q33" s="64">
        <f>+O33/M33</f>
        <v>0.14938154138915319</v>
      </c>
      <c r="R33" s="65" t="s">
        <v>217</v>
      </c>
    </row>
    <row r="34" spans="12:18" ht="54.75" customHeight="1" thickBot="1" x14ac:dyDescent="0.3">
      <c r="L34" s="45" t="s">
        <v>175</v>
      </c>
      <c r="M34" s="45" t="s">
        <v>176</v>
      </c>
      <c r="N34" s="45" t="s">
        <v>105</v>
      </c>
      <c r="O34" s="45" t="s">
        <v>106</v>
      </c>
      <c r="P34" s="45" t="s">
        <v>173</v>
      </c>
      <c r="Q34" s="45" t="s">
        <v>174</v>
      </c>
      <c r="R34" s="45" t="s">
        <v>177</v>
      </c>
    </row>
    <row r="35" spans="12:18" ht="55.5" thickTop="1" thickBot="1" x14ac:dyDescent="0.3">
      <c r="L35" s="76" t="s">
        <v>218</v>
      </c>
      <c r="M35" s="57">
        <v>65</v>
      </c>
      <c r="N35" s="57">
        <v>0</v>
      </c>
      <c r="O35" s="57">
        <v>0</v>
      </c>
      <c r="P35" s="58">
        <v>0</v>
      </c>
      <c r="Q35" s="58">
        <f>+O35/M35</f>
        <v>0</v>
      </c>
      <c r="R35" s="59" t="s">
        <v>217</v>
      </c>
    </row>
    <row r="36" spans="12:18" ht="108.75" thickBot="1" x14ac:dyDescent="0.3">
      <c r="L36" s="77" t="s">
        <v>205</v>
      </c>
      <c r="M36" s="63">
        <v>22</v>
      </c>
      <c r="N36" s="63">
        <v>17</v>
      </c>
      <c r="O36" s="63">
        <v>14</v>
      </c>
      <c r="P36" s="64">
        <f>+O36/N36</f>
        <v>0.82352941176470584</v>
      </c>
      <c r="Q36" s="64">
        <f>+O36/M36</f>
        <v>0.63636363636363635</v>
      </c>
      <c r="R36" s="65" t="s">
        <v>219</v>
      </c>
    </row>
    <row r="37" spans="12:18" ht="72.75" thickBot="1" x14ac:dyDescent="0.3">
      <c r="L37" s="76" t="s">
        <v>220</v>
      </c>
      <c r="M37" s="57">
        <v>20</v>
      </c>
      <c r="N37" s="57">
        <v>0</v>
      </c>
      <c r="O37" s="57">
        <v>2</v>
      </c>
      <c r="P37" s="58">
        <v>1.2</v>
      </c>
      <c r="Q37" s="58">
        <f>+O37/M37</f>
        <v>0.1</v>
      </c>
      <c r="R37" s="59" t="s">
        <v>208</v>
      </c>
    </row>
    <row r="38" spans="12:18" ht="48.75" thickBot="1" x14ac:dyDescent="0.3">
      <c r="L38" s="45" t="s">
        <v>175</v>
      </c>
      <c r="M38" s="45" t="s">
        <v>176</v>
      </c>
      <c r="N38" s="45" t="s">
        <v>105</v>
      </c>
      <c r="O38" s="45" t="s">
        <v>106</v>
      </c>
      <c r="P38" s="45" t="s">
        <v>173</v>
      </c>
      <c r="Q38" s="45" t="s">
        <v>174</v>
      </c>
      <c r="R38" s="45" t="s">
        <v>177</v>
      </c>
    </row>
    <row r="39" spans="12:18" ht="109.5" thickTop="1" thickBot="1" x14ac:dyDescent="0.3">
      <c r="L39" s="77" t="s">
        <v>221</v>
      </c>
      <c r="M39" s="63">
        <v>46.2</v>
      </c>
      <c r="N39" s="63">
        <v>8.1999999999999993</v>
      </c>
      <c r="O39" s="63">
        <v>7.3</v>
      </c>
      <c r="P39" s="64">
        <f>+O39/N39</f>
        <v>0.8902439024390244</v>
      </c>
      <c r="Q39" s="64">
        <f>+O39/M39</f>
        <v>0.15800865800865799</v>
      </c>
      <c r="R39" s="65" t="s">
        <v>222</v>
      </c>
    </row>
    <row r="40" spans="12:18" ht="54.75" thickBot="1" x14ac:dyDescent="0.3">
      <c r="L40" s="76" t="s">
        <v>223</v>
      </c>
      <c r="M40" s="57">
        <v>77.599999999999994</v>
      </c>
      <c r="N40" s="57">
        <v>74</v>
      </c>
      <c r="O40" s="57">
        <v>75.8</v>
      </c>
      <c r="P40" s="58">
        <f>+O40/N40</f>
        <v>1.0243243243243243</v>
      </c>
      <c r="Q40" s="58">
        <f>+O40/M40</f>
        <v>0.97680412371134029</v>
      </c>
      <c r="R40" s="59" t="s">
        <v>217</v>
      </c>
    </row>
    <row r="41" spans="12:18" ht="54.75" thickBot="1" x14ac:dyDescent="0.3">
      <c r="L41" s="77" t="s">
        <v>224</v>
      </c>
      <c r="M41" s="63">
        <v>1.99</v>
      </c>
      <c r="N41" s="63">
        <v>0.68</v>
      </c>
      <c r="O41" s="63">
        <v>0.77</v>
      </c>
      <c r="P41" s="64">
        <f>+O41/N41</f>
        <v>1.1323529411764706</v>
      </c>
      <c r="Q41" s="64">
        <f>+O41/M41</f>
        <v>0.38693467336683418</v>
      </c>
      <c r="R41" s="65" t="s">
        <v>217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E7E51-1FFB-4F6B-A1C4-B230E1124D8B}">
  <dimension ref="A1:F26"/>
  <sheetViews>
    <sheetView showGridLines="0" workbookViewId="0"/>
  </sheetViews>
  <sheetFormatPr baseColWidth="10" defaultRowHeight="15" x14ac:dyDescent="0.25"/>
  <sheetData>
    <row r="1" spans="1:6" ht="15.75" thickBot="1" x14ac:dyDescent="0.3">
      <c r="A1" s="79" t="s">
        <v>238</v>
      </c>
      <c r="B1" s="81" t="s">
        <v>239</v>
      </c>
      <c r="C1" s="79" t="s">
        <v>240</v>
      </c>
      <c r="D1" s="81" t="s">
        <v>239</v>
      </c>
      <c r="E1" s="79" t="s">
        <v>20</v>
      </c>
      <c r="F1" s="81" t="s">
        <v>239</v>
      </c>
    </row>
    <row r="2" spans="1:6" ht="15.75" thickBot="1" x14ac:dyDescent="0.3">
      <c r="A2" s="278">
        <v>1</v>
      </c>
      <c r="B2" s="277">
        <v>20</v>
      </c>
      <c r="C2" s="278" t="s">
        <v>241</v>
      </c>
      <c r="D2" s="277">
        <v>49</v>
      </c>
      <c r="E2" s="80" t="s">
        <v>246</v>
      </c>
      <c r="F2" s="82">
        <v>30</v>
      </c>
    </row>
    <row r="3" spans="1:6" ht="15.75" thickBot="1" x14ac:dyDescent="0.3">
      <c r="A3" s="278"/>
      <c r="B3" s="277"/>
      <c r="C3" s="278"/>
      <c r="D3" s="277"/>
      <c r="E3" s="80" t="s">
        <v>247</v>
      </c>
      <c r="F3" s="82">
        <v>14</v>
      </c>
    </row>
    <row r="4" spans="1:6" ht="15.75" thickBot="1" x14ac:dyDescent="0.3">
      <c r="A4" s="278"/>
      <c r="B4" s="277"/>
      <c r="C4" s="278"/>
      <c r="D4" s="277"/>
      <c r="E4" s="80" t="s">
        <v>248</v>
      </c>
      <c r="F4" s="82">
        <v>20</v>
      </c>
    </row>
    <row r="5" spans="1:6" ht="15.75" thickBot="1" x14ac:dyDescent="0.3">
      <c r="A5" s="278"/>
      <c r="B5" s="277"/>
      <c r="C5" s="278"/>
      <c r="D5" s="277"/>
      <c r="E5" s="80" t="s">
        <v>249</v>
      </c>
      <c r="F5" s="82">
        <v>5</v>
      </c>
    </row>
    <row r="6" spans="1:6" ht="15.75" thickBot="1" x14ac:dyDescent="0.3">
      <c r="A6" s="278"/>
      <c r="B6" s="277"/>
      <c r="C6" s="278"/>
      <c r="D6" s="277"/>
      <c r="E6" s="80" t="s">
        <v>250</v>
      </c>
      <c r="F6" s="82">
        <v>16</v>
      </c>
    </row>
    <row r="7" spans="1:6" ht="15.75" thickBot="1" x14ac:dyDescent="0.3">
      <c r="A7" s="278"/>
      <c r="B7" s="277"/>
      <c r="C7" s="278"/>
      <c r="D7" s="277"/>
      <c r="E7" s="80" t="s">
        <v>251</v>
      </c>
      <c r="F7" s="82">
        <v>15</v>
      </c>
    </row>
    <row r="8" spans="1:6" ht="15.75" thickBot="1" x14ac:dyDescent="0.3">
      <c r="A8" s="278"/>
      <c r="B8" s="277"/>
      <c r="C8" s="278" t="s">
        <v>242</v>
      </c>
      <c r="D8" s="277">
        <v>51</v>
      </c>
      <c r="E8" s="80" t="s">
        <v>252</v>
      </c>
      <c r="F8" s="82">
        <v>41</v>
      </c>
    </row>
    <row r="9" spans="1:6" ht="15.75" thickBot="1" x14ac:dyDescent="0.3">
      <c r="A9" s="278"/>
      <c r="B9" s="277"/>
      <c r="C9" s="278"/>
      <c r="D9" s="277"/>
      <c r="E9" s="80" t="s">
        <v>253</v>
      </c>
      <c r="F9" s="82">
        <v>25</v>
      </c>
    </row>
    <row r="10" spans="1:6" ht="15.75" thickBot="1" x14ac:dyDescent="0.3">
      <c r="A10" s="278"/>
      <c r="B10" s="277"/>
      <c r="C10" s="278"/>
      <c r="D10" s="277"/>
      <c r="E10" s="80" t="s">
        <v>254</v>
      </c>
      <c r="F10" s="82">
        <v>34</v>
      </c>
    </row>
    <row r="11" spans="1:6" ht="15.75" thickBot="1" x14ac:dyDescent="0.3">
      <c r="A11" s="278">
        <v>2</v>
      </c>
      <c r="B11" s="277">
        <v>40</v>
      </c>
      <c r="C11" s="278" t="s">
        <v>243</v>
      </c>
      <c r="D11" s="277">
        <v>48</v>
      </c>
      <c r="E11" s="80" t="s">
        <v>255</v>
      </c>
      <c r="F11" s="82">
        <v>26</v>
      </c>
    </row>
    <row r="12" spans="1:6" ht="15.75" thickBot="1" x14ac:dyDescent="0.3">
      <c r="A12" s="278"/>
      <c r="B12" s="277"/>
      <c r="C12" s="278"/>
      <c r="D12" s="277"/>
      <c r="E12" s="80" t="s">
        <v>256</v>
      </c>
      <c r="F12" s="82">
        <v>20</v>
      </c>
    </row>
    <row r="13" spans="1:6" ht="15.75" thickBot="1" x14ac:dyDescent="0.3">
      <c r="A13" s="278"/>
      <c r="B13" s="277"/>
      <c r="C13" s="278"/>
      <c r="D13" s="277"/>
      <c r="E13" s="80" t="s">
        <v>257</v>
      </c>
      <c r="F13" s="82">
        <v>16</v>
      </c>
    </row>
    <row r="14" spans="1:6" ht="15.75" thickBot="1" x14ac:dyDescent="0.3">
      <c r="A14" s="278"/>
      <c r="B14" s="277"/>
      <c r="C14" s="278"/>
      <c r="D14" s="277"/>
      <c r="E14" s="80" t="s">
        <v>258</v>
      </c>
      <c r="F14" s="82">
        <v>20</v>
      </c>
    </row>
    <row r="15" spans="1:6" ht="15.75" thickBot="1" x14ac:dyDescent="0.3">
      <c r="A15" s="278"/>
      <c r="B15" s="277"/>
      <c r="C15" s="278"/>
      <c r="D15" s="277"/>
      <c r="E15" s="80" t="s">
        <v>259</v>
      </c>
      <c r="F15" s="82">
        <v>9</v>
      </c>
    </row>
    <row r="16" spans="1:6" ht="15.75" thickBot="1" x14ac:dyDescent="0.3">
      <c r="A16" s="278"/>
      <c r="B16" s="277"/>
      <c r="C16" s="278"/>
      <c r="D16" s="277"/>
      <c r="E16" s="80" t="s">
        <v>260</v>
      </c>
      <c r="F16" s="82">
        <v>9</v>
      </c>
    </row>
    <row r="17" spans="1:6" ht="15.75" thickBot="1" x14ac:dyDescent="0.3">
      <c r="A17" s="278"/>
      <c r="B17" s="277"/>
      <c r="C17" s="278" t="s">
        <v>244</v>
      </c>
      <c r="D17" s="277">
        <v>52</v>
      </c>
      <c r="E17" s="80" t="s">
        <v>261</v>
      </c>
      <c r="F17" s="82">
        <v>30</v>
      </c>
    </row>
    <row r="18" spans="1:6" ht="15.75" thickBot="1" x14ac:dyDescent="0.3">
      <c r="A18" s="278"/>
      <c r="B18" s="277"/>
      <c r="C18" s="278"/>
      <c r="D18" s="277"/>
      <c r="E18" s="80" t="s">
        <v>262</v>
      </c>
      <c r="F18" s="82">
        <v>20</v>
      </c>
    </row>
    <row r="19" spans="1:6" ht="15.75" thickBot="1" x14ac:dyDescent="0.3">
      <c r="A19" s="278"/>
      <c r="B19" s="277"/>
      <c r="C19" s="278"/>
      <c r="D19" s="277"/>
      <c r="E19" s="80" t="s">
        <v>263</v>
      </c>
      <c r="F19" s="82">
        <v>20</v>
      </c>
    </row>
    <row r="20" spans="1:6" ht="15.75" thickBot="1" x14ac:dyDescent="0.3">
      <c r="A20" s="278"/>
      <c r="B20" s="277"/>
      <c r="C20" s="278"/>
      <c r="D20" s="277"/>
      <c r="E20" s="80" t="s">
        <v>264</v>
      </c>
      <c r="F20" s="82">
        <v>16</v>
      </c>
    </row>
    <row r="21" spans="1:6" ht="15.75" thickBot="1" x14ac:dyDescent="0.3">
      <c r="A21" s="278"/>
      <c r="B21" s="277"/>
      <c r="C21" s="278"/>
      <c r="D21" s="277"/>
      <c r="E21" s="80" t="s">
        <v>265</v>
      </c>
      <c r="F21" s="82">
        <v>14</v>
      </c>
    </row>
    <row r="22" spans="1:6" ht="15.75" thickBot="1" x14ac:dyDescent="0.3">
      <c r="A22" s="278">
        <v>3</v>
      </c>
      <c r="B22" s="277">
        <v>40</v>
      </c>
      <c r="C22" s="278" t="s">
        <v>245</v>
      </c>
      <c r="D22" s="277">
        <v>100</v>
      </c>
      <c r="E22" s="80" t="s">
        <v>266</v>
      </c>
      <c r="F22" s="82">
        <v>30</v>
      </c>
    </row>
    <row r="23" spans="1:6" ht="15.75" thickBot="1" x14ac:dyDescent="0.3">
      <c r="A23" s="278"/>
      <c r="B23" s="277"/>
      <c r="C23" s="278"/>
      <c r="D23" s="277"/>
      <c r="E23" s="80" t="s">
        <v>267</v>
      </c>
      <c r="F23" s="82">
        <v>19</v>
      </c>
    </row>
    <row r="24" spans="1:6" ht="15.75" thickBot="1" x14ac:dyDescent="0.3">
      <c r="A24" s="278"/>
      <c r="B24" s="277"/>
      <c r="C24" s="278"/>
      <c r="D24" s="277"/>
      <c r="E24" s="80" t="s">
        <v>268</v>
      </c>
      <c r="F24" s="82">
        <v>19</v>
      </c>
    </row>
    <row r="25" spans="1:6" ht="15.75" thickBot="1" x14ac:dyDescent="0.3">
      <c r="A25" s="278"/>
      <c r="B25" s="277"/>
      <c r="C25" s="278"/>
      <c r="D25" s="277"/>
      <c r="E25" s="80" t="s">
        <v>269</v>
      </c>
      <c r="F25" s="82">
        <v>16</v>
      </c>
    </row>
    <row r="26" spans="1:6" ht="15.75" thickBot="1" x14ac:dyDescent="0.3">
      <c r="A26" s="278"/>
      <c r="B26" s="277"/>
      <c r="C26" s="278"/>
      <c r="D26" s="277"/>
      <c r="E26" s="80" t="s">
        <v>270</v>
      </c>
      <c r="F26" s="82">
        <v>16</v>
      </c>
    </row>
  </sheetData>
  <mergeCells count="16">
    <mergeCell ref="A2:A10"/>
    <mergeCell ref="A11:A21"/>
    <mergeCell ref="A22:A26"/>
    <mergeCell ref="B2:B10"/>
    <mergeCell ref="B11:B21"/>
    <mergeCell ref="B22:B26"/>
    <mergeCell ref="C2:C7"/>
    <mergeCell ref="C8:C10"/>
    <mergeCell ref="C11:C16"/>
    <mergeCell ref="C17:C21"/>
    <mergeCell ref="C22:C26"/>
    <mergeCell ref="D2:D7"/>
    <mergeCell ref="D8:D10"/>
    <mergeCell ref="D11:D16"/>
    <mergeCell ref="D17:D21"/>
    <mergeCell ref="D22:D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6F8CB-7FEF-4D40-889B-7C9B78A09063}">
  <dimension ref="A2:N32"/>
  <sheetViews>
    <sheetView topLeftCell="B1" workbookViewId="0">
      <selection activeCell="X36" sqref="X36"/>
    </sheetView>
  </sheetViews>
  <sheetFormatPr baseColWidth="10" defaultRowHeight="15" x14ac:dyDescent="0.25"/>
  <cols>
    <col min="1" max="1" width="31.85546875" customWidth="1"/>
    <col min="2" max="2" width="17.42578125" customWidth="1"/>
    <col min="3" max="3" width="16.140625" customWidth="1"/>
    <col min="4" max="4" width="19" customWidth="1"/>
    <col min="5" max="5" width="16.85546875" customWidth="1"/>
    <col min="6" max="6" width="19.28515625" customWidth="1"/>
    <col min="7" max="7" width="36.42578125" customWidth="1"/>
    <col min="8" max="8" width="39.85546875" customWidth="1"/>
    <col min="9" max="9" width="17.140625" customWidth="1"/>
    <col min="10" max="10" width="14.5703125" customWidth="1"/>
    <col min="11" max="11" width="14" customWidth="1"/>
    <col min="12" max="12" width="17.7109375" customWidth="1"/>
    <col min="13" max="13" width="21.5703125" customWidth="1"/>
    <col min="14" max="14" width="25.28515625" customWidth="1"/>
  </cols>
  <sheetData>
    <row r="2" spans="1:14" ht="21.75" thickBot="1" x14ac:dyDescent="0.4">
      <c r="A2" s="42" t="s">
        <v>273</v>
      </c>
    </row>
    <row r="3" spans="1:14" ht="72.75" thickBot="1" x14ac:dyDescent="0.3">
      <c r="A3" s="45" t="s">
        <v>175</v>
      </c>
      <c r="B3" s="45" t="s">
        <v>176</v>
      </c>
      <c r="C3" s="45" t="s">
        <v>114</v>
      </c>
      <c r="D3" s="45" t="s">
        <v>115</v>
      </c>
      <c r="E3" s="45" t="s">
        <v>271</v>
      </c>
      <c r="F3" s="45" t="s">
        <v>174</v>
      </c>
      <c r="G3" s="45" t="s">
        <v>177</v>
      </c>
    </row>
    <row r="4" spans="1:14" ht="48" thickTop="1" thickBot="1" x14ac:dyDescent="0.3">
      <c r="A4" s="49" t="s">
        <v>183</v>
      </c>
      <c r="B4" s="50">
        <v>6.8</v>
      </c>
      <c r="C4" s="50">
        <v>0</v>
      </c>
      <c r="D4" s="50">
        <v>0</v>
      </c>
      <c r="E4" s="51">
        <v>0</v>
      </c>
      <c r="F4" s="51">
        <v>0</v>
      </c>
      <c r="G4" s="52"/>
    </row>
    <row r="5" spans="1:14" ht="54" customHeight="1" thickBot="1" x14ac:dyDescent="0.3">
      <c r="A5" s="56" t="s">
        <v>186</v>
      </c>
      <c r="B5" s="57">
        <v>3</v>
      </c>
      <c r="C5" s="57">
        <v>0</v>
      </c>
      <c r="D5" s="57">
        <v>0</v>
      </c>
      <c r="E5" s="58">
        <v>0</v>
      </c>
      <c r="F5" s="58">
        <v>0</v>
      </c>
      <c r="G5" s="59"/>
    </row>
    <row r="6" spans="1:14" ht="73.5" customHeight="1" thickBot="1" x14ac:dyDescent="0.3">
      <c r="A6" s="62" t="s">
        <v>189</v>
      </c>
      <c r="B6" s="63">
        <v>32.96</v>
      </c>
      <c r="C6" s="63">
        <v>12.9</v>
      </c>
      <c r="D6" s="63">
        <f>5.2+14.95</f>
        <v>20.149999999999999</v>
      </c>
      <c r="E6" s="64">
        <v>1.2</v>
      </c>
      <c r="F6" s="64">
        <f>+D6/B6</f>
        <v>0.61134708737864074</v>
      </c>
      <c r="G6" s="65"/>
    </row>
    <row r="8" spans="1:14" ht="15.75" thickBot="1" x14ac:dyDescent="0.3">
      <c r="H8" s="69" t="s">
        <v>193</v>
      </c>
    </row>
    <row r="9" spans="1:14" ht="72.75" thickBot="1" x14ac:dyDescent="0.3">
      <c r="H9" s="45" t="s">
        <v>175</v>
      </c>
      <c r="I9" s="45" t="s">
        <v>176</v>
      </c>
      <c r="J9" s="45" t="s">
        <v>114</v>
      </c>
      <c r="K9" s="45" t="s">
        <v>115</v>
      </c>
      <c r="L9" s="45" t="s">
        <v>271</v>
      </c>
      <c r="M9" s="45" t="s">
        <v>174</v>
      </c>
      <c r="N9" s="45" t="s">
        <v>177</v>
      </c>
    </row>
    <row r="10" spans="1:14" ht="24.75" thickTop="1" thickBot="1" x14ac:dyDescent="0.3">
      <c r="H10" s="70" t="s">
        <v>195</v>
      </c>
      <c r="I10" s="50">
        <v>20</v>
      </c>
      <c r="J10" s="50">
        <v>0.61</v>
      </c>
      <c r="K10" s="50">
        <v>0</v>
      </c>
      <c r="L10" s="51">
        <f>+K10/J10</f>
        <v>0</v>
      </c>
      <c r="M10" s="51">
        <f>+K10/I10</f>
        <v>0</v>
      </c>
      <c r="N10" s="52"/>
    </row>
    <row r="11" spans="1:14" ht="24" thickBot="1" x14ac:dyDescent="0.3">
      <c r="H11" s="71" t="s">
        <v>197</v>
      </c>
      <c r="I11" s="57">
        <v>2.5</v>
      </c>
      <c r="J11" s="57">
        <v>0</v>
      </c>
      <c r="K11" s="57">
        <v>0.32</v>
      </c>
      <c r="L11" s="58">
        <v>0</v>
      </c>
      <c r="M11" s="58">
        <f t="shared" ref="M11:M18" si="0">+K11/I11</f>
        <v>0.128</v>
      </c>
      <c r="N11" s="59"/>
    </row>
    <row r="12" spans="1:14" ht="47.25" thickBot="1" x14ac:dyDescent="0.3">
      <c r="H12" s="72" t="s">
        <v>199</v>
      </c>
      <c r="I12" s="63">
        <v>2.5299999999999998</v>
      </c>
      <c r="J12" s="63">
        <v>0</v>
      </c>
      <c r="K12" s="63">
        <v>0</v>
      </c>
      <c r="L12" s="64">
        <v>0</v>
      </c>
      <c r="M12" s="64">
        <f t="shared" si="0"/>
        <v>0</v>
      </c>
      <c r="N12" s="65"/>
    </row>
    <row r="13" spans="1:14" ht="24" thickBot="1" x14ac:dyDescent="0.3">
      <c r="H13" s="71" t="s">
        <v>201</v>
      </c>
      <c r="I13" s="57">
        <v>11.9</v>
      </c>
      <c r="J13" s="57">
        <v>0</v>
      </c>
      <c r="K13" s="57">
        <v>0</v>
      </c>
      <c r="L13" s="58">
        <v>0</v>
      </c>
      <c r="M13" s="58">
        <f t="shared" si="0"/>
        <v>0</v>
      </c>
      <c r="N13" s="59"/>
    </row>
    <row r="14" spans="1:14" ht="93.75" thickBot="1" x14ac:dyDescent="0.3">
      <c r="H14" s="72" t="s">
        <v>203</v>
      </c>
      <c r="I14" s="63">
        <v>9.43</v>
      </c>
      <c r="J14" s="63">
        <v>0.5</v>
      </c>
      <c r="K14" s="63">
        <v>0.32500000000000001</v>
      </c>
      <c r="L14" s="64">
        <f t="shared" ref="L14:L17" si="1">+K14/J14</f>
        <v>0.65</v>
      </c>
      <c r="M14" s="64">
        <f t="shared" si="0"/>
        <v>3.4464475079533409E-2</v>
      </c>
      <c r="N14" s="65"/>
    </row>
    <row r="15" spans="1:14" ht="24" thickBot="1" x14ac:dyDescent="0.3">
      <c r="H15" s="71" t="s">
        <v>205</v>
      </c>
      <c r="I15" s="57">
        <v>0.6</v>
      </c>
      <c r="J15" s="57">
        <v>0</v>
      </c>
      <c r="K15" s="57">
        <v>0</v>
      </c>
      <c r="L15" s="58">
        <v>0</v>
      </c>
      <c r="M15" s="58">
        <f t="shared" si="0"/>
        <v>0</v>
      </c>
      <c r="N15" s="59"/>
    </row>
    <row r="16" spans="1:14" ht="24" thickBot="1" x14ac:dyDescent="0.3">
      <c r="H16" s="72" t="s">
        <v>207</v>
      </c>
      <c r="I16" s="63">
        <v>4</v>
      </c>
      <c r="J16" s="63">
        <v>0</v>
      </c>
      <c r="K16" s="63">
        <v>0</v>
      </c>
      <c r="L16" s="64">
        <v>0</v>
      </c>
      <c r="M16" s="64">
        <f t="shared" si="0"/>
        <v>0</v>
      </c>
      <c r="N16" s="73"/>
    </row>
    <row r="17" spans="8:14" ht="24" thickBot="1" x14ac:dyDescent="0.3">
      <c r="H17" s="71" t="s">
        <v>209</v>
      </c>
      <c r="I17" s="57">
        <v>17</v>
      </c>
      <c r="J17" s="57">
        <v>17</v>
      </c>
      <c r="K17" s="57">
        <v>17</v>
      </c>
      <c r="L17" s="58">
        <f t="shared" si="1"/>
        <v>1</v>
      </c>
      <c r="M17" s="58">
        <f t="shared" si="0"/>
        <v>1</v>
      </c>
      <c r="N17" s="59"/>
    </row>
    <row r="18" spans="8:14" ht="24" thickBot="1" x14ac:dyDescent="0.3">
      <c r="H18" s="72" t="s">
        <v>211</v>
      </c>
      <c r="I18" s="63">
        <v>10</v>
      </c>
      <c r="J18" s="63">
        <v>0</v>
      </c>
      <c r="K18" s="63">
        <v>0</v>
      </c>
      <c r="L18" s="64">
        <v>0</v>
      </c>
      <c r="M18" s="64">
        <f t="shared" si="0"/>
        <v>0</v>
      </c>
      <c r="N18" s="65"/>
    </row>
    <row r="22" spans="8:14" ht="15.75" thickBot="1" x14ac:dyDescent="0.3">
      <c r="H22" s="74" t="s">
        <v>213</v>
      </c>
    </row>
    <row r="23" spans="8:14" ht="72.75" thickBot="1" x14ac:dyDescent="0.3">
      <c r="H23" s="45" t="s">
        <v>175</v>
      </c>
      <c r="I23" s="45" t="s">
        <v>176</v>
      </c>
      <c r="J23" s="45" t="s">
        <v>114</v>
      </c>
      <c r="K23" s="45" t="s">
        <v>115</v>
      </c>
      <c r="L23" s="45" t="s">
        <v>271</v>
      </c>
      <c r="M23" s="45" t="s">
        <v>174</v>
      </c>
      <c r="N23" s="45" t="s">
        <v>177</v>
      </c>
    </row>
    <row r="24" spans="8:14" ht="24.75" thickTop="1" thickBot="1" x14ac:dyDescent="0.3">
      <c r="H24" s="75" t="s">
        <v>195</v>
      </c>
      <c r="I24" s="50">
        <v>2.5299999999999998</v>
      </c>
      <c r="J24" s="50">
        <v>0</v>
      </c>
      <c r="K24" s="50">
        <v>0</v>
      </c>
      <c r="L24" s="51">
        <v>0</v>
      </c>
      <c r="M24" s="51">
        <f t="shared" ref="M24:M32" si="2">+K24/I24</f>
        <v>0</v>
      </c>
      <c r="N24" s="52"/>
    </row>
    <row r="25" spans="8:14" ht="36.75" thickBot="1" x14ac:dyDescent="0.3">
      <c r="H25" s="76" t="s">
        <v>199</v>
      </c>
      <c r="I25" s="57">
        <v>26.31</v>
      </c>
      <c r="J25" s="57">
        <v>0</v>
      </c>
      <c r="K25" s="57">
        <v>0.28999999999999998</v>
      </c>
      <c r="L25" s="58">
        <v>0</v>
      </c>
      <c r="M25" s="58">
        <f t="shared" si="2"/>
        <v>1.1022424933485367E-2</v>
      </c>
      <c r="N25" s="59"/>
    </row>
    <row r="26" spans="8:14" ht="24" thickBot="1" x14ac:dyDescent="0.3">
      <c r="H26" s="77" t="s">
        <v>216</v>
      </c>
      <c r="I26" s="63">
        <v>105.1</v>
      </c>
      <c r="J26" s="63">
        <v>0</v>
      </c>
      <c r="K26" s="63">
        <v>0</v>
      </c>
      <c r="L26" s="64">
        <v>0</v>
      </c>
      <c r="M26" s="64">
        <f t="shared" si="2"/>
        <v>0</v>
      </c>
      <c r="N26" s="65"/>
    </row>
    <row r="27" spans="8:14" ht="36.75" thickBot="1" x14ac:dyDescent="0.3">
      <c r="H27" s="76" t="s">
        <v>218</v>
      </c>
      <c r="I27" s="57">
        <v>65</v>
      </c>
      <c r="J27" s="57">
        <v>0</v>
      </c>
      <c r="K27" s="57">
        <v>0</v>
      </c>
      <c r="L27" s="58">
        <v>0</v>
      </c>
      <c r="M27" s="58">
        <f t="shared" si="2"/>
        <v>0</v>
      </c>
      <c r="N27" s="59"/>
    </row>
    <row r="28" spans="8:14" ht="24" thickBot="1" x14ac:dyDescent="0.3">
      <c r="H28" s="77" t="s">
        <v>205</v>
      </c>
      <c r="I28" s="63">
        <v>22</v>
      </c>
      <c r="J28" s="63">
        <v>5</v>
      </c>
      <c r="K28" s="63">
        <v>3</v>
      </c>
      <c r="L28" s="64">
        <f t="shared" ref="L28:L30" si="3">+K28/J28</f>
        <v>0.6</v>
      </c>
      <c r="M28" s="64">
        <f t="shared" si="2"/>
        <v>0.13636363636363635</v>
      </c>
      <c r="N28" s="65"/>
    </row>
    <row r="29" spans="8:14" ht="24" thickBot="1" x14ac:dyDescent="0.3">
      <c r="H29" s="76" t="s">
        <v>220</v>
      </c>
      <c r="I29" s="57">
        <v>20</v>
      </c>
      <c r="J29" s="57">
        <v>0</v>
      </c>
      <c r="K29" s="57">
        <v>2</v>
      </c>
      <c r="L29" s="58">
        <v>0</v>
      </c>
      <c r="M29" s="58">
        <f t="shared" si="2"/>
        <v>0.1</v>
      </c>
      <c r="N29" s="59"/>
    </row>
    <row r="30" spans="8:14" ht="24" thickBot="1" x14ac:dyDescent="0.3">
      <c r="H30" s="77" t="s">
        <v>221</v>
      </c>
      <c r="I30" s="63">
        <v>46.2</v>
      </c>
      <c r="J30" s="63">
        <v>3.6</v>
      </c>
      <c r="K30" s="63">
        <v>0.3</v>
      </c>
      <c r="L30" s="64">
        <f t="shared" si="3"/>
        <v>8.3333333333333329E-2</v>
      </c>
      <c r="M30" s="64">
        <f t="shared" si="2"/>
        <v>6.4935064935064931E-3</v>
      </c>
      <c r="N30" s="65"/>
    </row>
    <row r="31" spans="8:14" ht="24" thickBot="1" x14ac:dyDescent="0.3">
      <c r="H31" s="76" t="s">
        <v>223</v>
      </c>
      <c r="I31" s="57">
        <v>77.599999999999994</v>
      </c>
      <c r="J31" s="57">
        <v>0</v>
      </c>
      <c r="K31" s="57">
        <v>0</v>
      </c>
      <c r="L31" s="58">
        <v>0</v>
      </c>
      <c r="M31" s="58">
        <f t="shared" si="2"/>
        <v>0</v>
      </c>
      <c r="N31" s="59"/>
    </row>
    <row r="32" spans="8:14" ht="36.75" thickBot="1" x14ac:dyDescent="0.3">
      <c r="H32" s="77" t="s">
        <v>224</v>
      </c>
      <c r="I32" s="63">
        <v>1.99</v>
      </c>
      <c r="J32" s="63">
        <v>0.17</v>
      </c>
      <c r="K32" s="63">
        <v>0.62</v>
      </c>
      <c r="L32" s="64">
        <v>1.2</v>
      </c>
      <c r="M32" s="64">
        <f t="shared" si="2"/>
        <v>0.31155778894472363</v>
      </c>
      <c r="N32" s="6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2AE7-7BF0-4C63-8755-85DF65E271AF}">
  <sheetPr>
    <tabColor rgb="FF3333CC"/>
  </sheetPr>
  <dimension ref="A1:O72"/>
  <sheetViews>
    <sheetView view="pageBreakPreview" zoomScale="85" zoomScaleNormal="100" zoomScaleSheetLayoutView="85" workbookViewId="0">
      <selection activeCell="D4" sqref="D4"/>
    </sheetView>
  </sheetViews>
  <sheetFormatPr baseColWidth="10" defaultRowHeight="15" x14ac:dyDescent="0.25"/>
  <cols>
    <col min="2" max="2" width="35.7109375" customWidth="1"/>
    <col min="3" max="3" width="6.140625" bestFit="1" customWidth="1"/>
    <col min="4" max="4" width="13.28515625" customWidth="1"/>
    <col min="5" max="5" width="6" bestFit="1" customWidth="1"/>
    <col min="6" max="6" width="9.42578125" bestFit="1" customWidth="1"/>
    <col min="7" max="7" width="20.85546875" customWidth="1"/>
    <col min="9" max="9" width="23.85546875" customWidth="1"/>
  </cols>
  <sheetData>
    <row r="1" spans="1:15" x14ac:dyDescent="0.25">
      <c r="A1" s="19"/>
      <c r="B1" s="19"/>
      <c r="C1" s="19"/>
      <c r="D1" s="19"/>
      <c r="E1" s="19"/>
      <c r="F1" s="19"/>
      <c r="G1" s="19"/>
      <c r="H1" s="19"/>
      <c r="I1" s="19"/>
      <c r="J1" s="19"/>
      <c r="K1" s="19"/>
      <c r="L1" s="19"/>
      <c r="M1" s="19"/>
      <c r="N1" s="19"/>
      <c r="O1" s="19"/>
    </row>
    <row r="2" spans="1:15" x14ac:dyDescent="0.25">
      <c r="A2" s="19"/>
      <c r="B2" s="196"/>
      <c r="C2" s="189" t="s">
        <v>324</v>
      </c>
      <c r="D2" s="189" t="s">
        <v>323</v>
      </c>
      <c r="E2" s="19"/>
      <c r="F2" s="19"/>
      <c r="G2" s="19"/>
      <c r="H2" s="19"/>
      <c r="I2" s="19"/>
      <c r="J2" s="19"/>
      <c r="K2" s="19"/>
      <c r="L2" s="19"/>
      <c r="M2" s="19"/>
      <c r="N2" s="19"/>
      <c r="O2" s="19"/>
    </row>
    <row r="3" spans="1:15" ht="30" x14ac:dyDescent="0.25">
      <c r="A3" s="19"/>
      <c r="B3" s="189" t="s">
        <v>326</v>
      </c>
      <c r="C3" s="195">
        <v>1</v>
      </c>
      <c r="D3" s="194">
        <f>+Tablero!C11</f>
        <v>0.38</v>
      </c>
      <c r="E3" s="19"/>
      <c r="F3" s="19"/>
      <c r="G3" s="19"/>
      <c r="H3" s="19"/>
      <c r="I3" s="19"/>
      <c r="J3" s="19"/>
      <c r="K3" s="19"/>
      <c r="L3" s="19"/>
      <c r="M3" s="19"/>
      <c r="N3" s="19"/>
      <c r="O3" s="19"/>
    </row>
    <row r="4" spans="1:15" ht="27" x14ac:dyDescent="0.25">
      <c r="A4" s="19"/>
      <c r="B4" s="189" t="s">
        <v>327</v>
      </c>
      <c r="C4" s="195">
        <v>1</v>
      </c>
      <c r="D4" s="194">
        <f>+Tablero!C10</f>
        <v>0.86292995632701941</v>
      </c>
      <c r="E4" s="19"/>
      <c r="F4" s="19"/>
      <c r="G4" s="19"/>
      <c r="H4" s="19"/>
      <c r="I4" s="19"/>
      <c r="J4" s="19"/>
      <c r="K4" s="19"/>
      <c r="L4" s="19"/>
      <c r="M4" s="19"/>
      <c r="N4" s="19"/>
      <c r="O4" s="19"/>
    </row>
    <row r="5" spans="1:15" x14ac:dyDescent="0.25">
      <c r="A5" s="19"/>
      <c r="B5" s="19"/>
      <c r="C5" s="19"/>
      <c r="D5" s="19"/>
      <c r="E5" s="19"/>
      <c r="F5" s="19"/>
      <c r="G5" s="19"/>
      <c r="H5" s="19"/>
      <c r="I5" s="19"/>
      <c r="J5" s="19"/>
      <c r="K5" s="19"/>
      <c r="L5" s="19"/>
      <c r="M5" s="19"/>
      <c r="N5" s="19"/>
      <c r="O5" s="19"/>
    </row>
    <row r="6" spans="1:15" x14ac:dyDescent="0.25">
      <c r="A6" s="19"/>
      <c r="B6" s="19"/>
      <c r="C6" s="19"/>
      <c r="D6" s="19"/>
      <c r="E6" s="19"/>
      <c r="F6" s="19"/>
      <c r="G6" s="19"/>
      <c r="H6" s="19"/>
      <c r="I6" s="19"/>
      <c r="J6" s="19"/>
      <c r="K6" s="19"/>
      <c r="L6" s="19"/>
      <c r="M6" s="19"/>
      <c r="N6" s="19"/>
      <c r="O6" s="19"/>
    </row>
    <row r="7" spans="1:15" x14ac:dyDescent="0.25">
      <c r="A7" s="19"/>
      <c r="B7" s="19"/>
      <c r="C7" s="19"/>
      <c r="D7" s="19"/>
      <c r="E7" s="19"/>
      <c r="F7" s="19"/>
      <c r="G7" s="19"/>
      <c r="H7" s="19"/>
      <c r="I7" s="19"/>
      <c r="J7" s="19"/>
      <c r="K7" s="19"/>
      <c r="L7" s="19"/>
      <c r="M7" s="19"/>
      <c r="N7" s="19"/>
      <c r="O7" s="19"/>
    </row>
    <row r="8" spans="1:15" x14ac:dyDescent="0.25">
      <c r="A8" s="19"/>
      <c r="B8" s="19"/>
      <c r="C8" s="19"/>
      <c r="D8" s="19"/>
      <c r="E8" s="19"/>
      <c r="F8" s="19"/>
      <c r="G8" s="19"/>
      <c r="H8" s="19"/>
      <c r="I8" s="19"/>
      <c r="J8" s="19"/>
      <c r="K8" s="19"/>
      <c r="L8" s="19"/>
      <c r="M8" s="19"/>
      <c r="N8" s="19"/>
      <c r="O8" s="19"/>
    </row>
    <row r="9" spans="1:15" x14ac:dyDescent="0.25">
      <c r="A9" s="19"/>
      <c r="B9" s="19"/>
      <c r="C9" s="19"/>
      <c r="D9" s="19"/>
      <c r="E9" s="19"/>
      <c r="F9" s="19"/>
      <c r="G9" s="19"/>
      <c r="H9" s="19"/>
      <c r="I9" s="19"/>
      <c r="J9" s="19"/>
      <c r="K9" s="19"/>
      <c r="L9" s="19"/>
      <c r="M9" s="19"/>
      <c r="N9" s="19"/>
      <c r="O9" s="19"/>
    </row>
    <row r="10" spans="1:15" x14ac:dyDescent="0.25">
      <c r="A10" s="19"/>
      <c r="B10" s="19"/>
      <c r="C10" s="19"/>
      <c r="D10" s="19"/>
      <c r="E10" s="19"/>
      <c r="F10" s="19"/>
      <c r="G10" s="19"/>
      <c r="H10" s="19"/>
      <c r="I10" s="19"/>
      <c r="J10" s="19"/>
      <c r="K10" s="19"/>
      <c r="L10" s="19"/>
      <c r="M10" s="19"/>
      <c r="N10" s="19"/>
      <c r="O10" s="19"/>
    </row>
    <row r="11" spans="1:15" x14ac:dyDescent="0.25">
      <c r="A11" s="19"/>
      <c r="B11" s="19"/>
      <c r="C11" s="19"/>
      <c r="D11" s="19"/>
      <c r="E11" s="19"/>
      <c r="F11" s="19"/>
      <c r="G11" s="19"/>
      <c r="H11" s="19"/>
      <c r="I11" s="19"/>
      <c r="J11" s="19"/>
      <c r="K11" s="19"/>
      <c r="L11" s="19"/>
      <c r="M11" s="19"/>
      <c r="N11" s="19"/>
      <c r="O11" s="19"/>
    </row>
    <row r="12" spans="1:15" x14ac:dyDescent="0.25">
      <c r="A12" s="19"/>
      <c r="B12" s="19"/>
      <c r="C12" s="19"/>
      <c r="D12" s="19"/>
      <c r="E12" s="19"/>
      <c r="F12" s="19"/>
      <c r="G12" s="19"/>
      <c r="H12" s="19"/>
      <c r="I12" s="19"/>
      <c r="J12" s="19"/>
      <c r="K12" s="19"/>
      <c r="L12" s="19"/>
      <c r="M12" s="19"/>
      <c r="N12" s="19"/>
      <c r="O12" s="19"/>
    </row>
    <row r="13" spans="1:15" x14ac:dyDescent="0.25">
      <c r="A13" s="19"/>
      <c r="B13" s="19"/>
      <c r="C13" s="19"/>
      <c r="D13" s="19"/>
      <c r="E13" s="19"/>
      <c r="F13" s="19"/>
      <c r="G13" s="19"/>
      <c r="H13" s="19"/>
      <c r="I13" s="19"/>
      <c r="J13" s="19"/>
      <c r="K13" s="19"/>
      <c r="L13" s="19"/>
      <c r="M13" s="19"/>
      <c r="N13" s="19"/>
      <c r="O13" s="19"/>
    </row>
    <row r="14" spans="1:15" x14ac:dyDescent="0.25">
      <c r="A14" s="19"/>
      <c r="B14" s="19"/>
      <c r="C14" s="19"/>
      <c r="D14" s="19"/>
      <c r="E14" s="19"/>
      <c r="F14" s="19"/>
      <c r="G14" s="19"/>
      <c r="H14" s="19"/>
      <c r="I14" s="19"/>
      <c r="J14" s="19"/>
      <c r="K14" s="19"/>
      <c r="L14" s="19"/>
      <c r="M14" s="19"/>
      <c r="N14" s="19"/>
      <c r="O14" s="19"/>
    </row>
    <row r="15" spans="1:15" x14ac:dyDescent="0.25">
      <c r="A15" s="19"/>
      <c r="B15" s="19"/>
      <c r="C15" s="19"/>
      <c r="D15" s="19"/>
      <c r="E15" s="19"/>
      <c r="F15" s="19"/>
      <c r="G15" s="19"/>
      <c r="H15" s="19"/>
      <c r="I15" s="19"/>
      <c r="J15" s="19"/>
      <c r="K15" s="19"/>
      <c r="L15" s="19"/>
      <c r="M15" s="19"/>
      <c r="N15" s="19"/>
      <c r="O15" s="19"/>
    </row>
    <row r="16" spans="1:15" x14ac:dyDescent="0.25">
      <c r="A16" s="19"/>
      <c r="B16" s="19"/>
      <c r="C16" s="19"/>
      <c r="D16" s="19"/>
      <c r="E16" s="19"/>
      <c r="F16" s="19"/>
      <c r="G16" s="19"/>
      <c r="H16" s="19"/>
      <c r="I16" s="19"/>
      <c r="J16" s="19"/>
      <c r="K16" s="19"/>
      <c r="L16" s="19"/>
      <c r="M16" s="19"/>
      <c r="N16" s="19"/>
      <c r="O16" s="19"/>
    </row>
    <row r="17" spans="1:15" x14ac:dyDescent="0.25">
      <c r="A17" s="19"/>
      <c r="B17" s="19"/>
      <c r="C17" s="19"/>
      <c r="D17" s="19"/>
      <c r="E17" s="19"/>
      <c r="F17" s="19"/>
      <c r="G17" s="19"/>
      <c r="H17" s="19"/>
      <c r="I17" s="19"/>
      <c r="J17" s="19"/>
      <c r="K17" s="19"/>
      <c r="L17" s="19"/>
      <c r="M17" s="19"/>
      <c r="N17" s="19"/>
      <c r="O17" s="19"/>
    </row>
    <row r="18" spans="1:15" x14ac:dyDescent="0.25">
      <c r="A18" s="19"/>
      <c r="B18" s="19"/>
      <c r="C18" s="19"/>
      <c r="D18" s="19"/>
      <c r="E18" s="19"/>
      <c r="F18" s="19"/>
      <c r="G18" s="19"/>
      <c r="H18" s="19"/>
      <c r="I18" s="19"/>
      <c r="J18" s="19"/>
      <c r="K18" s="19"/>
      <c r="L18" s="19"/>
      <c r="M18" s="19"/>
      <c r="N18" s="19"/>
      <c r="O18" s="19"/>
    </row>
    <row r="19" spans="1:15" x14ac:dyDescent="0.25">
      <c r="A19" s="19"/>
      <c r="B19" s="19"/>
      <c r="C19" s="19"/>
      <c r="D19" s="19"/>
      <c r="E19" s="19"/>
      <c r="F19" s="19"/>
      <c r="G19" s="19"/>
      <c r="H19" s="19"/>
      <c r="I19" s="19"/>
      <c r="J19" s="19"/>
      <c r="K19" s="19"/>
      <c r="L19" s="19"/>
      <c r="M19" s="19"/>
      <c r="N19" s="19"/>
      <c r="O19" s="19"/>
    </row>
    <row r="20" spans="1:15" x14ac:dyDescent="0.25">
      <c r="A20" s="19"/>
      <c r="B20" s="19"/>
      <c r="C20" s="19"/>
      <c r="D20" s="19"/>
      <c r="E20" s="19"/>
      <c r="F20" s="19"/>
      <c r="G20" s="19"/>
      <c r="H20" s="19"/>
      <c r="I20" s="19"/>
      <c r="J20" s="19"/>
      <c r="K20" s="19"/>
      <c r="L20" s="19"/>
      <c r="M20" s="19"/>
      <c r="N20" s="19"/>
      <c r="O20" s="19"/>
    </row>
    <row r="21" spans="1:15" x14ac:dyDescent="0.25">
      <c r="A21" s="19"/>
      <c r="B21" s="19"/>
      <c r="C21" s="19"/>
      <c r="D21" s="19"/>
      <c r="E21" s="19"/>
      <c r="F21" s="19"/>
      <c r="G21" s="19"/>
      <c r="H21" s="19"/>
      <c r="I21" s="19"/>
      <c r="J21" s="19"/>
      <c r="K21" s="19"/>
      <c r="L21" s="19"/>
      <c r="M21" s="19"/>
      <c r="N21" s="19"/>
      <c r="O21" s="19"/>
    </row>
    <row r="22" spans="1:15" x14ac:dyDescent="0.25">
      <c r="A22" s="19"/>
      <c r="B22" s="19"/>
      <c r="C22" s="19"/>
      <c r="D22" s="19"/>
      <c r="E22" s="19"/>
      <c r="F22" s="19"/>
      <c r="G22" s="19"/>
      <c r="H22" s="19"/>
      <c r="I22" s="19"/>
      <c r="J22" s="19"/>
      <c r="K22" s="19"/>
      <c r="L22" s="19"/>
      <c r="M22" s="19"/>
      <c r="N22" s="19"/>
      <c r="O22" s="19"/>
    </row>
    <row r="23" spans="1:15" x14ac:dyDescent="0.25">
      <c r="A23" s="19"/>
      <c r="B23" s="19"/>
      <c r="C23" s="19"/>
      <c r="D23" s="19"/>
      <c r="E23" s="19"/>
      <c r="F23" s="19"/>
      <c r="G23" s="19"/>
      <c r="H23" s="19"/>
      <c r="I23" s="19"/>
      <c r="J23" s="19"/>
      <c r="K23" s="19"/>
      <c r="L23" s="19"/>
      <c r="M23" s="19"/>
      <c r="N23" s="19"/>
      <c r="O23" s="19"/>
    </row>
    <row r="24" spans="1:15" ht="90" x14ac:dyDescent="0.25">
      <c r="A24" s="19"/>
      <c r="B24" s="189" t="s">
        <v>322</v>
      </c>
      <c r="C24" s="189" t="s">
        <v>321</v>
      </c>
      <c r="D24" s="189" t="s">
        <v>325</v>
      </c>
      <c r="E24" s="197"/>
      <c r="F24" s="197"/>
      <c r="G24" s="19"/>
      <c r="H24" s="19"/>
      <c r="I24" s="19"/>
      <c r="J24" s="19"/>
      <c r="K24" s="19"/>
      <c r="L24" s="19"/>
      <c r="M24" s="19"/>
      <c r="N24" s="19"/>
      <c r="O24" s="19"/>
    </row>
    <row r="25" spans="1:15" ht="45" x14ac:dyDescent="0.25">
      <c r="A25" s="19"/>
      <c r="B25" s="193" t="s">
        <v>15</v>
      </c>
      <c r="C25" s="191">
        <f>+Tablero!C15</f>
        <v>0.2</v>
      </c>
      <c r="D25" s="191">
        <f>+Tablero!G15</f>
        <v>0.75500000000000012</v>
      </c>
      <c r="E25" s="198"/>
      <c r="F25" s="199"/>
      <c r="G25" s="19"/>
      <c r="H25" s="19"/>
      <c r="I25" s="19"/>
      <c r="J25" s="19"/>
      <c r="K25" s="19"/>
      <c r="L25" s="19"/>
      <c r="M25" s="19"/>
      <c r="N25" s="19"/>
      <c r="O25" s="19"/>
    </row>
    <row r="26" spans="1:15" ht="60" x14ac:dyDescent="0.25">
      <c r="A26" s="19"/>
      <c r="B26" s="192" t="s">
        <v>17</v>
      </c>
      <c r="C26" s="191">
        <f>+Tablero!C24</f>
        <v>0.4</v>
      </c>
      <c r="D26" s="191">
        <f>+Tablero!G24</f>
        <v>0.94027906976744191</v>
      </c>
      <c r="E26" s="198"/>
      <c r="F26" s="199"/>
      <c r="G26" s="19"/>
      <c r="H26" s="19"/>
      <c r="I26" s="19"/>
      <c r="J26" s="19"/>
      <c r="K26" s="19"/>
      <c r="L26" s="19"/>
      <c r="M26" s="19"/>
      <c r="N26" s="19"/>
      <c r="O26" s="19"/>
    </row>
    <row r="27" spans="1:15" ht="30" x14ac:dyDescent="0.25">
      <c r="A27" s="19"/>
      <c r="B27" s="192" t="s">
        <v>18</v>
      </c>
      <c r="C27" s="191">
        <f>+Tablero!C34</f>
        <v>0.4</v>
      </c>
      <c r="D27" s="191">
        <f>+Tablero!G34</f>
        <v>0.83954582105010667</v>
      </c>
      <c r="E27" s="198"/>
      <c r="F27" s="199"/>
      <c r="G27" s="19"/>
      <c r="H27" s="19"/>
      <c r="I27" s="19"/>
      <c r="J27" s="19"/>
      <c r="K27" s="19"/>
      <c r="L27" s="19"/>
      <c r="M27" s="19"/>
      <c r="N27" s="19"/>
      <c r="O27" s="19"/>
    </row>
    <row r="28" spans="1:15" x14ac:dyDescent="0.25">
      <c r="A28" s="19"/>
      <c r="B28" s="19"/>
      <c r="C28" s="190">
        <f>SUM(C25:C27)</f>
        <v>1</v>
      </c>
      <c r="D28" s="200"/>
      <c r="E28" s="19"/>
      <c r="F28" s="19"/>
      <c r="G28" s="19"/>
      <c r="H28" s="19"/>
      <c r="I28" s="19"/>
      <c r="J28" s="19"/>
      <c r="K28" s="19"/>
      <c r="L28" s="19"/>
      <c r="M28" s="19"/>
      <c r="N28" s="19"/>
      <c r="O28" s="19"/>
    </row>
    <row r="29" spans="1:15" x14ac:dyDescent="0.25">
      <c r="A29" s="19"/>
      <c r="B29" s="19"/>
      <c r="C29" s="19"/>
      <c r="D29" s="19"/>
      <c r="E29" s="19"/>
      <c r="F29" s="19"/>
      <c r="G29" s="19"/>
      <c r="H29" s="19"/>
      <c r="I29" s="19"/>
      <c r="J29" s="19"/>
      <c r="K29" s="19"/>
      <c r="L29" s="19"/>
      <c r="M29" s="19"/>
      <c r="N29" s="19"/>
      <c r="O29" s="19"/>
    </row>
    <row r="30" spans="1:15" x14ac:dyDescent="0.25">
      <c r="A30" s="19"/>
      <c r="B30" s="19"/>
      <c r="C30" s="19"/>
      <c r="D30" s="19"/>
      <c r="E30" s="19"/>
      <c r="F30" s="19"/>
      <c r="G30" s="19"/>
      <c r="H30" s="19"/>
      <c r="I30" s="19"/>
      <c r="J30" s="19"/>
      <c r="K30" s="19"/>
      <c r="L30" s="19"/>
      <c r="M30" s="19"/>
      <c r="N30" s="19"/>
      <c r="O30" s="19"/>
    </row>
    <row r="31" spans="1:15" x14ac:dyDescent="0.25">
      <c r="A31" s="19"/>
      <c r="B31" s="19"/>
      <c r="C31" s="19"/>
      <c r="D31" s="19"/>
      <c r="E31" s="19"/>
      <c r="F31" s="19"/>
      <c r="G31" s="19"/>
      <c r="H31" s="19"/>
      <c r="I31" s="19"/>
      <c r="J31" s="19"/>
      <c r="K31" s="19"/>
      <c r="L31" s="19"/>
      <c r="M31" s="19"/>
      <c r="N31" s="19"/>
      <c r="O31" s="19"/>
    </row>
    <row r="32" spans="1:15" x14ac:dyDescent="0.25">
      <c r="A32" s="19"/>
      <c r="B32" s="19"/>
      <c r="C32" s="19"/>
      <c r="D32" s="19"/>
      <c r="E32" s="19"/>
      <c r="F32" s="19"/>
      <c r="G32" s="19"/>
      <c r="H32" s="19"/>
      <c r="I32" s="19"/>
      <c r="J32" s="19"/>
      <c r="K32" s="19"/>
      <c r="L32" s="19"/>
      <c r="M32" s="19"/>
      <c r="N32" s="19"/>
      <c r="O32" s="19"/>
    </row>
    <row r="33" spans="1:15" x14ac:dyDescent="0.25">
      <c r="A33" s="19"/>
      <c r="B33" s="19"/>
      <c r="C33" s="19"/>
      <c r="D33" s="19"/>
      <c r="E33" s="19"/>
      <c r="F33" s="19"/>
      <c r="G33" s="19"/>
      <c r="H33" s="19"/>
      <c r="I33" s="19"/>
      <c r="J33" s="19"/>
      <c r="K33" s="19"/>
      <c r="L33" s="19"/>
      <c r="M33" s="19"/>
      <c r="N33" s="19"/>
      <c r="O33" s="19"/>
    </row>
    <row r="34" spans="1:15" x14ac:dyDescent="0.25">
      <c r="A34" s="19"/>
      <c r="B34" s="19"/>
      <c r="C34" s="19"/>
      <c r="D34" s="19"/>
      <c r="E34" s="19"/>
      <c r="F34" s="19"/>
      <c r="G34" s="19"/>
      <c r="H34" s="19"/>
      <c r="I34" s="19"/>
      <c r="J34" s="19"/>
      <c r="K34" s="19"/>
      <c r="L34" s="19"/>
      <c r="M34" s="19"/>
      <c r="N34" s="19"/>
      <c r="O34" s="19"/>
    </row>
    <row r="35" spans="1:15" x14ac:dyDescent="0.25">
      <c r="A35" s="19"/>
      <c r="B35" s="19"/>
      <c r="C35" s="19"/>
      <c r="D35" s="19"/>
      <c r="E35" s="19"/>
      <c r="F35" s="19"/>
      <c r="G35" s="19"/>
      <c r="H35" s="19"/>
      <c r="I35" s="19"/>
      <c r="J35" s="19"/>
      <c r="K35" s="19"/>
      <c r="L35" s="19"/>
      <c r="M35" s="19"/>
      <c r="N35" s="19"/>
      <c r="O35" s="19"/>
    </row>
    <row r="36" spans="1:15" x14ac:dyDescent="0.25">
      <c r="A36" s="19"/>
      <c r="B36" s="19"/>
      <c r="C36" s="19"/>
      <c r="D36" s="19"/>
      <c r="E36" s="19"/>
      <c r="F36" s="19"/>
      <c r="G36" s="19"/>
      <c r="H36" s="19"/>
      <c r="I36" s="19"/>
      <c r="J36" s="19"/>
      <c r="K36" s="19"/>
      <c r="L36" s="19"/>
      <c r="M36" s="19"/>
      <c r="N36" s="19"/>
      <c r="O36" s="19"/>
    </row>
    <row r="37" spans="1:15" x14ac:dyDescent="0.25">
      <c r="A37" s="19"/>
      <c r="B37" s="189" t="s">
        <v>21</v>
      </c>
      <c r="C37" s="189" t="s">
        <v>321</v>
      </c>
      <c r="D37" s="189" t="s">
        <v>320</v>
      </c>
      <c r="E37" s="197"/>
      <c r="F37" s="197"/>
      <c r="G37" s="19"/>
      <c r="H37" s="19"/>
      <c r="I37" s="19"/>
      <c r="J37" s="19"/>
      <c r="K37" s="19"/>
      <c r="L37" s="19"/>
      <c r="M37" s="19"/>
      <c r="N37" s="19"/>
      <c r="O37" s="19"/>
    </row>
    <row r="38" spans="1:15" ht="30" x14ac:dyDescent="0.25">
      <c r="A38" s="19"/>
      <c r="B38" s="202" t="s">
        <v>0</v>
      </c>
      <c r="C38" s="203">
        <f>+[1]Tablero!I13</f>
        <v>0.49</v>
      </c>
      <c r="D38" s="203">
        <f>+Tablero!M15</f>
        <v>0.5</v>
      </c>
      <c r="E38" s="198"/>
      <c r="F38" s="201"/>
      <c r="G38" s="19"/>
      <c r="H38" s="19"/>
      <c r="I38" s="19"/>
      <c r="J38" s="19"/>
      <c r="K38" s="19"/>
      <c r="L38" s="19"/>
      <c r="M38" s="19"/>
      <c r="N38" s="19"/>
      <c r="O38" s="19"/>
    </row>
    <row r="39" spans="1:15" ht="30" x14ac:dyDescent="0.25">
      <c r="A39" s="19"/>
      <c r="B39" s="202" t="s">
        <v>1</v>
      </c>
      <c r="C39" s="203">
        <f>+[1]Tablero!I19</f>
        <v>0.51</v>
      </c>
      <c r="D39" s="203">
        <f>+Tablero!M21</f>
        <v>1</v>
      </c>
      <c r="E39" s="198"/>
      <c r="F39" s="201"/>
      <c r="G39" s="19"/>
      <c r="H39" s="19"/>
      <c r="I39" s="19"/>
      <c r="J39" s="19"/>
      <c r="K39" s="19"/>
      <c r="L39" s="19"/>
      <c r="M39" s="19"/>
      <c r="N39" s="19"/>
      <c r="O39" s="19"/>
    </row>
    <row r="40" spans="1:15" ht="30" x14ac:dyDescent="0.25">
      <c r="A40" s="19"/>
      <c r="B40" s="188" t="s">
        <v>2</v>
      </c>
      <c r="C40" s="187">
        <f>+[1]Tablero!I22</f>
        <v>0.48</v>
      </c>
      <c r="D40" s="187">
        <f>+Tablero!M24</f>
        <v>0.79999999999999993</v>
      </c>
      <c r="E40" s="198"/>
      <c r="F40" s="201"/>
      <c r="G40" s="19"/>
      <c r="H40" s="19"/>
      <c r="I40" s="19"/>
      <c r="J40" s="19"/>
      <c r="K40" s="19"/>
      <c r="L40" s="19"/>
      <c r="M40" s="19"/>
      <c r="N40" s="19"/>
      <c r="O40" s="19"/>
    </row>
    <row r="41" spans="1:15" ht="45" x14ac:dyDescent="0.25">
      <c r="A41" s="19"/>
      <c r="B41" s="188" t="s">
        <v>3</v>
      </c>
      <c r="C41" s="187">
        <f>+[1]Tablero!I28</f>
        <v>0.52</v>
      </c>
      <c r="D41" s="187">
        <f>+Tablero!M30</f>
        <v>1.0697674418604652</v>
      </c>
      <c r="E41" s="198"/>
      <c r="F41" s="201"/>
      <c r="G41" s="19"/>
      <c r="H41" s="19"/>
      <c r="I41" s="19"/>
      <c r="J41" s="19"/>
      <c r="K41" s="19"/>
      <c r="L41" s="19"/>
      <c r="M41" s="19"/>
      <c r="N41" s="19"/>
      <c r="O41" s="19"/>
    </row>
    <row r="42" spans="1:15" ht="30" x14ac:dyDescent="0.25">
      <c r="A42" s="19"/>
      <c r="B42" s="202" t="s">
        <v>4</v>
      </c>
      <c r="C42" s="203">
        <f>+[1]Tablero!I33</f>
        <v>1</v>
      </c>
      <c r="D42" s="203">
        <f>+Tablero!M34</f>
        <v>0.83954582105010667</v>
      </c>
      <c r="E42" s="198"/>
      <c r="F42" s="201"/>
      <c r="G42" s="19"/>
      <c r="H42" s="19"/>
      <c r="I42" s="19"/>
      <c r="J42" s="19"/>
      <c r="K42" s="19"/>
      <c r="L42" s="19"/>
      <c r="M42" s="19"/>
      <c r="N42" s="19"/>
      <c r="O42" s="19"/>
    </row>
    <row r="43" spans="1:15" x14ac:dyDescent="0.25">
      <c r="A43" s="19"/>
      <c r="B43" s="19"/>
      <c r="C43" s="19"/>
      <c r="D43" s="19"/>
      <c r="E43" s="19"/>
      <c r="F43" s="19"/>
      <c r="G43" s="19"/>
      <c r="H43" s="19"/>
      <c r="I43" s="19"/>
      <c r="J43" s="19"/>
      <c r="K43" s="19"/>
      <c r="L43" s="19"/>
      <c r="M43" s="19"/>
      <c r="N43" s="19"/>
      <c r="O43" s="19"/>
    </row>
    <row r="44" spans="1:15" x14ac:dyDescent="0.25">
      <c r="A44" s="19"/>
      <c r="B44" s="19"/>
      <c r="C44" s="19"/>
      <c r="D44" s="19"/>
      <c r="E44" s="19"/>
      <c r="F44" s="19"/>
      <c r="G44" s="19"/>
      <c r="H44" s="19"/>
      <c r="I44" s="19"/>
      <c r="J44" s="19"/>
      <c r="K44" s="19"/>
      <c r="L44" s="19"/>
      <c r="M44" s="19"/>
      <c r="N44" s="19"/>
      <c r="O44" s="19"/>
    </row>
    <row r="45" spans="1:15" x14ac:dyDescent="0.25">
      <c r="A45" s="19"/>
      <c r="B45" s="19"/>
      <c r="C45" s="19"/>
      <c r="D45" s="19"/>
      <c r="E45" s="19"/>
      <c r="F45" s="19"/>
      <c r="G45" s="19"/>
      <c r="H45" s="19"/>
      <c r="I45" s="19"/>
      <c r="J45" s="19"/>
      <c r="K45" s="19"/>
      <c r="L45" s="19"/>
      <c r="M45" s="19"/>
      <c r="N45" s="19"/>
      <c r="O45" s="19"/>
    </row>
    <row r="46" spans="1:15" x14ac:dyDescent="0.25">
      <c r="A46" s="19"/>
      <c r="B46" s="19"/>
      <c r="C46" s="19"/>
      <c r="D46" s="19"/>
      <c r="E46" s="19"/>
      <c r="F46" s="19"/>
      <c r="G46" s="19"/>
      <c r="H46" s="19"/>
      <c r="I46" s="19"/>
      <c r="J46" s="19"/>
      <c r="K46" s="19"/>
      <c r="L46" s="19"/>
      <c r="M46" s="19"/>
      <c r="N46" s="19"/>
      <c r="O46" s="19"/>
    </row>
    <row r="47" spans="1:15" x14ac:dyDescent="0.25">
      <c r="A47" s="19"/>
      <c r="B47" s="19"/>
      <c r="C47" s="19"/>
      <c r="D47" s="19"/>
      <c r="E47" s="19"/>
      <c r="F47" s="19"/>
      <c r="G47" s="19"/>
      <c r="H47" s="19"/>
      <c r="I47" s="19"/>
      <c r="J47" s="19"/>
      <c r="K47" s="19"/>
      <c r="L47" s="19"/>
      <c r="M47" s="19"/>
      <c r="N47" s="19"/>
      <c r="O47" s="19"/>
    </row>
    <row r="48" spans="1:15" x14ac:dyDescent="0.25">
      <c r="A48" s="19"/>
      <c r="B48" s="19"/>
      <c r="C48" s="19"/>
      <c r="D48" s="19"/>
      <c r="E48" s="19"/>
      <c r="F48" s="19"/>
      <c r="G48" s="19"/>
      <c r="H48" s="19"/>
      <c r="I48" s="19"/>
      <c r="J48" s="19"/>
      <c r="K48" s="19"/>
      <c r="L48" s="19"/>
      <c r="M48" s="19"/>
      <c r="N48" s="19"/>
      <c r="O48" s="19"/>
    </row>
    <row r="49" spans="1:15" x14ac:dyDescent="0.25">
      <c r="A49" s="19"/>
      <c r="B49" s="19"/>
      <c r="C49" s="19"/>
      <c r="D49" s="19"/>
      <c r="E49" s="19"/>
      <c r="F49" s="19"/>
      <c r="G49" s="19"/>
      <c r="H49" s="19"/>
      <c r="I49" s="19"/>
      <c r="J49" s="19"/>
      <c r="K49" s="19"/>
      <c r="L49" s="19"/>
      <c r="M49" s="19"/>
      <c r="N49" s="19"/>
      <c r="O49" s="19"/>
    </row>
    <row r="50" spans="1:15" x14ac:dyDescent="0.25">
      <c r="A50" s="19"/>
      <c r="B50" s="19"/>
      <c r="C50" s="19"/>
      <c r="D50" s="19"/>
      <c r="E50" s="19"/>
      <c r="F50" s="19"/>
      <c r="G50" s="19"/>
      <c r="H50" s="19"/>
      <c r="I50" s="19"/>
      <c r="J50" s="19"/>
      <c r="K50" s="19"/>
      <c r="L50" s="19"/>
      <c r="M50" s="19"/>
      <c r="N50" s="19"/>
      <c r="O50" s="19"/>
    </row>
    <row r="51" spans="1:15" x14ac:dyDescent="0.25">
      <c r="A51" s="19"/>
      <c r="B51" s="19"/>
      <c r="C51" s="19"/>
      <c r="D51" s="19"/>
      <c r="E51" s="19"/>
      <c r="F51" s="19"/>
      <c r="G51" s="19"/>
      <c r="H51" s="19"/>
      <c r="I51" s="19"/>
      <c r="J51" s="19"/>
      <c r="K51" s="19"/>
      <c r="L51" s="19"/>
      <c r="M51" s="19"/>
      <c r="N51" s="19"/>
      <c r="O51" s="19"/>
    </row>
    <row r="52" spans="1:15" x14ac:dyDescent="0.25">
      <c r="A52" s="19"/>
      <c r="B52" s="19"/>
      <c r="C52" s="19"/>
      <c r="D52" s="19"/>
      <c r="E52" s="19"/>
      <c r="F52" s="19"/>
      <c r="G52" s="19"/>
      <c r="H52" s="19"/>
      <c r="I52" s="19"/>
      <c r="J52" s="19"/>
      <c r="K52" s="19"/>
      <c r="L52" s="19"/>
      <c r="M52" s="19"/>
      <c r="N52" s="19"/>
      <c r="O52" s="19"/>
    </row>
    <row r="53" spans="1:15" x14ac:dyDescent="0.25">
      <c r="A53" s="19"/>
      <c r="B53" s="19"/>
      <c r="C53" s="19"/>
      <c r="D53" s="19"/>
      <c r="E53" s="19"/>
      <c r="F53" s="19"/>
      <c r="G53" s="19"/>
      <c r="H53" s="19"/>
      <c r="I53" s="19"/>
      <c r="J53" s="19"/>
      <c r="K53" s="19"/>
      <c r="L53" s="19"/>
      <c r="M53" s="19"/>
      <c r="N53" s="19"/>
      <c r="O53" s="19"/>
    </row>
    <row r="54" spans="1:15" x14ac:dyDescent="0.25">
      <c r="A54" s="19"/>
      <c r="B54" s="19"/>
      <c r="C54" s="19"/>
      <c r="D54" s="19"/>
      <c r="E54" s="19"/>
      <c r="F54" s="19"/>
      <c r="G54" s="19"/>
      <c r="H54" s="19"/>
      <c r="I54" s="19"/>
      <c r="J54" s="19"/>
      <c r="K54" s="19"/>
      <c r="L54" s="19"/>
      <c r="M54" s="19"/>
      <c r="N54" s="19"/>
      <c r="O54" s="19"/>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19"/>
    </row>
    <row r="58" spans="1:15" x14ac:dyDescent="0.25">
      <c r="J58" s="19"/>
      <c r="K58" s="19"/>
      <c r="L58" s="19"/>
      <c r="M58" s="19"/>
      <c r="N58" s="19"/>
      <c r="O58" s="19"/>
    </row>
    <row r="59" spans="1:15" x14ac:dyDescent="0.25">
      <c r="J59" s="19"/>
      <c r="K59" s="19"/>
      <c r="L59" s="19"/>
      <c r="M59" s="19"/>
      <c r="N59" s="19"/>
      <c r="O59" s="19"/>
    </row>
    <row r="60" spans="1:15" x14ac:dyDescent="0.25">
      <c r="J60" s="19"/>
      <c r="K60" s="19"/>
      <c r="L60" s="19"/>
      <c r="M60" s="19"/>
      <c r="N60" s="19"/>
      <c r="O60" s="19"/>
    </row>
    <row r="61" spans="1:15" x14ac:dyDescent="0.25">
      <c r="J61" s="19"/>
      <c r="K61" s="19"/>
      <c r="L61" s="19"/>
      <c r="M61" s="19"/>
      <c r="N61" s="19"/>
      <c r="O61" s="19"/>
    </row>
    <row r="62" spans="1:15" x14ac:dyDescent="0.25">
      <c r="J62" s="19"/>
      <c r="K62" s="19"/>
      <c r="L62" s="19"/>
      <c r="M62" s="19"/>
      <c r="N62" s="19"/>
      <c r="O62" s="19"/>
    </row>
    <row r="63" spans="1:15" x14ac:dyDescent="0.25">
      <c r="J63" s="19"/>
      <c r="K63" s="19"/>
      <c r="L63" s="19"/>
      <c r="M63" s="19"/>
      <c r="N63" s="19"/>
      <c r="O63" s="19"/>
    </row>
    <row r="64" spans="1:15" x14ac:dyDescent="0.25">
      <c r="J64" s="19"/>
      <c r="K64" s="19"/>
      <c r="L64" s="19"/>
      <c r="M64" s="19"/>
      <c r="N64" s="19"/>
      <c r="O64" s="19"/>
    </row>
    <row r="65" spans="10:15" x14ac:dyDescent="0.25">
      <c r="J65" s="19"/>
      <c r="K65" s="19"/>
      <c r="L65" s="19"/>
      <c r="M65" s="19"/>
      <c r="N65" s="19"/>
      <c r="O65" s="19"/>
    </row>
    <row r="66" spans="10:15" x14ac:dyDescent="0.25">
      <c r="J66" s="19"/>
      <c r="K66" s="19"/>
      <c r="L66" s="19"/>
      <c r="M66" s="19"/>
      <c r="N66" s="19"/>
      <c r="O66" s="19"/>
    </row>
    <row r="67" spans="10:15" x14ac:dyDescent="0.25">
      <c r="J67" s="19"/>
      <c r="K67" s="19"/>
      <c r="L67" s="19"/>
      <c r="M67" s="19"/>
      <c r="N67" s="19"/>
      <c r="O67" s="19"/>
    </row>
    <row r="68" spans="10:15" x14ac:dyDescent="0.25">
      <c r="J68" s="19"/>
      <c r="K68" s="19"/>
      <c r="L68" s="19"/>
      <c r="M68" s="19"/>
      <c r="N68" s="19"/>
      <c r="O68" s="19"/>
    </row>
    <row r="69" spans="10:15" x14ac:dyDescent="0.25">
      <c r="J69" s="19"/>
      <c r="K69" s="19"/>
      <c r="L69" s="19"/>
      <c r="M69" s="19"/>
      <c r="N69" s="19"/>
      <c r="O69" s="19"/>
    </row>
    <row r="70" spans="10:15" x14ac:dyDescent="0.25">
      <c r="J70" s="19"/>
      <c r="K70" s="19"/>
      <c r="L70" s="19"/>
      <c r="M70" s="19"/>
      <c r="N70" s="19"/>
      <c r="O70" s="19"/>
    </row>
    <row r="71" spans="10:15" x14ac:dyDescent="0.25">
      <c r="J71" s="19"/>
      <c r="K71" s="19"/>
      <c r="L71" s="19"/>
      <c r="M71" s="19"/>
      <c r="N71" s="19"/>
      <c r="O71" s="19"/>
    </row>
    <row r="72" spans="10:15" x14ac:dyDescent="0.25">
      <c r="J72" s="19"/>
      <c r="K72" s="19"/>
      <c r="L72" s="19"/>
      <c r="M72" s="19"/>
      <c r="N72" s="19"/>
      <c r="O72" s="19"/>
    </row>
  </sheetData>
  <pageMargins left="0.7" right="0.7" top="0.75" bottom="0.75" header="0.3" footer="0.3"/>
  <pageSetup scale="44"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FCE1-792A-45CA-8C1C-65ACB3562280}">
  <dimension ref="A1:AI32"/>
  <sheetViews>
    <sheetView showGridLines="0" topLeftCell="A2" zoomScale="70" zoomScaleNormal="70" workbookViewId="0">
      <pane ySplit="2280" topLeftCell="A10" activePane="bottomLeft"/>
      <selection activeCell="AH2" sqref="AH2"/>
      <selection pane="bottomLeft" activeCell="D12" sqref="D12"/>
    </sheetView>
  </sheetViews>
  <sheetFormatPr baseColWidth="10" defaultRowHeight="15" x14ac:dyDescent="0.25"/>
  <cols>
    <col min="1" max="1" width="6.28515625" customWidth="1"/>
    <col min="2" max="2" width="37.42578125" customWidth="1"/>
    <col min="3" max="3" width="12.85546875" customWidth="1"/>
    <col min="4" max="4" width="14" customWidth="1"/>
    <col min="5" max="5" width="12.28515625" customWidth="1"/>
    <col min="6" max="6" width="12.5703125" customWidth="1"/>
    <col min="7" max="7" width="12.85546875" customWidth="1"/>
    <col min="8" max="8" width="15.28515625" customWidth="1"/>
    <col min="9" max="9" width="11.85546875" customWidth="1"/>
    <col min="10" max="10" width="12" customWidth="1"/>
    <col min="11" max="11" width="10.28515625" customWidth="1"/>
    <col min="12" max="12" width="12.5703125" customWidth="1"/>
    <col min="13" max="13" width="10.5703125" customWidth="1"/>
    <col min="14" max="14" width="12" customWidth="1"/>
    <col min="15" max="15" width="11.140625" customWidth="1"/>
    <col min="16" max="16" width="11.42578125" customWidth="1"/>
    <col min="17" max="17" width="10.7109375" customWidth="1"/>
    <col min="18" max="18" width="11.7109375" customWidth="1"/>
    <col min="19" max="19" width="13.42578125" customWidth="1"/>
    <col min="20" max="20" width="13.28515625" customWidth="1"/>
    <col min="21" max="21" width="11.85546875" customWidth="1"/>
    <col min="22" max="24" width="13" customWidth="1"/>
    <col min="25" max="25" width="12.140625" customWidth="1"/>
    <col min="26" max="26" width="15.28515625" customWidth="1"/>
    <col min="27" max="29" width="16.28515625" customWidth="1"/>
    <col min="30" max="30" width="14" customWidth="1"/>
    <col min="31" max="31" width="3.140625" customWidth="1"/>
    <col min="32" max="32" width="43.28515625" customWidth="1"/>
    <col min="33" max="33" width="4.42578125" customWidth="1"/>
    <col min="35" max="35" width="14.5703125" customWidth="1"/>
  </cols>
  <sheetData>
    <row r="1" spans="1:35" ht="18.75" x14ac:dyDescent="0.3">
      <c r="A1" s="9"/>
      <c r="B1" s="266" t="s">
        <v>32</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row>
    <row r="2" spans="1:35" ht="18.75" x14ac:dyDescent="0.3">
      <c r="A2" s="9"/>
      <c r="B2" s="266" t="s">
        <v>33</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5" ht="18.75" x14ac:dyDescent="0.3">
      <c r="A3" s="9"/>
      <c r="B3" s="266" t="s">
        <v>34</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5" ht="18.75" x14ac:dyDescent="0.3">
      <c r="B4" s="271" t="s">
        <v>43</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5" ht="72" x14ac:dyDescent="0.25">
      <c r="B5" s="1" t="s">
        <v>20</v>
      </c>
      <c r="C5" s="1" t="s">
        <v>99</v>
      </c>
      <c r="D5" s="1" t="s">
        <v>100</v>
      </c>
      <c r="E5" s="1" t="s">
        <v>101</v>
      </c>
      <c r="F5" s="1" t="s">
        <v>102</v>
      </c>
      <c r="G5" s="1" t="s">
        <v>103</v>
      </c>
      <c r="H5" s="1" t="s">
        <v>104</v>
      </c>
      <c r="I5" s="1" t="s">
        <v>105</v>
      </c>
      <c r="J5" s="1" t="s">
        <v>106</v>
      </c>
      <c r="K5" s="1" t="s">
        <v>114</v>
      </c>
      <c r="L5" s="1" t="s">
        <v>115</v>
      </c>
      <c r="M5" s="1" t="s">
        <v>116</v>
      </c>
      <c r="N5" s="1" t="s">
        <v>117</v>
      </c>
      <c r="O5" s="1" t="s">
        <v>118</v>
      </c>
      <c r="P5" s="1" t="s">
        <v>119</v>
      </c>
      <c r="Q5" s="1" t="s">
        <v>120</v>
      </c>
      <c r="R5" s="1" t="s">
        <v>121</v>
      </c>
      <c r="S5" s="1" t="s">
        <v>122</v>
      </c>
      <c r="T5" s="1" t="s">
        <v>123</v>
      </c>
      <c r="U5" s="1" t="s">
        <v>124</v>
      </c>
      <c r="V5" s="1" t="s">
        <v>125</v>
      </c>
      <c r="W5" s="1" t="s">
        <v>126</v>
      </c>
      <c r="X5" s="1" t="s">
        <v>127</v>
      </c>
      <c r="Y5" s="1" t="s">
        <v>128</v>
      </c>
      <c r="Z5" s="1" t="s">
        <v>129</v>
      </c>
      <c r="AA5" s="1" t="s">
        <v>130</v>
      </c>
      <c r="AB5" s="1" t="s">
        <v>134</v>
      </c>
      <c r="AC5" s="1" t="s">
        <v>35</v>
      </c>
      <c r="AD5" s="267" t="s">
        <v>39</v>
      </c>
      <c r="AE5" s="268"/>
      <c r="AF5" s="3" t="s">
        <v>19</v>
      </c>
      <c r="AH5" s="17" t="s">
        <v>98</v>
      </c>
    </row>
    <row r="6" spans="1:35" ht="44.25" customHeight="1" x14ac:dyDescent="0.3">
      <c r="B6" s="14" t="s">
        <v>47</v>
      </c>
      <c r="C6" s="14"/>
      <c r="D6" s="14"/>
      <c r="E6" s="14"/>
      <c r="F6" s="14"/>
      <c r="G6" s="14"/>
      <c r="H6" s="14"/>
      <c r="I6" s="14"/>
      <c r="J6" s="14"/>
      <c r="K6" s="14"/>
      <c r="L6" s="14"/>
      <c r="M6" s="14"/>
      <c r="N6" s="14"/>
      <c r="O6" s="14"/>
      <c r="P6" s="14"/>
      <c r="Q6" s="14"/>
      <c r="R6" s="14"/>
      <c r="S6" s="14"/>
      <c r="T6" s="14"/>
      <c r="U6" s="14"/>
      <c r="V6" s="14"/>
      <c r="W6" s="14"/>
      <c r="X6" s="14"/>
      <c r="Y6" s="14"/>
      <c r="Z6" s="14"/>
      <c r="AA6" s="15"/>
      <c r="AB6" s="15"/>
      <c r="AC6" s="15"/>
      <c r="AD6" s="269"/>
      <c r="AE6" s="270"/>
      <c r="AF6" s="16"/>
      <c r="AH6" s="5"/>
      <c r="AI6" t="s">
        <v>40</v>
      </c>
    </row>
    <row r="7" spans="1:35" ht="16.5" x14ac:dyDescent="0.25">
      <c r="B7" s="13" t="s">
        <v>46</v>
      </c>
      <c r="C7" s="4">
        <v>0</v>
      </c>
      <c r="D7" s="15">
        <v>0</v>
      </c>
      <c r="E7" s="4">
        <v>0</v>
      </c>
      <c r="F7" s="15">
        <v>0</v>
      </c>
      <c r="G7" s="4">
        <v>0</v>
      </c>
      <c r="H7" s="15">
        <v>0</v>
      </c>
      <c r="I7" s="4">
        <v>0</v>
      </c>
      <c r="J7" s="15">
        <v>0</v>
      </c>
      <c r="K7" s="28">
        <v>0</v>
      </c>
      <c r="L7" s="15">
        <v>0</v>
      </c>
      <c r="M7" s="28">
        <v>0</v>
      </c>
      <c r="N7" s="15">
        <v>0</v>
      </c>
      <c r="O7" s="28">
        <v>0</v>
      </c>
      <c r="P7" s="15"/>
      <c r="Q7" s="28">
        <v>0</v>
      </c>
      <c r="R7" s="15"/>
      <c r="S7" s="28">
        <v>0</v>
      </c>
      <c r="T7" s="15"/>
      <c r="U7" s="28">
        <v>0</v>
      </c>
      <c r="V7" s="15"/>
      <c r="W7" s="28">
        <v>0</v>
      </c>
      <c r="X7" s="15"/>
      <c r="Y7" s="28">
        <v>6.8</v>
      </c>
      <c r="Z7" s="15"/>
      <c r="AA7" s="4">
        <f>+C7+E7+G7+I7+K7+M7+O7+Q7+S7+U7+W7+Y7</f>
        <v>6.8</v>
      </c>
      <c r="AB7" s="4">
        <f>C7+E7+G7+I7</f>
        <v>0</v>
      </c>
      <c r="AC7" s="30">
        <f>+D7+F7+H7+J7+L7+N7+P7+R7+T7+V7+X7+Z7</f>
        <v>0</v>
      </c>
      <c r="AD7" s="8">
        <f>IF(AB7=0,0,IF((AC7/AB7)&gt;=1.2,1.2,(AC7/AB7)))</f>
        <v>0</v>
      </c>
      <c r="AE7" s="33">
        <f>AD7</f>
        <v>0</v>
      </c>
      <c r="AF7" s="2" t="s">
        <v>48</v>
      </c>
      <c r="AH7" s="38"/>
      <c r="AI7" t="s">
        <v>41</v>
      </c>
    </row>
    <row r="8" spans="1:35" ht="24.75" customHeight="1" x14ac:dyDescent="0.25">
      <c r="B8" s="13" t="s">
        <v>44</v>
      </c>
      <c r="C8" s="4">
        <v>0</v>
      </c>
      <c r="D8" s="15">
        <v>0</v>
      </c>
      <c r="E8" s="4">
        <v>0</v>
      </c>
      <c r="F8" s="15">
        <v>0</v>
      </c>
      <c r="G8" s="4">
        <v>0</v>
      </c>
      <c r="H8" s="15">
        <v>0</v>
      </c>
      <c r="I8" s="4">
        <v>0</v>
      </c>
      <c r="J8" s="15">
        <v>0</v>
      </c>
      <c r="K8" s="28">
        <v>0</v>
      </c>
      <c r="L8" s="15">
        <v>0</v>
      </c>
      <c r="M8" s="28">
        <v>0.3</v>
      </c>
      <c r="N8" s="15">
        <v>0</v>
      </c>
      <c r="O8" s="28">
        <v>0.3</v>
      </c>
      <c r="P8" s="15"/>
      <c r="Q8" s="28">
        <v>0.3</v>
      </c>
      <c r="R8" s="15"/>
      <c r="S8" s="28">
        <v>0.4</v>
      </c>
      <c r="T8" s="15"/>
      <c r="U8" s="28">
        <v>0.4</v>
      </c>
      <c r="V8" s="15"/>
      <c r="W8" s="28">
        <v>0.6</v>
      </c>
      <c r="X8" s="15"/>
      <c r="Y8" s="28">
        <v>0.7</v>
      </c>
      <c r="Z8" s="15"/>
      <c r="AA8" s="4">
        <f t="shared" ref="AA8:AA9" si="0">+C8+E8+G8+I8+K8+M8+O8+Q8+S8+U8+W8+Y8</f>
        <v>3</v>
      </c>
      <c r="AB8" s="4">
        <f t="shared" ref="AB8:AB31" si="1">C8+E8+G8+I8</f>
        <v>0</v>
      </c>
      <c r="AC8" s="30">
        <f t="shared" ref="AC8:AC9" si="2">+D8+F8+H8+J8+L8+N8+P8+R8+T8+V8+X8+Z8</f>
        <v>0</v>
      </c>
      <c r="AD8" s="8">
        <f t="shared" ref="AD8:AD31" si="3">IF(AB8=0,0,IF((AC8/AB8)&gt;=1.2,1.2,(AC8/AB8)))</f>
        <v>0</v>
      </c>
      <c r="AE8" s="33">
        <f t="shared" ref="AE8:AE9" si="4">AD8</f>
        <v>0</v>
      </c>
      <c r="AF8" s="2" t="s">
        <v>49</v>
      </c>
      <c r="AH8" s="10"/>
      <c r="AI8" s="26">
        <v>0.9</v>
      </c>
    </row>
    <row r="9" spans="1:35" ht="99" customHeight="1" x14ac:dyDescent="0.25">
      <c r="B9" s="13" t="s">
        <v>45</v>
      </c>
      <c r="C9" s="4">
        <v>0</v>
      </c>
      <c r="D9" s="175">
        <v>2.4</v>
      </c>
      <c r="E9" s="4">
        <v>0</v>
      </c>
      <c r="F9" s="175">
        <v>2.1</v>
      </c>
      <c r="G9" s="4">
        <v>12.9</v>
      </c>
      <c r="H9" s="175">
        <v>0.7</v>
      </c>
      <c r="I9" s="4">
        <v>0</v>
      </c>
      <c r="J9" s="176">
        <v>0</v>
      </c>
      <c r="K9" s="28">
        <v>0</v>
      </c>
      <c r="L9" s="15">
        <v>14.95</v>
      </c>
      <c r="M9" s="28">
        <v>20.059999999999999</v>
      </c>
      <c r="N9" s="15">
        <v>6.21</v>
      </c>
      <c r="O9" s="28">
        <v>0</v>
      </c>
      <c r="P9" s="15"/>
      <c r="Q9" s="28">
        <v>0</v>
      </c>
      <c r="R9" s="15"/>
      <c r="S9" s="28">
        <v>0</v>
      </c>
      <c r="T9" s="15"/>
      <c r="U9" s="28">
        <v>0</v>
      </c>
      <c r="V9" s="15"/>
      <c r="W9" s="28">
        <v>0</v>
      </c>
      <c r="X9" s="15"/>
      <c r="Y9" s="28">
        <v>11.8</v>
      </c>
      <c r="Z9" s="15"/>
      <c r="AA9" s="4">
        <f t="shared" si="0"/>
        <v>44.760000000000005</v>
      </c>
      <c r="AB9" s="4">
        <f t="shared" si="1"/>
        <v>12.9</v>
      </c>
      <c r="AC9" s="31">
        <f t="shared" si="2"/>
        <v>26.36</v>
      </c>
      <c r="AD9" s="8">
        <f t="shared" si="3"/>
        <v>1.2</v>
      </c>
      <c r="AE9" s="33">
        <f t="shared" si="4"/>
        <v>1.2</v>
      </c>
      <c r="AF9" s="2" t="s">
        <v>150</v>
      </c>
      <c r="AH9" s="32"/>
      <c r="AI9" s="27" t="s">
        <v>42</v>
      </c>
    </row>
    <row r="10" spans="1:35" ht="78" customHeight="1" x14ac:dyDescent="0.25">
      <c r="B10" s="18" t="s">
        <v>60</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f>SUM(AA11:AA19)</f>
        <v>80.42</v>
      </c>
      <c r="AB10" s="21">
        <f t="shared" si="1"/>
        <v>0</v>
      </c>
      <c r="AC10" s="21">
        <v>35.07</v>
      </c>
      <c r="AD10" s="22">
        <f t="shared" si="3"/>
        <v>0</v>
      </c>
      <c r="AE10" s="34">
        <f t="shared" ref="AE10:AE31" si="5">AD10</f>
        <v>0</v>
      </c>
      <c r="AF10" s="16"/>
      <c r="AG10" s="24"/>
    </row>
    <row r="11" spans="1:35" ht="16.5" x14ac:dyDescent="0.25">
      <c r="B11" s="13" t="s">
        <v>51</v>
      </c>
      <c r="C11" s="4">
        <v>0</v>
      </c>
      <c r="D11" s="15">
        <v>0</v>
      </c>
      <c r="E11" s="4">
        <v>0</v>
      </c>
      <c r="F11" s="15">
        <v>0</v>
      </c>
      <c r="G11" s="4">
        <v>0</v>
      </c>
      <c r="H11" s="15">
        <v>0</v>
      </c>
      <c r="I11" s="4">
        <v>2.0499999999999998</v>
      </c>
      <c r="J11" s="15">
        <v>0.5</v>
      </c>
      <c r="K11" s="28">
        <v>0.6</v>
      </c>
      <c r="L11" s="15">
        <v>0</v>
      </c>
      <c r="M11" s="28">
        <v>1.1299999999999999</v>
      </c>
      <c r="N11" s="15">
        <v>0</v>
      </c>
      <c r="O11" s="28">
        <v>4.29</v>
      </c>
      <c r="P11" s="15"/>
      <c r="Q11" s="28">
        <v>3.45</v>
      </c>
      <c r="R11" s="15"/>
      <c r="S11" s="28">
        <v>1.99</v>
      </c>
      <c r="T11" s="15"/>
      <c r="U11" s="28">
        <v>1.74</v>
      </c>
      <c r="V11" s="15"/>
      <c r="W11" s="28">
        <v>3.28</v>
      </c>
      <c r="X11" s="15"/>
      <c r="Y11" s="28">
        <v>1.4</v>
      </c>
      <c r="Z11" s="15"/>
      <c r="AA11" s="4">
        <f t="shared" ref="AA11:AA19" si="6">+C11+E11+G11+I11+K11+M11+O11+Q11+S11+U11+W11+Y11</f>
        <v>19.93</v>
      </c>
      <c r="AB11" s="4">
        <f t="shared" si="1"/>
        <v>2.0499999999999998</v>
      </c>
      <c r="AC11" s="30">
        <f t="shared" ref="AC11:AC19" si="7">+D11+F11+H11+J11+L11+N11+P11+R11+T11+V11+X11+Z11</f>
        <v>0.5</v>
      </c>
      <c r="AD11" s="8">
        <f t="shared" si="3"/>
        <v>0.24390243902439027</v>
      </c>
      <c r="AE11" s="33">
        <f t="shared" si="5"/>
        <v>0.24390243902439027</v>
      </c>
      <c r="AF11" s="2"/>
      <c r="AG11" s="19"/>
    </row>
    <row r="12" spans="1:35" ht="71.25" customHeight="1" x14ac:dyDescent="0.25">
      <c r="B12" s="13" t="s">
        <v>52</v>
      </c>
      <c r="C12" s="4">
        <v>2.5</v>
      </c>
      <c r="D12" s="15">
        <v>0.59</v>
      </c>
      <c r="E12" s="4">
        <v>0</v>
      </c>
      <c r="F12" s="15">
        <v>0.3</v>
      </c>
      <c r="G12" s="4">
        <v>0</v>
      </c>
      <c r="H12" s="15">
        <v>0.96</v>
      </c>
      <c r="I12" s="4">
        <v>0</v>
      </c>
      <c r="J12" s="15">
        <v>0.1</v>
      </c>
      <c r="K12" s="28">
        <v>0</v>
      </c>
      <c r="L12" s="15">
        <v>0</v>
      </c>
      <c r="M12" s="28">
        <v>0</v>
      </c>
      <c r="N12" s="15">
        <v>0.2</v>
      </c>
      <c r="O12" s="28">
        <v>0</v>
      </c>
      <c r="P12" s="15"/>
      <c r="Q12" s="28">
        <v>0</v>
      </c>
      <c r="R12" s="15"/>
      <c r="S12" s="28">
        <v>0</v>
      </c>
      <c r="T12" s="15"/>
      <c r="U12" s="28">
        <v>0</v>
      </c>
      <c r="V12" s="15"/>
      <c r="W12" s="28">
        <v>0</v>
      </c>
      <c r="X12" s="15"/>
      <c r="Y12" s="28">
        <v>0</v>
      </c>
      <c r="Z12" s="15"/>
      <c r="AA12" s="4">
        <f t="shared" si="6"/>
        <v>2.5</v>
      </c>
      <c r="AB12" s="4">
        <f t="shared" si="1"/>
        <v>2.5</v>
      </c>
      <c r="AC12" s="30">
        <f t="shared" si="7"/>
        <v>2.15</v>
      </c>
      <c r="AD12" s="8">
        <f t="shared" si="3"/>
        <v>0.86</v>
      </c>
      <c r="AE12" s="33">
        <f t="shared" si="5"/>
        <v>0.86</v>
      </c>
      <c r="AF12" s="2"/>
      <c r="AG12" s="19"/>
    </row>
    <row r="13" spans="1:35" ht="31.5" customHeight="1" x14ac:dyDescent="0.25">
      <c r="B13" s="13" t="s">
        <v>53</v>
      </c>
      <c r="C13" s="4">
        <v>0</v>
      </c>
      <c r="D13" s="15">
        <v>0</v>
      </c>
      <c r="E13" s="4">
        <v>0</v>
      </c>
      <c r="F13" s="15">
        <v>0</v>
      </c>
      <c r="G13" s="4">
        <v>0</v>
      </c>
      <c r="H13" s="15">
        <v>0</v>
      </c>
      <c r="I13" s="4">
        <v>0</v>
      </c>
      <c r="J13" s="15">
        <v>0</v>
      </c>
      <c r="K13" s="28">
        <v>0</v>
      </c>
      <c r="L13" s="15">
        <v>0</v>
      </c>
      <c r="M13" s="28">
        <v>2.5299999999999998</v>
      </c>
      <c r="N13" s="15">
        <v>2.5299999999999998</v>
      </c>
      <c r="O13" s="28">
        <v>0</v>
      </c>
      <c r="P13" s="15"/>
      <c r="Q13" s="28">
        <v>0</v>
      </c>
      <c r="R13" s="15"/>
      <c r="S13" s="28">
        <v>0</v>
      </c>
      <c r="T13" s="15"/>
      <c r="U13" s="28">
        <v>0</v>
      </c>
      <c r="V13" s="15"/>
      <c r="W13" s="28">
        <v>2.5299999999999998</v>
      </c>
      <c r="X13" s="15"/>
      <c r="Y13" s="28">
        <v>0</v>
      </c>
      <c r="Z13" s="15"/>
      <c r="AA13" s="4">
        <f t="shared" si="6"/>
        <v>5.0599999999999996</v>
      </c>
      <c r="AB13" s="4">
        <f t="shared" si="1"/>
        <v>0</v>
      </c>
      <c r="AC13" s="30">
        <f t="shared" si="7"/>
        <v>2.5299999999999998</v>
      </c>
      <c r="AD13" s="8">
        <f t="shared" si="3"/>
        <v>0</v>
      </c>
      <c r="AE13" s="33">
        <f t="shared" si="5"/>
        <v>0</v>
      </c>
      <c r="AF13" s="2"/>
      <c r="AG13" s="19"/>
    </row>
    <row r="14" spans="1:35" ht="31.5" customHeight="1" x14ac:dyDescent="0.25">
      <c r="B14" s="13" t="s">
        <v>54</v>
      </c>
      <c r="C14" s="4">
        <v>0</v>
      </c>
      <c r="D14" s="15">
        <v>0</v>
      </c>
      <c r="E14" s="4">
        <v>0</v>
      </c>
      <c r="F14" s="15">
        <v>0</v>
      </c>
      <c r="G14" s="4">
        <v>0</v>
      </c>
      <c r="H14" s="15">
        <v>0</v>
      </c>
      <c r="I14" s="4">
        <v>11.9</v>
      </c>
      <c r="J14" s="15">
        <v>11.9</v>
      </c>
      <c r="K14" s="28">
        <v>0</v>
      </c>
      <c r="L14" s="15">
        <v>0</v>
      </c>
      <c r="M14" s="28">
        <v>0</v>
      </c>
      <c r="N14" s="15">
        <v>0</v>
      </c>
      <c r="O14" s="28">
        <v>0</v>
      </c>
      <c r="P14" s="15"/>
      <c r="Q14" s="28">
        <v>0</v>
      </c>
      <c r="R14" s="15"/>
      <c r="S14" s="28">
        <v>0</v>
      </c>
      <c r="T14" s="15"/>
      <c r="U14" s="28">
        <v>0</v>
      </c>
      <c r="V14" s="15"/>
      <c r="W14" s="28">
        <v>0</v>
      </c>
      <c r="X14" s="15"/>
      <c r="Y14" s="28">
        <v>0</v>
      </c>
      <c r="Z14" s="15"/>
      <c r="AA14" s="4">
        <f t="shared" si="6"/>
        <v>11.9</v>
      </c>
      <c r="AB14" s="4">
        <f t="shared" si="1"/>
        <v>11.9</v>
      </c>
      <c r="AC14" s="30">
        <f t="shared" si="7"/>
        <v>11.9</v>
      </c>
      <c r="AD14" s="8">
        <f t="shared" si="3"/>
        <v>1</v>
      </c>
      <c r="AE14" s="33">
        <f t="shared" si="5"/>
        <v>1</v>
      </c>
      <c r="AF14" s="2"/>
      <c r="AG14" s="19"/>
    </row>
    <row r="15" spans="1:35" ht="81.75" customHeight="1" x14ac:dyDescent="0.25">
      <c r="B15" s="13" t="s">
        <v>55</v>
      </c>
      <c r="C15" s="4">
        <v>0.5</v>
      </c>
      <c r="D15" s="15">
        <v>0.5</v>
      </c>
      <c r="E15" s="4">
        <v>0.5</v>
      </c>
      <c r="F15" s="15">
        <v>0</v>
      </c>
      <c r="G15" s="4">
        <v>0.5</v>
      </c>
      <c r="H15" s="15">
        <v>0</v>
      </c>
      <c r="I15" s="4">
        <v>0.5</v>
      </c>
      <c r="J15" s="15">
        <v>0</v>
      </c>
      <c r="K15" s="28">
        <v>0.5</v>
      </c>
      <c r="L15" s="15">
        <v>0.32500000000000001</v>
      </c>
      <c r="M15" s="28">
        <v>2.0299999999999998</v>
      </c>
      <c r="N15" s="15">
        <v>0</v>
      </c>
      <c r="O15" s="28">
        <v>0.5</v>
      </c>
      <c r="P15" s="15"/>
      <c r="Q15" s="28">
        <v>0.5</v>
      </c>
      <c r="R15" s="15"/>
      <c r="S15" s="28">
        <v>0.5</v>
      </c>
      <c r="T15" s="15"/>
      <c r="U15" s="28">
        <v>1</v>
      </c>
      <c r="V15" s="15"/>
      <c r="W15" s="28">
        <v>1</v>
      </c>
      <c r="X15" s="15"/>
      <c r="Y15" s="28">
        <v>1.4</v>
      </c>
      <c r="Z15" s="15"/>
      <c r="AA15" s="4">
        <f t="shared" si="6"/>
        <v>9.43</v>
      </c>
      <c r="AB15" s="4">
        <f t="shared" si="1"/>
        <v>2</v>
      </c>
      <c r="AC15" s="30">
        <f t="shared" si="7"/>
        <v>0.82499999999999996</v>
      </c>
      <c r="AD15" s="8">
        <f t="shared" si="3"/>
        <v>0.41249999999999998</v>
      </c>
      <c r="AE15" s="33">
        <f t="shared" si="5"/>
        <v>0.41249999999999998</v>
      </c>
      <c r="AF15" s="2" t="s">
        <v>340</v>
      </c>
      <c r="AG15" s="19"/>
    </row>
    <row r="16" spans="1:35" ht="31.5" customHeight="1" x14ac:dyDescent="0.25">
      <c r="B16" s="13" t="s">
        <v>56</v>
      </c>
      <c r="C16" s="4">
        <v>0</v>
      </c>
      <c r="D16" s="15">
        <v>0</v>
      </c>
      <c r="E16" s="4">
        <v>0.6</v>
      </c>
      <c r="F16" s="15">
        <v>0.6</v>
      </c>
      <c r="G16" s="4">
        <v>0</v>
      </c>
      <c r="H16" s="15">
        <v>0</v>
      </c>
      <c r="I16" s="4">
        <v>0</v>
      </c>
      <c r="J16" s="15">
        <v>0</v>
      </c>
      <c r="K16" s="28">
        <v>0</v>
      </c>
      <c r="L16" s="15">
        <v>0</v>
      </c>
      <c r="M16" s="28">
        <v>0</v>
      </c>
      <c r="N16" s="15">
        <v>0</v>
      </c>
      <c r="O16" s="28">
        <v>0</v>
      </c>
      <c r="P16" s="15"/>
      <c r="Q16" s="28">
        <v>0</v>
      </c>
      <c r="R16" s="15"/>
      <c r="S16" s="28">
        <v>0</v>
      </c>
      <c r="T16" s="15"/>
      <c r="U16" s="28">
        <v>0</v>
      </c>
      <c r="V16" s="15"/>
      <c r="W16" s="28">
        <v>0</v>
      </c>
      <c r="X16" s="15"/>
      <c r="Y16" s="28">
        <v>0</v>
      </c>
      <c r="Z16" s="15"/>
      <c r="AA16" s="4">
        <f t="shared" si="6"/>
        <v>0.6</v>
      </c>
      <c r="AB16" s="4">
        <f t="shared" si="1"/>
        <v>0.6</v>
      </c>
      <c r="AC16" s="30">
        <f t="shared" si="7"/>
        <v>0.6</v>
      </c>
      <c r="AD16" s="8">
        <f t="shared" si="3"/>
        <v>1</v>
      </c>
      <c r="AE16" s="33">
        <f t="shared" si="5"/>
        <v>1</v>
      </c>
      <c r="AF16" s="2"/>
      <c r="AG16" s="19"/>
    </row>
    <row r="17" spans="2:33" ht="46.5" customHeight="1" x14ac:dyDescent="0.25">
      <c r="B17" s="13" t="s">
        <v>57</v>
      </c>
      <c r="C17" s="4">
        <v>0</v>
      </c>
      <c r="D17" s="15">
        <v>1.1000000000000001</v>
      </c>
      <c r="E17" s="4">
        <v>0</v>
      </c>
      <c r="F17" s="15">
        <v>0.74</v>
      </c>
      <c r="G17" s="4">
        <v>0</v>
      </c>
      <c r="H17" s="15">
        <v>0.78</v>
      </c>
      <c r="I17" s="4">
        <v>0</v>
      </c>
      <c r="J17" s="15">
        <v>0</v>
      </c>
      <c r="K17" s="28">
        <v>0</v>
      </c>
      <c r="L17" s="15">
        <v>0</v>
      </c>
      <c r="M17" s="28">
        <v>0</v>
      </c>
      <c r="N17" s="15">
        <v>0</v>
      </c>
      <c r="O17" s="28">
        <v>0</v>
      </c>
      <c r="P17" s="15"/>
      <c r="Q17" s="28">
        <v>0</v>
      </c>
      <c r="R17" s="15"/>
      <c r="S17" s="28">
        <v>0</v>
      </c>
      <c r="T17" s="15"/>
      <c r="U17" s="28">
        <v>0</v>
      </c>
      <c r="V17" s="15"/>
      <c r="W17" s="28">
        <v>1</v>
      </c>
      <c r="X17" s="15"/>
      <c r="Y17" s="28">
        <v>3</v>
      </c>
      <c r="Z17" s="15"/>
      <c r="AA17" s="4">
        <f t="shared" si="6"/>
        <v>4</v>
      </c>
      <c r="AB17" s="4">
        <f t="shared" si="1"/>
        <v>0</v>
      </c>
      <c r="AC17" s="30">
        <f t="shared" si="7"/>
        <v>2.62</v>
      </c>
      <c r="AD17" s="8">
        <f t="shared" si="3"/>
        <v>0</v>
      </c>
      <c r="AE17" s="33">
        <f t="shared" si="5"/>
        <v>0</v>
      </c>
      <c r="AF17" s="2" t="s">
        <v>341</v>
      </c>
      <c r="AG17" s="19"/>
    </row>
    <row r="18" spans="2:33" ht="48" customHeight="1" x14ac:dyDescent="0.25">
      <c r="B18" s="13" t="s">
        <v>58</v>
      </c>
      <c r="C18" s="4">
        <v>0</v>
      </c>
      <c r="D18" s="15">
        <v>0</v>
      </c>
      <c r="E18" s="4">
        <v>0</v>
      </c>
      <c r="F18" s="15">
        <v>17</v>
      </c>
      <c r="G18" s="4">
        <v>0</v>
      </c>
      <c r="H18" s="15">
        <v>0</v>
      </c>
      <c r="I18" s="4">
        <v>0</v>
      </c>
      <c r="J18" s="15">
        <v>0</v>
      </c>
      <c r="K18" s="28">
        <v>17</v>
      </c>
      <c r="L18" s="15">
        <v>0</v>
      </c>
      <c r="M18" s="28">
        <v>0</v>
      </c>
      <c r="N18" s="15">
        <v>0</v>
      </c>
      <c r="O18" s="28">
        <v>0</v>
      </c>
      <c r="P18" s="15"/>
      <c r="Q18" s="28">
        <v>0</v>
      </c>
      <c r="R18" s="15"/>
      <c r="S18" s="28">
        <v>0</v>
      </c>
      <c r="T18" s="15"/>
      <c r="U18" s="28">
        <v>0</v>
      </c>
      <c r="V18" s="15"/>
      <c r="W18" s="28">
        <v>0</v>
      </c>
      <c r="X18" s="15"/>
      <c r="Y18" s="28">
        <v>0</v>
      </c>
      <c r="Z18" s="15"/>
      <c r="AA18" s="4">
        <f t="shared" si="6"/>
        <v>17</v>
      </c>
      <c r="AB18" s="4">
        <f t="shared" si="1"/>
        <v>0</v>
      </c>
      <c r="AC18" s="30">
        <f t="shared" si="7"/>
        <v>17</v>
      </c>
      <c r="AD18" s="8">
        <f t="shared" si="3"/>
        <v>0</v>
      </c>
      <c r="AE18" s="33">
        <f t="shared" si="5"/>
        <v>0</v>
      </c>
      <c r="AF18" s="2" t="s">
        <v>342</v>
      </c>
      <c r="AG18" s="19"/>
    </row>
    <row r="19" spans="2:33" ht="69" customHeight="1" x14ac:dyDescent="0.25">
      <c r="B19" s="13" t="s">
        <v>59</v>
      </c>
      <c r="C19" s="4">
        <v>0</v>
      </c>
      <c r="D19" s="15">
        <v>0</v>
      </c>
      <c r="E19" s="4">
        <v>0</v>
      </c>
      <c r="F19" s="15">
        <v>0</v>
      </c>
      <c r="G19" s="4">
        <v>0</v>
      </c>
      <c r="H19" s="15">
        <v>0</v>
      </c>
      <c r="I19" s="4">
        <v>0</v>
      </c>
      <c r="J19" s="15">
        <v>0</v>
      </c>
      <c r="K19" s="28">
        <v>0</v>
      </c>
      <c r="L19" s="15">
        <v>0</v>
      </c>
      <c r="M19" s="28">
        <v>0</v>
      </c>
      <c r="N19" s="15">
        <v>0</v>
      </c>
      <c r="O19" s="28">
        <v>0</v>
      </c>
      <c r="P19" s="15"/>
      <c r="Q19" s="28">
        <v>0</v>
      </c>
      <c r="R19" s="15"/>
      <c r="S19" s="28">
        <v>0</v>
      </c>
      <c r="T19" s="15"/>
      <c r="U19" s="28">
        <v>0</v>
      </c>
      <c r="V19" s="15"/>
      <c r="W19" s="28">
        <v>5</v>
      </c>
      <c r="X19" s="15"/>
      <c r="Y19" s="28">
        <v>5</v>
      </c>
      <c r="Z19" s="15"/>
      <c r="AA19" s="4">
        <f t="shared" si="6"/>
        <v>10</v>
      </c>
      <c r="AB19" s="4">
        <f t="shared" si="1"/>
        <v>0</v>
      </c>
      <c r="AC19" s="30">
        <f t="shared" si="7"/>
        <v>0</v>
      </c>
      <c r="AD19" s="8">
        <f t="shared" si="3"/>
        <v>0</v>
      </c>
      <c r="AE19" s="33">
        <f t="shared" si="5"/>
        <v>0</v>
      </c>
      <c r="AF19" s="2"/>
      <c r="AG19" s="19"/>
    </row>
    <row r="20" spans="2:33" ht="85.5" customHeight="1" x14ac:dyDescent="0.25">
      <c r="B20" s="20" t="s">
        <v>70</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f>SUM(AA21:AA29)</f>
        <v>363.13499999999999</v>
      </c>
      <c r="AB20" s="21">
        <f t="shared" si="1"/>
        <v>0</v>
      </c>
      <c r="AC20" s="35">
        <f>SUM(AC21:AC29)</f>
        <v>133.12</v>
      </c>
      <c r="AD20" s="22">
        <f t="shared" si="3"/>
        <v>0</v>
      </c>
      <c r="AE20" s="34">
        <f t="shared" si="5"/>
        <v>0</v>
      </c>
      <c r="AF20" s="23"/>
      <c r="AG20" s="24"/>
    </row>
    <row r="21" spans="2:33" s="19" customFormat="1" ht="64.5" customHeight="1" x14ac:dyDescent="0.25">
      <c r="B21" s="13" t="s">
        <v>61</v>
      </c>
      <c r="C21" s="4">
        <v>0</v>
      </c>
      <c r="D21" s="15">
        <v>0</v>
      </c>
      <c r="E21" s="4">
        <v>0</v>
      </c>
      <c r="F21" s="15">
        <v>0</v>
      </c>
      <c r="G21" s="4">
        <v>0</v>
      </c>
      <c r="H21" s="15">
        <v>0</v>
      </c>
      <c r="I21" s="4">
        <v>0</v>
      </c>
      <c r="J21" s="15">
        <v>0</v>
      </c>
      <c r="K21" s="28">
        <v>0</v>
      </c>
      <c r="L21" s="15">
        <v>0</v>
      </c>
      <c r="M21" s="28">
        <v>0</v>
      </c>
      <c r="N21" s="15">
        <v>0</v>
      </c>
      <c r="O21" s="28">
        <v>0</v>
      </c>
      <c r="P21" s="15"/>
      <c r="Q21" s="28">
        <v>0</v>
      </c>
      <c r="R21" s="15"/>
      <c r="S21" s="28">
        <v>0</v>
      </c>
      <c r="T21" s="15"/>
      <c r="U21" s="28">
        <v>0</v>
      </c>
      <c r="V21" s="15"/>
      <c r="W21" s="28">
        <v>0</v>
      </c>
      <c r="X21" s="15"/>
      <c r="Y21" s="28">
        <v>2.5299999999999998</v>
      </c>
      <c r="Z21" s="15"/>
      <c r="AA21" s="4">
        <f t="shared" ref="AA21:AA29" si="8">+C21+E21+G21+I21+K21+M21+O21+Q21+S21+U21+W21+Y21</f>
        <v>2.5299999999999998</v>
      </c>
      <c r="AB21" s="4">
        <f t="shared" si="1"/>
        <v>0</v>
      </c>
      <c r="AC21" s="30">
        <f t="shared" ref="AC21:AC29" si="9">+D21+F21+H21+J21+L21+N21+P21+R21+T21+V21+X21+Z21</f>
        <v>0</v>
      </c>
      <c r="AD21" s="8">
        <f t="shared" si="3"/>
        <v>0</v>
      </c>
      <c r="AE21" s="33">
        <f t="shared" si="5"/>
        <v>0</v>
      </c>
      <c r="AF21" s="2" t="s">
        <v>72</v>
      </c>
    </row>
    <row r="22" spans="2:33" s="19" customFormat="1" ht="31.5" customHeight="1" x14ac:dyDescent="0.25">
      <c r="B22" s="13" t="s">
        <v>62</v>
      </c>
      <c r="C22" s="4">
        <v>0</v>
      </c>
      <c r="D22" s="15">
        <v>0</v>
      </c>
      <c r="E22" s="4">
        <v>0</v>
      </c>
      <c r="F22" s="15">
        <v>0</v>
      </c>
      <c r="G22" s="4">
        <v>0</v>
      </c>
      <c r="H22" s="15">
        <v>0</v>
      </c>
      <c r="I22" s="4">
        <v>1</v>
      </c>
      <c r="J22" s="15">
        <v>0</v>
      </c>
      <c r="K22" s="28">
        <v>0</v>
      </c>
      <c r="L22" s="15">
        <v>0.28999999999999998</v>
      </c>
      <c r="M22" s="28">
        <v>25.31</v>
      </c>
      <c r="N22" s="15">
        <v>9.2899999999999991</v>
      </c>
      <c r="O22" s="28">
        <v>0</v>
      </c>
      <c r="P22" s="15"/>
      <c r="Q22" s="28">
        <v>0</v>
      </c>
      <c r="R22" s="15"/>
      <c r="S22" s="28">
        <v>0</v>
      </c>
      <c r="T22" s="15"/>
      <c r="U22" s="28">
        <v>0</v>
      </c>
      <c r="V22" s="15"/>
      <c r="W22" s="28">
        <v>0</v>
      </c>
      <c r="X22" s="15"/>
      <c r="Y22" s="28">
        <v>0</v>
      </c>
      <c r="Z22" s="15"/>
      <c r="AA22" s="4">
        <f t="shared" si="8"/>
        <v>26.31</v>
      </c>
      <c r="AB22" s="4">
        <f t="shared" si="1"/>
        <v>1</v>
      </c>
      <c r="AC22" s="30">
        <f t="shared" si="9"/>
        <v>9.5799999999999983</v>
      </c>
      <c r="AD22" s="8">
        <f t="shared" si="3"/>
        <v>1.2</v>
      </c>
      <c r="AE22" s="33">
        <f t="shared" si="5"/>
        <v>1.2</v>
      </c>
      <c r="AF22" s="2" t="s">
        <v>71</v>
      </c>
    </row>
    <row r="23" spans="2:33" s="19" customFormat="1" ht="31.5" customHeight="1" x14ac:dyDescent="0.25">
      <c r="B23" s="13" t="s">
        <v>63</v>
      </c>
      <c r="C23" s="4">
        <v>0</v>
      </c>
      <c r="D23" s="15">
        <v>0</v>
      </c>
      <c r="E23" s="4">
        <v>0</v>
      </c>
      <c r="F23" s="15">
        <v>0</v>
      </c>
      <c r="G23" s="4">
        <v>0</v>
      </c>
      <c r="H23" s="15">
        <v>0</v>
      </c>
      <c r="I23" s="4">
        <v>15.7</v>
      </c>
      <c r="J23" s="15">
        <v>15.7</v>
      </c>
      <c r="K23" s="28">
        <v>0</v>
      </c>
      <c r="L23" s="15">
        <v>0</v>
      </c>
      <c r="M23" s="28">
        <v>0</v>
      </c>
      <c r="N23" s="15">
        <v>0</v>
      </c>
      <c r="O23" s="28">
        <v>0</v>
      </c>
      <c r="P23" s="15"/>
      <c r="Q23" s="28">
        <v>0</v>
      </c>
      <c r="R23" s="15"/>
      <c r="S23" s="28">
        <v>0</v>
      </c>
      <c r="T23" s="15"/>
      <c r="U23" s="28">
        <v>0</v>
      </c>
      <c r="V23" s="15"/>
      <c r="W23" s="28">
        <v>89.4</v>
      </c>
      <c r="X23" s="15"/>
      <c r="Y23" s="28">
        <v>0</v>
      </c>
      <c r="Z23" s="15"/>
      <c r="AA23" s="4">
        <f t="shared" si="8"/>
        <v>105.10000000000001</v>
      </c>
      <c r="AB23" s="4">
        <f t="shared" si="1"/>
        <v>15.7</v>
      </c>
      <c r="AC23" s="30">
        <f t="shared" si="9"/>
        <v>15.7</v>
      </c>
      <c r="AD23" s="8">
        <f t="shared" si="3"/>
        <v>1</v>
      </c>
      <c r="AE23" s="33">
        <f t="shared" si="5"/>
        <v>1</v>
      </c>
      <c r="AF23" s="2" t="s">
        <v>71</v>
      </c>
    </row>
    <row r="24" spans="2:33" s="19" customFormat="1" ht="31.5" customHeight="1" x14ac:dyDescent="0.25">
      <c r="B24" s="13" t="s">
        <v>64</v>
      </c>
      <c r="C24" s="4">
        <v>0</v>
      </c>
      <c r="D24" s="15">
        <v>0</v>
      </c>
      <c r="E24" s="4">
        <v>0</v>
      </c>
      <c r="F24" s="15">
        <v>0</v>
      </c>
      <c r="G24" s="4">
        <v>0</v>
      </c>
      <c r="H24" s="15">
        <v>0</v>
      </c>
      <c r="I24" s="4">
        <v>0</v>
      </c>
      <c r="J24" s="15">
        <v>0</v>
      </c>
      <c r="K24" s="28">
        <v>0</v>
      </c>
      <c r="L24" s="15">
        <v>0</v>
      </c>
      <c r="M24" s="28">
        <v>0</v>
      </c>
      <c r="N24" s="15">
        <v>0</v>
      </c>
      <c r="O24" s="28">
        <v>0</v>
      </c>
      <c r="P24" s="15"/>
      <c r="Q24" s="28">
        <v>0</v>
      </c>
      <c r="R24" s="15"/>
      <c r="S24" s="28">
        <v>0</v>
      </c>
      <c r="T24" s="15"/>
      <c r="U24" s="28">
        <v>0</v>
      </c>
      <c r="V24" s="15"/>
      <c r="W24" s="28">
        <v>0</v>
      </c>
      <c r="X24" s="15"/>
      <c r="Y24" s="28">
        <v>65</v>
      </c>
      <c r="Z24" s="15"/>
      <c r="AA24" s="4">
        <f t="shared" si="8"/>
        <v>65</v>
      </c>
      <c r="AB24" s="4">
        <f t="shared" si="1"/>
        <v>0</v>
      </c>
      <c r="AC24" s="30">
        <f t="shared" si="9"/>
        <v>0</v>
      </c>
      <c r="AD24" s="8">
        <f t="shared" si="3"/>
        <v>0</v>
      </c>
      <c r="AE24" s="33">
        <f t="shared" si="5"/>
        <v>0</v>
      </c>
      <c r="AF24" s="2" t="s">
        <v>48</v>
      </c>
    </row>
    <row r="25" spans="2:33" s="19" customFormat="1" ht="31.5" customHeight="1" x14ac:dyDescent="0.25">
      <c r="B25" s="13" t="s">
        <v>65</v>
      </c>
      <c r="C25" s="4">
        <v>4</v>
      </c>
      <c r="D25" s="15">
        <v>5</v>
      </c>
      <c r="E25" s="4">
        <v>4</v>
      </c>
      <c r="F25" s="15">
        <v>5</v>
      </c>
      <c r="G25" s="4">
        <v>4</v>
      </c>
      <c r="H25" s="15">
        <v>3</v>
      </c>
      <c r="I25" s="4">
        <v>5</v>
      </c>
      <c r="J25" s="15">
        <v>1</v>
      </c>
      <c r="K25" s="28">
        <v>5</v>
      </c>
      <c r="L25" s="15">
        <v>3</v>
      </c>
      <c r="M25" s="28">
        <v>0</v>
      </c>
      <c r="N25" s="15">
        <v>2</v>
      </c>
      <c r="O25" s="28">
        <v>0</v>
      </c>
      <c r="P25" s="15"/>
      <c r="Q25" s="28">
        <v>0</v>
      </c>
      <c r="R25" s="15"/>
      <c r="S25" s="28">
        <v>0</v>
      </c>
      <c r="T25" s="15"/>
      <c r="U25" s="28">
        <v>0</v>
      </c>
      <c r="V25" s="15"/>
      <c r="W25" s="28">
        <v>0</v>
      </c>
      <c r="X25" s="15"/>
      <c r="Y25" s="28">
        <v>0</v>
      </c>
      <c r="Z25" s="15"/>
      <c r="AA25" s="4">
        <f t="shared" si="8"/>
        <v>22</v>
      </c>
      <c r="AB25" s="4">
        <f t="shared" si="1"/>
        <v>17</v>
      </c>
      <c r="AC25" s="30">
        <f t="shared" si="9"/>
        <v>19</v>
      </c>
      <c r="AD25" s="8">
        <f t="shared" si="3"/>
        <v>1.1176470588235294</v>
      </c>
      <c r="AE25" s="33">
        <f t="shared" si="5"/>
        <v>1.1176470588235294</v>
      </c>
      <c r="AF25" s="2" t="s">
        <v>132</v>
      </c>
    </row>
    <row r="26" spans="2:33" s="19" customFormat="1" ht="49.5" customHeight="1" x14ac:dyDescent="0.25">
      <c r="B26" s="13" t="s">
        <v>66</v>
      </c>
      <c r="C26" s="4">
        <v>0</v>
      </c>
      <c r="D26" s="15">
        <v>0</v>
      </c>
      <c r="E26" s="4">
        <v>0</v>
      </c>
      <c r="F26" s="15">
        <v>1</v>
      </c>
      <c r="G26" s="4">
        <v>0</v>
      </c>
      <c r="H26" s="15">
        <v>1</v>
      </c>
      <c r="I26" s="4">
        <v>0</v>
      </c>
      <c r="J26" s="15">
        <v>0</v>
      </c>
      <c r="K26" s="28">
        <v>0</v>
      </c>
      <c r="L26" s="15">
        <v>2</v>
      </c>
      <c r="M26" s="28">
        <v>0</v>
      </c>
      <c r="N26" s="15">
        <v>0</v>
      </c>
      <c r="O26" s="28">
        <v>0</v>
      </c>
      <c r="P26" s="15"/>
      <c r="Q26" s="28">
        <v>0</v>
      </c>
      <c r="R26" s="15"/>
      <c r="S26" s="28">
        <v>4</v>
      </c>
      <c r="T26" s="15"/>
      <c r="U26" s="28">
        <v>4</v>
      </c>
      <c r="V26" s="15"/>
      <c r="W26" s="28">
        <v>6</v>
      </c>
      <c r="X26" s="15"/>
      <c r="Y26" s="28">
        <v>6</v>
      </c>
      <c r="Z26" s="15"/>
      <c r="AA26" s="4">
        <f t="shared" si="8"/>
        <v>20</v>
      </c>
      <c r="AB26" s="4">
        <f t="shared" si="1"/>
        <v>0</v>
      </c>
      <c r="AC26" s="30">
        <f t="shared" si="9"/>
        <v>4</v>
      </c>
      <c r="AD26" s="8">
        <f t="shared" si="3"/>
        <v>0</v>
      </c>
      <c r="AE26" s="33">
        <f t="shared" si="5"/>
        <v>0</v>
      </c>
      <c r="AF26" s="2" t="s">
        <v>316</v>
      </c>
    </row>
    <row r="27" spans="2:33" s="19" customFormat="1" ht="119.25" customHeight="1" x14ac:dyDescent="0.25">
      <c r="B27" s="13" t="s">
        <v>67</v>
      </c>
      <c r="C27" s="4">
        <v>0</v>
      </c>
      <c r="D27" s="15">
        <v>0</v>
      </c>
      <c r="E27" s="4">
        <v>1</v>
      </c>
      <c r="F27" s="15">
        <v>1</v>
      </c>
      <c r="G27" s="4">
        <v>3.6</v>
      </c>
      <c r="H27" s="15">
        <v>3</v>
      </c>
      <c r="I27" s="4">
        <v>3.6</v>
      </c>
      <c r="J27" s="15">
        <v>3.3</v>
      </c>
      <c r="K27" s="28">
        <v>3.6</v>
      </c>
      <c r="L27" s="15">
        <v>0.3</v>
      </c>
      <c r="M27" s="28">
        <v>3.6</v>
      </c>
      <c r="N27" s="15">
        <v>0</v>
      </c>
      <c r="O27" s="28">
        <v>5.4</v>
      </c>
      <c r="P27" s="15"/>
      <c r="Q27" s="28">
        <v>5.4</v>
      </c>
      <c r="R27" s="15"/>
      <c r="S27" s="28">
        <v>5.4</v>
      </c>
      <c r="T27" s="15"/>
      <c r="U27" s="28">
        <v>5.4</v>
      </c>
      <c r="V27" s="15"/>
      <c r="W27" s="28">
        <v>5.4</v>
      </c>
      <c r="X27" s="15"/>
      <c r="Y27" s="28">
        <v>3.8</v>
      </c>
      <c r="Z27" s="15"/>
      <c r="AA27" s="4">
        <f t="shared" si="8"/>
        <v>46.199999999999989</v>
      </c>
      <c r="AB27" s="4">
        <f t="shared" si="1"/>
        <v>8.1999999999999993</v>
      </c>
      <c r="AC27" s="30">
        <f t="shared" si="9"/>
        <v>7.6</v>
      </c>
      <c r="AD27" s="8">
        <f t="shared" si="3"/>
        <v>0.92682926829268297</v>
      </c>
      <c r="AE27" s="33">
        <f t="shared" si="5"/>
        <v>0.92682926829268297</v>
      </c>
      <c r="AF27" s="2" t="s">
        <v>317</v>
      </c>
    </row>
    <row r="28" spans="2:33" s="19" customFormat="1" ht="52.5" customHeight="1" x14ac:dyDescent="0.25">
      <c r="B28" s="13" t="s">
        <v>68</v>
      </c>
      <c r="C28" s="4">
        <v>0</v>
      </c>
      <c r="D28" s="15">
        <v>56.8</v>
      </c>
      <c r="E28" s="4">
        <v>0</v>
      </c>
      <c r="F28" s="15">
        <v>0</v>
      </c>
      <c r="G28" s="4">
        <v>0</v>
      </c>
      <c r="H28" s="15">
        <v>0</v>
      </c>
      <c r="I28" s="4">
        <v>74</v>
      </c>
      <c r="J28" s="15">
        <v>19</v>
      </c>
      <c r="K28" s="28">
        <v>0</v>
      </c>
      <c r="L28" s="15">
        <v>0</v>
      </c>
      <c r="M28" s="28">
        <v>0</v>
      </c>
      <c r="N28" s="15">
        <v>0</v>
      </c>
      <c r="O28" s="28">
        <v>0</v>
      </c>
      <c r="P28" s="15"/>
      <c r="Q28" s="28">
        <v>0</v>
      </c>
      <c r="R28" s="15"/>
      <c r="S28" s="28">
        <v>0</v>
      </c>
      <c r="T28" s="15"/>
      <c r="U28" s="28">
        <v>0</v>
      </c>
      <c r="V28" s="15"/>
      <c r="W28" s="28">
        <v>0</v>
      </c>
      <c r="X28" s="15"/>
      <c r="Y28" s="28">
        <v>0</v>
      </c>
      <c r="Z28" s="15"/>
      <c r="AA28" s="4">
        <f t="shared" si="8"/>
        <v>74</v>
      </c>
      <c r="AB28" s="4">
        <f t="shared" si="1"/>
        <v>74</v>
      </c>
      <c r="AC28" s="30">
        <f t="shared" si="9"/>
        <v>75.8</v>
      </c>
      <c r="AD28" s="8">
        <f t="shared" si="3"/>
        <v>1.0243243243243243</v>
      </c>
      <c r="AE28" s="33">
        <f t="shared" si="5"/>
        <v>1.0243243243243243</v>
      </c>
      <c r="AF28" s="2" t="s">
        <v>133</v>
      </c>
    </row>
    <row r="29" spans="2:33" s="19" customFormat="1" ht="58.5" customHeight="1" x14ac:dyDescent="0.25">
      <c r="B29" s="13" t="s">
        <v>344</v>
      </c>
      <c r="C29" s="4">
        <v>0.17</v>
      </c>
      <c r="D29" s="15">
        <v>0.48</v>
      </c>
      <c r="E29" s="4">
        <v>0.17</v>
      </c>
      <c r="F29" s="15">
        <v>0.125</v>
      </c>
      <c r="G29" s="4">
        <v>0.17</v>
      </c>
      <c r="H29" s="15">
        <v>0</v>
      </c>
      <c r="I29" s="4">
        <v>0.17</v>
      </c>
      <c r="J29" s="15">
        <v>0.17</v>
      </c>
      <c r="K29" s="28">
        <v>0.17</v>
      </c>
      <c r="L29" s="15">
        <v>0.62</v>
      </c>
      <c r="M29" s="28">
        <v>0.17</v>
      </c>
      <c r="N29" s="15">
        <v>4.4999999999999998E-2</v>
      </c>
      <c r="O29" s="28">
        <v>0.17</v>
      </c>
      <c r="P29" s="15"/>
      <c r="Q29" s="28">
        <v>0.16500000000000001</v>
      </c>
      <c r="R29" s="15"/>
      <c r="S29" s="28">
        <v>0.16</v>
      </c>
      <c r="T29" s="15"/>
      <c r="U29" s="28">
        <v>0.16</v>
      </c>
      <c r="V29" s="15"/>
      <c r="W29" s="28">
        <v>0.16</v>
      </c>
      <c r="X29" s="15"/>
      <c r="Y29" s="28">
        <v>0.16</v>
      </c>
      <c r="Z29" s="15"/>
      <c r="AA29" s="4">
        <f t="shared" si="8"/>
        <v>1.9949999999999997</v>
      </c>
      <c r="AB29" s="4">
        <f t="shared" si="1"/>
        <v>0.68</v>
      </c>
      <c r="AC29" s="30">
        <f t="shared" si="9"/>
        <v>1.44</v>
      </c>
      <c r="AD29" s="8">
        <f t="shared" si="3"/>
        <v>1.2</v>
      </c>
      <c r="AE29" s="33">
        <f t="shared" si="5"/>
        <v>1.2</v>
      </c>
      <c r="AF29" s="2" t="s">
        <v>318</v>
      </c>
    </row>
    <row r="30" spans="2:33" ht="106.5" customHeight="1" x14ac:dyDescent="0.25">
      <c r="B30" s="23" t="s">
        <v>11</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f t="shared" ref="AA30:AA31" si="10">+C30+E30+G30+I30+K30+M30+O30+Q30+S30+U30+W30+Y30</f>
        <v>0</v>
      </c>
      <c r="AB30" s="21">
        <f t="shared" si="1"/>
        <v>0</v>
      </c>
      <c r="AC30" s="21">
        <f t="shared" ref="AC30:AC31" si="11">+D30+F30+H30+J30+L30+N30+P30+R30+T30+V30+X30+Z30</f>
        <v>0</v>
      </c>
      <c r="AD30" s="22">
        <f t="shared" si="3"/>
        <v>0</v>
      </c>
      <c r="AE30" s="34">
        <f t="shared" si="5"/>
        <v>0</v>
      </c>
      <c r="AF30" s="16" t="s">
        <v>37</v>
      </c>
    </row>
    <row r="31" spans="2:33" ht="100.5" customHeight="1" x14ac:dyDescent="0.25">
      <c r="B31" s="23" t="s">
        <v>31</v>
      </c>
      <c r="C31" s="21"/>
      <c r="D31" s="21"/>
      <c r="E31" s="21"/>
      <c r="F31" s="21"/>
      <c r="G31" s="21"/>
      <c r="H31" s="21"/>
      <c r="I31" s="21"/>
      <c r="J31" s="21"/>
      <c r="K31" s="21"/>
      <c r="L31" s="21"/>
      <c r="M31" s="21"/>
      <c r="N31" s="21"/>
      <c r="O31" s="21"/>
      <c r="P31" s="21"/>
      <c r="Q31" s="21"/>
      <c r="R31" s="21"/>
      <c r="S31" s="21"/>
      <c r="T31" s="21"/>
      <c r="U31" s="21"/>
      <c r="V31" s="21"/>
      <c r="W31" s="21"/>
      <c r="X31" s="21"/>
      <c r="Y31" s="21"/>
      <c r="Z31" s="21"/>
      <c r="AA31" s="21">
        <f t="shared" si="10"/>
        <v>0</v>
      </c>
      <c r="AB31" s="21">
        <f t="shared" si="1"/>
        <v>0</v>
      </c>
      <c r="AC31" s="21">
        <f t="shared" si="11"/>
        <v>0</v>
      </c>
      <c r="AD31" s="22">
        <f t="shared" si="3"/>
        <v>0</v>
      </c>
      <c r="AE31" s="34">
        <f t="shared" si="5"/>
        <v>0</v>
      </c>
      <c r="AF31" s="16" t="s">
        <v>50</v>
      </c>
    </row>
    <row r="32" spans="2:33" ht="100.5" customHeight="1" x14ac:dyDescent="0.25">
      <c r="B32" s="23" t="s">
        <v>30</v>
      </c>
      <c r="C32" s="4"/>
      <c r="D32" s="21"/>
      <c r="E32" s="4"/>
      <c r="F32" s="21"/>
      <c r="G32" s="4">
        <v>1</v>
      </c>
      <c r="H32" s="21">
        <v>1</v>
      </c>
      <c r="I32" s="4"/>
      <c r="J32" s="21"/>
      <c r="K32" s="4">
        <v>1</v>
      </c>
      <c r="L32" s="21">
        <v>1</v>
      </c>
      <c r="M32" s="4"/>
      <c r="N32" s="21"/>
      <c r="O32" s="4"/>
      <c r="P32" s="21"/>
      <c r="Q32" s="4"/>
      <c r="R32" s="21"/>
      <c r="S32" s="4">
        <v>1</v>
      </c>
      <c r="T32" s="21"/>
      <c r="U32" s="4">
        <v>1</v>
      </c>
      <c r="V32" s="21"/>
      <c r="W32" s="4"/>
      <c r="X32" s="21"/>
      <c r="Y32" s="4"/>
      <c r="Z32" s="21"/>
      <c r="AA32" s="21">
        <f t="shared" ref="AA32" si="12">+C32+E32+G32+I32+K32+M32+O32+Q32+S32+U32+W32+Y32</f>
        <v>4</v>
      </c>
      <c r="AB32" s="4">
        <v>2</v>
      </c>
      <c r="AC32" s="21">
        <f t="shared" ref="AC32" si="13">+D32+F32+H32+J32+L32+N32+P32+R32+T32+V32+X32+Z32</f>
        <v>2</v>
      </c>
      <c r="AD32" s="22">
        <f t="shared" ref="AD32" si="14">IF(AB32=0,0,IF((AC32/AB32)&gt;=1.2,1.2,(AC32/AB32)))</f>
        <v>1</v>
      </c>
      <c r="AE32" s="34">
        <f t="shared" ref="AE32" si="15">AD32</f>
        <v>1</v>
      </c>
      <c r="AF32" s="16" t="s">
        <v>315</v>
      </c>
    </row>
  </sheetData>
  <mergeCells count="6">
    <mergeCell ref="B1:AF1"/>
    <mergeCell ref="B2:AF2"/>
    <mergeCell ref="B3:AF3"/>
    <mergeCell ref="AD5:AE5"/>
    <mergeCell ref="AD6:AE6"/>
    <mergeCell ref="B4:AF4"/>
  </mergeCells>
  <conditionalFormatting sqref="AE7:AE31">
    <cfRule type="iconSet" priority="2">
      <iconSet iconSet="4TrafficLights">
        <cfvo type="percent" val="0"/>
        <cfvo type="num" val="0" gte="0"/>
        <cfvo type="num" val="0"/>
        <cfvo type="num" val="0" gte="0"/>
      </iconSet>
    </cfRule>
  </conditionalFormatting>
  <conditionalFormatting sqref="AE32">
    <cfRule type="iconSet" priority="1">
      <iconSet iconSet="4TrafficLights">
        <cfvo type="percent" val="0"/>
        <cfvo type="num" val="0" gte="0"/>
        <cfvo type="num" val="0"/>
        <cfvo type="num" val="0" gte="0"/>
      </iconSet>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06B1-7B39-42CD-A61C-3468F92933E6}">
  <dimension ref="A1:AI15"/>
  <sheetViews>
    <sheetView showGridLines="0" topLeftCell="A4" workbookViewId="0">
      <selection activeCell="C14" sqref="C14"/>
    </sheetView>
  </sheetViews>
  <sheetFormatPr baseColWidth="10" defaultRowHeight="15" x14ac:dyDescent="0.25"/>
  <cols>
    <col min="1" max="1" width="6.28515625" customWidth="1"/>
    <col min="2" max="2" width="37.42578125" customWidth="1"/>
    <col min="3" max="28" width="14.140625" customWidth="1"/>
    <col min="29" max="29" width="16.28515625" customWidth="1"/>
    <col min="30" max="30" width="14" customWidth="1"/>
    <col min="31" max="31" width="2.85546875" customWidth="1"/>
    <col min="32" max="32" width="43.28515625" customWidth="1"/>
    <col min="33" max="33" width="5.42578125" customWidth="1"/>
    <col min="35" max="35" width="15" customWidth="1"/>
  </cols>
  <sheetData>
    <row r="1" spans="1:35" ht="18.75" x14ac:dyDescent="0.3">
      <c r="A1" s="9"/>
      <c r="B1" s="266" t="s">
        <v>32</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row>
    <row r="2" spans="1:35" ht="18.75" x14ac:dyDescent="0.3">
      <c r="A2" s="9"/>
      <c r="B2" s="266" t="s">
        <v>33</v>
      </c>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row>
    <row r="3" spans="1:35" ht="18.75" x14ac:dyDescent="0.3">
      <c r="A3" s="9"/>
      <c r="B3" s="266" t="s">
        <v>34</v>
      </c>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5" ht="18.75" x14ac:dyDescent="0.3">
      <c r="B4" s="271" t="s">
        <v>81</v>
      </c>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row>
    <row r="5" spans="1:35" ht="72" x14ac:dyDescent="0.25">
      <c r="B5" s="1" t="s">
        <v>20</v>
      </c>
      <c r="C5" s="1" t="s">
        <v>99</v>
      </c>
      <c r="D5" s="1" t="s">
        <v>100</v>
      </c>
      <c r="E5" s="1" t="s">
        <v>101</v>
      </c>
      <c r="F5" s="1" t="s">
        <v>102</v>
      </c>
      <c r="G5" s="1" t="s">
        <v>103</v>
      </c>
      <c r="H5" s="1" t="s">
        <v>104</v>
      </c>
      <c r="I5" s="1" t="s">
        <v>105</v>
      </c>
      <c r="J5" s="1" t="s">
        <v>106</v>
      </c>
      <c r="K5" s="1" t="s">
        <v>114</v>
      </c>
      <c r="L5" s="1" t="s">
        <v>115</v>
      </c>
      <c r="M5" s="1" t="s">
        <v>116</v>
      </c>
      <c r="N5" s="1" t="s">
        <v>117</v>
      </c>
      <c r="O5" s="1" t="s">
        <v>118</v>
      </c>
      <c r="P5" s="1" t="s">
        <v>119</v>
      </c>
      <c r="Q5" s="1" t="s">
        <v>120</v>
      </c>
      <c r="R5" s="1" t="s">
        <v>121</v>
      </c>
      <c r="S5" s="1" t="s">
        <v>122</v>
      </c>
      <c r="T5" s="1" t="s">
        <v>123</v>
      </c>
      <c r="U5" s="1" t="s">
        <v>124</v>
      </c>
      <c r="V5" s="1" t="s">
        <v>125</v>
      </c>
      <c r="W5" s="1" t="s">
        <v>126</v>
      </c>
      <c r="X5" s="1" t="s">
        <v>127</v>
      </c>
      <c r="Y5" s="1" t="s">
        <v>128</v>
      </c>
      <c r="Z5" s="1" t="s">
        <v>129</v>
      </c>
      <c r="AA5" s="1" t="s">
        <v>130</v>
      </c>
      <c r="AB5" s="1" t="s">
        <v>134</v>
      </c>
      <c r="AC5" s="1" t="s">
        <v>35</v>
      </c>
      <c r="AD5" s="267" t="s">
        <v>39</v>
      </c>
      <c r="AE5" s="268"/>
      <c r="AF5" s="3" t="s">
        <v>19</v>
      </c>
    </row>
    <row r="6" spans="1:35" ht="44.25" customHeight="1" x14ac:dyDescent="0.3">
      <c r="B6" s="14" t="s">
        <v>47</v>
      </c>
      <c r="C6" s="14"/>
      <c r="D6" s="14"/>
      <c r="E6" s="14"/>
      <c r="F6" s="14"/>
      <c r="G6" s="14"/>
      <c r="H6" s="14"/>
      <c r="I6" s="14"/>
      <c r="J6" s="14"/>
      <c r="K6" s="14"/>
      <c r="L6" s="14"/>
      <c r="M6" s="14"/>
      <c r="N6" s="14"/>
      <c r="O6" s="14"/>
      <c r="P6" s="14"/>
      <c r="Q6" s="14"/>
      <c r="R6" s="14"/>
      <c r="S6" s="14"/>
      <c r="T6" s="14"/>
      <c r="U6" s="14"/>
      <c r="V6" s="14"/>
      <c r="W6" s="14"/>
      <c r="X6" s="14"/>
      <c r="Y6" s="14"/>
      <c r="Z6" s="14"/>
      <c r="AA6" s="14"/>
      <c r="AB6" s="14"/>
      <c r="AC6" s="15"/>
      <c r="AD6" s="269"/>
      <c r="AE6" s="270"/>
      <c r="AF6" s="16"/>
      <c r="AH6" s="17" t="s">
        <v>98</v>
      </c>
    </row>
    <row r="7" spans="1:35" ht="82.5" x14ac:dyDescent="0.25">
      <c r="B7" s="13" t="s">
        <v>75</v>
      </c>
      <c r="C7" s="4">
        <v>0</v>
      </c>
      <c r="D7" s="28">
        <v>0</v>
      </c>
      <c r="E7" s="4">
        <v>0</v>
      </c>
      <c r="F7" s="28">
        <v>0</v>
      </c>
      <c r="G7" s="4">
        <v>0</v>
      </c>
      <c r="H7" s="28">
        <v>0</v>
      </c>
      <c r="I7" s="4">
        <v>0</v>
      </c>
      <c r="J7" s="28">
        <v>0</v>
      </c>
      <c r="K7" s="4">
        <v>0</v>
      </c>
      <c r="L7" s="28">
        <v>0</v>
      </c>
      <c r="M7" s="4">
        <v>0</v>
      </c>
      <c r="N7" s="28">
        <v>0</v>
      </c>
      <c r="O7" s="4">
        <v>0</v>
      </c>
      <c r="P7" s="28"/>
      <c r="Q7" s="4">
        <v>0</v>
      </c>
      <c r="R7" s="28"/>
      <c r="S7" s="4">
        <v>0</v>
      </c>
      <c r="T7" s="28"/>
      <c r="U7" s="4">
        <v>0</v>
      </c>
      <c r="V7" s="28"/>
      <c r="W7" s="4">
        <v>1</v>
      </c>
      <c r="X7" s="28"/>
      <c r="Y7" s="4">
        <v>2.5</v>
      </c>
      <c r="Z7" s="28"/>
      <c r="AA7" s="4">
        <f t="shared" ref="AA7" si="0">+C7+E7+G7+I7+K7+M7+O7+Q7+S7+U7+W7+Y7</f>
        <v>3.5</v>
      </c>
      <c r="AB7" s="4">
        <f>C7+E7+G7+I7</f>
        <v>0</v>
      </c>
      <c r="AC7" s="4">
        <v>0</v>
      </c>
      <c r="AD7" s="8">
        <f>IF(AB7=0,0,IF((AC7/AB7)&gt;=1.2,1.2,(AC7/AB7)))</f>
        <v>0</v>
      </c>
      <c r="AE7" s="33">
        <f>AD7</f>
        <v>0</v>
      </c>
      <c r="AF7" s="2" t="s">
        <v>135</v>
      </c>
      <c r="AH7" s="5"/>
      <c r="AI7" t="s">
        <v>40</v>
      </c>
    </row>
    <row r="8" spans="1:35" ht="24.75" customHeight="1" x14ac:dyDescent="0.25">
      <c r="B8" s="13" t="s">
        <v>73</v>
      </c>
      <c r="C8" s="4">
        <v>0</v>
      </c>
      <c r="D8" s="28">
        <v>0</v>
      </c>
      <c r="E8" s="4">
        <v>0</v>
      </c>
      <c r="F8" s="28">
        <v>0</v>
      </c>
      <c r="G8" s="4">
        <v>0</v>
      </c>
      <c r="H8" s="28">
        <v>0</v>
      </c>
      <c r="I8" s="4">
        <v>0</v>
      </c>
      <c r="J8" s="28">
        <v>0</v>
      </c>
      <c r="K8" s="4">
        <v>0</v>
      </c>
      <c r="L8" s="28">
        <v>0</v>
      </c>
      <c r="M8" s="4">
        <v>0</v>
      </c>
      <c r="N8" s="28">
        <v>0</v>
      </c>
      <c r="O8" s="4">
        <v>0</v>
      </c>
      <c r="P8" s="28"/>
      <c r="Q8" s="4">
        <v>0</v>
      </c>
      <c r="R8" s="28"/>
      <c r="S8" s="4">
        <v>0</v>
      </c>
      <c r="T8" s="28"/>
      <c r="U8" s="4">
        <v>0</v>
      </c>
      <c r="V8" s="28"/>
      <c r="W8" s="4">
        <v>0</v>
      </c>
      <c r="X8" s="28"/>
      <c r="Y8" s="4">
        <v>2.2999999999999998</v>
      </c>
      <c r="Z8" s="28"/>
      <c r="AA8" s="4">
        <f t="shared" ref="AA8:AA9" si="1">+C8+E8+G8+I8+K8+M8+O8+Q8+S8+U8+W8+Y8</f>
        <v>2.2999999999999998</v>
      </c>
      <c r="AB8" s="4">
        <f t="shared" ref="AB8:AB9" si="2">C8+E8+G8+I8</f>
        <v>0</v>
      </c>
      <c r="AC8" s="4">
        <f t="shared" ref="AC8:AC9" si="3">+D8+F8+H8+J8+L8+N8+P8+R8+T8+V8+X8+Z8</f>
        <v>0</v>
      </c>
      <c r="AD8" s="8">
        <f t="shared" ref="AD8:AD15" si="4">IF(AB8=0,0,IF((AC8/AB8)&gt;=1.2,1.2,(AC8/AB8)))</f>
        <v>0</v>
      </c>
      <c r="AE8" s="33">
        <f t="shared" ref="AE8:AE9" si="5">AD8</f>
        <v>0</v>
      </c>
      <c r="AF8" s="2" t="s">
        <v>136</v>
      </c>
      <c r="AH8" s="38"/>
      <c r="AI8" t="s">
        <v>41</v>
      </c>
    </row>
    <row r="9" spans="1:35" ht="99" x14ac:dyDescent="0.25">
      <c r="B9" s="13" t="s">
        <v>74</v>
      </c>
      <c r="C9" s="4">
        <v>0</v>
      </c>
      <c r="D9" s="28">
        <v>0</v>
      </c>
      <c r="E9" s="4">
        <v>0</v>
      </c>
      <c r="F9" s="28">
        <v>0</v>
      </c>
      <c r="G9" s="4">
        <v>0</v>
      </c>
      <c r="H9" s="28">
        <v>0</v>
      </c>
      <c r="I9" s="4">
        <v>0</v>
      </c>
      <c r="J9" s="28">
        <v>0</v>
      </c>
      <c r="K9" s="4">
        <v>0</v>
      </c>
      <c r="L9" s="28">
        <v>0</v>
      </c>
      <c r="M9" s="4">
        <v>0</v>
      </c>
      <c r="N9" s="28">
        <v>0</v>
      </c>
      <c r="O9" s="4">
        <v>0</v>
      </c>
      <c r="P9" s="28"/>
      <c r="Q9" s="4">
        <v>0</v>
      </c>
      <c r="R9" s="28"/>
      <c r="S9" s="4">
        <v>0</v>
      </c>
      <c r="T9" s="28"/>
      <c r="U9" s="4">
        <v>0</v>
      </c>
      <c r="V9" s="28"/>
      <c r="W9" s="4">
        <v>0</v>
      </c>
      <c r="X9" s="28"/>
      <c r="Y9" s="4">
        <v>38.93</v>
      </c>
      <c r="Z9" s="28"/>
      <c r="AA9" s="4">
        <f t="shared" si="1"/>
        <v>38.93</v>
      </c>
      <c r="AB9" s="4">
        <f t="shared" si="2"/>
        <v>0</v>
      </c>
      <c r="AC9" s="4">
        <f t="shared" si="3"/>
        <v>0</v>
      </c>
      <c r="AD9" s="8">
        <f t="shared" si="4"/>
        <v>0</v>
      </c>
      <c r="AE9" s="33">
        <f t="shared" si="5"/>
        <v>0</v>
      </c>
      <c r="AF9" s="2" t="s">
        <v>137</v>
      </c>
      <c r="AH9" s="10"/>
      <c r="AI9" s="26">
        <v>0.9</v>
      </c>
    </row>
    <row r="10" spans="1:35" ht="48" customHeight="1" x14ac:dyDescent="0.25">
      <c r="B10" s="18" t="s">
        <v>107</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269"/>
      <c r="AE10" s="270"/>
      <c r="AF10" s="16"/>
      <c r="AH10" s="32"/>
      <c r="AI10" s="27" t="s">
        <v>42</v>
      </c>
    </row>
    <row r="11" spans="1:35" ht="93.75" customHeight="1" x14ac:dyDescent="0.25">
      <c r="B11" s="13" t="s">
        <v>79</v>
      </c>
      <c r="C11" s="4">
        <v>0</v>
      </c>
      <c r="D11" s="28">
        <v>0</v>
      </c>
      <c r="E11" s="4">
        <v>0</v>
      </c>
      <c r="F11" s="28">
        <v>0</v>
      </c>
      <c r="G11" s="4">
        <v>0</v>
      </c>
      <c r="H11" s="28">
        <v>0</v>
      </c>
      <c r="I11" s="4">
        <v>0</v>
      </c>
      <c r="J11" s="28">
        <v>0</v>
      </c>
      <c r="K11" s="4">
        <v>0</v>
      </c>
      <c r="L11" s="28">
        <v>0</v>
      </c>
      <c r="M11" s="4">
        <v>0</v>
      </c>
      <c r="N11" s="28">
        <v>6</v>
      </c>
      <c r="O11" s="4">
        <v>0</v>
      </c>
      <c r="P11" s="28"/>
      <c r="Q11" s="4">
        <v>0</v>
      </c>
      <c r="R11" s="28"/>
      <c r="S11" s="4">
        <v>0</v>
      </c>
      <c r="T11" s="28"/>
      <c r="U11" s="4">
        <v>0</v>
      </c>
      <c r="V11" s="28"/>
      <c r="W11" s="4">
        <v>0</v>
      </c>
      <c r="X11" s="28"/>
      <c r="Y11" s="4">
        <v>39</v>
      </c>
      <c r="Z11" s="28"/>
      <c r="AA11" s="4">
        <f t="shared" ref="AA11:AA14" si="6">+C11+E11+G11+I11+K11+M11+O11+Q11+S11+U11+W11+Y11</f>
        <v>39</v>
      </c>
      <c r="AB11" s="4">
        <f>C11+E11+G11+I11</f>
        <v>0</v>
      </c>
      <c r="AC11" s="4">
        <f t="shared" ref="AC11:AC14" si="7">+D11+F11+H11+J11+L11+N11+P11+R11+T11+V11+X11+Z11</f>
        <v>6</v>
      </c>
      <c r="AD11" s="8">
        <f t="shared" si="4"/>
        <v>0</v>
      </c>
      <c r="AE11" s="33">
        <f>AD11</f>
        <v>0</v>
      </c>
      <c r="AF11" s="2" t="s">
        <v>138</v>
      </c>
    </row>
    <row r="12" spans="1:35" ht="104.25" customHeight="1" x14ac:dyDescent="0.25">
      <c r="B12" s="13" t="s">
        <v>76</v>
      </c>
      <c r="C12" s="4">
        <v>0</v>
      </c>
      <c r="D12" s="28">
        <v>0</v>
      </c>
      <c r="E12" s="4">
        <v>0</v>
      </c>
      <c r="F12" s="28">
        <v>0</v>
      </c>
      <c r="G12" s="4">
        <v>0</v>
      </c>
      <c r="H12" s="28">
        <v>0</v>
      </c>
      <c r="I12" s="4">
        <v>0</v>
      </c>
      <c r="J12" s="28">
        <v>0</v>
      </c>
      <c r="K12" s="4">
        <v>0</v>
      </c>
      <c r="L12" s="28">
        <v>0</v>
      </c>
      <c r="M12" s="4">
        <v>0</v>
      </c>
      <c r="N12" s="28">
        <v>0</v>
      </c>
      <c r="O12" s="4">
        <v>0</v>
      </c>
      <c r="P12" s="28"/>
      <c r="Q12" s="4">
        <v>0</v>
      </c>
      <c r="R12" s="28"/>
      <c r="S12" s="4">
        <v>0</v>
      </c>
      <c r="T12" s="28"/>
      <c r="U12" s="4">
        <v>0</v>
      </c>
      <c r="V12" s="28"/>
      <c r="W12" s="4">
        <v>0</v>
      </c>
      <c r="X12" s="28"/>
      <c r="Y12" s="4">
        <v>21.17</v>
      </c>
      <c r="Z12" s="28"/>
      <c r="AA12" s="4">
        <f t="shared" si="6"/>
        <v>21.17</v>
      </c>
      <c r="AB12" s="4">
        <f t="shared" ref="AB12:AB15" si="8">C12+E12+G12+I12</f>
        <v>0</v>
      </c>
      <c r="AC12" s="4">
        <f t="shared" si="7"/>
        <v>0</v>
      </c>
      <c r="AD12" s="8">
        <f t="shared" si="4"/>
        <v>0</v>
      </c>
      <c r="AE12" s="33">
        <f t="shared" ref="AE12:AE15" si="9">AD12</f>
        <v>0</v>
      </c>
      <c r="AF12" s="2" t="s">
        <v>137</v>
      </c>
    </row>
    <row r="13" spans="1:35" ht="86.25" customHeight="1" x14ac:dyDescent="0.25">
      <c r="B13" s="13" t="s">
        <v>77</v>
      </c>
      <c r="C13" s="4">
        <v>0</v>
      </c>
      <c r="D13" s="28">
        <v>0</v>
      </c>
      <c r="E13" s="4">
        <v>0</v>
      </c>
      <c r="F13" s="28">
        <v>0</v>
      </c>
      <c r="G13" s="4">
        <v>0</v>
      </c>
      <c r="H13" s="28">
        <v>0</v>
      </c>
      <c r="I13" s="4">
        <v>0</v>
      </c>
      <c r="J13" s="28">
        <v>0</v>
      </c>
      <c r="K13" s="4">
        <v>0</v>
      </c>
      <c r="L13" s="28">
        <v>0</v>
      </c>
      <c r="M13" s="4">
        <v>0</v>
      </c>
      <c r="N13" s="28">
        <v>0</v>
      </c>
      <c r="O13" s="4">
        <v>0</v>
      </c>
      <c r="P13" s="28"/>
      <c r="Q13" s="4">
        <v>0</v>
      </c>
      <c r="R13" s="28"/>
      <c r="S13" s="4">
        <v>0</v>
      </c>
      <c r="T13" s="28"/>
      <c r="U13" s="4">
        <v>0</v>
      </c>
      <c r="V13" s="28"/>
      <c r="W13" s="4">
        <v>0</v>
      </c>
      <c r="X13" s="28"/>
      <c r="Y13" s="4">
        <v>35</v>
      </c>
      <c r="Z13" s="28"/>
      <c r="AA13" s="4">
        <f t="shared" si="6"/>
        <v>35</v>
      </c>
      <c r="AB13" s="4">
        <f t="shared" si="8"/>
        <v>0</v>
      </c>
      <c r="AC13" s="4">
        <f t="shared" si="7"/>
        <v>0</v>
      </c>
      <c r="AD13" s="8">
        <f t="shared" si="4"/>
        <v>0</v>
      </c>
      <c r="AE13" s="33">
        <f t="shared" si="9"/>
        <v>0</v>
      </c>
      <c r="AF13" s="2" t="s">
        <v>139</v>
      </c>
    </row>
    <row r="14" spans="1:35" ht="31.5" customHeight="1" x14ac:dyDescent="0.25">
      <c r="B14" s="13" t="s">
        <v>78</v>
      </c>
      <c r="C14" s="4">
        <v>0</v>
      </c>
      <c r="D14" s="28">
        <v>0</v>
      </c>
      <c r="E14" s="4">
        <v>0</v>
      </c>
      <c r="F14" s="28">
        <v>0</v>
      </c>
      <c r="G14" s="4">
        <v>0</v>
      </c>
      <c r="H14" s="28">
        <v>0</v>
      </c>
      <c r="I14" s="4">
        <v>0</v>
      </c>
      <c r="J14" s="28">
        <v>0</v>
      </c>
      <c r="K14" s="4">
        <v>0</v>
      </c>
      <c r="L14" s="28">
        <v>0</v>
      </c>
      <c r="M14" s="4">
        <v>0</v>
      </c>
      <c r="N14" s="28">
        <v>0</v>
      </c>
      <c r="O14" s="4">
        <v>0</v>
      </c>
      <c r="P14" s="28"/>
      <c r="Q14" s="4">
        <v>0</v>
      </c>
      <c r="R14" s="28"/>
      <c r="S14" s="4">
        <v>0</v>
      </c>
      <c r="T14" s="28"/>
      <c r="U14" s="4">
        <v>1</v>
      </c>
      <c r="V14" s="28"/>
      <c r="W14" s="4">
        <v>0</v>
      </c>
      <c r="X14" s="28"/>
      <c r="Y14" s="4">
        <v>0</v>
      </c>
      <c r="Z14" s="28"/>
      <c r="AA14" s="4">
        <f t="shared" si="6"/>
        <v>1</v>
      </c>
      <c r="AB14" s="4">
        <f t="shared" si="8"/>
        <v>0</v>
      </c>
      <c r="AC14" s="4">
        <f t="shared" si="7"/>
        <v>0</v>
      </c>
      <c r="AD14" s="8">
        <f t="shared" si="4"/>
        <v>0</v>
      </c>
      <c r="AE14" s="33">
        <f t="shared" si="9"/>
        <v>0</v>
      </c>
      <c r="AF14" s="2" t="s">
        <v>140</v>
      </c>
    </row>
    <row r="15" spans="1:35" ht="74.25" customHeight="1" x14ac:dyDescent="0.25">
      <c r="B15" s="13" t="s">
        <v>69</v>
      </c>
      <c r="C15" s="4">
        <v>5.16</v>
      </c>
      <c r="D15" s="28">
        <v>1.24</v>
      </c>
      <c r="E15" s="4">
        <v>0</v>
      </c>
      <c r="F15" s="28">
        <v>0</v>
      </c>
      <c r="G15" s="4">
        <v>0</v>
      </c>
      <c r="H15" s="28">
        <v>0</v>
      </c>
      <c r="I15" s="4">
        <v>0</v>
      </c>
      <c r="J15" s="28">
        <v>0</v>
      </c>
      <c r="K15" s="4">
        <v>0</v>
      </c>
      <c r="L15" s="28">
        <v>0</v>
      </c>
      <c r="M15" s="4">
        <v>0</v>
      </c>
      <c r="N15" s="28">
        <v>0.26200000000000001</v>
      </c>
      <c r="O15" s="4">
        <v>0</v>
      </c>
      <c r="P15" s="28"/>
      <c r="Q15" s="4">
        <v>0</v>
      </c>
      <c r="R15" s="28"/>
      <c r="S15" s="4">
        <v>0</v>
      </c>
      <c r="T15" s="28"/>
      <c r="U15" s="4">
        <v>87.87</v>
      </c>
      <c r="V15" s="28"/>
      <c r="W15" s="4">
        <v>0</v>
      </c>
      <c r="X15" s="28"/>
      <c r="Y15" s="4">
        <v>0</v>
      </c>
      <c r="Z15" s="28"/>
      <c r="AA15" s="4">
        <f t="shared" ref="AA15" si="10">+C15+E15+G15+I15+K15+M15+O15+Q15+S15+U15+W15+Y15</f>
        <v>93.03</v>
      </c>
      <c r="AB15" s="4">
        <f t="shared" si="8"/>
        <v>5.16</v>
      </c>
      <c r="AC15" s="4">
        <f t="shared" ref="AC15" si="11">+D15+F15+H15+J15+L15+N15+P15+R15+T15+V15+X15+Z15</f>
        <v>1.502</v>
      </c>
      <c r="AD15" s="8">
        <f t="shared" si="4"/>
        <v>0.29108527131782946</v>
      </c>
      <c r="AE15" s="33">
        <f t="shared" si="9"/>
        <v>0.29108527131782946</v>
      </c>
      <c r="AF15" s="2" t="s">
        <v>141</v>
      </c>
    </row>
  </sheetData>
  <mergeCells count="7">
    <mergeCell ref="AD5:AE5"/>
    <mergeCell ref="AD6:AE6"/>
    <mergeCell ref="AD10:AE10"/>
    <mergeCell ref="B1:AF1"/>
    <mergeCell ref="B2:AF2"/>
    <mergeCell ref="B3:AF3"/>
    <mergeCell ref="B4:AF4"/>
  </mergeCells>
  <conditionalFormatting sqref="AE7:AE9 AE11:AE15">
    <cfRule type="iconSet" priority="1">
      <iconSet iconSet="4TrafficLights">
        <cfvo type="percent" val="0"/>
        <cfvo type="num" val="0" gte="0"/>
        <cfvo type="num" val="0"/>
        <cfvo type="num" val="0" gte="0"/>
      </iconSet>
    </cfRule>
  </conditionalFormatting>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EDB40-018F-4890-812A-697C6C7D857D}">
  <dimension ref="B4:G16"/>
  <sheetViews>
    <sheetView showGridLines="0" topLeftCell="A4" workbookViewId="0">
      <selection activeCell="X36" sqref="X36"/>
    </sheetView>
  </sheetViews>
  <sheetFormatPr baseColWidth="10" defaultRowHeight="15" x14ac:dyDescent="0.25"/>
  <cols>
    <col min="1" max="1" width="6.28515625" customWidth="1"/>
    <col min="2" max="2" width="37.42578125" customWidth="1"/>
    <col min="3" max="4" width="16.28515625" customWidth="1"/>
    <col min="5" max="5" width="14" customWidth="1"/>
    <col min="6" max="6" width="48" customWidth="1"/>
  </cols>
  <sheetData>
    <row r="4" spans="2:7" x14ac:dyDescent="0.25">
      <c r="B4" s="17" t="s">
        <v>151</v>
      </c>
    </row>
    <row r="5" spans="2:7" ht="54" x14ac:dyDescent="0.25">
      <c r="B5" s="1" t="s">
        <v>20</v>
      </c>
      <c r="C5" s="1" t="s">
        <v>167</v>
      </c>
      <c r="D5" s="1" t="s">
        <v>168</v>
      </c>
      <c r="E5" s="7" t="s">
        <v>39</v>
      </c>
      <c r="F5" s="3" t="s">
        <v>19</v>
      </c>
    </row>
    <row r="6" spans="2:7" ht="61.5" customHeight="1" x14ac:dyDescent="0.3">
      <c r="B6" s="25" t="s">
        <v>27</v>
      </c>
      <c r="C6" s="21"/>
      <c r="D6" s="21"/>
      <c r="E6" s="22"/>
      <c r="F6" s="23"/>
    </row>
    <row r="7" spans="2:7" ht="64.5" customHeight="1" x14ac:dyDescent="0.25">
      <c r="B7" s="13" t="s">
        <v>85</v>
      </c>
      <c r="C7" s="4" t="s">
        <v>90</v>
      </c>
      <c r="D7" s="4">
        <v>32</v>
      </c>
      <c r="E7" s="8"/>
      <c r="F7" s="272" t="s">
        <v>91</v>
      </c>
      <c r="G7" s="24"/>
    </row>
    <row r="8" spans="2:7" ht="16.5" x14ac:dyDescent="0.25">
      <c r="B8" s="13" t="s">
        <v>86</v>
      </c>
      <c r="C8" s="4" t="s">
        <v>90</v>
      </c>
      <c r="D8" s="4">
        <v>39</v>
      </c>
      <c r="E8" s="8"/>
      <c r="F8" s="273"/>
      <c r="G8" s="24"/>
    </row>
    <row r="9" spans="2:7" ht="16.5" x14ac:dyDescent="0.25">
      <c r="B9" s="13" t="s">
        <v>87</v>
      </c>
      <c r="C9" s="4" t="s">
        <v>90</v>
      </c>
      <c r="D9" s="4">
        <v>77</v>
      </c>
      <c r="E9" s="8"/>
      <c r="F9" s="273"/>
      <c r="G9" s="24"/>
    </row>
    <row r="10" spans="2:7" ht="16.5" x14ac:dyDescent="0.25">
      <c r="B10" s="13" t="s">
        <v>88</v>
      </c>
      <c r="C10" s="4" t="s">
        <v>90</v>
      </c>
      <c r="D10" s="4">
        <v>59</v>
      </c>
      <c r="E10" s="8"/>
      <c r="F10" s="273"/>
      <c r="G10" s="24"/>
    </row>
    <row r="11" spans="2:7" ht="16.5" x14ac:dyDescent="0.25">
      <c r="B11" s="13" t="s">
        <v>89</v>
      </c>
      <c r="C11" s="4" t="s">
        <v>90</v>
      </c>
      <c r="D11" s="4">
        <v>55</v>
      </c>
      <c r="E11" s="8"/>
      <c r="F11" s="274"/>
      <c r="G11" s="24"/>
    </row>
    <row r="12" spans="2:7" ht="107.25" customHeight="1" x14ac:dyDescent="0.3">
      <c r="B12" s="25" t="s">
        <v>9</v>
      </c>
      <c r="C12" s="21">
        <v>0</v>
      </c>
      <c r="D12" s="21">
        <v>0</v>
      </c>
      <c r="E12" s="22">
        <v>0</v>
      </c>
      <c r="F12" s="23" t="s">
        <v>131</v>
      </c>
      <c r="G12" s="24"/>
    </row>
    <row r="16" spans="2:7" x14ac:dyDescent="0.25">
      <c r="F16" s="41"/>
    </row>
  </sheetData>
  <mergeCells count="1">
    <mergeCell ref="F7:F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476B6-8BC6-4355-A2DA-82BDFFC95155}">
  <dimension ref="B4:H16"/>
  <sheetViews>
    <sheetView showGridLines="0" workbookViewId="0">
      <selection activeCell="X36" sqref="X36"/>
    </sheetView>
  </sheetViews>
  <sheetFormatPr baseColWidth="10" defaultRowHeight="15" x14ac:dyDescent="0.25"/>
  <cols>
    <col min="1" max="1" width="6.28515625" customWidth="1"/>
    <col min="2" max="2" width="37.42578125" customWidth="1"/>
    <col min="3" max="4" width="16.28515625" customWidth="1"/>
    <col min="5" max="5" width="14" customWidth="1"/>
    <col min="6" max="6" width="3" customWidth="1"/>
    <col min="7" max="7" width="43.28515625" customWidth="1"/>
  </cols>
  <sheetData>
    <row r="4" spans="2:8" x14ac:dyDescent="0.25">
      <c r="B4" s="17" t="s">
        <v>80</v>
      </c>
    </row>
    <row r="5" spans="2:8" ht="54" x14ac:dyDescent="0.25">
      <c r="B5" s="1" t="s">
        <v>20</v>
      </c>
      <c r="C5" s="1" t="s">
        <v>36</v>
      </c>
      <c r="D5" s="1" t="s">
        <v>35</v>
      </c>
      <c r="E5" s="267" t="s">
        <v>39</v>
      </c>
      <c r="F5" s="268"/>
      <c r="G5" s="3" t="s">
        <v>19</v>
      </c>
    </row>
    <row r="6" spans="2:8" ht="87" customHeight="1" x14ac:dyDescent="0.3">
      <c r="B6" s="25" t="s">
        <v>5</v>
      </c>
      <c r="C6" s="21">
        <v>0</v>
      </c>
      <c r="D6" s="21">
        <v>0</v>
      </c>
      <c r="E6" s="22">
        <f>IF(C6=0,0,IF((D6/C6)&gt;=1.2,1.2,(D6/C6)))</f>
        <v>0</v>
      </c>
      <c r="F6" s="40">
        <f>E6</f>
        <v>0</v>
      </c>
      <c r="G6" s="23" t="s">
        <v>82</v>
      </c>
    </row>
    <row r="7" spans="2:8" ht="48" customHeight="1" x14ac:dyDescent="0.3">
      <c r="B7" s="12" t="s">
        <v>158</v>
      </c>
      <c r="C7" s="4">
        <v>0</v>
      </c>
      <c r="D7" s="4">
        <v>0</v>
      </c>
      <c r="E7" s="8">
        <f t="shared" ref="E7:E16" si="0">IF(C7=0,0,IF((D7/C7)&gt;=1.2,1.2,(D7/C7)))</f>
        <v>0</v>
      </c>
      <c r="F7" s="33">
        <f>E7</f>
        <v>0</v>
      </c>
      <c r="G7" s="2"/>
    </row>
    <row r="8" spans="2:8" ht="33" x14ac:dyDescent="0.3">
      <c r="B8" s="12" t="s">
        <v>159</v>
      </c>
      <c r="C8" s="4">
        <v>0</v>
      </c>
      <c r="D8" s="4">
        <v>0</v>
      </c>
      <c r="E8" s="8">
        <f t="shared" si="0"/>
        <v>0</v>
      </c>
      <c r="F8" s="33">
        <f>E8</f>
        <v>0</v>
      </c>
      <c r="G8" s="2"/>
    </row>
    <row r="9" spans="2:8" ht="87" customHeight="1" x14ac:dyDescent="0.3">
      <c r="B9" s="12" t="s">
        <v>160</v>
      </c>
      <c r="C9" s="4">
        <v>0</v>
      </c>
      <c r="D9" s="4">
        <v>0</v>
      </c>
      <c r="E9" s="8">
        <f t="shared" si="0"/>
        <v>0</v>
      </c>
      <c r="F9" s="33">
        <f t="shared" ref="F9:F16" si="1">E9</f>
        <v>0</v>
      </c>
      <c r="G9" s="2"/>
    </row>
    <row r="10" spans="2:8" ht="49.5" x14ac:dyDescent="0.3">
      <c r="B10" s="12" t="s">
        <v>161</v>
      </c>
      <c r="C10" s="4">
        <v>0</v>
      </c>
      <c r="D10" s="4">
        <v>0</v>
      </c>
      <c r="E10" s="8">
        <f t="shared" si="0"/>
        <v>0</v>
      </c>
      <c r="F10" s="33">
        <f t="shared" si="1"/>
        <v>0</v>
      </c>
      <c r="G10" s="2"/>
    </row>
    <row r="11" spans="2:8" ht="49.5" x14ac:dyDescent="0.3">
      <c r="B11" s="12" t="s">
        <v>162</v>
      </c>
      <c r="C11" s="4">
        <v>0</v>
      </c>
      <c r="D11" s="4">
        <v>0</v>
      </c>
      <c r="E11" s="8">
        <f t="shared" si="0"/>
        <v>0</v>
      </c>
      <c r="F11" s="33">
        <f t="shared" si="1"/>
        <v>0</v>
      </c>
      <c r="G11" s="2"/>
    </row>
    <row r="12" spans="2:8" ht="66" x14ac:dyDescent="0.3">
      <c r="B12" s="12" t="s">
        <v>163</v>
      </c>
      <c r="C12" s="4">
        <v>0</v>
      </c>
      <c r="D12" s="4">
        <v>0</v>
      </c>
      <c r="E12" s="8">
        <f t="shared" si="0"/>
        <v>0</v>
      </c>
      <c r="F12" s="33">
        <f t="shared" si="1"/>
        <v>0</v>
      </c>
      <c r="G12" s="2"/>
    </row>
    <row r="13" spans="2:8" ht="49.5" x14ac:dyDescent="0.3">
      <c r="B13" s="12" t="s">
        <v>164</v>
      </c>
      <c r="C13" s="4">
        <v>0</v>
      </c>
      <c r="D13" s="4">
        <v>0</v>
      </c>
      <c r="E13" s="8">
        <f t="shared" si="0"/>
        <v>0</v>
      </c>
      <c r="F13" s="33">
        <f t="shared" si="1"/>
        <v>0</v>
      </c>
      <c r="G13" s="2"/>
    </row>
    <row r="14" spans="2:8" ht="49.5" x14ac:dyDescent="0.3">
      <c r="B14" s="12" t="s">
        <v>165</v>
      </c>
      <c r="C14" s="4">
        <v>0</v>
      </c>
      <c r="D14" s="4">
        <v>0</v>
      </c>
      <c r="E14" s="8">
        <f t="shared" si="0"/>
        <v>0</v>
      </c>
      <c r="F14" s="33">
        <f t="shared" si="1"/>
        <v>0</v>
      </c>
      <c r="G14" s="2"/>
    </row>
    <row r="15" spans="2:8" ht="49.5" x14ac:dyDescent="0.3">
      <c r="B15" s="12" t="s">
        <v>166</v>
      </c>
      <c r="C15" s="4">
        <v>0</v>
      </c>
      <c r="D15" s="4">
        <v>0</v>
      </c>
      <c r="E15" s="8">
        <f t="shared" si="0"/>
        <v>0</v>
      </c>
      <c r="F15" s="33">
        <f t="shared" si="1"/>
        <v>0</v>
      </c>
      <c r="G15" s="2"/>
    </row>
    <row r="16" spans="2:8" ht="79.5" customHeight="1" x14ac:dyDescent="0.3">
      <c r="B16" s="25" t="s">
        <v>83</v>
      </c>
      <c r="C16" s="21">
        <v>0</v>
      </c>
      <c r="D16" s="21">
        <v>0</v>
      </c>
      <c r="E16" s="22">
        <f t="shared" si="0"/>
        <v>0</v>
      </c>
      <c r="F16" s="34">
        <f t="shared" si="1"/>
        <v>0</v>
      </c>
      <c r="G16" s="23" t="s">
        <v>84</v>
      </c>
      <c r="H16" s="24"/>
    </row>
  </sheetData>
  <mergeCells count="1">
    <mergeCell ref="E5:F5"/>
  </mergeCells>
  <conditionalFormatting sqref="F6:F16">
    <cfRule type="iconSet" priority="1">
      <iconSet iconSet="4TrafficLights">
        <cfvo type="percent" val="0"/>
        <cfvo type="num" val="1"/>
        <cfvo type="num" val="70"/>
        <cfvo type="num" val="90"/>
      </iconSet>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514A7-CAF6-4BBF-9F2B-92B4B344A3B8}">
  <dimension ref="B4:P11"/>
  <sheetViews>
    <sheetView showGridLines="0" topLeftCell="A4" workbookViewId="0">
      <selection activeCell="X36" sqref="X36"/>
    </sheetView>
  </sheetViews>
  <sheetFormatPr baseColWidth="10" defaultRowHeight="15" x14ac:dyDescent="0.25"/>
  <cols>
    <col min="1" max="1" width="6.28515625" customWidth="1"/>
    <col min="2" max="2" width="37.42578125" customWidth="1"/>
    <col min="3" max="10" width="15.140625" customWidth="1"/>
    <col min="11" max="12" width="16.28515625" customWidth="1"/>
    <col min="13" max="13" width="14" customWidth="1"/>
    <col min="14" max="14" width="4" customWidth="1"/>
    <col min="15" max="15" width="43.28515625" customWidth="1"/>
  </cols>
  <sheetData>
    <row r="4" spans="2:16" x14ac:dyDescent="0.25">
      <c r="B4" s="17" t="s">
        <v>153</v>
      </c>
      <c r="C4" s="17"/>
      <c r="D4" s="17"/>
      <c r="E4" s="17"/>
      <c r="F4" s="17"/>
      <c r="G4" s="17"/>
      <c r="H4" s="17"/>
      <c r="I4" s="17"/>
      <c r="J4" s="17"/>
    </row>
    <row r="5" spans="2:16" ht="54" x14ac:dyDescent="0.25">
      <c r="B5" s="1" t="s">
        <v>20</v>
      </c>
      <c r="C5" s="1" t="s">
        <v>99</v>
      </c>
      <c r="D5" s="1" t="s">
        <v>100</v>
      </c>
      <c r="E5" s="1" t="s">
        <v>101</v>
      </c>
      <c r="F5" s="1" t="s">
        <v>102</v>
      </c>
      <c r="G5" s="1" t="s">
        <v>103</v>
      </c>
      <c r="H5" s="1" t="s">
        <v>104</v>
      </c>
      <c r="I5" s="1" t="s">
        <v>105</v>
      </c>
      <c r="J5" s="1" t="s">
        <v>106</v>
      </c>
      <c r="K5" s="1" t="s">
        <v>36</v>
      </c>
      <c r="L5" s="1" t="s">
        <v>35</v>
      </c>
      <c r="M5" s="267" t="s">
        <v>39</v>
      </c>
      <c r="N5" s="268"/>
      <c r="O5" s="3" t="s">
        <v>19</v>
      </c>
    </row>
    <row r="6" spans="2:16" ht="49.5" x14ac:dyDescent="0.3">
      <c r="B6" s="25" t="s">
        <v>96</v>
      </c>
      <c r="C6" s="25"/>
      <c r="D6" s="25"/>
      <c r="E6" s="25"/>
      <c r="F6" s="25"/>
      <c r="G6" s="25"/>
      <c r="H6" s="25"/>
      <c r="I6" s="25"/>
      <c r="J6" s="25"/>
      <c r="K6" s="21"/>
      <c r="L6" s="21"/>
      <c r="M6" s="36"/>
      <c r="N6" s="36"/>
      <c r="O6" s="23"/>
    </row>
    <row r="7" spans="2:16" ht="207" customHeight="1" x14ac:dyDescent="0.25">
      <c r="B7" s="13" t="s">
        <v>92</v>
      </c>
      <c r="C7" s="4">
        <v>0</v>
      </c>
      <c r="D7" s="15">
        <v>0</v>
      </c>
      <c r="E7" s="4">
        <v>0</v>
      </c>
      <c r="F7" s="15">
        <v>0</v>
      </c>
      <c r="G7" s="4">
        <v>1</v>
      </c>
      <c r="H7" s="15">
        <v>1</v>
      </c>
      <c r="I7" s="4">
        <v>1</v>
      </c>
      <c r="J7" s="15">
        <v>1</v>
      </c>
      <c r="K7" s="4">
        <f t="shared" ref="K7:L11" si="0">+C7+E7+G7+I7</f>
        <v>2</v>
      </c>
      <c r="L7" s="4">
        <v>2</v>
      </c>
      <c r="M7" s="6">
        <f>IF(K7=0,0,IF((L7/K7)&gt;=1.2,1.2,(L7/K7)))</f>
        <v>1</v>
      </c>
      <c r="N7" s="37">
        <f>M7</f>
        <v>1</v>
      </c>
      <c r="O7" s="2" t="s">
        <v>111</v>
      </c>
      <c r="P7" s="24"/>
    </row>
    <row r="8" spans="2:16" ht="116.25" customHeight="1" x14ac:dyDescent="0.25">
      <c r="B8" s="13" t="s">
        <v>93</v>
      </c>
      <c r="C8" s="4">
        <v>0</v>
      </c>
      <c r="D8" s="15">
        <v>0</v>
      </c>
      <c r="E8" s="4">
        <v>1</v>
      </c>
      <c r="F8" s="15">
        <v>1</v>
      </c>
      <c r="G8" s="4">
        <v>1</v>
      </c>
      <c r="H8" s="15">
        <v>1</v>
      </c>
      <c r="I8" s="4">
        <v>5</v>
      </c>
      <c r="J8" s="15">
        <v>4</v>
      </c>
      <c r="K8" s="4">
        <f t="shared" si="0"/>
        <v>7</v>
      </c>
      <c r="L8" s="4">
        <f t="shared" si="0"/>
        <v>6</v>
      </c>
      <c r="M8" s="8">
        <f t="shared" ref="M8:M11" si="1">IF(K8=0,0,IF((L8/K8)&gt;=1.2,1.2,(L8/K8)))</f>
        <v>0.8571428571428571</v>
      </c>
      <c r="N8" s="37">
        <f t="shared" ref="N8:N11" si="2">M8</f>
        <v>0.8571428571428571</v>
      </c>
      <c r="O8" s="2" t="s">
        <v>110</v>
      </c>
      <c r="P8" s="24"/>
    </row>
    <row r="9" spans="2:16" ht="165" x14ac:dyDescent="0.25">
      <c r="B9" s="13" t="s">
        <v>94</v>
      </c>
      <c r="C9" s="4">
        <v>1</v>
      </c>
      <c r="D9" s="15">
        <v>1</v>
      </c>
      <c r="E9" s="4">
        <v>1</v>
      </c>
      <c r="F9" s="15">
        <v>1</v>
      </c>
      <c r="G9" s="4">
        <v>1</v>
      </c>
      <c r="H9" s="15">
        <v>0</v>
      </c>
      <c r="I9" s="4">
        <v>0</v>
      </c>
      <c r="J9" s="15">
        <v>0</v>
      </c>
      <c r="K9" s="4">
        <f t="shared" si="0"/>
        <v>3</v>
      </c>
      <c r="L9" s="4">
        <f t="shared" si="0"/>
        <v>2</v>
      </c>
      <c r="M9" s="8">
        <f t="shared" si="1"/>
        <v>0.66666666666666663</v>
      </c>
      <c r="N9" s="37">
        <f t="shared" si="2"/>
        <v>0.66666666666666663</v>
      </c>
      <c r="O9" s="2" t="s">
        <v>109</v>
      </c>
      <c r="P9" s="24"/>
    </row>
    <row r="10" spans="2:16" ht="198.75" customHeight="1" x14ac:dyDescent="0.25">
      <c r="B10" s="13" t="s">
        <v>95</v>
      </c>
      <c r="C10" s="4">
        <v>7</v>
      </c>
      <c r="D10" s="15">
        <v>7</v>
      </c>
      <c r="E10" s="4">
        <v>0</v>
      </c>
      <c r="F10" s="15">
        <v>0</v>
      </c>
      <c r="G10" s="4">
        <v>4</v>
      </c>
      <c r="H10" s="15">
        <v>2</v>
      </c>
      <c r="I10" s="4">
        <v>0</v>
      </c>
      <c r="J10" s="15">
        <v>0</v>
      </c>
      <c r="K10" s="4">
        <f t="shared" si="0"/>
        <v>11</v>
      </c>
      <c r="L10" s="4">
        <f t="shared" si="0"/>
        <v>9</v>
      </c>
      <c r="M10" s="8">
        <f t="shared" si="1"/>
        <v>0.81818181818181823</v>
      </c>
      <c r="N10" s="37">
        <f t="shared" si="2"/>
        <v>0.81818181818181823</v>
      </c>
      <c r="O10" s="2" t="s">
        <v>108</v>
      </c>
      <c r="P10" s="24"/>
    </row>
    <row r="11" spans="2:16" ht="74.25" customHeight="1" x14ac:dyDescent="0.3">
      <c r="B11" s="25" t="s">
        <v>8</v>
      </c>
      <c r="C11" s="29"/>
      <c r="D11" s="29"/>
      <c r="E11" s="29"/>
      <c r="F11" s="29"/>
      <c r="G11" s="29"/>
      <c r="H11" s="29"/>
      <c r="I11" s="29"/>
      <c r="J11" s="29"/>
      <c r="K11" s="21">
        <f t="shared" si="0"/>
        <v>0</v>
      </c>
      <c r="L11" s="21">
        <f t="shared" si="0"/>
        <v>0</v>
      </c>
      <c r="M11" s="22">
        <f t="shared" si="1"/>
        <v>0</v>
      </c>
      <c r="N11" s="39">
        <f t="shared" si="2"/>
        <v>0</v>
      </c>
      <c r="O11" s="23" t="s">
        <v>97</v>
      </c>
      <c r="P11" s="24"/>
    </row>
  </sheetData>
  <mergeCells count="1">
    <mergeCell ref="M5:N5"/>
  </mergeCells>
  <conditionalFormatting sqref="N7:N11">
    <cfRule type="iconSet" priority="1">
      <iconSet iconSet="4TrafficLights">
        <cfvo type="percent" val="0"/>
        <cfvo type="percent" val="25" gte="0"/>
        <cfvo type="percent" val="50"/>
        <cfvo type="percent" val="75" gte="0"/>
      </iconSet>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2EBF5-A4F5-4434-AD0D-1E608BD43749}">
  <dimension ref="B4:G7"/>
  <sheetViews>
    <sheetView showGridLines="0" workbookViewId="0">
      <selection activeCell="X36" sqref="X36"/>
    </sheetView>
  </sheetViews>
  <sheetFormatPr baseColWidth="10" defaultRowHeight="15" x14ac:dyDescent="0.25"/>
  <cols>
    <col min="1" max="1" width="6.28515625" customWidth="1"/>
    <col min="2" max="2" width="37.42578125" customWidth="1"/>
    <col min="3" max="4" width="16.28515625" customWidth="1"/>
    <col min="5" max="5" width="14" customWidth="1"/>
    <col min="6" max="6" width="55.7109375" customWidth="1"/>
  </cols>
  <sheetData>
    <row r="4" spans="2:7" x14ac:dyDescent="0.25">
      <c r="B4" s="17" t="s">
        <v>152</v>
      </c>
    </row>
    <row r="5" spans="2:7" ht="54" x14ac:dyDescent="0.25">
      <c r="B5" s="1" t="s">
        <v>20</v>
      </c>
      <c r="C5" s="1" t="s">
        <v>36</v>
      </c>
      <c r="D5" s="1" t="s">
        <v>35</v>
      </c>
      <c r="E5" s="11" t="s">
        <v>39</v>
      </c>
      <c r="F5" s="3" t="s">
        <v>19</v>
      </c>
    </row>
    <row r="6" spans="2:7" ht="146.25" customHeight="1" x14ac:dyDescent="0.3">
      <c r="B6" s="12" t="s">
        <v>26</v>
      </c>
      <c r="C6" s="4">
        <v>20</v>
      </c>
      <c r="D6" s="4">
        <v>20</v>
      </c>
      <c r="E6" s="8">
        <f>D6/C6</f>
        <v>1</v>
      </c>
      <c r="F6" s="2" t="s">
        <v>112</v>
      </c>
    </row>
    <row r="7" spans="2:7" ht="233.25" customHeight="1" x14ac:dyDescent="0.25">
      <c r="B7" s="13" t="s">
        <v>7</v>
      </c>
      <c r="C7" s="4">
        <v>33</v>
      </c>
      <c r="D7" s="4">
        <v>30</v>
      </c>
      <c r="E7" s="8">
        <f>D7/C7</f>
        <v>0.90909090909090906</v>
      </c>
      <c r="F7" s="2" t="s">
        <v>113</v>
      </c>
      <c r="G7" s="24"/>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C7F1A-93C9-41B3-B0B8-60B3763BF230}">
  <dimension ref="B4:R22"/>
  <sheetViews>
    <sheetView topLeftCell="A3" workbookViewId="0">
      <selection activeCell="X36" sqref="X36"/>
    </sheetView>
  </sheetViews>
  <sheetFormatPr baseColWidth="10" defaultRowHeight="15" x14ac:dyDescent="0.25"/>
  <cols>
    <col min="2" max="2" width="43.42578125" customWidth="1"/>
    <col min="7" max="7" width="13" bestFit="1" customWidth="1"/>
    <col min="8" max="8" width="11.7109375" customWidth="1"/>
    <col min="9" max="9" width="12" customWidth="1"/>
    <col min="12" max="12" width="45.140625" customWidth="1"/>
    <col min="13" max="17" width="19.140625" customWidth="1"/>
    <col min="18" max="18" width="57.5703125" customWidth="1"/>
  </cols>
  <sheetData>
    <row r="4" spans="2:18" ht="15.75" thickBot="1" x14ac:dyDescent="0.3"/>
    <row r="5" spans="2:18" ht="30.75" thickBot="1" x14ac:dyDescent="0.3">
      <c r="B5" s="43" t="s">
        <v>20</v>
      </c>
      <c r="C5" s="44" t="s">
        <v>170</v>
      </c>
      <c r="D5" s="44" t="s">
        <v>171</v>
      </c>
      <c r="E5" s="44" t="s">
        <v>105</v>
      </c>
      <c r="F5" s="44" t="s">
        <v>172</v>
      </c>
      <c r="G5" s="44" t="s">
        <v>173</v>
      </c>
      <c r="H5" s="44" t="s">
        <v>174</v>
      </c>
    </row>
    <row r="6" spans="2:18" ht="30" thickTop="1" thickBot="1" x14ac:dyDescent="0.3">
      <c r="B6" s="46" t="s">
        <v>10</v>
      </c>
      <c r="C6" s="47">
        <v>657</v>
      </c>
      <c r="D6" s="47">
        <v>229</v>
      </c>
      <c r="E6" s="47">
        <v>229</v>
      </c>
      <c r="F6" s="47">
        <v>229</v>
      </c>
      <c r="G6" s="48">
        <f>+F6/E6</f>
        <v>1</v>
      </c>
      <c r="H6" s="48">
        <f>+F6/D6</f>
        <v>1</v>
      </c>
    </row>
    <row r="7" spans="2:18" ht="29.25" thickBot="1" x14ac:dyDescent="0.3">
      <c r="B7" s="53" t="s">
        <v>225</v>
      </c>
      <c r="C7" s="54">
        <v>225.62</v>
      </c>
      <c r="D7" s="54">
        <v>44.81</v>
      </c>
      <c r="E7" s="54">
        <v>0</v>
      </c>
      <c r="F7" s="54">
        <v>0</v>
      </c>
      <c r="G7" s="55">
        <v>0</v>
      </c>
      <c r="H7" s="55">
        <v>0</v>
      </c>
    </row>
    <row r="8" spans="2:18" ht="29.25" thickBot="1" x14ac:dyDescent="0.3">
      <c r="B8" s="60" t="s">
        <v>213</v>
      </c>
      <c r="C8" s="61">
        <v>619.74</v>
      </c>
      <c r="D8" s="61">
        <v>198.3</v>
      </c>
      <c r="E8" s="61">
        <v>5.16</v>
      </c>
      <c r="F8" s="61">
        <v>1.24</v>
      </c>
      <c r="G8" s="68">
        <f>+F8/E8</f>
        <v>0.24031007751937983</v>
      </c>
      <c r="H8" s="68">
        <f>+F8/D8</f>
        <v>6.2531517902168427E-3</v>
      </c>
    </row>
    <row r="9" spans="2:18" ht="15.75" thickBot="1" x14ac:dyDescent="0.3">
      <c r="L9" s="69" t="s">
        <v>193</v>
      </c>
    </row>
    <row r="10" spans="2:18" ht="48.75" thickBot="1" x14ac:dyDescent="0.3">
      <c r="L10" s="45" t="s">
        <v>175</v>
      </c>
      <c r="M10" s="45" t="s">
        <v>176</v>
      </c>
      <c r="N10" s="45" t="s">
        <v>105</v>
      </c>
      <c r="O10" s="45" t="s">
        <v>106</v>
      </c>
      <c r="P10" s="45" t="s">
        <v>173</v>
      </c>
      <c r="Q10" s="45" t="s">
        <v>174</v>
      </c>
      <c r="R10" s="45" t="s">
        <v>177</v>
      </c>
    </row>
    <row r="11" spans="2:18" ht="91.5" thickTop="1" thickBot="1" x14ac:dyDescent="0.3">
      <c r="L11" s="70" t="s">
        <v>226</v>
      </c>
      <c r="M11" s="50">
        <v>3.5</v>
      </c>
      <c r="N11" s="50">
        <v>0</v>
      </c>
      <c r="O11" s="50">
        <v>0</v>
      </c>
      <c r="P11" s="51">
        <v>0</v>
      </c>
      <c r="Q11" s="51">
        <v>0</v>
      </c>
      <c r="R11" s="52" t="s">
        <v>229</v>
      </c>
    </row>
    <row r="12" spans="2:18" ht="54.75" thickBot="1" x14ac:dyDescent="0.3">
      <c r="L12" s="71" t="s">
        <v>227</v>
      </c>
      <c r="M12" s="57">
        <v>2.38</v>
      </c>
      <c r="N12" s="57">
        <v>0</v>
      </c>
      <c r="O12" s="57">
        <v>0</v>
      </c>
      <c r="P12" s="58">
        <v>0</v>
      </c>
      <c r="Q12" s="58">
        <v>0</v>
      </c>
      <c r="R12" s="59" t="s">
        <v>230</v>
      </c>
    </row>
    <row r="13" spans="2:18" ht="54.75" thickBot="1" x14ac:dyDescent="0.3">
      <c r="L13" s="72" t="s">
        <v>228</v>
      </c>
      <c r="M13" s="63">
        <v>38.93</v>
      </c>
      <c r="N13" s="63">
        <v>0</v>
      </c>
      <c r="O13" s="63">
        <v>0</v>
      </c>
      <c r="P13" s="64">
        <v>0</v>
      </c>
      <c r="Q13" s="64">
        <v>0</v>
      </c>
      <c r="R13" s="65" t="s">
        <v>230</v>
      </c>
    </row>
    <row r="16" spans="2:18" ht="15.75" thickBot="1" x14ac:dyDescent="0.3">
      <c r="L16" s="74" t="s">
        <v>213</v>
      </c>
    </row>
    <row r="17" spans="12:18" ht="48.75" thickBot="1" x14ac:dyDescent="0.3">
      <c r="L17" s="45" t="s">
        <v>175</v>
      </c>
      <c r="M17" s="45" t="s">
        <v>176</v>
      </c>
      <c r="N17" s="45" t="s">
        <v>105</v>
      </c>
      <c r="O17" s="45" t="s">
        <v>106</v>
      </c>
      <c r="P17" s="45" t="s">
        <v>173</v>
      </c>
      <c r="Q17" s="45" t="s">
        <v>174</v>
      </c>
      <c r="R17" s="45" t="s">
        <v>177</v>
      </c>
    </row>
    <row r="18" spans="12:18" ht="62.25" customHeight="1" thickTop="1" thickBot="1" x14ac:dyDescent="0.3">
      <c r="L18" s="75" t="s">
        <v>231</v>
      </c>
      <c r="M18" s="50">
        <v>39</v>
      </c>
      <c r="N18" s="50">
        <v>0</v>
      </c>
      <c r="O18" s="50">
        <v>0</v>
      </c>
      <c r="P18" s="51">
        <v>0</v>
      </c>
      <c r="Q18" s="51">
        <v>0</v>
      </c>
      <c r="R18" s="275" t="s">
        <v>236</v>
      </c>
    </row>
    <row r="19" spans="12:18" ht="24" thickBot="1" x14ac:dyDescent="0.3">
      <c r="L19" s="76" t="s">
        <v>235</v>
      </c>
      <c r="M19" s="57">
        <v>21.17</v>
      </c>
      <c r="N19" s="57">
        <v>0</v>
      </c>
      <c r="O19" s="57">
        <v>0</v>
      </c>
      <c r="P19" s="58">
        <v>0</v>
      </c>
      <c r="Q19" s="58">
        <v>0</v>
      </c>
      <c r="R19" s="276"/>
    </row>
    <row r="20" spans="12:18" ht="24" thickBot="1" x14ac:dyDescent="0.3">
      <c r="L20" s="77" t="s">
        <v>234</v>
      </c>
      <c r="M20" s="63">
        <v>35</v>
      </c>
      <c r="N20" s="63">
        <v>0</v>
      </c>
      <c r="O20" s="63">
        <v>0</v>
      </c>
      <c r="P20" s="64">
        <v>0</v>
      </c>
      <c r="Q20" s="64">
        <v>0</v>
      </c>
      <c r="R20" s="276"/>
    </row>
    <row r="21" spans="12:18" ht="24" thickBot="1" x14ac:dyDescent="0.3">
      <c r="L21" s="76" t="s">
        <v>233</v>
      </c>
      <c r="M21" s="57">
        <v>9.86</v>
      </c>
      <c r="N21" s="57">
        <v>0</v>
      </c>
      <c r="O21" s="57">
        <v>0</v>
      </c>
      <c r="P21" s="58">
        <v>0</v>
      </c>
      <c r="Q21" s="58">
        <v>0</v>
      </c>
      <c r="R21" s="276"/>
    </row>
    <row r="22" spans="12:18" ht="195.75" customHeight="1" thickBot="1" x14ac:dyDescent="0.3">
      <c r="L22" s="77" t="s">
        <v>232</v>
      </c>
      <c r="M22" s="63">
        <v>93.3</v>
      </c>
      <c r="N22" s="63">
        <v>5.16</v>
      </c>
      <c r="O22" s="63">
        <v>1.24</v>
      </c>
      <c r="P22" s="64">
        <f>+O22/N22</f>
        <v>0.24031007751937983</v>
      </c>
      <c r="Q22" s="64">
        <f>+O22/M22</f>
        <v>1.3290460878885316E-2</v>
      </c>
      <c r="R22" s="78" t="s">
        <v>237</v>
      </c>
    </row>
  </sheetData>
  <mergeCells count="1">
    <mergeCell ref="R18:R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Tablero</vt:lpstr>
      <vt:lpstr>gráficas</vt:lpstr>
      <vt:lpstr>VGC</vt:lpstr>
      <vt:lpstr>Ejecutiva</vt:lpstr>
      <vt:lpstr>Estructuración</vt:lpstr>
      <vt:lpstr>VAF</vt:lpstr>
      <vt:lpstr>VPRE</vt:lpstr>
      <vt:lpstr>Comunicaciones</vt:lpstr>
      <vt:lpstr>Ejecutiva resumen</vt:lpstr>
      <vt:lpstr>vgc resumen</vt:lpstr>
      <vt:lpstr>Esquema</vt:lpstr>
      <vt:lpstr>Vgc previo</vt:lpstr>
      <vt:lpstr>gráficas!Área_de_impresión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Nohora Isabel Vargas Castro</dc:creator>
  <cp:lastModifiedBy>Ricardo Aguilera Wilches</cp:lastModifiedBy>
  <cp:lastPrinted>2019-07-30T19:12:54Z</cp:lastPrinted>
  <dcterms:created xsi:type="dcterms:W3CDTF">2019-03-18T17:12:13Z</dcterms:created>
  <dcterms:modified xsi:type="dcterms:W3CDTF">2019-12-02T16:17:06Z</dcterms:modified>
</cp:coreProperties>
</file>