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firstSheet="6" activeTab="12"/>
  </bookViews>
  <sheets>
    <sheet name="2003" sheetId="1" r:id="rId1"/>
    <sheet name="2004" sheetId="2" r:id="rId2"/>
    <sheet name="2005" sheetId="3" r:id="rId3"/>
    <sheet name="2006" sheetId="4" r:id="rId4"/>
    <sheet name="2007 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Hoja1" sheetId="14" r:id="rId14"/>
  </sheets>
  <definedNames>
    <definedName name="OLE_LINK2" localSheetId="12">'2015'!$AE$108</definedName>
  </definedNames>
  <calcPr fullCalcOnLoad="1"/>
</workbook>
</file>

<file path=xl/comments8.xml><?xml version="1.0" encoding="utf-8"?>
<comments xmlns="http://schemas.openxmlformats.org/spreadsheetml/2006/main">
  <authors>
    <author>dnegrete</author>
  </authors>
  <commentList>
    <comment ref="M79" authorId="0">
      <text>
        <r>
          <rPr>
            <b/>
            <sz val="8"/>
            <rFont val="Tahoma"/>
            <family val="2"/>
          </rPr>
          <t>dnegrete:</t>
        </r>
        <r>
          <rPr>
            <sz val="8"/>
            <rFont val="Tahoma"/>
            <family val="2"/>
          </rPr>
          <t xml:space="preserve">
Ola Invernal</t>
        </r>
      </text>
    </comment>
  </commentList>
</comments>
</file>

<file path=xl/sharedStrings.xml><?xml version="1.0" encoding="utf-8"?>
<sst xmlns="http://schemas.openxmlformats.org/spreadsheetml/2006/main" count="2404" uniqueCount="505">
  <si>
    <t>INSTITUTO NACIONAL DE CONCESIONES</t>
  </si>
  <si>
    <t>RESUMEN ANUAL DE TRÁFICO POR CONCESIÓN</t>
  </si>
  <si>
    <t>AÑO 2008</t>
  </si>
  <si>
    <t>ESTACION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</si>
  <si>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</si>
  <si>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</si>
  <si>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</si>
  <si>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</si>
  <si>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</si>
  <si>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</si>
  <si>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</si>
  <si>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</si>
  <si>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</si>
  <si>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</si>
  <si>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</si>
  <si>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</si>
  <si>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</si>
  <si>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Área Metropolitana de Cúcuta y Norte de Santander</t>
  </si>
  <si>
    <t>El Escobal</t>
  </si>
  <si>
    <t>La Parada</t>
  </si>
  <si>
    <t>Total Red Concesionada</t>
  </si>
  <si>
    <t>Autopista Bogotá - Girardot S.A.</t>
  </si>
  <si>
    <t>CHINAUTA</t>
  </si>
  <si>
    <t>CHUSACA</t>
  </si>
  <si>
    <t>Autopistas del Café S.A</t>
  </si>
  <si>
    <t>Circasia</t>
  </si>
  <si>
    <t>Corozal</t>
  </si>
  <si>
    <t>Pavas</t>
  </si>
  <si>
    <t>Santagueda</t>
  </si>
  <si>
    <t>Tarapacá</t>
  </si>
  <si>
    <t>Tarapacá 2</t>
  </si>
  <si>
    <t>Bogotá - Villavicencio</t>
  </si>
  <si>
    <t>Boquerón</t>
  </si>
  <si>
    <t>Pipiral</t>
  </si>
  <si>
    <t>Puente Quetame</t>
  </si>
  <si>
    <t>Cartagena-Barranquilla</t>
  </si>
  <si>
    <t>Marahuaco</t>
  </si>
  <si>
    <t>Papiros</t>
  </si>
  <si>
    <t>Puerto Colombia</t>
  </si>
  <si>
    <t>Concesión Bogotá ( El Cortijo) - Siberia - La Punta - El Vino.</t>
  </si>
  <si>
    <t>PEAJE CAIQUERO</t>
  </si>
  <si>
    <t>PEAJE SIBERIA</t>
  </si>
  <si>
    <t>Concesion Briceño-Tunja-Sogamoso</t>
  </si>
  <si>
    <t>Albarrracin</t>
  </si>
  <si>
    <t>El Roble</t>
  </si>
  <si>
    <t>Tuta</t>
  </si>
  <si>
    <t>Concesión Vial Córdoba - Sucre</t>
  </si>
  <si>
    <t>Las Flores I</t>
  </si>
  <si>
    <t>Las Flores II</t>
  </si>
  <si>
    <t>Los Garzones I</t>
  </si>
  <si>
    <t>Los Garzones II</t>
  </si>
  <si>
    <t>Desarrollo Vial del Norte de Bogotá</t>
  </si>
  <si>
    <t>ANDES</t>
  </si>
  <si>
    <t>FUSCA</t>
  </si>
  <si>
    <t>TELETON</t>
  </si>
  <si>
    <t>Desarrollo Vial del Oriente de Medellín, Valle de Rionegro y Conexión a Puerto Triunfo</t>
  </si>
  <si>
    <t>Cocorná</t>
  </si>
  <si>
    <t>Guarne</t>
  </si>
  <si>
    <t>Palmas</t>
  </si>
  <si>
    <t>Puerto Triunfo</t>
  </si>
  <si>
    <t>Fontibón - Facatativá - Los Alpes</t>
  </si>
  <si>
    <t>El Corzo</t>
  </si>
  <si>
    <t>Río Bogotá</t>
  </si>
  <si>
    <t>Girardot - Ibague - Cajamarca</t>
  </si>
  <si>
    <t>Gualanday</t>
  </si>
  <si>
    <t>Malla Vial del Meta</t>
  </si>
  <si>
    <t>Estación de Peaje Iracá</t>
  </si>
  <si>
    <t>Estación de Peaje Ocoa</t>
  </si>
  <si>
    <t>Estación de Peaje Vanguardia</t>
  </si>
  <si>
    <t>Estación de Peaje Veracruz</t>
  </si>
  <si>
    <t>Estación de Peaje la Libertad</t>
  </si>
  <si>
    <t>Puesto de Control Puente Amarillo</t>
  </si>
  <si>
    <t>Malla Vial del Valle del Cauca y Cauca</t>
  </si>
  <si>
    <t>CIAT</t>
  </si>
  <si>
    <t>Cencar</t>
  </si>
  <si>
    <t>Cerrito</t>
  </si>
  <si>
    <t>Estambul</t>
  </si>
  <si>
    <t>Mediacanoa</t>
  </si>
  <si>
    <t>Rozo</t>
  </si>
  <si>
    <t>Tunia</t>
  </si>
  <si>
    <t>Villarrica</t>
  </si>
  <si>
    <t>Neiva Espinal Girardot</t>
  </si>
  <si>
    <t>Flandes (Conteo virtual Guamo)</t>
  </si>
  <si>
    <t>Neiva</t>
  </si>
  <si>
    <t>Pata</t>
  </si>
  <si>
    <t>Los Patios - La Calera - Guasca y Salitre - Sopó - Briceño</t>
  </si>
  <si>
    <t>La Cabaña</t>
  </si>
  <si>
    <t>Patios</t>
  </si>
  <si>
    <t>Pereira - La Victoria</t>
  </si>
  <si>
    <t>Peaje Cerritos II</t>
  </si>
  <si>
    <t>Ruta Caribe</t>
  </si>
  <si>
    <t>Bayunca</t>
  </si>
  <si>
    <t>Gambote</t>
  </si>
  <si>
    <t>Ponedera</t>
  </si>
  <si>
    <t>Rumichaca - Pasto - Chachagüí - Aeropuerto</t>
  </si>
  <si>
    <t>El Placer</t>
  </si>
  <si>
    <t>Santa Marta - Riohacha - Paraguachón</t>
  </si>
  <si>
    <t>Alto Pino</t>
  </si>
  <si>
    <t>El Copey</t>
  </si>
  <si>
    <t>El Ebanal</t>
  </si>
  <si>
    <t>Neguanje</t>
  </si>
  <si>
    <t>Paraguachón</t>
  </si>
  <si>
    <t>Tucurinca</t>
  </si>
  <si>
    <t>Zipaquirá - Palenque</t>
  </si>
  <si>
    <t>Casablanca</t>
  </si>
  <si>
    <t>Curos</t>
  </si>
  <si>
    <t>Oiba</t>
  </si>
  <si>
    <t>Saboyá</t>
  </si>
  <si>
    <t>San Gil</t>
  </si>
  <si>
    <t>Zona Metropolitana de Bucaramanga</t>
  </si>
  <si>
    <t>Lebrija</t>
  </si>
  <si>
    <t>Rionegro</t>
  </si>
  <si>
    <t>OFICINA DE EVALUACION</t>
  </si>
  <si>
    <t xml:space="preserve">San Bernardo </t>
  </si>
  <si>
    <t>Boquerón II</t>
  </si>
  <si>
    <t>Pasolatorre</t>
  </si>
  <si>
    <t xml:space="preserve">El Cano </t>
  </si>
  <si>
    <t>Daza</t>
  </si>
  <si>
    <t>AÑO 2007</t>
  </si>
  <si>
    <t xml:space="preserve">Flandes </t>
  </si>
  <si>
    <t>AÑO 2006</t>
  </si>
  <si>
    <t>AÑO 2005</t>
  </si>
  <si>
    <t>AÑO 2004</t>
  </si>
  <si>
    <t>AÑO 2003</t>
  </si>
  <si>
    <t>Tarapacá II</t>
  </si>
  <si>
    <t>Guamo</t>
  </si>
  <si>
    <t>Flandes</t>
  </si>
  <si>
    <t xml:space="preserve">* Se contabilizaron 14 dias, ya que el INVIAS entregó formalmente al Concesionario  la operación del peaje, esto fue el 17 de octubre de 2009 </t>
  </si>
  <si>
    <t>Fuente: SIGOB</t>
  </si>
  <si>
    <t>Loboguerrero</t>
  </si>
  <si>
    <t>Acacios*</t>
  </si>
  <si>
    <t>AÑO 2009</t>
  </si>
  <si>
    <t>**Este peaje entró en operación por el concesionario a partir del 17 de septiembre de 2010</t>
  </si>
  <si>
    <t>*Este peaje entró en operación por el concesionario a partir del 02 de julio de 2010</t>
  </si>
  <si>
    <t>N/A</t>
  </si>
  <si>
    <t>Pailitas*</t>
  </si>
  <si>
    <t>Morrison</t>
  </si>
  <si>
    <t>La Gomez</t>
  </si>
  <si>
    <t>Aguas Negras</t>
  </si>
  <si>
    <t>Zambito</t>
  </si>
  <si>
    <t>Ruta del Sol Sector 2</t>
  </si>
  <si>
    <t>Chicoral**</t>
  </si>
  <si>
    <t>Acacios</t>
  </si>
  <si>
    <t>AÑO 2010</t>
  </si>
  <si>
    <t>RESUMEN ANUAL DE TRÁFICO VEHICULAR POR CONCESIÓN</t>
  </si>
  <si>
    <t>AÑO 2011</t>
  </si>
  <si>
    <t>Total Concesión</t>
  </si>
  <si>
    <t>Bogotá (Bosa) - Granada - Girardot S.A.</t>
  </si>
  <si>
    <t>Bogotá ( El Cortijo) - Siberia - La Punta - El Vino - Villeta</t>
  </si>
  <si>
    <t>Caiquero</t>
  </si>
  <si>
    <t>Siberia</t>
  </si>
  <si>
    <t>Briceño - Tunja - Sogamoso</t>
  </si>
  <si>
    <t>Córdoba - Sucre</t>
  </si>
  <si>
    <t>Las Flores</t>
  </si>
  <si>
    <t>Los Garzones</t>
  </si>
  <si>
    <t>El Carmen</t>
  </si>
  <si>
    <t>N.A</t>
  </si>
  <si>
    <t>Andes</t>
  </si>
  <si>
    <t>Fusca</t>
  </si>
  <si>
    <t>Teleton</t>
  </si>
  <si>
    <t>Chicoral</t>
  </si>
  <si>
    <t>Iracá</t>
  </si>
  <si>
    <t>Ocoa</t>
  </si>
  <si>
    <t>Vanguardia</t>
  </si>
  <si>
    <t>Veracruz (Pontazgo)</t>
  </si>
  <si>
    <t>La Libertad</t>
  </si>
  <si>
    <t>Puente Amarillo (Puesto de Control)</t>
  </si>
  <si>
    <t xml:space="preserve"> </t>
  </si>
  <si>
    <t>Neiva - Espinal - Girardot</t>
  </si>
  <si>
    <t>Galapa</t>
  </si>
  <si>
    <t>Ruta del Sol  3</t>
  </si>
  <si>
    <t>Pailitas</t>
  </si>
  <si>
    <t>Ruta del Sol Sector 3</t>
  </si>
  <si>
    <t>Copey</t>
  </si>
  <si>
    <t>La Loma</t>
  </si>
  <si>
    <t>Valencia</t>
  </si>
  <si>
    <t>El Dificil</t>
  </si>
  <si>
    <t>Puente Plato</t>
  </si>
  <si>
    <t>Transversal de las Américas</t>
  </si>
  <si>
    <t>Cedros</t>
  </si>
  <si>
    <t>Purgatorio</t>
  </si>
  <si>
    <t>TOTAL RED CONCESIONADA CARRETERO</t>
  </si>
  <si>
    <t>Fuente: SIAC - SIINCO</t>
  </si>
  <si>
    <t>Nota: Este cuadro incluye vehiculos excentos: Ley 787, Policía de carreteras, Fuerzas Militares, Fuerza Policiva y Ejes Adicionales</t>
  </si>
  <si>
    <t>N.A Para esta fecha el peaje no se encontraba siendo operado por parte de la Agencia Nacional de Infraestructura.</t>
  </si>
  <si>
    <t>AÑO 2012</t>
  </si>
  <si>
    <t>Revertió a la Nación a Través del Invías</t>
  </si>
  <si>
    <t>AGENCIA NACIONAL DE INFRAESTRUCTURA</t>
  </si>
  <si>
    <t>GRUPO INTERNO DE TRABAJO DE PLANEACIÓN</t>
  </si>
  <si>
    <t>(*)</t>
  </si>
  <si>
    <t>Turbaco 2</t>
  </si>
  <si>
    <t>AÑO 2013</t>
  </si>
  <si>
    <t>Zipaquirá - Palenque **</t>
  </si>
  <si>
    <t>** La via ZIPAQUIRA PALENQUE  es una via que estaba a cargo del Invias sin embargo este suministró los sdatos del año 2013</t>
  </si>
  <si>
    <t>AÑO 2014</t>
  </si>
  <si>
    <t>Buga- Loboguerrero</t>
  </si>
  <si>
    <t>Turbaco</t>
  </si>
  <si>
    <t>Chinauta</t>
  </si>
  <si>
    <t>Chusaca</t>
  </si>
  <si>
    <t>Ruta del Sol   1</t>
  </si>
  <si>
    <t>Curiti</t>
  </si>
  <si>
    <t>Los Curros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</si>
  <si>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</si>
  <si>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Fuente: SIAC - Proyect</t>
  </si>
  <si>
    <t>El  Koran (*)</t>
  </si>
  <si>
    <t>(*) Espe peaje inicio operaciones en el mes noviembre de 2014</t>
  </si>
  <si>
    <t>Autopista Conexión Pacifico  3</t>
  </si>
  <si>
    <t>Acapulco</t>
  </si>
  <si>
    <t>Supia</t>
  </si>
  <si>
    <t>Autopista Conexión Pacifico  1</t>
  </si>
  <si>
    <t xml:space="preserve">Ubicación peajes </t>
  </si>
  <si>
    <t>Ubicación Basculas</t>
  </si>
  <si>
    <t>AÑO 2015</t>
  </si>
  <si>
    <t>COORDENADAS</t>
  </si>
  <si>
    <t>Norte</t>
  </si>
  <si>
    <t>Este</t>
  </si>
  <si>
    <t>ZONA PESAJE HACIA  AIPE</t>
  </si>
  <si>
    <t>ZONA PESAJE HACIA ESPINAL</t>
  </si>
  <si>
    <t>Este           874840</t>
  </si>
  <si>
    <t>Norte         867112</t>
  </si>
  <si>
    <t>PR 11 + 000 Ruta 45 A - 07</t>
  </si>
  <si>
    <t>PR 68 + 000 Ruta 45 A - 05</t>
  </si>
  <si>
    <t>PR 11 + 000  Ruta 45 A - 07</t>
  </si>
  <si>
    <t>PR 155 + 950</t>
  </si>
  <si>
    <t>PR 46 + 960 (Puerto Rey Montería)</t>
  </si>
  <si>
    <t>PR 32 + 750 (Planeta Rica Montería)</t>
  </si>
  <si>
    <t>PR 41 + 100 Ruta 9010</t>
  </si>
  <si>
    <t>PR 53 + 950 Ruta 9009</t>
  </si>
  <si>
    <t>PR 96 + 850 Ruta 9008</t>
  </si>
  <si>
    <t>PR 84 + 900 Ruta 9010</t>
  </si>
  <si>
    <t>PR 40 + 000  Ruta 45 A - 04</t>
  </si>
  <si>
    <t>PR 68 + 000  Ruta 45 A - 05</t>
  </si>
  <si>
    <t>PR 53 + 073  Ruta 45 A - 07</t>
  </si>
  <si>
    <t>PR 62 + 900  Ruta 45 A - 06</t>
  </si>
  <si>
    <t>PR 3     +  660</t>
  </si>
  <si>
    <t>PR 54   +  500</t>
  </si>
  <si>
    <t xml:space="preserve">Este </t>
  </si>
  <si>
    <t>Ubicación basculas</t>
  </si>
  <si>
    <t>PR 156 + 420</t>
  </si>
  <si>
    <t>PR 3  +  474</t>
  </si>
  <si>
    <t>PR 155 + 450</t>
  </si>
  <si>
    <t xml:space="preserve"> PR 3 + 990</t>
  </si>
  <si>
    <t xml:space="preserve">      1.041.230</t>
  </si>
  <si>
    <t xml:space="preserve">      1.033.570</t>
  </si>
  <si>
    <t xml:space="preserve">      1.069.880 </t>
  </si>
  <si>
    <t xml:space="preserve">      1.068.210 </t>
  </si>
  <si>
    <t xml:space="preserve">      1.053.380 </t>
  </si>
  <si>
    <t xml:space="preserve">   1.033.531</t>
  </si>
  <si>
    <t xml:space="preserve">    1.068.071</t>
  </si>
  <si>
    <t>PR 04 + 100</t>
  </si>
  <si>
    <t>PR 09 + 500</t>
  </si>
  <si>
    <t>PR 50 + 300</t>
  </si>
  <si>
    <t>PR 71 + 850</t>
  </si>
  <si>
    <t>Oeste</t>
  </si>
  <si>
    <t>Alto de la Crtuz</t>
  </si>
  <si>
    <t>PR 22 + 000</t>
  </si>
  <si>
    <t>4.25.07.00</t>
  </si>
  <si>
    <t>73.59.05.09</t>
  </si>
  <si>
    <t>PR 16  + 850</t>
  </si>
  <si>
    <t>PR 22 + 650</t>
  </si>
  <si>
    <t>PR 01 + 300</t>
  </si>
  <si>
    <t>PR 09 + 100</t>
  </si>
  <si>
    <t>PR 07 + 200</t>
  </si>
  <si>
    <t>PR 20 + 800</t>
  </si>
  <si>
    <t>PR 24 + 800</t>
  </si>
  <si>
    <t>1.011.562.547</t>
  </si>
  <si>
    <t>1.163.257.540</t>
  </si>
  <si>
    <t>979.382.068</t>
  </si>
  <si>
    <t>1.130.815.773</t>
  </si>
  <si>
    <t>1.047.889.798</t>
  </si>
  <si>
    <t>1.165.312.402</t>
  </si>
  <si>
    <t>1.050.641.945</t>
  </si>
  <si>
    <t>1.164.430.207</t>
  </si>
  <si>
    <t>1.050.255.115</t>
  </si>
  <si>
    <t>1.163.938.736</t>
  </si>
  <si>
    <t>1.038.109.332</t>
  </si>
  <si>
    <t>1.162.055.734</t>
  </si>
  <si>
    <t>1.039.326.898</t>
  </si>
  <si>
    <t>1.161.816.936</t>
  </si>
  <si>
    <t>PR 82 + 100</t>
  </si>
  <si>
    <t xml:space="preserve">PR 9 + 800  Ruta 4004 </t>
  </si>
  <si>
    <t>PR 17 + 300  Ruta 4004 B</t>
  </si>
  <si>
    <t>PR 24 + 020  Ruta 2507</t>
  </si>
  <si>
    <t>PR 64 + 200  Ruta 2508</t>
  </si>
  <si>
    <t>PR 89 + 396 Ruta 6003</t>
  </si>
  <si>
    <t>COORDENADAS  GEOGRAFICAS</t>
  </si>
  <si>
    <t>COORDENADAS  PLANAS CZADA IZQ.</t>
  </si>
  <si>
    <t>COORD.  GEOGRAFICAS CCZADA IZ</t>
  </si>
  <si>
    <t xml:space="preserve">Norte </t>
  </si>
  <si>
    <t>Latitud W</t>
  </si>
  <si>
    <t>74°36'48.224" W</t>
  </si>
  <si>
    <t>5° 29'49.3151" N</t>
  </si>
  <si>
    <t>COORDENADAS  PLANAS CZADA DERC</t>
  </si>
  <si>
    <t>Longitud Norte</t>
  </si>
  <si>
    <t>COORD. PLANAS  BASCULA  FIJA</t>
  </si>
  <si>
    <t xml:space="preserve">COORD.  GEOGRAFICAS BASCULA FIJA </t>
  </si>
  <si>
    <t>74°37'10.2146" W</t>
  </si>
  <si>
    <t>74°37'04.5551" W</t>
  </si>
  <si>
    <t>5° 29'49.4014" N</t>
  </si>
  <si>
    <t>COORDENADAS PLANAS</t>
  </si>
  <si>
    <t>990.337.603</t>
  </si>
  <si>
    <t>1.157.983.380</t>
  </si>
  <si>
    <t xml:space="preserve">COORD.  GEOGRAFICAS </t>
  </si>
  <si>
    <t>Latitud  N</t>
  </si>
  <si>
    <t>Longitud W</t>
  </si>
  <si>
    <t>4°41'57.1504188"</t>
  </si>
  <si>
    <t xml:space="preserve">75°36'22.2757579" </t>
  </si>
  <si>
    <t>4°24'31.7315156"</t>
  </si>
  <si>
    <t xml:space="preserve">75°53'56.3575306" </t>
  </si>
  <si>
    <t>5°01'39.2380387"</t>
  </si>
  <si>
    <t xml:space="preserve">75°35'13.0231501" </t>
  </si>
  <si>
    <t>5°03'08.8686733"</t>
  </si>
  <si>
    <t xml:space="preserve">75°35'41.4494221" </t>
  </si>
  <si>
    <t>5°02'56.3161358"</t>
  </si>
  <si>
    <t xml:space="preserve">75°35'57.4280177" </t>
  </si>
  <si>
    <t>4°56'21.1801043"</t>
  </si>
  <si>
    <t xml:space="preserve">75°36'59.4136447" </t>
  </si>
  <si>
    <t>4°57'00.8219298"</t>
  </si>
  <si>
    <t xml:space="preserve">75°37'07.0755477" </t>
  </si>
  <si>
    <t xml:space="preserve">4°30'26.7382459" </t>
  </si>
  <si>
    <t xml:space="preserve">75°39'14.7281949" </t>
  </si>
  <si>
    <t xml:space="preserve">4°44'54.87" </t>
  </si>
  <si>
    <t>Longitud O</t>
  </si>
  <si>
    <t>74°17'27.93"</t>
  </si>
  <si>
    <t xml:space="preserve">4°41'55.52" </t>
  </si>
  <si>
    <t>74°10'45.49"</t>
  </si>
  <si>
    <t>Bascula el Corzo</t>
  </si>
  <si>
    <t xml:space="preserve">Bascula Rio Bogotá </t>
  </si>
  <si>
    <t xml:space="preserve">4°45'12.41" </t>
  </si>
  <si>
    <t>74°17'59.56"</t>
  </si>
  <si>
    <t xml:space="preserve">4°41'54.87" </t>
  </si>
  <si>
    <t>74°10'41.76"</t>
  </si>
  <si>
    <t>PR 41 + 325 Ruta 4516</t>
  </si>
  <si>
    <t>PR 10 + 500 Ruta 4517</t>
  </si>
  <si>
    <t>PR 87 + 300 Ruta 8003</t>
  </si>
  <si>
    <t>PR 61 + 750  Ruta 8002</t>
  </si>
  <si>
    <t>PR 48 + 650 Ruta 4518</t>
  </si>
  <si>
    <t>PR 0 + 150 Ruta 8002</t>
  </si>
  <si>
    <t xml:space="preserve">PR 64 + 360  </t>
  </si>
  <si>
    <t xml:space="preserve">7°10'31.46" </t>
  </si>
  <si>
    <t>Longitud E</t>
  </si>
  <si>
    <t>(-) 73°18'51.70"</t>
  </si>
  <si>
    <t xml:space="preserve">PR 13 + 000 </t>
  </si>
  <si>
    <t xml:space="preserve">7°23'94.44" </t>
  </si>
  <si>
    <t>(-)73°14'94.73"</t>
  </si>
  <si>
    <t>LEBRIJA</t>
  </si>
  <si>
    <t xml:space="preserve"> PR 63 + 760</t>
  </si>
  <si>
    <t>Longitud Este</t>
  </si>
  <si>
    <t>Latitud Norte</t>
  </si>
  <si>
    <t>7°10'37.39" N</t>
  </si>
  <si>
    <t>(-) 73°19'04.05" E</t>
  </si>
  <si>
    <t>RIONEGRO</t>
  </si>
  <si>
    <t xml:space="preserve"> PR 11 + 820</t>
  </si>
  <si>
    <t>7°23'11.30" N</t>
  </si>
  <si>
    <t>(-) 73°14'77.66" E</t>
  </si>
  <si>
    <t xml:space="preserve">COORD. PLANAS </t>
  </si>
  <si>
    <t>COORD.  GEOGRAFICAS</t>
  </si>
  <si>
    <t>Existente</t>
  </si>
  <si>
    <t>Pesaje La Lizama Occidental</t>
  </si>
  <si>
    <t>PR 04+250</t>
  </si>
  <si>
    <t>Pesaje La Lizama Oriental</t>
  </si>
  <si>
    <t>PR 04+120</t>
  </si>
  <si>
    <t>PR 09+500 Ruta 4511</t>
  </si>
  <si>
    <t>PR 08+300 Ruta 4511</t>
  </si>
  <si>
    <t>PR 37+500 Ruta 4513</t>
  </si>
  <si>
    <t>PR 38+900 Ruta 4514</t>
  </si>
  <si>
    <t>PR 29+600 Ruta 4515</t>
  </si>
  <si>
    <t xml:space="preserve">11.2530783   </t>
  </si>
  <si>
    <t xml:space="preserve">11°15´11.1"N   </t>
  </si>
  <si>
    <t>74°06´33.3"W</t>
  </si>
  <si>
    <t xml:space="preserve">11.276187   </t>
  </si>
  <si>
    <t xml:space="preserve">11°16´34.3"N   </t>
  </si>
  <si>
    <t>73°07´19.6"W</t>
  </si>
  <si>
    <t xml:space="preserve">11.445263   </t>
  </si>
  <si>
    <t xml:space="preserve">11°26´43.0"N   </t>
  </si>
  <si>
    <t>72°32´32.3"W</t>
  </si>
  <si>
    <t xml:space="preserve">11.367580   </t>
  </si>
  <si>
    <t xml:space="preserve">11°22´03.3"N   </t>
  </si>
  <si>
    <t>72°09´23.8"W</t>
  </si>
  <si>
    <t>Longitud Oeste</t>
  </si>
  <si>
    <t>11°16'30.6" N</t>
  </si>
  <si>
    <t xml:space="preserve"> 73°07'21.6" W</t>
  </si>
  <si>
    <t>11°21'05.8" N</t>
  </si>
  <si>
    <t xml:space="preserve"> 72°17'14.2" W</t>
  </si>
  <si>
    <t>4°27'09.06"</t>
  </si>
  <si>
    <t>4°27'15.10"</t>
  </si>
  <si>
    <t>4°11'07.00"</t>
  </si>
  <si>
    <t>4°18'48.66"</t>
  </si>
  <si>
    <r>
      <t> </t>
    </r>
    <r>
      <rPr>
        <sz val="9.5"/>
        <rFont val="Times New Roman"/>
        <family val="1"/>
      </rPr>
      <t>963932.1981</t>
    </r>
  </si>
  <si>
    <r>
      <t> </t>
    </r>
    <r>
      <rPr>
        <sz val="9.5"/>
        <rFont val="Times New Roman"/>
        <family val="1"/>
      </rPr>
      <t>953056.9323</t>
    </r>
  </si>
  <si>
    <t>COORD. PLANAS  BASC. DINAMICA</t>
  </si>
  <si>
    <t>COORD.  GEOGRAFICAS BASC. DINAMIC A</t>
  </si>
  <si>
    <t>1156954 E</t>
  </si>
  <si>
    <t>1160634 N</t>
  </si>
  <si>
    <t>Amaga</t>
  </si>
  <si>
    <t>COORDENADAS GEOGRAFICAS</t>
  </si>
  <si>
    <t> 75°51'34.0"  W</t>
  </si>
  <si>
    <t xml:space="preserve">4°47'36.9" N     </t>
  </si>
  <si>
    <t xml:space="preserve">4°32'23.1" N     </t>
  </si>
  <si>
    <t> 76°00'30.9"  W</t>
  </si>
  <si>
    <t xml:space="preserve">PR 55 + 260   </t>
  </si>
  <si>
    <t xml:space="preserve">PR 54 + 660   </t>
  </si>
  <si>
    <t xml:space="preserve">PR 71 + 700   </t>
  </si>
  <si>
    <t>COORDENADAS  PLANAS</t>
  </si>
  <si>
    <t>Bascula Calarca</t>
  </si>
  <si>
    <t>74°04'24.33"</t>
  </si>
  <si>
    <t>74°03'00.42"</t>
  </si>
  <si>
    <t>73°59'05.09"</t>
  </si>
  <si>
    <t>73°51'52.49"</t>
  </si>
  <si>
    <t>PR 9 + 580 RUTA 4004</t>
  </si>
  <si>
    <t>PR 17+080 RUTA 4004 B</t>
  </si>
  <si>
    <t>Gaulanday</t>
  </si>
  <si>
    <t>1) PR 6+000       2) PR 8 +380</t>
  </si>
  <si>
    <t>PR 5 + 0850</t>
  </si>
  <si>
    <t xml:space="preserve"> PR 5 + 0500</t>
  </si>
  <si>
    <t>Las flores</t>
  </si>
  <si>
    <t>COORD.  GEOGRAFICAS CCZADA DEREC</t>
  </si>
  <si>
    <t>Fusa</t>
  </si>
  <si>
    <t>El salero</t>
  </si>
  <si>
    <t>Zona Pesaje Hacia Flandes</t>
  </si>
  <si>
    <t>Zona Pesaje Hacia Neiva</t>
  </si>
  <si>
    <t xml:space="preserve">Bascula La Victoria  </t>
  </si>
  <si>
    <t>PR 53 + 800 Ruta 9009</t>
  </si>
  <si>
    <t>El Ebanal (1 bascula estática)</t>
  </si>
  <si>
    <t>PR 96 + 850 Ruta 8801</t>
  </si>
  <si>
    <t>Carraipia (2 basculas estática)</t>
  </si>
  <si>
    <t>K1+800</t>
  </si>
  <si>
    <t>K2+000</t>
  </si>
  <si>
    <t>PR 120</t>
  </si>
  <si>
    <t>1.362.024.110</t>
  </si>
  <si>
    <t>1.366.828.308</t>
  </si>
  <si>
    <t>1.345.893.230</t>
  </si>
  <si>
    <t>83.516.667</t>
  </si>
  <si>
    <t>Zulia 1</t>
  </si>
  <si>
    <t>Zulia 2</t>
  </si>
  <si>
    <t>Los Patios</t>
  </si>
  <si>
    <t>58 + 200</t>
  </si>
  <si>
    <t>58 + 400</t>
  </si>
  <si>
    <t>121 + 000</t>
  </si>
  <si>
    <t>832919,80</t>
  </si>
  <si>
    <t>1369177,56</t>
  </si>
  <si>
    <t>832972,53</t>
  </si>
  <si>
    <t>1346369,28</t>
  </si>
  <si>
    <t>PR 15 + 970</t>
  </si>
  <si>
    <t xml:space="preserve"> 10° 34' 28.10"</t>
  </si>
  <si>
    <t>75° 27' 02.44"</t>
  </si>
  <si>
    <t>PR103 + 800</t>
  </si>
  <si>
    <t>PR 94 + 575</t>
  </si>
  <si>
    <t>11° 00' 45.77"</t>
  </si>
  <si>
    <t>74° 53' 22.46"</t>
  </si>
  <si>
    <t>10° 58' 03.14"</t>
  </si>
  <si>
    <t>74° 57' 21.85"</t>
  </si>
  <si>
    <t>PR 106 + 696</t>
  </si>
  <si>
    <t> PR   15 + 1206</t>
  </si>
  <si>
    <t>10° 34' 36.40"</t>
  </si>
  <si>
    <t>11° 00' 44.95"</t>
  </si>
  <si>
    <t>75° 27' 01.60"</t>
  </si>
  <si>
    <t>74° 53' 25.77"</t>
  </si>
  <si>
    <t>PR 31 +  50</t>
  </si>
  <si>
    <t>PR 90 + 400</t>
  </si>
  <si>
    <t>PR 44 + 900</t>
  </si>
  <si>
    <t>PR 16 + 100</t>
  </si>
  <si>
    <t>PR 5 + 100</t>
  </si>
  <si>
    <t>PR 1 + 750</t>
  </si>
  <si>
    <t>PR 36 + 600</t>
  </si>
  <si>
    <t>PR 17 + 400</t>
  </si>
  <si>
    <t>PR 3 + 200</t>
  </si>
  <si>
    <t xml:space="preserve">Villa Rica Sur </t>
  </si>
  <si>
    <t>PR 88 + 100</t>
  </si>
  <si>
    <t>Villa Rica Norte</t>
  </si>
  <si>
    <t>PR 88 + 400</t>
  </si>
  <si>
    <t>Mediacanoa Sur</t>
  </si>
  <si>
    <t>Mediacanoa Norte</t>
  </si>
  <si>
    <t>PR 35 + 800</t>
  </si>
  <si>
    <t>PR 36 + 700</t>
  </si>
  <si>
    <t>Ginebra Sur</t>
  </si>
  <si>
    <t>Ginebra Norte</t>
  </si>
  <si>
    <t>PR 49 + 100</t>
  </si>
  <si>
    <t>PR 46 + 300</t>
  </si>
  <si>
    <t>No1 Lobo-Buga</t>
  </si>
  <si>
    <t>PR 96 + 050</t>
  </si>
  <si>
    <t>No2 Buga-Lobo</t>
  </si>
  <si>
    <t>PR  96 + 075</t>
  </si>
  <si>
    <t>Autopista Conexión Pacifico  2</t>
  </si>
  <si>
    <t>La Pintada</t>
  </si>
  <si>
    <t>1´127.729,630</t>
  </si>
  <si>
    <t>1´160.648,093</t>
  </si>
  <si>
    <t>Primavera (Versalles)</t>
  </si>
  <si>
    <t xml:space="preserve"> 1´164.264,428</t>
  </si>
  <si>
    <t>    1´152.016,428</t>
  </si>
  <si>
    <t>Sicelejo Corosal</t>
  </si>
  <si>
    <t>Corozal -Sincelejo</t>
  </si>
  <si>
    <t>863493,91</t>
  </si>
  <si>
    <t>1136506,16</t>
  </si>
  <si>
    <t>1468193,14</t>
  </si>
  <si>
    <t>1137852,67</t>
  </si>
  <si>
    <t>1470119,89</t>
  </si>
  <si>
    <t xml:space="preserve">COORD. PLANAS  flores y garzones 1 </t>
  </si>
  <si>
    <t>COORD. PLANAS flores y Garzones 2</t>
  </si>
  <si>
    <t xml:space="preserve">Norte Roble </t>
  </si>
  <si>
    <t>PR 37+120 Ruta 5501</t>
  </si>
  <si>
    <t>PR 36+272 Ruta 5501</t>
  </si>
  <si>
    <t xml:space="preserve">Roble Sur </t>
  </si>
  <si>
    <t>PR 82 + 252  Ruta 5501</t>
  </si>
  <si>
    <t>PR 36 + 147  Ruta 5501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</si>
</sst>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* #,##0_ ;_ * \-#,##0_ ;_ * &quot;-&quot;??_ ;_ @_ "/>
    <numFmt numFmtId="185" formatCode="#,##0.0"/>
    <numFmt numFmtId="186" formatCode="#,##0.000"/>
    <numFmt numFmtId="187" formatCode="#,##0.000000"/>
    <numFmt numFmtId="188" formatCode="_-* #,##0.00\ _€_-;\-* #,##0.00\ _€_-;_-* &quot;-&quot;??\ _€_-;_-@_-"/>
    <numFmt numFmtId="189" formatCode="&quot;00&quot;#"/>
    <numFmt numFmtId="190" formatCode="dd/mm/yyyy;@"/>
    <numFmt numFmtId="191" formatCode="dd/mm/yy;@"/>
    <numFmt numFmtId="192" formatCode="_(* #,##0_);_(* \(#,##0\);_(* &quot;-&quot;??_);_(@_)"/>
    <numFmt numFmtId="193" formatCode="#,##0_ ;[Red]\-#,##0\ "/>
    <numFmt numFmtId="194" formatCode="#,##0;[Red]#,##0"/>
    <numFmt numFmtId="195" formatCode="#,##0.0;[Red]#,##0.0"/>
    <numFmt numFmtId="196" formatCode="_ [$€-2]\ * #,##0.00_ ;_ [$€-2]\ * \-#,##0.00_ ;_ [$€-2]\ * &quot;-&quot;??_ "/>
    <numFmt numFmtId="197" formatCode="_(* #,##0.00_);_(* \(#,##0.00\);_(* \-??_);_(@_)"/>
    <numFmt numFmtId="198" formatCode="[$$-1004]#,##0"/>
    <numFmt numFmtId="199" formatCode="[$$-240A]\ #,##0"/>
    <numFmt numFmtId="200" formatCode="_ * #,##0.00_ ;_ * \-#,##0.00_ ;_ * \-??_ ;_ @_ "/>
    <numFmt numFmtId="201" formatCode="0.0"/>
    <numFmt numFmtId="202" formatCode="_ &quot;$&quot;\ * #,##0.0_ ;_ &quot;$&quot;\ * \-#,##0.0_ ;_ &quot;$&quot;\ * &quot;-&quot;??_ ;_ @_ "/>
    <numFmt numFmtId="203" formatCode="_ &quot;$&quot;\ * #,##0_ ;_ &quot;$&quot;\ * \-#,##0_ ;_ &quot;$&quot;\ * &quot;-&quot;??_ ;_ @_ "/>
    <numFmt numFmtId="204" formatCode="_-* #,##0\ _€_-;\-* #,##0\ _€_-;_-* &quot;-&quot;??\ _€_-;_-@_-"/>
    <numFmt numFmtId="205" formatCode="_-* #,##0.0\ _€_-;\-* #,##0.0\ _€_-;_-* &quot;-&quot;??\ _€_-;_-@_-"/>
    <numFmt numFmtId="206" formatCode="\K0\+000"/>
    <numFmt numFmtId="207" formatCode="_(&quot;$&quot;\ * #,##0_);_(&quot;$&quot;\ * \(#,##0\);_(&quot;$&quot;\ * &quot;-&quot;??_);_(@_)"/>
    <numFmt numFmtId="208" formatCode="0.000"/>
    <numFmt numFmtId="209" formatCode="0.0000"/>
    <numFmt numFmtId="210" formatCode="_ * #,##0.0_ ;_ * \-#,##0.0_ ;_ * &quot;-&quot;??_ ;_ @_ "/>
    <numFmt numFmtId="211" formatCode="0.00000"/>
    <numFmt numFmtId="212" formatCode="0.000000"/>
    <numFmt numFmtId="213" formatCode="0.0000000"/>
    <numFmt numFmtId="214" formatCode="_ * #,##0.000_ ;_ * \-#,##0.000_ ;_ * &quot;-&quot;??_ ;_ @_ "/>
    <numFmt numFmtId="215" formatCode="_ * #,##0.0000_ ;_ * \-#,##0.0000_ ;_ * &quot;-&quot;??_ ;_ @_ "/>
    <numFmt numFmtId="216" formatCode="_ * #,##0.00000_ ;_ * \-#,##0.00000_ ;_ * &quot;-&quot;??_ ;_ @_ "/>
    <numFmt numFmtId="217" formatCode="_-* #,##0_-;\-* #,##0_-;_-* &quot;-&quot;??_-;_-@_-"/>
  </numFmts>
  <fonts count="83">
    <font>
      <sz val="10"/>
      <name val="Arial"/>
      <family val="0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color indexed="10"/>
      <name val="Verdana"/>
      <family val="2"/>
    </font>
    <font>
      <sz val="10"/>
      <name val="Microsoft Sans Serif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Verdana"/>
      <family val="2"/>
    </font>
    <font>
      <b/>
      <sz val="14"/>
      <name val="Verdana"/>
      <family val="2"/>
    </font>
    <font>
      <sz val="11"/>
      <color indexed="56"/>
      <name val="Calibri"/>
      <family val="2"/>
    </font>
    <font>
      <sz val="12"/>
      <name val="Times New Roman"/>
      <family val="1"/>
    </font>
    <font>
      <b/>
      <sz val="8"/>
      <name val="Arial"/>
      <family val="2"/>
    </font>
    <font>
      <u val="single"/>
      <sz val="8"/>
      <name val="Arial"/>
      <family val="2"/>
    </font>
    <font>
      <sz val="11"/>
      <name val="Calibri"/>
      <family val="2"/>
    </font>
    <font>
      <sz val="9.5"/>
      <name val="Times New Roman"/>
      <family val="1"/>
    </font>
    <font>
      <sz val="11.5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56"/>
      <name val="Symbol"/>
      <family val="1"/>
    </font>
    <font>
      <b/>
      <sz val="8"/>
      <color indexed="8"/>
      <name val="Arial"/>
      <family val="2"/>
    </font>
    <font>
      <b/>
      <sz val="9.5"/>
      <color indexed="8"/>
      <name val="Times New Roman"/>
      <family val="1"/>
    </font>
    <font>
      <sz val="11"/>
      <color indexed="56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ahoma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1"/>
      <color rgb="FF1F497D"/>
      <name val="Symbol"/>
      <family val="1"/>
    </font>
    <font>
      <sz val="11"/>
      <color rgb="FF1F497D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.5"/>
      <color theme="1"/>
      <name val="Times New Roman"/>
      <family val="1"/>
    </font>
    <font>
      <sz val="11"/>
      <color rgb="FF003366"/>
      <name val="Arial"/>
      <family val="2"/>
    </font>
    <font>
      <sz val="9"/>
      <color theme="1"/>
      <name val="Arial"/>
      <family val="2"/>
    </font>
    <font>
      <sz val="11"/>
      <color rgb="FF21212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0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5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1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1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3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5" borderId="1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54" fillId="37" borderId="3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5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0" fontId="56" fillId="0" borderId="7" applyNumberFormat="0" applyFill="0" applyAlignment="0" applyProtection="0"/>
    <xf numFmtId="0" fontId="1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51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51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51" fillId="4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1" fillId="4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1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58" fillId="49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196" fontId="8" fillId="0" borderId="0" applyFont="0" applyFill="0" applyBorder="0" applyAlignment="0" applyProtection="0"/>
    <xf numFmtId="200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ill="0" applyBorder="0" applyAlignment="0" applyProtection="0"/>
    <xf numFmtId="19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3" fontId="28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0" fillId="0" borderId="0">
      <alignment/>
      <protection/>
    </xf>
    <xf numFmtId="3" fontId="28" fillId="0" borderId="0">
      <alignment/>
      <protection/>
    </xf>
    <xf numFmtId="0" fontId="8" fillId="0" borderId="0">
      <alignment/>
      <protection/>
    </xf>
    <xf numFmtId="0" fontId="0" fillId="53" borderId="9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8" fillId="54" borderId="10" applyNumberFormat="0" applyFont="0" applyAlignment="0" applyProtection="0"/>
    <xf numFmtId="0" fontId="8" fillId="54" borderId="10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5" fillId="35" borderId="11" applyNumberFormat="0" applyAlignment="0" applyProtection="0"/>
    <xf numFmtId="0" fontId="22" fillId="36" borderId="12" applyNumberFormat="0" applyAlignment="0" applyProtection="0"/>
    <xf numFmtId="0" fontId="22" fillId="36" borderId="12" applyNumberFormat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69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5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</cellStyleXfs>
  <cellXfs count="567">
    <xf numFmtId="0" fontId="0" fillId="0" borderId="0" xfId="0" applyAlignment="1">
      <alignment/>
    </xf>
    <xf numFmtId="3" fontId="5" fillId="0" borderId="19" xfId="0" applyNumberFormat="1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4" fillId="0" borderId="20" xfId="0" applyFont="1" applyBorder="1" applyAlignment="1">
      <alignment wrapText="1"/>
    </xf>
    <xf numFmtId="3" fontId="5" fillId="0" borderId="21" xfId="0" applyNumberFormat="1" applyFont="1" applyBorder="1" applyAlignment="1">
      <alignment horizontal="right" wrapText="1"/>
    </xf>
    <xf numFmtId="0" fontId="6" fillId="38" borderId="22" xfId="0" applyFont="1" applyFill="1" applyBorder="1" applyAlignment="1">
      <alignment horizontal="center" wrapText="1"/>
    </xf>
    <xf numFmtId="3" fontId="6" fillId="38" borderId="23" xfId="0" applyNumberFormat="1" applyFont="1" applyFill="1" applyBorder="1" applyAlignment="1">
      <alignment horizontal="right" wrapText="1"/>
    </xf>
    <xf numFmtId="0" fontId="6" fillId="38" borderId="23" xfId="0" applyFont="1" applyFill="1" applyBorder="1" applyAlignment="1">
      <alignment horizontal="right" wrapText="1"/>
    </xf>
    <xf numFmtId="3" fontId="6" fillId="38" borderId="24" xfId="0" applyNumberFormat="1" applyFont="1" applyFill="1" applyBorder="1" applyAlignment="1">
      <alignment horizontal="right" wrapText="1"/>
    </xf>
    <xf numFmtId="0" fontId="6" fillId="55" borderId="20" xfId="0" applyFont="1" applyFill="1" applyBorder="1" applyAlignment="1">
      <alignment horizontal="center" wrapText="1"/>
    </xf>
    <xf numFmtId="3" fontId="6" fillId="55" borderId="19" xfId="0" applyNumberFormat="1" applyFont="1" applyFill="1" applyBorder="1" applyAlignment="1">
      <alignment horizontal="right" wrapText="1"/>
    </xf>
    <xf numFmtId="3" fontId="4" fillId="0" borderId="20" xfId="0" applyNumberFormat="1" applyFont="1" applyBorder="1" applyAlignment="1">
      <alignment wrapText="1"/>
    </xf>
    <xf numFmtId="3" fontId="6" fillId="55" borderId="20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163" applyFont="1" applyFill="1" applyBorder="1" applyAlignment="1">
      <alignment horizontal="left"/>
      <protection/>
    </xf>
    <xf numFmtId="0" fontId="1" fillId="0" borderId="0" xfId="0" applyFont="1" applyAlignment="1">
      <alignment/>
    </xf>
    <xf numFmtId="3" fontId="6" fillId="55" borderId="24" xfId="0" applyNumberFormat="1" applyFont="1" applyFill="1" applyBorder="1" applyAlignment="1">
      <alignment horizontal="right" wrapText="1"/>
    </xf>
    <xf numFmtId="3" fontId="6" fillId="55" borderId="23" xfId="0" applyNumberFormat="1" applyFont="1" applyFill="1" applyBorder="1" applyAlignment="1">
      <alignment horizontal="right" wrapText="1"/>
    </xf>
    <xf numFmtId="3" fontId="6" fillId="55" borderId="22" xfId="0" applyNumberFormat="1" applyFont="1" applyFill="1" applyBorder="1" applyAlignment="1">
      <alignment horizontal="center" wrapText="1"/>
    </xf>
    <xf numFmtId="3" fontId="6" fillId="55" borderId="21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5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28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right" wrapText="1"/>
    </xf>
    <xf numFmtId="3" fontId="71" fillId="56" borderId="19" xfId="0" applyNumberFormat="1" applyFont="1" applyFill="1" applyBorder="1" applyAlignment="1">
      <alignment horizontal="right" wrapText="1"/>
    </xf>
    <xf numFmtId="3" fontId="5" fillId="0" borderId="19" xfId="146" applyNumberFormat="1" applyFont="1" applyBorder="1" applyAlignment="1">
      <alignment horizontal="right" wrapText="1"/>
      <protection/>
    </xf>
    <xf numFmtId="3" fontId="5" fillId="0" borderId="28" xfId="146" applyNumberFormat="1" applyFont="1" applyBorder="1" applyAlignment="1">
      <alignment horizontal="right" wrapText="1"/>
      <protection/>
    </xf>
    <xf numFmtId="3" fontId="5" fillId="0" borderId="29" xfId="0" applyNumberFormat="1" applyFont="1" applyBorder="1" applyAlignment="1">
      <alignment horizontal="right" wrapText="1"/>
    </xf>
    <xf numFmtId="0" fontId="6" fillId="56" borderId="30" xfId="0" applyFont="1" applyFill="1" applyBorder="1" applyAlignment="1">
      <alignment horizontal="center" wrapText="1"/>
    </xf>
    <xf numFmtId="3" fontId="6" fillId="56" borderId="31" xfId="0" applyNumberFormat="1" applyFont="1" applyFill="1" applyBorder="1" applyAlignment="1">
      <alignment horizontal="right" wrapText="1"/>
    </xf>
    <xf numFmtId="0" fontId="0" fillId="56" borderId="0" xfId="0" applyFill="1" applyAlignment="1">
      <alignment/>
    </xf>
    <xf numFmtId="3" fontId="3" fillId="0" borderId="32" xfId="0" applyNumberFormat="1" applyFont="1" applyFill="1" applyBorder="1" applyAlignment="1">
      <alignment horizontal="left" vertical="center" wrapText="1"/>
    </xf>
    <xf numFmtId="3" fontId="9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33" xfId="0" applyNumberFormat="1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9" fontId="0" fillId="0" borderId="0" xfId="169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wrapText="1"/>
    </xf>
    <xf numFmtId="3" fontId="5" fillId="0" borderId="28" xfId="0" applyNumberFormat="1" applyFont="1" applyBorder="1" applyAlignment="1">
      <alignment horizontal="left" wrapText="1"/>
    </xf>
    <xf numFmtId="3" fontId="5" fillId="0" borderId="21" xfId="0" applyNumberFormat="1" applyFont="1" applyBorder="1" applyAlignment="1">
      <alignment horizontal="left" wrapText="1"/>
    </xf>
    <xf numFmtId="3" fontId="6" fillId="55" borderId="19" xfId="0" applyNumberFormat="1" applyFont="1" applyFill="1" applyBorder="1" applyAlignment="1">
      <alignment horizontal="left" wrapText="1"/>
    </xf>
    <xf numFmtId="3" fontId="6" fillId="55" borderId="21" xfId="0" applyNumberFormat="1" applyFont="1" applyFill="1" applyBorder="1" applyAlignment="1">
      <alignment horizontal="left" wrapText="1"/>
    </xf>
    <xf numFmtId="3" fontId="71" fillId="56" borderId="19" xfId="0" applyNumberFormat="1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 horizontal="left" wrapText="1"/>
    </xf>
    <xf numFmtId="0" fontId="6" fillId="55" borderId="20" xfId="0" applyFont="1" applyFill="1" applyBorder="1" applyAlignment="1">
      <alignment horizontal="left" wrapText="1"/>
    </xf>
    <xf numFmtId="3" fontId="5" fillId="0" borderId="19" xfId="146" applyNumberFormat="1" applyFont="1" applyBorder="1" applyAlignment="1">
      <alignment horizontal="left" wrapText="1"/>
      <protection/>
    </xf>
    <xf numFmtId="3" fontId="5" fillId="0" borderId="28" xfId="146" applyNumberFormat="1" applyFont="1" applyBorder="1" applyAlignment="1">
      <alignment horizontal="left" wrapText="1"/>
      <protection/>
    </xf>
    <xf numFmtId="3" fontId="6" fillId="55" borderId="23" xfId="0" applyNumberFormat="1" applyFont="1" applyFill="1" applyBorder="1" applyAlignment="1">
      <alignment horizontal="left" wrapText="1"/>
    </xf>
    <xf numFmtId="3" fontId="6" fillId="55" borderId="24" xfId="0" applyNumberFormat="1" applyFont="1" applyFill="1" applyBorder="1" applyAlignment="1">
      <alignment horizontal="left" wrapText="1"/>
    </xf>
    <xf numFmtId="3" fontId="5" fillId="0" borderId="26" xfId="0" applyNumberFormat="1" applyFont="1" applyBorder="1" applyAlignment="1">
      <alignment horizontal="left" wrapText="1"/>
    </xf>
    <xf numFmtId="3" fontId="5" fillId="0" borderId="29" xfId="0" applyNumberFormat="1" applyFont="1" applyBorder="1" applyAlignment="1">
      <alignment horizontal="left" wrapText="1"/>
    </xf>
    <xf numFmtId="3" fontId="5" fillId="0" borderId="19" xfId="0" applyNumberFormat="1" applyFont="1" applyBorder="1" applyAlignment="1">
      <alignment horizontal="center" wrapText="1"/>
    </xf>
    <xf numFmtId="3" fontId="6" fillId="55" borderId="19" xfId="0" applyNumberFormat="1" applyFont="1" applyFill="1" applyBorder="1" applyAlignment="1">
      <alignment horizontal="center" wrapText="1"/>
    </xf>
    <xf numFmtId="3" fontId="6" fillId="55" borderId="21" xfId="0" applyNumberFormat="1" applyFont="1" applyFill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3" fontId="5" fillId="0" borderId="19" xfId="146" applyNumberFormat="1" applyFont="1" applyBorder="1" applyAlignment="1">
      <alignment horizontal="center" wrapText="1"/>
      <protection/>
    </xf>
    <xf numFmtId="3" fontId="5" fillId="0" borderId="28" xfId="146" applyNumberFormat="1" applyFont="1" applyBorder="1" applyAlignment="1">
      <alignment horizontal="center" wrapText="1"/>
      <protection/>
    </xf>
    <xf numFmtId="3" fontId="6" fillId="55" borderId="23" xfId="0" applyNumberFormat="1" applyFont="1" applyFill="1" applyBorder="1" applyAlignment="1">
      <alignment horizontal="center" wrapText="1"/>
    </xf>
    <xf numFmtId="3" fontId="6" fillId="55" borderId="24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56" borderId="0" xfId="0" applyFill="1" applyAlignment="1">
      <alignment horizontal="center"/>
    </xf>
    <xf numFmtId="38" fontId="0" fillId="0" borderId="0" xfId="0" applyNumberFormat="1" applyAlignment="1">
      <alignment/>
    </xf>
    <xf numFmtId="38" fontId="70" fillId="56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3" fontId="5" fillId="57" borderId="28" xfId="0" applyNumberFormat="1" applyFont="1" applyFill="1" applyBorder="1" applyAlignment="1">
      <alignment horizontal="left" wrapText="1"/>
    </xf>
    <xf numFmtId="3" fontId="70" fillId="56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wrapText="1"/>
    </xf>
    <xf numFmtId="3" fontId="5" fillId="0" borderId="35" xfId="0" applyNumberFormat="1" applyFont="1" applyFill="1" applyBorder="1" applyAlignment="1">
      <alignment horizontal="center" wrapText="1"/>
    </xf>
    <xf numFmtId="3" fontId="5" fillId="57" borderId="19" xfId="0" applyNumberFormat="1" applyFont="1" applyFill="1" applyBorder="1" applyAlignment="1">
      <alignment horizontal="left" wrapText="1"/>
    </xf>
    <xf numFmtId="3" fontId="5" fillId="56" borderId="28" xfId="0" applyNumberFormat="1" applyFont="1" applyFill="1" applyBorder="1" applyAlignment="1">
      <alignment horizontal="left" wrapText="1"/>
    </xf>
    <xf numFmtId="0" fontId="0" fillId="0" borderId="36" xfId="0" applyBorder="1" applyAlignment="1">
      <alignment/>
    </xf>
    <xf numFmtId="3" fontId="6" fillId="55" borderId="37" xfId="0" applyNumberFormat="1" applyFont="1" applyFill="1" applyBorder="1" applyAlignment="1">
      <alignment horizontal="center" wrapText="1"/>
    </xf>
    <xf numFmtId="3" fontId="5" fillId="0" borderId="36" xfId="0" applyNumberFormat="1" applyFont="1" applyFill="1" applyBorder="1" applyAlignment="1">
      <alignment horizontal="center" wrapText="1"/>
    </xf>
    <xf numFmtId="3" fontId="5" fillId="0" borderId="38" xfId="0" applyNumberFormat="1" applyFont="1" applyBorder="1" applyAlignment="1">
      <alignment horizontal="center" wrapText="1"/>
    </xf>
    <xf numFmtId="0" fontId="6" fillId="55" borderId="39" xfId="0" applyFont="1" applyFill="1" applyBorder="1" applyAlignment="1">
      <alignment horizontal="center" wrapText="1"/>
    </xf>
    <xf numFmtId="3" fontId="6" fillId="55" borderId="40" xfId="0" applyNumberFormat="1" applyFont="1" applyFill="1" applyBorder="1" applyAlignment="1">
      <alignment horizontal="center" wrapText="1"/>
    </xf>
    <xf numFmtId="3" fontId="4" fillId="0" borderId="41" xfId="0" applyNumberFormat="1" applyFont="1" applyBorder="1" applyAlignment="1">
      <alignment wrapText="1"/>
    </xf>
    <xf numFmtId="3" fontId="5" fillId="0" borderId="42" xfId="0" applyNumberFormat="1" applyFont="1" applyBorder="1" applyAlignment="1">
      <alignment horizontal="center" wrapText="1"/>
    </xf>
    <xf numFmtId="3" fontId="5" fillId="0" borderId="43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38" fontId="29" fillId="58" borderId="0" xfId="0" applyNumberFormat="1" applyFont="1" applyFill="1" applyBorder="1" applyAlignment="1">
      <alignment horizontal="center" vertical="center"/>
    </xf>
    <xf numFmtId="38" fontId="72" fillId="56" borderId="0" xfId="0" applyNumberFormat="1" applyFont="1" applyFill="1" applyBorder="1" applyAlignment="1">
      <alignment horizontal="center" vertical="center"/>
    </xf>
    <xf numFmtId="3" fontId="6" fillId="55" borderId="45" xfId="0" applyNumberFormat="1" applyFont="1" applyFill="1" applyBorder="1" applyAlignment="1">
      <alignment horizontal="center" wrapText="1"/>
    </xf>
    <xf numFmtId="3" fontId="5" fillId="0" borderId="19" xfId="0" applyNumberFormat="1" applyFont="1" applyFill="1" applyBorder="1" applyAlignment="1">
      <alignment horizontal="center" wrapText="1"/>
    </xf>
    <xf numFmtId="3" fontId="5" fillId="0" borderId="28" xfId="0" applyNumberFormat="1" applyFont="1" applyFill="1" applyBorder="1" applyAlignment="1">
      <alignment horizontal="center" wrapText="1"/>
    </xf>
    <xf numFmtId="3" fontId="4" fillId="59" borderId="20" xfId="0" applyNumberFormat="1" applyFont="1" applyFill="1" applyBorder="1" applyAlignment="1">
      <alignment wrapText="1"/>
    </xf>
    <xf numFmtId="0" fontId="4" fillId="59" borderId="20" xfId="0" applyFont="1" applyFill="1" applyBorder="1" applyAlignment="1">
      <alignment wrapText="1"/>
    </xf>
    <xf numFmtId="3" fontId="6" fillId="55" borderId="45" xfId="0" applyNumberFormat="1" applyFont="1" applyFill="1" applyBorder="1" applyAlignment="1">
      <alignment horizontal="right" wrapText="1"/>
    </xf>
    <xf numFmtId="3" fontId="6" fillId="55" borderId="40" xfId="0" applyNumberFormat="1" applyFont="1" applyFill="1" applyBorder="1" applyAlignment="1">
      <alignment horizontal="right" wrapText="1"/>
    </xf>
    <xf numFmtId="3" fontId="6" fillId="55" borderId="40" xfId="0" applyNumberFormat="1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8" fontId="30" fillId="58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8" fontId="73" fillId="56" borderId="0" xfId="0" applyNumberFormat="1" applyFont="1" applyFill="1" applyBorder="1" applyAlignment="1">
      <alignment horizontal="center" vertical="center"/>
    </xf>
    <xf numFmtId="3" fontId="73" fillId="56" borderId="0" xfId="0" applyNumberFormat="1" applyFont="1" applyFill="1" applyBorder="1" applyAlignment="1">
      <alignment horizontal="center" vertical="center"/>
    </xf>
    <xf numFmtId="3" fontId="73" fillId="0" borderId="0" xfId="0" applyNumberFormat="1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3" fontId="5" fillId="0" borderId="28" xfId="146" applyNumberFormat="1" applyFont="1" applyBorder="1" applyAlignment="1">
      <alignment horizontal="center" vertical="center" wrapText="1"/>
      <protection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47" xfId="0" applyNumberFormat="1" applyFont="1" applyBorder="1" applyAlignment="1">
      <alignment horizontal="center" wrapText="1"/>
    </xf>
    <xf numFmtId="3" fontId="5" fillId="0" borderId="26" xfId="0" applyNumberFormat="1" applyFont="1" applyFill="1" applyBorder="1" applyAlignment="1">
      <alignment horizontal="center" wrapText="1"/>
    </xf>
    <xf numFmtId="3" fontId="5" fillId="0" borderId="29" xfId="0" applyNumberFormat="1" applyFont="1" applyFill="1" applyBorder="1" applyAlignment="1">
      <alignment horizontal="center" wrapText="1"/>
    </xf>
    <xf numFmtId="3" fontId="71" fillId="0" borderId="28" xfId="0" applyNumberFormat="1" applyFont="1" applyBorder="1" applyAlignment="1">
      <alignment horizontal="center" wrapText="1"/>
    </xf>
    <xf numFmtId="3" fontId="4" fillId="0" borderId="48" xfId="0" applyNumberFormat="1" applyFont="1" applyBorder="1" applyAlignment="1">
      <alignment wrapText="1"/>
    </xf>
    <xf numFmtId="3" fontId="5" fillId="56" borderId="36" xfId="0" applyNumberFormat="1" applyFont="1" applyFill="1" applyBorder="1" applyAlignment="1">
      <alignment horizontal="center" wrapText="1"/>
    </xf>
    <xf numFmtId="3" fontId="5" fillId="56" borderId="36" xfId="0" applyNumberFormat="1" applyFont="1" applyFill="1" applyBorder="1" applyAlignment="1">
      <alignment horizontal="center" vertical="center"/>
    </xf>
    <xf numFmtId="3" fontId="5" fillId="56" borderId="0" xfId="0" applyNumberFormat="1" applyFont="1" applyFill="1" applyBorder="1" applyAlignment="1">
      <alignment horizontal="center" wrapText="1"/>
    </xf>
    <xf numFmtId="3" fontId="71" fillId="0" borderId="19" xfId="0" applyNumberFormat="1" applyFont="1" applyFill="1" applyBorder="1" applyAlignment="1">
      <alignment horizontal="center" vertical="center" wrapText="1"/>
    </xf>
    <xf numFmtId="3" fontId="71" fillId="0" borderId="2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56" borderId="19" xfId="0" applyNumberFormat="1" applyFont="1" applyFill="1" applyBorder="1" applyAlignment="1">
      <alignment horizontal="center" wrapText="1"/>
    </xf>
    <xf numFmtId="3" fontId="5" fillId="56" borderId="28" xfId="0" applyNumberFormat="1" applyFont="1" applyFill="1" applyBorder="1" applyAlignment="1">
      <alignment horizontal="center" wrapText="1"/>
    </xf>
    <xf numFmtId="3" fontId="5" fillId="56" borderId="19" xfId="0" applyNumberFormat="1" applyFont="1" applyFill="1" applyBorder="1" applyAlignment="1">
      <alignment horizontal="center" vertical="center" wrapText="1"/>
    </xf>
    <xf numFmtId="3" fontId="5" fillId="56" borderId="28" xfId="0" applyNumberFormat="1" applyFont="1" applyFill="1" applyBorder="1" applyAlignment="1">
      <alignment horizontal="center" vertical="center" wrapText="1"/>
    </xf>
    <xf numFmtId="3" fontId="6" fillId="55" borderId="19" xfId="0" applyNumberFormat="1" applyFont="1" applyFill="1" applyBorder="1" applyAlignment="1">
      <alignment horizontal="center" vertical="center" wrapText="1"/>
    </xf>
    <xf numFmtId="3" fontId="6" fillId="55" borderId="21" xfId="0" applyNumberFormat="1" applyFont="1" applyFill="1" applyBorder="1" applyAlignment="1">
      <alignment horizontal="center" vertical="center" wrapText="1"/>
    </xf>
    <xf numFmtId="3" fontId="71" fillId="56" borderId="19" xfId="0" applyNumberFormat="1" applyFont="1" applyFill="1" applyBorder="1" applyAlignment="1">
      <alignment horizontal="center" vertical="center" wrapText="1"/>
    </xf>
    <xf numFmtId="3" fontId="71" fillId="56" borderId="28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vertical="center" wrapText="1"/>
    </xf>
    <xf numFmtId="179" fontId="1" fillId="0" borderId="0" xfId="121" applyFont="1" applyAlignment="1">
      <alignment/>
    </xf>
    <xf numFmtId="43" fontId="1" fillId="0" borderId="0" xfId="0" applyNumberFormat="1" applyFont="1" applyAlignment="1">
      <alignment/>
    </xf>
    <xf numFmtId="3" fontId="6" fillId="55" borderId="45" xfId="0" applyNumberFormat="1" applyFont="1" applyFill="1" applyBorder="1" applyAlignment="1">
      <alignment horizontal="left" wrapText="1"/>
    </xf>
    <xf numFmtId="3" fontId="5" fillId="0" borderId="49" xfId="0" applyNumberFormat="1" applyFont="1" applyFill="1" applyBorder="1" applyAlignment="1">
      <alignment horizontal="center" wrapText="1"/>
    </xf>
    <xf numFmtId="3" fontId="5" fillId="0" borderId="50" xfId="0" applyNumberFormat="1" applyFont="1" applyFill="1" applyBorder="1" applyAlignment="1">
      <alignment horizontal="center" wrapText="1"/>
    </xf>
    <xf numFmtId="3" fontId="5" fillId="0" borderId="51" xfId="0" applyNumberFormat="1" applyFont="1" applyFill="1" applyBorder="1" applyAlignment="1">
      <alignment horizontal="center" wrapText="1"/>
    </xf>
    <xf numFmtId="3" fontId="6" fillId="55" borderId="52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5" fillId="0" borderId="53" xfId="0" applyNumberFormat="1" applyFont="1" applyFill="1" applyBorder="1" applyAlignment="1">
      <alignment horizontal="center" wrapText="1"/>
    </xf>
    <xf numFmtId="3" fontId="5" fillId="0" borderId="49" xfId="0" applyNumberFormat="1" applyFont="1" applyBorder="1" applyAlignment="1">
      <alignment horizontal="center" wrapText="1"/>
    </xf>
    <xf numFmtId="3" fontId="5" fillId="0" borderId="50" xfId="0" applyNumberFormat="1" applyFont="1" applyBorder="1" applyAlignment="1">
      <alignment horizontal="center" wrapText="1"/>
    </xf>
    <xf numFmtId="3" fontId="5" fillId="0" borderId="51" xfId="0" applyNumberFormat="1" applyFont="1" applyBorder="1" applyAlignment="1">
      <alignment horizontal="center" wrapText="1"/>
    </xf>
    <xf numFmtId="3" fontId="5" fillId="0" borderId="53" xfId="0" applyNumberFormat="1" applyFont="1" applyFill="1" applyBorder="1" applyAlignment="1">
      <alignment horizontal="center" vertical="center"/>
    </xf>
    <xf numFmtId="3" fontId="5" fillId="56" borderId="53" xfId="0" applyNumberFormat="1" applyFont="1" applyFill="1" applyBorder="1" applyAlignment="1">
      <alignment horizontal="center" wrapText="1"/>
    </xf>
    <xf numFmtId="3" fontId="5" fillId="56" borderId="54" xfId="0" applyNumberFormat="1" applyFont="1" applyFill="1" applyBorder="1" applyAlignment="1">
      <alignment horizontal="center" wrapText="1"/>
    </xf>
    <xf numFmtId="3" fontId="5" fillId="56" borderId="55" xfId="0" applyNumberFormat="1" applyFont="1" applyFill="1" applyBorder="1" applyAlignment="1">
      <alignment horizontal="center" wrapText="1"/>
    </xf>
    <xf numFmtId="3" fontId="5" fillId="56" borderId="56" xfId="0" applyNumberFormat="1" applyFont="1" applyFill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38" xfId="0" applyNumberFormat="1" applyFont="1" applyFill="1" applyBorder="1" applyAlignment="1">
      <alignment horizont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57" borderId="50" xfId="0" applyNumberFormat="1" applyFont="1" applyFill="1" applyBorder="1" applyAlignment="1">
      <alignment horizontal="left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wrapText="1"/>
    </xf>
    <xf numFmtId="3" fontId="5" fillId="0" borderId="56" xfId="0" applyNumberFormat="1" applyFont="1" applyBorder="1" applyAlignment="1">
      <alignment horizontal="center" wrapText="1"/>
    </xf>
    <xf numFmtId="0" fontId="74" fillId="0" borderId="0" xfId="0" applyFont="1" applyAlignment="1">
      <alignment horizontal="left" vertical="center" indent="4"/>
    </xf>
    <xf numFmtId="3" fontId="4" fillId="0" borderId="36" xfId="0" applyNumberFormat="1" applyFont="1" applyBorder="1" applyAlignment="1">
      <alignment wrapText="1"/>
    </xf>
    <xf numFmtId="0" fontId="0" fillId="56" borderId="36" xfId="0" applyFill="1" applyBorder="1" applyAlignment="1">
      <alignment/>
    </xf>
    <xf numFmtId="3" fontId="5" fillId="0" borderId="36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0" fontId="75" fillId="0" borderId="0" xfId="0" applyFont="1" applyAlignment="1">
      <alignment/>
    </xf>
    <xf numFmtId="3" fontId="6" fillId="55" borderId="37" xfId="0" applyNumberFormat="1" applyFont="1" applyFill="1" applyBorder="1" applyAlignment="1">
      <alignment horizontal="center" vertical="center" wrapText="1"/>
    </xf>
    <xf numFmtId="3" fontId="5" fillId="56" borderId="49" xfId="0" applyNumberFormat="1" applyFont="1" applyFill="1" applyBorder="1" applyAlignment="1">
      <alignment horizontal="center" vertical="center" wrapText="1"/>
    </xf>
    <xf numFmtId="3" fontId="5" fillId="56" borderId="50" xfId="0" applyNumberFormat="1" applyFont="1" applyFill="1" applyBorder="1" applyAlignment="1">
      <alignment horizontal="center" vertical="center" wrapText="1"/>
    </xf>
    <xf numFmtId="3" fontId="5" fillId="56" borderId="51" xfId="0" applyNumberFormat="1" applyFont="1" applyFill="1" applyBorder="1" applyAlignment="1">
      <alignment horizontal="center" vertical="center" wrapText="1"/>
    </xf>
    <xf numFmtId="0" fontId="63" fillId="0" borderId="57" xfId="0" applyFont="1" applyBorder="1" applyAlignment="1">
      <alignment vertical="center"/>
    </xf>
    <xf numFmtId="0" fontId="76" fillId="0" borderId="58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4" fillId="60" borderId="48" xfId="0" applyFont="1" applyFill="1" applyBorder="1" applyAlignment="1">
      <alignment wrapText="1"/>
    </xf>
    <xf numFmtId="0" fontId="4" fillId="60" borderId="38" xfId="0" applyFont="1" applyFill="1" applyBorder="1" applyAlignment="1">
      <alignment wrapText="1"/>
    </xf>
    <xf numFmtId="0" fontId="35" fillId="0" borderId="59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77" fillId="0" borderId="3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60" xfId="0" applyFont="1" applyBorder="1" applyAlignment="1">
      <alignment/>
    </xf>
    <xf numFmtId="0" fontId="33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63" fillId="0" borderId="64" xfId="0" applyFont="1" applyBorder="1" applyAlignment="1">
      <alignment horizontal="center" vertical="center"/>
    </xf>
    <xf numFmtId="2" fontId="63" fillId="0" borderId="57" xfId="0" applyNumberFormat="1" applyFont="1" applyBorder="1" applyAlignment="1">
      <alignment horizontal="center" vertical="center"/>
    </xf>
    <xf numFmtId="2" fontId="63" fillId="0" borderId="64" xfId="0" applyNumberFormat="1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77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7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2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65" xfId="0" applyBorder="1" applyAlignment="1">
      <alignment/>
    </xf>
    <xf numFmtId="0" fontId="0" fillId="0" borderId="57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/>
    </xf>
    <xf numFmtId="2" fontId="0" fillId="0" borderId="67" xfId="0" applyNumberFormat="1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2" fontId="0" fillId="0" borderId="74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0" fontId="33" fillId="0" borderId="70" xfId="0" applyFont="1" applyBorder="1" applyAlignment="1">
      <alignment horizontal="center" vertical="center"/>
    </xf>
    <xf numFmtId="0" fontId="0" fillId="0" borderId="31" xfId="0" applyBorder="1" applyAlignment="1">
      <alignment/>
    </xf>
    <xf numFmtId="2" fontId="33" fillId="0" borderId="66" xfId="0" applyNumberFormat="1" applyFont="1" applyBorder="1" applyAlignment="1">
      <alignment horizontal="center" vertical="center"/>
    </xf>
    <xf numFmtId="2" fontId="33" fillId="0" borderId="67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5" xfId="0" applyBorder="1" applyAlignment="1">
      <alignment/>
    </xf>
    <xf numFmtId="0" fontId="33" fillId="0" borderId="33" xfId="0" applyFont="1" applyBorder="1" applyAlignment="1">
      <alignment horizontal="left" vertical="center"/>
    </xf>
    <xf numFmtId="0" fontId="75" fillId="0" borderId="63" xfId="0" applyFont="1" applyBorder="1" applyAlignment="1">
      <alignment/>
    </xf>
    <xf numFmtId="3" fontId="4" fillId="0" borderId="48" xfId="0" applyNumberFormat="1" applyFont="1" applyBorder="1" applyAlignment="1">
      <alignment horizontal="left" vertical="center" wrapText="1"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5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2" fontId="0" fillId="0" borderId="74" xfId="0" applyNumberFormat="1" applyFont="1" applyBorder="1" applyAlignment="1">
      <alignment horizontal="right"/>
    </xf>
    <xf numFmtId="0" fontId="1" fillId="0" borderId="68" xfId="0" applyFont="1" applyBorder="1" applyAlignment="1">
      <alignment/>
    </xf>
    <xf numFmtId="0" fontId="1" fillId="0" borderId="74" xfId="0" applyFont="1" applyBorder="1" applyAlignment="1">
      <alignment/>
    </xf>
    <xf numFmtId="0" fontId="63" fillId="0" borderId="32" xfId="0" applyFont="1" applyBorder="1" applyAlignment="1">
      <alignment horizontal="center" vertical="center"/>
    </xf>
    <xf numFmtId="0" fontId="0" fillId="56" borderId="32" xfId="0" applyFill="1" applyBorder="1" applyAlignment="1">
      <alignment/>
    </xf>
    <xf numFmtId="208" fontId="63" fillId="0" borderId="57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vertical="center" wrapText="1"/>
    </xf>
    <xf numFmtId="0" fontId="36" fillId="0" borderId="65" xfId="0" applyFont="1" applyBorder="1" applyAlignment="1">
      <alignment/>
    </xf>
    <xf numFmtId="0" fontId="36" fillId="0" borderId="76" xfId="0" applyFont="1" applyBorder="1" applyAlignment="1">
      <alignment/>
    </xf>
    <xf numFmtId="0" fontId="36" fillId="0" borderId="57" xfId="0" applyFont="1" applyBorder="1" applyAlignment="1">
      <alignment/>
    </xf>
    <xf numFmtId="0" fontId="1" fillId="0" borderId="55" xfId="0" applyFont="1" applyBorder="1" applyAlignment="1">
      <alignment horizontal="center"/>
    </xf>
    <xf numFmtId="2" fontId="63" fillId="0" borderId="32" xfId="0" applyNumberFormat="1" applyFont="1" applyBorder="1" applyAlignment="1">
      <alignment horizontal="center" vertical="center"/>
    </xf>
    <xf numFmtId="2" fontId="63" fillId="0" borderId="74" xfId="0" applyNumberFormat="1" applyFont="1" applyBorder="1" applyAlignment="1">
      <alignment horizontal="center" vertical="center"/>
    </xf>
    <xf numFmtId="2" fontId="63" fillId="0" borderId="68" xfId="0" applyNumberFormat="1" applyFont="1" applyBorder="1" applyAlignment="1">
      <alignment horizontal="center" vertical="center"/>
    </xf>
    <xf numFmtId="0" fontId="63" fillId="0" borderId="76" xfId="0" applyFont="1" applyFill="1" applyBorder="1" applyAlignment="1">
      <alignment horizontal="center" vertical="center"/>
    </xf>
    <xf numFmtId="0" fontId="63" fillId="0" borderId="58" xfId="0" applyFont="1" applyBorder="1" applyAlignment="1">
      <alignment vertical="center"/>
    </xf>
    <xf numFmtId="0" fontId="63" fillId="0" borderId="5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32" xfId="0" applyFont="1" applyBorder="1" applyAlignment="1">
      <alignment horizontal="left" vertical="center"/>
    </xf>
    <xf numFmtId="0" fontId="0" fillId="0" borderId="77" xfId="0" applyBorder="1" applyAlignment="1">
      <alignment horizontal="center"/>
    </xf>
    <xf numFmtId="0" fontId="0" fillId="0" borderId="32" xfId="0" applyBorder="1" applyAlignment="1">
      <alignment horizontal="center"/>
    </xf>
    <xf numFmtId="0" fontId="37" fillId="0" borderId="0" xfId="0" applyFont="1" applyAlignment="1">
      <alignment/>
    </xf>
    <xf numFmtId="4" fontId="63" fillId="0" borderId="64" xfId="0" applyNumberFormat="1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4" fontId="63" fillId="0" borderId="32" xfId="0" applyNumberFormat="1" applyFont="1" applyBorder="1" applyAlignment="1">
      <alignment horizontal="center" vertical="center"/>
    </xf>
    <xf numFmtId="4" fontId="63" fillId="0" borderId="57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/>
    </xf>
    <xf numFmtId="0" fontId="77" fillId="60" borderId="32" xfId="0" applyFont="1" applyFill="1" applyBorder="1" applyAlignment="1">
      <alignment horizontal="center" vertical="center"/>
    </xf>
    <xf numFmtId="0" fontId="77" fillId="60" borderId="65" xfId="0" applyFont="1" applyFill="1" applyBorder="1" applyAlignment="1">
      <alignment horizontal="center" vertical="center"/>
    </xf>
    <xf numFmtId="0" fontId="35" fillId="0" borderId="79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77" fillId="60" borderId="33" xfId="0" applyFont="1" applyFill="1" applyBorder="1" applyAlignment="1">
      <alignment horizontal="center" vertical="center"/>
    </xf>
    <xf numFmtId="0" fontId="77" fillId="60" borderId="66" xfId="0" applyFont="1" applyFill="1" applyBorder="1" applyAlignment="1">
      <alignment horizontal="center" vertical="center"/>
    </xf>
    <xf numFmtId="0" fontId="77" fillId="60" borderId="67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3" fillId="0" borderId="82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77" fillId="60" borderId="83" xfId="0" applyFont="1" applyFill="1" applyBorder="1" applyAlignment="1">
      <alignment horizontal="center" vertical="center"/>
    </xf>
    <xf numFmtId="0" fontId="77" fillId="60" borderId="84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85" xfId="0" applyBorder="1" applyAlignment="1">
      <alignment/>
    </xf>
    <xf numFmtId="0" fontId="0" fillId="0" borderId="67" xfId="0" applyBorder="1" applyAlignment="1">
      <alignment/>
    </xf>
    <xf numFmtId="0" fontId="0" fillId="0" borderId="86" xfId="0" applyBorder="1" applyAlignment="1">
      <alignment/>
    </xf>
    <xf numFmtId="38" fontId="30" fillId="58" borderId="36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0" fillId="0" borderId="76" xfId="0" applyBorder="1" applyAlignment="1">
      <alignment/>
    </xf>
    <xf numFmtId="0" fontId="0" fillId="0" borderId="33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1" fillId="0" borderId="74" xfId="0" applyFont="1" applyBorder="1" applyAlignment="1">
      <alignment horizontal="center"/>
    </xf>
    <xf numFmtId="0" fontId="0" fillId="0" borderId="72" xfId="0" applyBorder="1" applyAlignment="1">
      <alignment/>
    </xf>
    <xf numFmtId="2" fontId="63" fillId="0" borderId="76" xfId="0" applyNumberFormat="1" applyFont="1" applyBorder="1" applyAlignment="1">
      <alignment horizontal="center" vertical="center"/>
    </xf>
    <xf numFmtId="0" fontId="77" fillId="60" borderId="61" xfId="0" applyFont="1" applyFill="1" applyBorder="1" applyAlignment="1">
      <alignment horizontal="center" vertical="center"/>
    </xf>
    <xf numFmtId="0" fontId="77" fillId="60" borderId="62" xfId="0" applyFont="1" applyFill="1" applyBorder="1" applyAlignment="1">
      <alignment horizontal="center" vertical="center"/>
    </xf>
    <xf numFmtId="2" fontId="63" fillId="0" borderId="63" xfId="0" applyNumberFormat="1" applyFont="1" applyBorder="1" applyAlignment="1">
      <alignment horizontal="center" vertical="center"/>
    </xf>
    <xf numFmtId="2" fontId="63" fillId="0" borderId="66" xfId="0" applyNumberFormat="1" applyFont="1" applyBorder="1" applyAlignment="1">
      <alignment horizontal="center" vertical="center"/>
    </xf>
    <xf numFmtId="2" fontId="63" fillId="0" borderId="67" xfId="0" applyNumberFormat="1" applyFont="1" applyBorder="1" applyAlignment="1">
      <alignment horizontal="center" vertical="center"/>
    </xf>
    <xf numFmtId="2" fontId="63" fillId="0" borderId="69" xfId="0" applyNumberFormat="1" applyFont="1" applyBorder="1" applyAlignment="1">
      <alignment horizontal="center" vertical="center"/>
    </xf>
    <xf numFmtId="2" fontId="63" fillId="0" borderId="75" xfId="0" applyNumberFormat="1" applyFont="1" applyBorder="1" applyAlignment="1">
      <alignment horizontal="center" vertical="center"/>
    </xf>
    <xf numFmtId="2" fontId="63" fillId="0" borderId="82" xfId="0" applyNumberFormat="1" applyFont="1" applyBorder="1" applyAlignment="1">
      <alignment horizontal="center" vertical="center"/>
    </xf>
    <xf numFmtId="2" fontId="63" fillId="0" borderId="80" xfId="0" applyNumberFormat="1" applyFont="1" applyBorder="1" applyAlignment="1">
      <alignment horizontal="center" vertical="center"/>
    </xf>
    <xf numFmtId="2" fontId="63" fillId="0" borderId="81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0" fillId="0" borderId="75" xfId="0" applyFont="1" applyBorder="1" applyAlignment="1">
      <alignment/>
    </xf>
    <xf numFmtId="179" fontId="0" fillId="0" borderId="65" xfId="121" applyFont="1" applyBorder="1" applyAlignment="1">
      <alignment/>
    </xf>
    <xf numFmtId="179" fontId="0" fillId="0" borderId="32" xfId="121" applyFont="1" applyBorder="1" applyAlignment="1">
      <alignment horizontal="center"/>
    </xf>
    <xf numFmtId="0" fontId="1" fillId="0" borderId="82" xfId="0" applyFont="1" applyBorder="1" applyAlignment="1">
      <alignment/>
    </xf>
    <xf numFmtId="2" fontId="0" fillId="0" borderId="80" xfId="0" applyNumberFormat="1" applyFont="1" applyBorder="1" applyAlignment="1">
      <alignment horizontal="right"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2" fontId="0" fillId="0" borderId="75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/>
    </xf>
    <xf numFmtId="0" fontId="1" fillId="0" borderId="88" xfId="0" applyFont="1" applyBorder="1" applyAlignment="1">
      <alignment/>
    </xf>
    <xf numFmtId="0" fontId="33" fillId="0" borderId="69" xfId="0" applyFont="1" applyBorder="1" applyAlignment="1">
      <alignment horizontal="left" vertical="center"/>
    </xf>
    <xf numFmtId="0" fontId="0" fillId="0" borderId="70" xfId="0" applyBorder="1" applyAlignment="1">
      <alignment/>
    </xf>
    <xf numFmtId="0" fontId="0" fillId="0" borderId="53" xfId="0" applyBorder="1" applyAlignment="1">
      <alignment/>
    </xf>
    <xf numFmtId="0" fontId="0" fillId="0" borderId="71" xfId="0" applyBorder="1" applyAlignment="1">
      <alignment/>
    </xf>
    <xf numFmtId="0" fontId="1" fillId="0" borderId="89" xfId="0" applyFont="1" applyBorder="1" applyAlignment="1">
      <alignment/>
    </xf>
    <xf numFmtId="208" fontId="63" fillId="0" borderId="64" xfId="0" applyNumberFormat="1" applyFont="1" applyBorder="1" applyAlignment="1">
      <alignment horizontal="center" vertical="center"/>
    </xf>
    <xf numFmtId="0" fontId="0" fillId="56" borderId="87" xfId="0" applyFill="1" applyBorder="1" applyAlignment="1">
      <alignment/>
    </xf>
    <xf numFmtId="0" fontId="0" fillId="56" borderId="88" xfId="0" applyFill="1" applyBorder="1" applyAlignment="1">
      <alignment/>
    </xf>
    <xf numFmtId="0" fontId="1" fillId="56" borderId="66" xfId="0" applyFont="1" applyFill="1" applyBorder="1" applyAlignment="1">
      <alignment/>
    </xf>
    <xf numFmtId="0" fontId="1" fillId="56" borderId="67" xfId="0" applyFont="1" applyFill="1" applyBorder="1" applyAlignment="1">
      <alignment/>
    </xf>
    <xf numFmtId="0" fontId="1" fillId="56" borderId="69" xfId="0" applyFont="1" applyFill="1" applyBorder="1" applyAlignment="1">
      <alignment/>
    </xf>
    <xf numFmtId="0" fontId="1" fillId="56" borderId="75" xfId="0" applyFont="1" applyFill="1" applyBorder="1" applyAlignment="1">
      <alignment/>
    </xf>
    <xf numFmtId="0" fontId="1" fillId="56" borderId="70" xfId="0" applyFont="1" applyFill="1" applyBorder="1" applyAlignment="1">
      <alignment/>
    </xf>
    <xf numFmtId="0" fontId="1" fillId="56" borderId="71" xfId="0" applyFont="1" applyFill="1" applyBorder="1" applyAlignment="1">
      <alignment/>
    </xf>
    <xf numFmtId="0" fontId="34" fillId="0" borderId="88" xfId="0" applyFont="1" applyBorder="1" applyAlignment="1">
      <alignment vertical="center"/>
    </xf>
    <xf numFmtId="3" fontId="4" fillId="0" borderId="20" xfId="0" applyNumberFormat="1" applyFont="1" applyBorder="1" applyAlignment="1">
      <alignment horizontal="left" vertical="center" wrapText="1"/>
    </xf>
    <xf numFmtId="0" fontId="76" fillId="60" borderId="65" xfId="0" applyFont="1" applyFill="1" applyBorder="1" applyAlignment="1">
      <alignment horizontal="center" vertical="center"/>
    </xf>
    <xf numFmtId="0" fontId="76" fillId="60" borderId="60" xfId="0" applyFont="1" applyFill="1" applyBorder="1" applyAlignment="1">
      <alignment horizontal="center" vertical="center"/>
    </xf>
    <xf numFmtId="0" fontId="63" fillId="0" borderId="66" xfId="0" applyFont="1" applyBorder="1" applyAlignment="1">
      <alignment horizontal="right" vertical="center"/>
    </xf>
    <xf numFmtId="0" fontId="63" fillId="0" borderId="67" xfId="0" applyFont="1" applyBorder="1" applyAlignment="1">
      <alignment horizontal="right" vertical="center"/>
    </xf>
    <xf numFmtId="0" fontId="63" fillId="0" borderId="69" xfId="0" applyFont="1" applyBorder="1" applyAlignment="1">
      <alignment horizontal="right" vertical="center"/>
    </xf>
    <xf numFmtId="0" fontId="63" fillId="0" borderId="75" xfId="0" applyFont="1" applyBorder="1" applyAlignment="1">
      <alignment horizontal="right" vertical="center"/>
    </xf>
    <xf numFmtId="4" fontId="63" fillId="0" borderId="77" xfId="0" applyNumberFormat="1" applyFont="1" applyBorder="1" applyAlignment="1">
      <alignment horizontal="center" vertical="center"/>
    </xf>
    <xf numFmtId="4" fontId="63" fillId="0" borderId="31" xfId="0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1" fillId="0" borderId="70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71" xfId="0" applyFont="1" applyBorder="1" applyAlignment="1">
      <alignment/>
    </xf>
    <xf numFmtId="38" fontId="70" fillId="56" borderId="36" xfId="0" applyNumberFormat="1" applyFont="1" applyFill="1" applyBorder="1" applyAlignment="1">
      <alignment horizontal="center" vertical="center"/>
    </xf>
    <xf numFmtId="38" fontId="70" fillId="56" borderId="54" xfId="0" applyNumberFormat="1" applyFont="1" applyFill="1" applyBorder="1" applyAlignment="1">
      <alignment horizontal="center" vertical="center"/>
    </xf>
    <xf numFmtId="38" fontId="70" fillId="56" borderId="55" xfId="0" applyNumberFormat="1" applyFont="1" applyFill="1" applyBorder="1" applyAlignment="1">
      <alignment horizontal="center" vertical="center"/>
    </xf>
    <xf numFmtId="38" fontId="73" fillId="56" borderId="66" xfId="0" applyNumberFormat="1" applyFont="1" applyFill="1" applyBorder="1" applyAlignment="1">
      <alignment horizontal="center" vertical="center"/>
    </xf>
    <xf numFmtId="38" fontId="73" fillId="56" borderId="67" xfId="0" applyNumberFormat="1" applyFont="1" applyFill="1" applyBorder="1" applyAlignment="1">
      <alignment horizontal="center" vertical="center"/>
    </xf>
    <xf numFmtId="38" fontId="73" fillId="56" borderId="68" xfId="0" applyNumberFormat="1" applyFont="1" applyFill="1" applyBorder="1" applyAlignment="1">
      <alignment horizontal="center" vertical="center"/>
    </xf>
    <xf numFmtId="38" fontId="73" fillId="56" borderId="74" xfId="0" applyNumberFormat="1" applyFont="1" applyFill="1" applyBorder="1" applyAlignment="1">
      <alignment horizontal="center" vertical="center"/>
    </xf>
    <xf numFmtId="179" fontId="0" fillId="0" borderId="54" xfId="121" applyFont="1" applyBorder="1" applyAlignment="1">
      <alignment/>
    </xf>
    <xf numFmtId="179" fontId="0" fillId="0" borderId="55" xfId="121" applyFont="1" applyBorder="1" applyAlignment="1">
      <alignment/>
    </xf>
    <xf numFmtId="179" fontId="0" fillId="0" borderId="55" xfId="121" applyFont="1" applyFill="1" applyBorder="1" applyAlignment="1">
      <alignment/>
    </xf>
    <xf numFmtId="179" fontId="0" fillId="0" borderId="56" xfId="121" applyFont="1" applyFill="1" applyBorder="1" applyAlignment="1">
      <alignment/>
    </xf>
    <xf numFmtId="3" fontId="73" fillId="0" borderId="66" xfId="0" applyNumberFormat="1" applyFont="1" applyFill="1" applyBorder="1" applyAlignment="1">
      <alignment horizontal="center" vertical="center"/>
    </xf>
    <xf numFmtId="3" fontId="73" fillId="56" borderId="68" xfId="0" applyNumberFormat="1" applyFont="1" applyFill="1" applyBorder="1" applyAlignment="1">
      <alignment horizontal="center" vertical="center"/>
    </xf>
    <xf numFmtId="3" fontId="73" fillId="0" borderId="70" xfId="0" applyNumberFormat="1" applyFont="1" applyFill="1" applyBorder="1" applyAlignment="1">
      <alignment horizontal="center" vertical="center"/>
    </xf>
    <xf numFmtId="3" fontId="73" fillId="0" borderId="53" xfId="0" applyNumberFormat="1" applyFont="1" applyFill="1" applyBorder="1" applyAlignment="1">
      <alignment horizontal="center" vertical="center"/>
    </xf>
    <xf numFmtId="3" fontId="73" fillId="56" borderId="67" xfId="0" applyNumberFormat="1" applyFont="1" applyFill="1" applyBorder="1" applyAlignment="1">
      <alignment horizontal="center" vertical="center"/>
    </xf>
    <xf numFmtId="3" fontId="73" fillId="0" borderId="68" xfId="0" applyNumberFormat="1" applyFont="1" applyFill="1" applyBorder="1" applyAlignment="1">
      <alignment horizontal="center" vertical="center"/>
    </xf>
    <xf numFmtId="3" fontId="73" fillId="56" borderId="74" xfId="0" applyNumberFormat="1" applyFont="1" applyFill="1" applyBorder="1" applyAlignment="1">
      <alignment horizontal="center" vertical="center"/>
    </xf>
    <xf numFmtId="3" fontId="70" fillId="56" borderId="36" xfId="0" applyNumberFormat="1" applyFont="1" applyFill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 wrapText="1"/>
    </xf>
    <xf numFmtId="2" fontId="0" fillId="0" borderId="90" xfId="0" applyNumberFormat="1" applyFont="1" applyBorder="1" applyAlignment="1">
      <alignment horizontal="center" vertical="center"/>
    </xf>
    <xf numFmtId="2" fontId="0" fillId="0" borderId="91" xfId="0" applyNumberFormat="1" applyFont="1" applyBorder="1" applyAlignment="1">
      <alignment horizontal="center" vertical="center"/>
    </xf>
    <xf numFmtId="2" fontId="0" fillId="0" borderId="92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56" xfId="0" applyFont="1" applyBorder="1" applyAlignment="1">
      <alignment horizontal="center"/>
    </xf>
    <xf numFmtId="2" fontId="0" fillId="0" borderId="66" xfId="0" applyNumberFormat="1" applyFont="1" applyBorder="1" applyAlignment="1">
      <alignment horizontal="center" vertical="center"/>
    </xf>
    <xf numFmtId="2" fontId="0" fillId="0" borderId="68" xfId="0" applyNumberFormat="1" applyFont="1" applyBorder="1" applyAlignment="1">
      <alignment horizontal="center" vertical="center"/>
    </xf>
    <xf numFmtId="2" fontId="0" fillId="0" borderId="69" xfId="0" applyNumberFormat="1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208" fontId="63" fillId="0" borderId="66" xfId="0" applyNumberFormat="1" applyFont="1" applyBorder="1" applyAlignment="1">
      <alignment horizontal="center" vertical="center"/>
    </xf>
    <xf numFmtId="0" fontId="63" fillId="0" borderId="62" xfId="0" applyFont="1" applyBorder="1" applyAlignment="1">
      <alignment vertical="center"/>
    </xf>
    <xf numFmtId="0" fontId="33" fillId="0" borderId="36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208" fontId="33" fillId="0" borderId="66" xfId="0" applyNumberFormat="1" applyFont="1" applyBorder="1" applyAlignment="1">
      <alignment horizontal="center" vertical="center"/>
    </xf>
    <xf numFmtId="0" fontId="78" fillId="0" borderId="66" xfId="149" applyFont="1" applyBorder="1" applyAlignment="1">
      <alignment horizontal="center"/>
      <protection/>
    </xf>
    <xf numFmtId="0" fontId="78" fillId="0" borderId="67" xfId="149" applyFont="1" applyBorder="1" applyAlignment="1">
      <alignment horizontal="center"/>
      <protection/>
    </xf>
    <xf numFmtId="0" fontId="78" fillId="0" borderId="68" xfId="149" applyFont="1" applyBorder="1" applyAlignment="1">
      <alignment horizontal="center"/>
      <protection/>
    </xf>
    <xf numFmtId="0" fontId="78" fillId="0" borderId="74" xfId="149" applyFont="1" applyBorder="1" applyAlignment="1">
      <alignment horizontal="center"/>
      <protection/>
    </xf>
    <xf numFmtId="0" fontId="33" fillId="0" borderId="69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78" fillId="0" borderId="69" xfId="149" applyFont="1" applyBorder="1" applyAlignment="1">
      <alignment horizontal="center"/>
      <protection/>
    </xf>
    <xf numFmtId="0" fontId="78" fillId="0" borderId="75" xfId="149" applyFont="1" applyBorder="1" applyAlignment="1">
      <alignment horizontal="center"/>
      <protection/>
    </xf>
    <xf numFmtId="0" fontId="79" fillId="0" borderId="66" xfId="149" applyFont="1" applyBorder="1" applyAlignment="1">
      <alignment vertical="center" wrapText="1"/>
      <protection/>
    </xf>
    <xf numFmtId="0" fontId="79" fillId="0" borderId="68" xfId="149" applyFont="1" applyBorder="1" applyAlignment="1">
      <alignment vertical="center" wrapText="1"/>
      <protection/>
    </xf>
    <xf numFmtId="0" fontId="80" fillId="0" borderId="66" xfId="149" applyFont="1" applyBorder="1" applyAlignment="1">
      <alignment horizontal="center" vertical="center"/>
      <protection/>
    </xf>
    <xf numFmtId="0" fontId="80" fillId="0" borderId="67" xfId="149" applyFont="1" applyBorder="1" applyAlignment="1">
      <alignment horizontal="center" vertical="center"/>
      <protection/>
    </xf>
    <xf numFmtId="208" fontId="80" fillId="0" borderId="68" xfId="149" applyNumberFormat="1" applyFont="1" applyBorder="1" applyAlignment="1">
      <alignment horizontal="center" vertical="center"/>
      <protection/>
    </xf>
    <xf numFmtId="0" fontId="80" fillId="0" borderId="74" xfId="149" applyFont="1" applyBorder="1" applyAlignment="1">
      <alignment horizontal="center" vertical="center"/>
      <protection/>
    </xf>
    <xf numFmtId="0" fontId="81" fillId="0" borderId="94" xfId="0" applyFont="1" applyBorder="1" applyAlignment="1">
      <alignment horizontal="center" vertical="center" wrapText="1"/>
    </xf>
    <xf numFmtId="179" fontId="81" fillId="0" borderId="36" xfId="121" applyFont="1" applyFill="1" applyBorder="1" applyAlignment="1">
      <alignment horizontal="right"/>
    </xf>
    <xf numFmtId="0" fontId="0" fillId="0" borderId="55" xfId="0" applyFont="1" applyBorder="1" applyAlignment="1">
      <alignment horizontal="center"/>
    </xf>
    <xf numFmtId="214" fontId="81" fillId="0" borderId="66" xfId="121" applyNumberFormat="1" applyFont="1" applyFill="1" applyBorder="1" applyAlignment="1">
      <alignment horizontal="right"/>
    </xf>
    <xf numFmtId="214" fontId="81" fillId="0" borderId="67" xfId="121" applyNumberFormat="1" applyFont="1" applyFill="1" applyBorder="1" applyAlignment="1">
      <alignment horizontal="right"/>
    </xf>
    <xf numFmtId="214" fontId="81" fillId="0" borderId="68" xfId="121" applyNumberFormat="1" applyFont="1" applyFill="1" applyBorder="1" applyAlignment="1">
      <alignment horizontal="right"/>
    </xf>
    <xf numFmtId="214" fontId="81" fillId="0" borderId="74" xfId="121" applyNumberFormat="1" applyFont="1" applyFill="1" applyBorder="1" applyAlignment="1">
      <alignment horizontal="right"/>
    </xf>
    <xf numFmtId="214" fontId="81" fillId="0" borderId="68" xfId="121" applyNumberFormat="1" applyFont="1" applyFill="1" applyBorder="1" applyAlignment="1">
      <alignment vertical="center"/>
    </xf>
    <xf numFmtId="214" fontId="81" fillId="0" borderId="74" xfId="121" applyNumberFormat="1" applyFont="1" applyFill="1" applyBorder="1" applyAlignment="1">
      <alignment horizontal="center" vertical="center"/>
    </xf>
    <xf numFmtId="214" fontId="81" fillId="0" borderId="69" xfId="121" applyNumberFormat="1" applyFont="1" applyFill="1" applyBorder="1" applyAlignment="1">
      <alignment horizontal="right"/>
    </xf>
    <xf numFmtId="214" fontId="81" fillId="0" borderId="75" xfId="121" applyNumberFormat="1" applyFont="1" applyFill="1" applyBorder="1" applyAlignment="1">
      <alignment horizontal="right"/>
    </xf>
    <xf numFmtId="0" fontId="81" fillId="0" borderId="55" xfId="0" applyFont="1" applyBorder="1" applyAlignment="1">
      <alignment horizontal="center" vertical="center" wrapText="1"/>
    </xf>
    <xf numFmtId="214" fontId="81" fillId="0" borderId="68" xfId="121" applyNumberFormat="1" applyFont="1" applyFill="1" applyBorder="1" applyAlignment="1">
      <alignment horizontal="center" vertical="center"/>
    </xf>
    <xf numFmtId="0" fontId="81" fillId="0" borderId="36" xfId="0" applyFont="1" applyBorder="1" applyAlignment="1">
      <alignment horizontal="center" vertical="center" wrapText="1"/>
    </xf>
    <xf numFmtId="0" fontId="81" fillId="0" borderId="68" xfId="0" applyFont="1" applyBorder="1" applyAlignment="1">
      <alignment horizontal="center" vertical="center" wrapText="1"/>
    </xf>
    <xf numFmtId="179" fontId="40" fillId="0" borderId="36" xfId="121" applyFont="1" applyBorder="1" applyAlignment="1">
      <alignment horizontal="center" vertical="center" wrapText="1"/>
    </xf>
    <xf numFmtId="0" fontId="81" fillId="0" borderId="74" xfId="0" applyFont="1" applyBorder="1" applyAlignment="1">
      <alignment horizontal="center" vertical="center" wrapText="1"/>
    </xf>
    <xf numFmtId="0" fontId="81" fillId="0" borderId="69" xfId="0" applyFont="1" applyBorder="1" applyAlignment="1">
      <alignment horizontal="center" vertical="center" wrapText="1"/>
    </xf>
    <xf numFmtId="0" fontId="81" fillId="0" borderId="75" xfId="0" applyFont="1" applyBorder="1" applyAlignment="1">
      <alignment horizontal="center" vertical="center" wrapText="1"/>
    </xf>
    <xf numFmtId="0" fontId="81" fillId="0" borderId="86" xfId="0" applyFont="1" applyBorder="1" applyAlignment="1">
      <alignment horizontal="center" vertical="center" wrapText="1"/>
    </xf>
    <xf numFmtId="179" fontId="40" fillId="0" borderId="86" xfId="121" applyFont="1" applyBorder="1" applyAlignment="1">
      <alignment horizontal="center" vertical="center" wrapText="1"/>
    </xf>
    <xf numFmtId="0" fontId="0" fillId="56" borderId="0" xfId="0" applyFill="1" applyBorder="1" applyAlignment="1">
      <alignment/>
    </xf>
    <xf numFmtId="0" fontId="34" fillId="0" borderId="0" xfId="0" applyFont="1" applyBorder="1" applyAlignment="1">
      <alignment vertical="center"/>
    </xf>
    <xf numFmtId="0" fontId="63" fillId="0" borderId="54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0" fontId="82" fillId="0" borderId="67" xfId="0" applyFont="1" applyBorder="1" applyAlignment="1">
      <alignment horizontal="center"/>
    </xf>
    <xf numFmtId="0" fontId="82" fillId="0" borderId="69" xfId="0" applyFont="1" applyBorder="1" applyAlignment="1">
      <alignment horizontal="center" vertical="center"/>
    </xf>
    <xf numFmtId="0" fontId="82" fillId="0" borderId="7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0" fillId="0" borderId="77" xfId="0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69" xfId="0" applyFont="1" applyBorder="1" applyAlignment="1">
      <alignment/>
    </xf>
    <xf numFmtId="3" fontId="34" fillId="0" borderId="67" xfId="0" applyNumberFormat="1" applyFont="1" applyBorder="1" applyAlignment="1">
      <alignment/>
    </xf>
    <xf numFmtId="3" fontId="34" fillId="0" borderId="67" xfId="0" applyNumberFormat="1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0" fillId="0" borderId="95" xfId="0" applyBorder="1" applyAlignment="1">
      <alignment/>
    </xf>
    <xf numFmtId="0" fontId="35" fillId="0" borderId="73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4" fillId="0" borderId="96" xfId="0" applyFont="1" applyBorder="1" applyAlignment="1">
      <alignment horizontal="center" vertical="center" wrapText="1"/>
    </xf>
    <xf numFmtId="0" fontId="34" fillId="0" borderId="97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98" xfId="0" applyBorder="1" applyAlignment="1">
      <alignment/>
    </xf>
    <xf numFmtId="0" fontId="34" fillId="0" borderId="36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/>
    </xf>
    <xf numFmtId="217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4" fillId="38" borderId="48" xfId="0" applyNumberFormat="1" applyFont="1" applyFill="1" applyBorder="1" applyAlignment="1">
      <alignment wrapText="1"/>
    </xf>
    <xf numFmtId="3" fontId="4" fillId="38" borderId="38" xfId="0" applyNumberFormat="1" applyFont="1" applyFill="1" applyBorder="1" applyAlignment="1">
      <alignment wrapText="1"/>
    </xf>
    <xf numFmtId="3" fontId="4" fillId="38" borderId="99" xfId="0" applyNumberFormat="1" applyFont="1" applyFill="1" applyBorder="1" applyAlignment="1">
      <alignment wrapText="1"/>
    </xf>
    <xf numFmtId="0" fontId="4" fillId="38" borderId="48" xfId="0" applyFont="1" applyFill="1" applyBorder="1" applyAlignment="1">
      <alignment wrapText="1"/>
    </xf>
    <xf numFmtId="0" fontId="4" fillId="38" borderId="38" xfId="0" applyFont="1" applyFill="1" applyBorder="1" applyAlignment="1">
      <alignment wrapText="1"/>
    </xf>
    <xf numFmtId="0" fontId="4" fillId="38" borderId="99" xfId="0" applyFont="1" applyFill="1" applyBorder="1" applyAlignment="1">
      <alignment wrapText="1"/>
    </xf>
    <xf numFmtId="0" fontId="3" fillId="38" borderId="100" xfId="0" applyFont="1" applyFill="1" applyBorder="1" applyAlignment="1">
      <alignment horizontal="center" wrapText="1"/>
    </xf>
    <xf numFmtId="0" fontId="3" fillId="38" borderId="101" xfId="0" applyFont="1" applyFill="1" applyBorder="1" applyAlignment="1">
      <alignment horizontal="center" wrapText="1"/>
    </xf>
    <xf numFmtId="0" fontId="3" fillId="38" borderId="10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3" fontId="4" fillId="38" borderId="48" xfId="0" applyNumberFormat="1" applyFont="1" applyFill="1" applyBorder="1" applyAlignment="1">
      <alignment horizontal="left" wrapText="1"/>
    </xf>
    <xf numFmtId="3" fontId="4" fillId="38" borderId="38" xfId="0" applyNumberFormat="1" applyFont="1" applyFill="1" applyBorder="1" applyAlignment="1">
      <alignment horizontal="left" wrapText="1"/>
    </xf>
    <xf numFmtId="3" fontId="4" fillId="38" borderId="99" xfId="0" applyNumberFormat="1" applyFont="1" applyFill="1" applyBorder="1" applyAlignment="1">
      <alignment horizontal="left" wrapText="1"/>
    </xf>
    <xf numFmtId="3" fontId="5" fillId="0" borderId="28" xfId="0" applyNumberFormat="1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left" vertical="center" wrapText="1"/>
    </xf>
    <xf numFmtId="3" fontId="5" fillId="0" borderId="46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31" fillId="0" borderId="31" xfId="0" applyFont="1" applyBorder="1" applyAlignment="1">
      <alignment horizontal="center" wrapText="1"/>
    </xf>
    <xf numFmtId="3" fontId="4" fillId="60" borderId="48" xfId="0" applyNumberFormat="1" applyFont="1" applyFill="1" applyBorder="1" applyAlignment="1">
      <alignment wrapText="1"/>
    </xf>
    <xf numFmtId="3" fontId="4" fillId="60" borderId="38" xfId="0" applyNumberFormat="1" applyFont="1" applyFill="1" applyBorder="1" applyAlignment="1">
      <alignment wrapText="1"/>
    </xf>
    <xf numFmtId="3" fontId="4" fillId="60" borderId="103" xfId="0" applyNumberFormat="1" applyFont="1" applyFill="1" applyBorder="1" applyAlignment="1">
      <alignment wrapText="1"/>
    </xf>
    <xf numFmtId="0" fontId="4" fillId="60" borderId="48" xfId="0" applyFont="1" applyFill="1" applyBorder="1" applyAlignment="1">
      <alignment wrapText="1"/>
    </xf>
    <xf numFmtId="0" fontId="4" fillId="60" borderId="38" xfId="0" applyFont="1" applyFill="1" applyBorder="1" applyAlignment="1">
      <alignment wrapText="1"/>
    </xf>
    <xf numFmtId="0" fontId="4" fillId="60" borderId="103" xfId="0" applyFont="1" applyFill="1" applyBorder="1" applyAlignment="1">
      <alignment wrapText="1"/>
    </xf>
    <xf numFmtId="3" fontId="4" fillId="60" borderId="104" xfId="0" applyNumberFormat="1" applyFont="1" applyFill="1" applyBorder="1" applyAlignment="1">
      <alignment wrapText="1"/>
    </xf>
    <xf numFmtId="3" fontId="4" fillId="60" borderId="105" xfId="0" applyNumberFormat="1" applyFont="1" applyFill="1" applyBorder="1" applyAlignment="1">
      <alignment wrapText="1"/>
    </xf>
    <xf numFmtId="3" fontId="4" fillId="60" borderId="62" xfId="0" applyNumberFormat="1" applyFont="1" applyFill="1" applyBorder="1" applyAlignment="1">
      <alignment wrapText="1"/>
    </xf>
    <xf numFmtId="3" fontId="4" fillId="60" borderId="48" xfId="0" applyNumberFormat="1" applyFont="1" applyFill="1" applyBorder="1" applyAlignment="1">
      <alignment horizontal="left" wrapText="1"/>
    </xf>
    <xf numFmtId="3" fontId="4" fillId="60" borderId="38" xfId="0" applyNumberFormat="1" applyFont="1" applyFill="1" applyBorder="1" applyAlignment="1">
      <alignment horizontal="left" wrapText="1"/>
    </xf>
    <xf numFmtId="3" fontId="4" fillId="60" borderId="103" xfId="0" applyNumberFormat="1" applyFont="1" applyFill="1" applyBorder="1" applyAlignment="1">
      <alignment horizontal="left" wrapText="1"/>
    </xf>
    <xf numFmtId="3" fontId="4" fillId="60" borderId="106" xfId="0" applyNumberFormat="1" applyFont="1" applyFill="1" applyBorder="1" applyAlignment="1">
      <alignment wrapText="1"/>
    </xf>
    <xf numFmtId="3" fontId="4" fillId="60" borderId="0" xfId="0" applyNumberFormat="1" applyFont="1" applyFill="1" applyBorder="1" applyAlignment="1">
      <alignment wrapText="1"/>
    </xf>
    <xf numFmtId="0" fontId="4" fillId="60" borderId="107" xfId="0" applyFont="1" applyFill="1" applyBorder="1" applyAlignment="1">
      <alignment wrapText="1"/>
    </xf>
    <xf numFmtId="0" fontId="4" fillId="60" borderId="30" xfId="0" applyFont="1" applyFill="1" applyBorder="1" applyAlignment="1">
      <alignment wrapText="1"/>
    </xf>
    <xf numFmtId="0" fontId="4" fillId="60" borderId="108" xfId="0" applyFont="1" applyFill="1" applyBorder="1" applyAlignment="1">
      <alignment wrapText="1"/>
    </xf>
    <xf numFmtId="0" fontId="4" fillId="60" borderId="99" xfId="0" applyFont="1" applyFill="1" applyBorder="1" applyAlignment="1">
      <alignment wrapText="1"/>
    </xf>
    <xf numFmtId="3" fontId="5" fillId="56" borderId="0" xfId="0" applyNumberFormat="1" applyFont="1" applyFill="1" applyBorder="1" applyAlignment="1">
      <alignment horizontal="left" wrapText="1"/>
    </xf>
    <xf numFmtId="0" fontId="32" fillId="38" borderId="100" xfId="0" applyFont="1" applyFill="1" applyBorder="1" applyAlignment="1">
      <alignment horizontal="center" wrapText="1"/>
    </xf>
    <xf numFmtId="0" fontId="32" fillId="38" borderId="101" xfId="0" applyFont="1" applyFill="1" applyBorder="1" applyAlignment="1">
      <alignment horizontal="center" wrapText="1"/>
    </xf>
    <xf numFmtId="0" fontId="32" fillId="38" borderId="102" xfId="0" applyFont="1" applyFill="1" applyBorder="1" applyAlignment="1">
      <alignment horizontal="center" wrapText="1"/>
    </xf>
    <xf numFmtId="0" fontId="4" fillId="60" borderId="48" xfId="0" applyFont="1" applyFill="1" applyBorder="1" applyAlignment="1">
      <alignment horizontal="left" wrapText="1"/>
    </xf>
    <xf numFmtId="0" fontId="4" fillId="60" borderId="38" xfId="0" applyFont="1" applyFill="1" applyBorder="1" applyAlignment="1">
      <alignment horizontal="left" wrapText="1"/>
    </xf>
    <xf numFmtId="0" fontId="4" fillId="60" borderId="99" xfId="0" applyFont="1" applyFill="1" applyBorder="1" applyAlignment="1">
      <alignment horizontal="left" wrapText="1"/>
    </xf>
    <xf numFmtId="0" fontId="35" fillId="60" borderId="59" xfId="0" applyFont="1" applyFill="1" applyBorder="1" applyAlignment="1">
      <alignment horizontal="center"/>
    </xf>
    <xf numFmtId="0" fontId="35" fillId="60" borderId="58" xfId="0" applyFont="1" applyFill="1" applyBorder="1" applyAlignment="1">
      <alignment horizontal="center"/>
    </xf>
    <xf numFmtId="0" fontId="35" fillId="60" borderId="33" xfId="0" applyFont="1" applyFill="1" applyBorder="1" applyAlignment="1">
      <alignment horizontal="center" vertical="center" wrapText="1"/>
    </xf>
    <xf numFmtId="0" fontId="35" fillId="60" borderId="60" xfId="0" applyFont="1" applyFill="1" applyBorder="1" applyAlignment="1">
      <alignment horizontal="center" vertical="center" wrapText="1"/>
    </xf>
    <xf numFmtId="0" fontId="35" fillId="60" borderId="63" xfId="0" applyFont="1" applyFill="1" applyBorder="1" applyAlignment="1">
      <alignment horizontal="center" vertical="center" wrapText="1"/>
    </xf>
    <xf numFmtId="0" fontId="35" fillId="60" borderId="64" xfId="0" applyFont="1" applyFill="1" applyBorder="1" applyAlignment="1">
      <alignment horizontal="center" vertical="center" wrapText="1"/>
    </xf>
    <xf numFmtId="3" fontId="4" fillId="60" borderId="61" xfId="0" applyNumberFormat="1" applyFont="1" applyFill="1" applyBorder="1" applyAlignment="1">
      <alignment wrapText="1"/>
    </xf>
    <xf numFmtId="0" fontId="35" fillId="60" borderId="65" xfId="0" applyFont="1" applyFill="1" applyBorder="1" applyAlignment="1">
      <alignment horizontal="center" vertical="center" wrapText="1"/>
    </xf>
    <xf numFmtId="0" fontId="35" fillId="60" borderId="76" xfId="0" applyFont="1" applyFill="1" applyBorder="1" applyAlignment="1">
      <alignment horizontal="center" vertical="center" wrapText="1"/>
    </xf>
    <xf numFmtId="0" fontId="35" fillId="60" borderId="63" xfId="0" applyFont="1" applyFill="1" applyBorder="1" applyAlignment="1">
      <alignment horizontal="center"/>
    </xf>
    <xf numFmtId="0" fontId="35" fillId="60" borderId="64" xfId="0" applyFont="1" applyFill="1" applyBorder="1" applyAlignment="1">
      <alignment horizontal="center"/>
    </xf>
    <xf numFmtId="0" fontId="35" fillId="60" borderId="61" xfId="0" applyFont="1" applyFill="1" applyBorder="1" applyAlignment="1">
      <alignment horizontal="center" vertical="center" wrapText="1"/>
    </xf>
    <xf numFmtId="0" fontId="35" fillId="60" borderId="62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33" fillId="0" borderId="84" xfId="0" applyFont="1" applyBorder="1" applyAlignment="1">
      <alignment horizontal="center" vertical="center" wrapText="1"/>
    </xf>
    <xf numFmtId="0" fontId="33" fillId="0" borderId="110" xfId="0" applyFont="1" applyBorder="1" applyAlignment="1">
      <alignment horizontal="center" vertical="center" wrapText="1"/>
    </xf>
    <xf numFmtId="0" fontId="35" fillId="60" borderId="77" xfId="0" applyFont="1" applyFill="1" applyBorder="1" applyAlignment="1">
      <alignment horizontal="center"/>
    </xf>
    <xf numFmtId="0" fontId="35" fillId="60" borderId="33" xfId="0" applyFont="1" applyFill="1" applyBorder="1" applyAlignment="1">
      <alignment horizontal="center" vertical="center"/>
    </xf>
    <xf numFmtId="0" fontId="35" fillId="60" borderId="60" xfId="0" applyFont="1" applyFill="1" applyBorder="1" applyAlignment="1">
      <alignment horizontal="center" vertical="center"/>
    </xf>
    <xf numFmtId="0" fontId="35" fillId="60" borderId="61" xfId="0" applyFont="1" applyFill="1" applyBorder="1" applyAlignment="1">
      <alignment horizontal="center" vertical="center"/>
    </xf>
    <xf numFmtId="0" fontId="35" fillId="60" borderId="62" xfId="0" applyFont="1" applyFill="1" applyBorder="1" applyAlignment="1">
      <alignment horizontal="center" vertical="center"/>
    </xf>
    <xf numFmtId="0" fontId="35" fillId="60" borderId="57" xfId="0" applyFont="1" applyFill="1" applyBorder="1" applyAlignment="1">
      <alignment horizontal="center" vertical="center" wrapText="1"/>
    </xf>
    <xf numFmtId="0" fontId="35" fillId="60" borderId="33" xfId="0" applyFont="1" applyFill="1" applyBorder="1" applyAlignment="1">
      <alignment horizontal="center"/>
    </xf>
    <xf numFmtId="0" fontId="35" fillId="60" borderId="60" xfId="0" applyFont="1" applyFill="1" applyBorder="1" applyAlignment="1">
      <alignment horizontal="center"/>
    </xf>
    <xf numFmtId="0" fontId="33" fillId="0" borderId="59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3" fontId="4" fillId="60" borderId="99" xfId="0" applyNumberFormat="1" applyFont="1" applyFill="1" applyBorder="1" applyAlignment="1">
      <alignment wrapText="1"/>
    </xf>
    <xf numFmtId="0" fontId="35" fillId="0" borderId="33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212" fontId="63" fillId="0" borderId="65" xfId="0" applyNumberFormat="1" applyFont="1" applyBorder="1" applyAlignment="1">
      <alignment horizontal="center" vertical="center" wrapText="1"/>
    </xf>
    <xf numFmtId="212" fontId="63" fillId="0" borderId="57" xfId="0" applyNumberFormat="1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2" fontId="63" fillId="0" borderId="65" xfId="0" applyNumberFormat="1" applyFont="1" applyBorder="1" applyAlignment="1">
      <alignment horizontal="center" vertical="center" wrapText="1"/>
    </xf>
    <xf numFmtId="2" fontId="63" fillId="0" borderId="57" xfId="0" applyNumberFormat="1" applyFont="1" applyBorder="1" applyAlignment="1">
      <alignment horizontal="center" vertical="center" wrapText="1"/>
    </xf>
    <xf numFmtId="0" fontId="35" fillId="60" borderId="0" xfId="0" applyFont="1" applyFill="1" applyBorder="1" applyAlignment="1">
      <alignment horizontal="center" vertical="center"/>
    </xf>
    <xf numFmtId="0" fontId="35" fillId="60" borderId="72" xfId="0" applyFont="1" applyFill="1" applyBorder="1" applyAlignment="1">
      <alignment horizontal="center" vertical="center" wrapText="1"/>
    </xf>
    <xf numFmtId="0" fontId="35" fillId="60" borderId="31" xfId="0" applyFont="1" applyFill="1" applyBorder="1" applyAlignment="1">
      <alignment horizontal="center" vertical="center" wrapText="1"/>
    </xf>
  </cellXfs>
  <cellStyles count="17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2 2" xfId="77"/>
    <cellStyle name="Celda de comprobación 3" xfId="78"/>
    <cellStyle name="Celda de comprobación 4" xfId="79"/>
    <cellStyle name="Celda vinculada" xfId="80"/>
    <cellStyle name="Celda vinculada 2" xfId="81"/>
    <cellStyle name="Celda vinculada 3" xfId="82"/>
    <cellStyle name="Coma 2" xfId="83"/>
    <cellStyle name="Coma 2 2" xfId="84"/>
    <cellStyle name="Coma 2 2 2" xfId="85"/>
    <cellStyle name="Coma 2 3" xfId="86"/>
    <cellStyle name="Comma_PEAJES FEBRERO 2002" xfId="87"/>
    <cellStyle name="Encabezado 1" xfId="88"/>
    <cellStyle name="Encabezado 1 2" xfId="89"/>
    <cellStyle name="Encabezado 4" xfId="90"/>
    <cellStyle name="Encabezado 4 2" xfId="91"/>
    <cellStyle name="Encabezado 4 3" xfId="92"/>
    <cellStyle name="Énfasis1" xfId="93"/>
    <cellStyle name="Énfasis1 2" xfId="94"/>
    <cellStyle name="Énfasis1 3" xfId="95"/>
    <cellStyle name="Énfasis2" xfId="96"/>
    <cellStyle name="Énfasis2 2" xfId="97"/>
    <cellStyle name="Énfasis2 3" xfId="98"/>
    <cellStyle name="Énfasis3" xfId="99"/>
    <cellStyle name="Énfasis3 2" xfId="100"/>
    <cellStyle name="Énfasis3 3" xfId="101"/>
    <cellStyle name="Énfasis4" xfId="102"/>
    <cellStyle name="Énfasis4 2" xfId="103"/>
    <cellStyle name="Énfasis4 3" xfId="104"/>
    <cellStyle name="Énfasis5" xfId="105"/>
    <cellStyle name="Énfasis5 2" xfId="106"/>
    <cellStyle name="Énfasis5 3" xfId="107"/>
    <cellStyle name="Énfasis6" xfId="108"/>
    <cellStyle name="Énfasis6 2" xfId="109"/>
    <cellStyle name="Énfasis6 3" xfId="110"/>
    <cellStyle name="Entrada" xfId="111"/>
    <cellStyle name="Entrada 2" xfId="112"/>
    <cellStyle name="Entrada 3" xfId="113"/>
    <cellStyle name="Euro" xfId="114"/>
    <cellStyle name="Excel_BuiltIn_Comma 2" xfId="115"/>
    <cellStyle name="Hyperlink" xfId="116"/>
    <cellStyle name="Followed Hyperlink" xfId="117"/>
    <cellStyle name="Incorrecto" xfId="118"/>
    <cellStyle name="Incorrecto 2" xfId="119"/>
    <cellStyle name="Incorrecto 3" xfId="120"/>
    <cellStyle name="Comma" xfId="121"/>
    <cellStyle name="Comma [0]" xfId="122"/>
    <cellStyle name="Millares 2" xfId="123"/>
    <cellStyle name="Millares 2 2" xfId="124"/>
    <cellStyle name="Millares 3" xfId="125"/>
    <cellStyle name="Millares 3 2" xfId="126"/>
    <cellStyle name="Millares 4" xfId="127"/>
    <cellStyle name="Millares 4 2" xfId="128"/>
    <cellStyle name="Millares 5" xfId="129"/>
    <cellStyle name="Millares 6 2" xfId="130"/>
    <cellStyle name="Currency" xfId="131"/>
    <cellStyle name="Currency [0]" xfId="132"/>
    <cellStyle name="Moneda 2" xfId="133"/>
    <cellStyle name="Moneda 2 2" xfId="134"/>
    <cellStyle name="Moneda 3" xfId="135"/>
    <cellStyle name="Moneda 3 2" xfId="136"/>
    <cellStyle name="Moneda 3 2 2" xfId="137"/>
    <cellStyle name="Moneda 3 3" xfId="138"/>
    <cellStyle name="Moneda 3 3 2" xfId="139"/>
    <cellStyle name="Moneda 4" xfId="140"/>
    <cellStyle name="Moneda 5" xfId="141"/>
    <cellStyle name="Moneda 6" xfId="142"/>
    <cellStyle name="Neutral" xfId="143"/>
    <cellStyle name="Neutral 2" xfId="144"/>
    <cellStyle name="Neutral 3" xfId="145"/>
    <cellStyle name="Normal 2" xfId="146"/>
    <cellStyle name="Normal 2 2" xfId="147"/>
    <cellStyle name="Normal 2 2 2" xfId="148"/>
    <cellStyle name="Normal 2 3" xfId="149"/>
    <cellStyle name="Normal 2 3 2" xfId="150"/>
    <cellStyle name="Normal 2 4" xfId="151"/>
    <cellStyle name="Normal 2 5" xfId="152"/>
    <cellStyle name="Normal 22" xfId="153"/>
    <cellStyle name="Normal 27" xfId="154"/>
    <cellStyle name="Normal 3" xfId="155"/>
    <cellStyle name="Normal 3 2" xfId="156"/>
    <cellStyle name="Normal 3 3" xfId="157"/>
    <cellStyle name="Normal 32" xfId="158"/>
    <cellStyle name="Normal 4" xfId="159"/>
    <cellStyle name="Normal 5" xfId="160"/>
    <cellStyle name="Normal 6" xfId="161"/>
    <cellStyle name="Normal 8" xfId="162"/>
    <cellStyle name="Normal_Formatos SIAC para Interventorías" xfId="163"/>
    <cellStyle name="Notas" xfId="164"/>
    <cellStyle name="Notas 2" xfId="165"/>
    <cellStyle name="Notas 2 2" xfId="166"/>
    <cellStyle name="Notas 3" xfId="167"/>
    <cellStyle name="Notas 4" xfId="168"/>
    <cellStyle name="Percent" xfId="169"/>
    <cellStyle name="Porcentaje 2" xfId="170"/>
    <cellStyle name="Salida" xfId="171"/>
    <cellStyle name="Salida 2" xfId="172"/>
    <cellStyle name="Salida 3" xfId="173"/>
    <cellStyle name="Texto de advertencia" xfId="174"/>
    <cellStyle name="Texto de advertencia 2" xfId="175"/>
    <cellStyle name="Texto de advertencia 3" xfId="176"/>
    <cellStyle name="Texto explicativo" xfId="177"/>
    <cellStyle name="Texto explicativo 2" xfId="178"/>
    <cellStyle name="Texto explicativo 3" xfId="179"/>
    <cellStyle name="Título" xfId="180"/>
    <cellStyle name="Título 1 2" xfId="181"/>
    <cellStyle name="Título 2" xfId="182"/>
    <cellStyle name="Título 2 2" xfId="183"/>
    <cellStyle name="Título 2 3" xfId="184"/>
    <cellStyle name="Título 3" xfId="185"/>
    <cellStyle name="Título 3 2" xfId="186"/>
    <cellStyle name="Título 3 3" xfId="187"/>
    <cellStyle name="Título 4" xfId="188"/>
    <cellStyle name="Título 5" xfId="189"/>
    <cellStyle name="Total" xfId="190"/>
    <cellStyle name="Total 2" xfId="191"/>
    <cellStyle name="Total 3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tel:979129.9921" TargetMode="External" /><Relationship Id="rId2" Type="http://schemas.openxmlformats.org/officeDocument/2006/relationships/hyperlink" Target="tel:990060.1638" TargetMode="External" /><Relationship Id="rId3" Type="http://schemas.openxmlformats.org/officeDocument/2006/relationships/hyperlink" Target="tel:919744.5587" TargetMode="Externa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pane xSplit="1" ySplit="4" topLeftCell="B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1" sqref="A91"/>
    </sheetView>
  </sheetViews>
  <sheetFormatPr defaultColWidth="11.421875" defaultRowHeight="12.75"/>
  <cols>
    <col min="1" max="1" width="22.421875" style="0" customWidth="1"/>
    <col min="10" max="10" width="15.421875" style="0" customWidth="1"/>
  </cols>
  <sheetData>
    <row r="1" spans="1:14" ht="12.7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2.75">
      <c r="A2" s="472" t="s">
        <v>112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3.5" thickBo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4" ht="12.75">
      <c r="A4" s="480" t="s">
        <v>123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2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477" t="s">
        <v>24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9"/>
    </row>
    <row r="7" spans="1:14" ht="12.75">
      <c r="A7" s="3" t="s">
        <v>25</v>
      </c>
      <c r="B7" s="1">
        <v>142689</v>
      </c>
      <c r="C7" s="1">
        <v>102051</v>
      </c>
      <c r="D7" s="1">
        <v>116022</v>
      </c>
      <c r="E7" s="1">
        <v>126974</v>
      </c>
      <c r="F7" s="1">
        <v>117319</v>
      </c>
      <c r="G7" s="1">
        <v>123044</v>
      </c>
      <c r="H7" s="1">
        <v>128356</v>
      </c>
      <c r="I7" s="2">
        <v>126308</v>
      </c>
      <c r="J7" s="2">
        <v>115008</v>
      </c>
      <c r="K7" s="2">
        <v>119281</v>
      </c>
      <c r="L7" s="2">
        <v>127573</v>
      </c>
      <c r="M7" s="2">
        <v>153538</v>
      </c>
      <c r="N7" s="4">
        <f>SUM(B7:M7)</f>
        <v>1498163</v>
      </c>
    </row>
    <row r="8" spans="1:14" ht="12.75">
      <c r="A8" s="3" t="s">
        <v>27</v>
      </c>
      <c r="B8" s="1">
        <v>40569</v>
      </c>
      <c r="C8" s="1">
        <v>24669</v>
      </c>
      <c r="D8" s="1">
        <v>30049</v>
      </c>
      <c r="E8" s="1">
        <v>33380</v>
      </c>
      <c r="F8" s="1">
        <v>42017</v>
      </c>
      <c r="G8" s="1">
        <v>41048</v>
      </c>
      <c r="H8" s="1">
        <v>35437</v>
      </c>
      <c r="I8" s="2">
        <v>41551</v>
      </c>
      <c r="J8" s="2">
        <v>40753</v>
      </c>
      <c r="K8" s="2">
        <v>45645</v>
      </c>
      <c r="L8" s="2">
        <v>42552</v>
      </c>
      <c r="M8" s="2">
        <v>49463</v>
      </c>
      <c r="N8" s="4">
        <f>SUM(B8:M8)</f>
        <v>467133</v>
      </c>
    </row>
    <row r="9" spans="1:14" ht="12.75">
      <c r="A9" s="3" t="s">
        <v>113</v>
      </c>
      <c r="B9" s="1">
        <v>83028</v>
      </c>
      <c r="C9" s="1">
        <v>54766</v>
      </c>
      <c r="D9" s="1">
        <v>66415</v>
      </c>
      <c r="E9" s="1">
        <v>65948</v>
      </c>
      <c r="F9" s="1">
        <v>63132</v>
      </c>
      <c r="G9" s="1">
        <v>64796</v>
      </c>
      <c r="H9" s="1">
        <v>72849</v>
      </c>
      <c r="I9" s="2">
        <v>72315</v>
      </c>
      <c r="J9" s="2">
        <v>58761</v>
      </c>
      <c r="K9" s="2">
        <v>62693</v>
      </c>
      <c r="L9" s="2">
        <v>73740</v>
      </c>
      <c r="M9" s="2">
        <v>87552</v>
      </c>
      <c r="N9" s="4">
        <f>SUM(B9:M9)</f>
        <v>825995</v>
      </c>
    </row>
    <row r="10" spans="1:14" ht="12.75">
      <c r="A10" s="3" t="s">
        <v>29</v>
      </c>
      <c r="B10" s="1">
        <v>225522</v>
      </c>
      <c r="C10" s="1">
        <v>162470</v>
      </c>
      <c r="D10" s="1">
        <v>182075</v>
      </c>
      <c r="E10" s="1">
        <v>188392</v>
      </c>
      <c r="F10" s="1">
        <v>196820</v>
      </c>
      <c r="G10" s="1">
        <v>191987</v>
      </c>
      <c r="H10" s="1">
        <v>197140</v>
      </c>
      <c r="I10" s="2">
        <v>195733</v>
      </c>
      <c r="J10" s="2">
        <v>177749</v>
      </c>
      <c r="K10" s="2">
        <v>186045</v>
      </c>
      <c r="L10" s="2">
        <v>190905</v>
      </c>
      <c r="M10" s="2">
        <v>220684</v>
      </c>
      <c r="N10" s="4">
        <f>SUM(B10:M10)</f>
        <v>2315522</v>
      </c>
    </row>
    <row r="11" spans="1:14" ht="12.75">
      <c r="A11" s="9" t="s">
        <v>20</v>
      </c>
      <c r="B11" s="10">
        <f aca="true" t="shared" si="0" ref="B11:N11">SUM(B7:B10)</f>
        <v>491808</v>
      </c>
      <c r="C11" s="10">
        <f t="shared" si="0"/>
        <v>343956</v>
      </c>
      <c r="D11" s="10">
        <f t="shared" si="0"/>
        <v>394561</v>
      </c>
      <c r="E11" s="10">
        <f t="shared" si="0"/>
        <v>414694</v>
      </c>
      <c r="F11" s="10">
        <f t="shared" si="0"/>
        <v>419288</v>
      </c>
      <c r="G11" s="10">
        <f t="shared" si="0"/>
        <v>420875</v>
      </c>
      <c r="H11" s="10">
        <f t="shared" si="0"/>
        <v>433782</v>
      </c>
      <c r="I11" s="10">
        <f t="shared" si="0"/>
        <v>435907</v>
      </c>
      <c r="J11" s="10">
        <f t="shared" si="0"/>
        <v>392271</v>
      </c>
      <c r="K11" s="10">
        <f t="shared" si="0"/>
        <v>413664</v>
      </c>
      <c r="L11" s="10">
        <f t="shared" si="0"/>
        <v>434770</v>
      </c>
      <c r="M11" s="10">
        <f t="shared" si="0"/>
        <v>511237</v>
      </c>
      <c r="N11" s="10">
        <f t="shared" si="0"/>
        <v>5106813</v>
      </c>
    </row>
    <row r="12" spans="1:14" ht="12.75">
      <c r="A12" s="477" t="s">
        <v>31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9"/>
    </row>
    <row r="13" spans="1:14" ht="12.75">
      <c r="A13" s="3" t="s">
        <v>32</v>
      </c>
      <c r="B13" s="1">
        <v>162107</v>
      </c>
      <c r="C13" s="1">
        <v>102198</v>
      </c>
      <c r="D13" s="1">
        <v>119231</v>
      </c>
      <c r="E13" s="1">
        <v>130756</v>
      </c>
      <c r="F13" s="1">
        <v>115181</v>
      </c>
      <c r="G13" s="2">
        <v>141523</v>
      </c>
      <c r="H13" s="1">
        <v>124853</v>
      </c>
      <c r="I13" s="1">
        <v>130587</v>
      </c>
      <c r="J13" s="2">
        <v>116192</v>
      </c>
      <c r="K13" s="2">
        <v>132823</v>
      </c>
      <c r="L13" s="2">
        <v>136513</v>
      </c>
      <c r="M13" s="2">
        <v>169560</v>
      </c>
      <c r="N13" s="4">
        <f>SUM(B13:M13)</f>
        <v>1581524</v>
      </c>
    </row>
    <row r="14" spans="1:14" ht="12.75">
      <c r="A14" s="3" t="s">
        <v>33</v>
      </c>
      <c r="B14" s="1">
        <v>169956</v>
      </c>
      <c r="C14" s="1">
        <v>107049</v>
      </c>
      <c r="D14" s="1">
        <v>122357</v>
      </c>
      <c r="E14" s="1">
        <v>135909</v>
      </c>
      <c r="F14" s="1">
        <v>120275</v>
      </c>
      <c r="G14" s="2">
        <v>144410</v>
      </c>
      <c r="H14" s="1">
        <v>129314</v>
      </c>
      <c r="I14" s="1">
        <v>135595</v>
      </c>
      <c r="J14" s="2">
        <v>119073</v>
      </c>
      <c r="K14" s="2">
        <v>134185</v>
      </c>
      <c r="L14" s="2">
        <v>140398</v>
      </c>
      <c r="M14" s="2">
        <v>171850</v>
      </c>
      <c r="N14" s="4">
        <f>SUM(B14:M14)</f>
        <v>1630371</v>
      </c>
    </row>
    <row r="15" spans="1:14" ht="12.75">
      <c r="A15" s="3" t="s">
        <v>34</v>
      </c>
      <c r="B15" s="1">
        <v>177995</v>
      </c>
      <c r="C15" s="1">
        <v>114018</v>
      </c>
      <c r="D15" s="1">
        <v>130747</v>
      </c>
      <c r="E15" s="1">
        <v>143644</v>
      </c>
      <c r="F15" s="1">
        <v>128308</v>
      </c>
      <c r="G15" s="2">
        <v>151746</v>
      </c>
      <c r="H15" s="1">
        <v>134335</v>
      </c>
      <c r="I15" s="1">
        <v>141003</v>
      </c>
      <c r="J15" s="2">
        <v>125042</v>
      </c>
      <c r="K15" s="2">
        <v>140538</v>
      </c>
      <c r="L15" s="2">
        <v>146438</v>
      </c>
      <c r="M15" s="2">
        <v>178182</v>
      </c>
      <c r="N15" s="4">
        <f>SUM(B15:M15)</f>
        <v>1711996</v>
      </c>
    </row>
    <row r="16" spans="1:14" ht="12.75">
      <c r="A16" s="9" t="s">
        <v>20</v>
      </c>
      <c r="B16" s="10">
        <f aca="true" t="shared" si="1" ref="B16:N16">SUM(B13:B15)</f>
        <v>510058</v>
      </c>
      <c r="C16" s="10">
        <f t="shared" si="1"/>
        <v>323265</v>
      </c>
      <c r="D16" s="10">
        <f t="shared" si="1"/>
        <v>372335</v>
      </c>
      <c r="E16" s="10">
        <f t="shared" si="1"/>
        <v>410309</v>
      </c>
      <c r="F16" s="10">
        <f t="shared" si="1"/>
        <v>363764</v>
      </c>
      <c r="G16" s="10">
        <f t="shared" si="1"/>
        <v>437679</v>
      </c>
      <c r="H16" s="10">
        <f t="shared" si="1"/>
        <v>388502</v>
      </c>
      <c r="I16" s="10">
        <f t="shared" si="1"/>
        <v>407185</v>
      </c>
      <c r="J16" s="10">
        <f t="shared" si="1"/>
        <v>360307</v>
      </c>
      <c r="K16" s="10">
        <f t="shared" si="1"/>
        <v>407546</v>
      </c>
      <c r="L16" s="10">
        <f t="shared" si="1"/>
        <v>423349</v>
      </c>
      <c r="M16" s="10">
        <f t="shared" si="1"/>
        <v>519592</v>
      </c>
      <c r="N16" s="10">
        <f t="shared" si="1"/>
        <v>4923891</v>
      </c>
    </row>
    <row r="17" spans="1:14" ht="12.75">
      <c r="A17" s="477" t="s">
        <v>35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9"/>
    </row>
    <row r="18" spans="1:14" ht="12.75">
      <c r="A18" s="3" t="s">
        <v>36</v>
      </c>
      <c r="B18" s="1">
        <v>79472</v>
      </c>
      <c r="C18" s="1">
        <v>45858</v>
      </c>
      <c r="D18" s="1">
        <v>57433</v>
      </c>
      <c r="E18" s="1">
        <v>59537</v>
      </c>
      <c r="F18" s="1">
        <v>49335</v>
      </c>
      <c r="G18" s="1">
        <v>58623</v>
      </c>
      <c r="H18" s="2">
        <v>59053</v>
      </c>
      <c r="I18" s="2">
        <v>58055</v>
      </c>
      <c r="J18" s="2">
        <v>50600</v>
      </c>
      <c r="K18" s="2">
        <v>50906</v>
      </c>
      <c r="L18" s="2">
        <v>60406</v>
      </c>
      <c r="M18" s="2">
        <v>75133</v>
      </c>
      <c r="N18" s="4">
        <f>SUM(B18:M18)</f>
        <v>704411</v>
      </c>
    </row>
    <row r="19" spans="1:14" ht="12.75">
      <c r="A19" s="3" t="s">
        <v>37</v>
      </c>
      <c r="B19" s="1">
        <v>25089</v>
      </c>
      <c r="C19" s="1">
        <v>25337</v>
      </c>
      <c r="D19" s="1">
        <v>25551.225806451614</v>
      </c>
      <c r="E19" s="1">
        <v>24995.133333333335</v>
      </c>
      <c r="F19" s="1">
        <v>26016.290322580644</v>
      </c>
      <c r="G19" s="1">
        <v>24407.166666666668</v>
      </c>
      <c r="H19" s="2">
        <v>24390.709677419356</v>
      </c>
      <c r="I19" s="2">
        <v>24275.548387096773</v>
      </c>
      <c r="J19" s="2">
        <v>25715.4</v>
      </c>
      <c r="K19" s="2">
        <v>27010.516129032258</v>
      </c>
      <c r="L19" s="2">
        <v>32023.2</v>
      </c>
      <c r="M19" s="2">
        <v>34648.22580645161</v>
      </c>
      <c r="N19" s="4">
        <f>SUM(B19:M19)</f>
        <v>319459.41612903227</v>
      </c>
    </row>
    <row r="20" spans="1:14" ht="12.75">
      <c r="A20" s="3" t="s">
        <v>38</v>
      </c>
      <c r="B20" s="1">
        <v>109765</v>
      </c>
      <c r="C20" s="1">
        <v>61360</v>
      </c>
      <c r="D20" s="1">
        <v>79456</v>
      </c>
      <c r="E20" s="1">
        <v>80284</v>
      </c>
      <c r="F20" s="1">
        <v>63636</v>
      </c>
      <c r="G20" s="1">
        <v>80870</v>
      </c>
      <c r="H20" s="2">
        <v>75174</v>
      </c>
      <c r="I20" s="2">
        <v>78127</v>
      </c>
      <c r="J20" s="2">
        <v>64029</v>
      </c>
      <c r="K20" s="2">
        <v>68169</v>
      </c>
      <c r="L20" s="2">
        <v>80143</v>
      </c>
      <c r="M20" s="2">
        <v>104661</v>
      </c>
      <c r="N20" s="4">
        <f>SUM(B20:M20)</f>
        <v>945674</v>
      </c>
    </row>
    <row r="21" spans="1:14" ht="12.75">
      <c r="A21" s="9" t="s">
        <v>20</v>
      </c>
      <c r="B21" s="10">
        <f aca="true" t="shared" si="2" ref="B21:N21">SUM(B18:B20)</f>
        <v>214326</v>
      </c>
      <c r="C21" s="10">
        <f t="shared" si="2"/>
        <v>132555</v>
      </c>
      <c r="D21" s="10">
        <f t="shared" si="2"/>
        <v>162440.2258064516</v>
      </c>
      <c r="E21" s="10">
        <f t="shared" si="2"/>
        <v>164816.13333333333</v>
      </c>
      <c r="F21" s="10">
        <f t="shared" si="2"/>
        <v>138987.29032258064</v>
      </c>
      <c r="G21" s="10">
        <f t="shared" si="2"/>
        <v>163900.1666666667</v>
      </c>
      <c r="H21" s="10">
        <f t="shared" si="2"/>
        <v>158617.70967741936</v>
      </c>
      <c r="I21" s="10">
        <f t="shared" si="2"/>
        <v>160457.5483870968</v>
      </c>
      <c r="J21" s="10">
        <f t="shared" si="2"/>
        <v>140344.4</v>
      </c>
      <c r="K21" s="10">
        <f t="shared" si="2"/>
        <v>146085.51612903224</v>
      </c>
      <c r="L21" s="10">
        <f t="shared" si="2"/>
        <v>172572.2</v>
      </c>
      <c r="M21" s="10">
        <f t="shared" si="2"/>
        <v>214442.2258064516</v>
      </c>
      <c r="N21" s="10">
        <f t="shared" si="2"/>
        <v>1969544.4161290321</v>
      </c>
    </row>
    <row r="22" spans="1:14" ht="12.75">
      <c r="A22" s="477" t="s">
        <v>39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9"/>
    </row>
    <row r="23" spans="1:14" ht="12.75">
      <c r="A23" s="3" t="s">
        <v>41</v>
      </c>
      <c r="B23" s="1">
        <v>282228</v>
      </c>
      <c r="C23" s="1">
        <v>207783</v>
      </c>
      <c r="D23" s="1">
        <v>238190</v>
      </c>
      <c r="E23" s="1">
        <v>240919</v>
      </c>
      <c r="F23" s="1">
        <v>237027</v>
      </c>
      <c r="G23" s="1">
        <v>260933</v>
      </c>
      <c r="H23" s="1">
        <v>250911</v>
      </c>
      <c r="I23" s="1">
        <v>259644</v>
      </c>
      <c r="J23" s="2">
        <v>225528</v>
      </c>
      <c r="K23" s="2">
        <v>245472</v>
      </c>
      <c r="L23" s="2">
        <v>253612</v>
      </c>
      <c r="M23" s="2">
        <v>306817</v>
      </c>
      <c r="N23" s="4">
        <f>SUM(B23:M23)</f>
        <v>3009064</v>
      </c>
    </row>
    <row r="24" spans="1:14" ht="12.75">
      <c r="A24" s="9" t="s">
        <v>20</v>
      </c>
      <c r="B24" s="10">
        <f aca="true" t="shared" si="3" ref="B24:N24">SUM(B23:B23)</f>
        <v>282228</v>
      </c>
      <c r="C24" s="10">
        <f t="shared" si="3"/>
        <v>207783</v>
      </c>
      <c r="D24" s="10">
        <f t="shared" si="3"/>
        <v>238190</v>
      </c>
      <c r="E24" s="10">
        <f t="shared" si="3"/>
        <v>240919</v>
      </c>
      <c r="F24" s="10">
        <f t="shared" si="3"/>
        <v>237027</v>
      </c>
      <c r="G24" s="10">
        <f t="shared" si="3"/>
        <v>260933</v>
      </c>
      <c r="H24" s="10">
        <f t="shared" si="3"/>
        <v>250911</v>
      </c>
      <c r="I24" s="10">
        <f t="shared" si="3"/>
        <v>259644</v>
      </c>
      <c r="J24" s="10">
        <f t="shared" si="3"/>
        <v>225528</v>
      </c>
      <c r="K24" s="10">
        <f t="shared" si="3"/>
        <v>245472</v>
      </c>
      <c r="L24" s="10">
        <f t="shared" si="3"/>
        <v>253612</v>
      </c>
      <c r="M24" s="10">
        <f t="shared" si="3"/>
        <v>306817</v>
      </c>
      <c r="N24" s="10">
        <f t="shared" si="3"/>
        <v>3009064</v>
      </c>
    </row>
    <row r="25" spans="1:14" ht="12.75">
      <c r="A25" s="477" t="s">
        <v>42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9"/>
    </row>
    <row r="26" spans="1:14" ht="12.75">
      <c r="A26" s="11" t="s">
        <v>43</v>
      </c>
      <c r="B26" s="1">
        <v>216919</v>
      </c>
      <c r="C26" s="1">
        <v>142146</v>
      </c>
      <c r="D26" s="1">
        <v>159479</v>
      </c>
      <c r="E26" s="1">
        <v>178180</v>
      </c>
      <c r="F26" s="1">
        <v>156842</v>
      </c>
      <c r="G26" s="1">
        <v>178662</v>
      </c>
      <c r="H26" s="1">
        <v>177727</v>
      </c>
      <c r="I26" s="1">
        <v>171309</v>
      </c>
      <c r="J26" s="1">
        <v>146180</v>
      </c>
      <c r="K26" s="1">
        <v>158486</v>
      </c>
      <c r="L26" s="1">
        <v>161718</v>
      </c>
      <c r="M26" s="1">
        <v>206125</v>
      </c>
      <c r="N26" s="4">
        <f>SUM(B26:M26)</f>
        <v>2053773</v>
      </c>
    </row>
    <row r="27" spans="1:14" ht="12.75">
      <c r="A27" s="11" t="s">
        <v>44</v>
      </c>
      <c r="B27" s="1">
        <v>340853</v>
      </c>
      <c r="C27" s="1">
        <v>239826</v>
      </c>
      <c r="D27" s="1">
        <v>271073</v>
      </c>
      <c r="E27" s="1">
        <v>286561</v>
      </c>
      <c r="F27" s="1">
        <v>264876</v>
      </c>
      <c r="G27" s="1">
        <v>290188</v>
      </c>
      <c r="H27" s="1">
        <v>287511</v>
      </c>
      <c r="I27" s="1">
        <v>284373</v>
      </c>
      <c r="J27" s="1">
        <v>248585</v>
      </c>
      <c r="K27" s="1">
        <v>265382</v>
      </c>
      <c r="L27" s="1">
        <v>274280</v>
      </c>
      <c r="M27" s="1">
        <v>332808</v>
      </c>
      <c r="N27" s="4">
        <f>SUM(B27:M27)</f>
        <v>3386316</v>
      </c>
    </row>
    <row r="28" spans="1:14" ht="12.75">
      <c r="A28" s="11" t="s">
        <v>45</v>
      </c>
      <c r="B28" s="1">
        <v>150346</v>
      </c>
      <c r="C28" s="1">
        <v>109506</v>
      </c>
      <c r="D28" s="1">
        <v>123207</v>
      </c>
      <c r="E28" s="1">
        <v>130365</v>
      </c>
      <c r="F28" s="1">
        <v>124145</v>
      </c>
      <c r="G28" s="1">
        <v>132756</v>
      </c>
      <c r="H28" s="1">
        <v>137592</v>
      </c>
      <c r="I28" s="1">
        <v>131964</v>
      </c>
      <c r="J28" s="1">
        <v>118415</v>
      </c>
      <c r="K28" s="1">
        <v>125814</v>
      </c>
      <c r="L28" s="1">
        <v>129843</v>
      </c>
      <c r="M28" s="1">
        <v>158076</v>
      </c>
      <c r="N28" s="4">
        <f>SUM(B28:M28)</f>
        <v>1572029</v>
      </c>
    </row>
    <row r="29" spans="1:14" ht="12.75">
      <c r="A29" s="12" t="s">
        <v>20</v>
      </c>
      <c r="B29" s="10">
        <f aca="true" t="shared" si="4" ref="B29:N29">SUM(B26:B28)</f>
        <v>708118</v>
      </c>
      <c r="C29" s="10">
        <f t="shared" si="4"/>
        <v>491478</v>
      </c>
      <c r="D29" s="10">
        <f t="shared" si="4"/>
        <v>553759</v>
      </c>
      <c r="E29" s="10">
        <f t="shared" si="4"/>
        <v>595106</v>
      </c>
      <c r="F29" s="10">
        <f t="shared" si="4"/>
        <v>545863</v>
      </c>
      <c r="G29" s="10">
        <f t="shared" si="4"/>
        <v>601606</v>
      </c>
      <c r="H29" s="10">
        <f t="shared" si="4"/>
        <v>602830</v>
      </c>
      <c r="I29" s="10">
        <f t="shared" si="4"/>
        <v>587646</v>
      </c>
      <c r="J29" s="10">
        <f t="shared" si="4"/>
        <v>513180</v>
      </c>
      <c r="K29" s="10">
        <f t="shared" si="4"/>
        <v>549682</v>
      </c>
      <c r="L29" s="10">
        <f t="shared" si="4"/>
        <v>565841</v>
      </c>
      <c r="M29" s="10">
        <f t="shared" si="4"/>
        <v>697009</v>
      </c>
      <c r="N29" s="10">
        <f t="shared" si="4"/>
        <v>7012118</v>
      </c>
    </row>
    <row r="30" spans="1:14" ht="12.75">
      <c r="A30" s="474" t="s">
        <v>51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6"/>
    </row>
    <row r="31" spans="1:14" ht="12.75">
      <c r="A31" s="11" t="s">
        <v>52</v>
      </c>
      <c r="B31" s="1">
        <v>558837</v>
      </c>
      <c r="C31" s="1">
        <v>517578</v>
      </c>
      <c r="D31" s="1">
        <v>591176</v>
      </c>
      <c r="E31" s="1">
        <v>557572</v>
      </c>
      <c r="F31" s="1">
        <v>601589</v>
      </c>
      <c r="G31" s="1">
        <v>574201</v>
      </c>
      <c r="H31" s="1">
        <v>587706</v>
      </c>
      <c r="I31" s="1">
        <v>617495</v>
      </c>
      <c r="J31" s="1">
        <v>573147</v>
      </c>
      <c r="K31" s="1">
        <v>593905</v>
      </c>
      <c r="L31" s="1">
        <v>585531</v>
      </c>
      <c r="M31" s="1">
        <v>660131</v>
      </c>
      <c r="N31" s="4">
        <f>SUM(B31:M31)</f>
        <v>7018868</v>
      </c>
    </row>
    <row r="32" spans="1:14" ht="12.75">
      <c r="A32" s="11" t="s">
        <v>53</v>
      </c>
      <c r="B32" s="1">
        <v>42683</v>
      </c>
      <c r="C32" s="1">
        <v>42581</v>
      </c>
      <c r="D32" s="1">
        <v>50034</v>
      </c>
      <c r="E32" s="1">
        <v>46769</v>
      </c>
      <c r="F32" s="1">
        <v>56018</v>
      </c>
      <c r="G32" s="1">
        <v>51849</v>
      </c>
      <c r="H32" s="1">
        <v>53124</v>
      </c>
      <c r="I32" s="1">
        <v>57368</v>
      </c>
      <c r="J32" s="1">
        <v>52885</v>
      </c>
      <c r="K32" s="1">
        <v>53519</v>
      </c>
      <c r="L32" s="1">
        <v>57244</v>
      </c>
      <c r="M32" s="1">
        <v>60906</v>
      </c>
      <c r="N32" s="4">
        <f>SUM(B32:M32)</f>
        <v>624980</v>
      </c>
    </row>
    <row r="33" spans="1:14" ht="12.75">
      <c r="A33" s="11" t="s">
        <v>54</v>
      </c>
      <c r="B33" s="1">
        <v>1711</v>
      </c>
      <c r="C33" s="1">
        <v>1725</v>
      </c>
      <c r="D33" s="1">
        <v>1859</v>
      </c>
      <c r="E33" s="1">
        <v>1780</v>
      </c>
      <c r="F33" s="1">
        <v>2131</v>
      </c>
      <c r="G33" s="1">
        <v>1729</v>
      </c>
      <c r="H33" s="1">
        <v>1742</v>
      </c>
      <c r="I33" s="1">
        <v>1466</v>
      </c>
      <c r="J33" s="1">
        <v>1586</v>
      </c>
      <c r="K33" s="1">
        <v>1691</v>
      </c>
      <c r="L33" s="1">
        <v>1762</v>
      </c>
      <c r="M33" s="1">
        <v>1856</v>
      </c>
      <c r="N33" s="4">
        <f>SUM(B33:M33)</f>
        <v>21038</v>
      </c>
    </row>
    <row r="34" spans="1:14" ht="12.75">
      <c r="A34" s="12" t="s">
        <v>20</v>
      </c>
      <c r="B34" s="10">
        <f aca="true" t="shared" si="5" ref="B34:N34">SUM(B31:B33)</f>
        <v>603231</v>
      </c>
      <c r="C34" s="10">
        <f t="shared" si="5"/>
        <v>561884</v>
      </c>
      <c r="D34" s="10">
        <f t="shared" si="5"/>
        <v>643069</v>
      </c>
      <c r="E34" s="10">
        <f t="shared" si="5"/>
        <v>606121</v>
      </c>
      <c r="F34" s="10">
        <f t="shared" si="5"/>
        <v>659738</v>
      </c>
      <c r="G34" s="10">
        <f t="shared" si="5"/>
        <v>627779</v>
      </c>
      <c r="H34" s="10">
        <f t="shared" si="5"/>
        <v>642572</v>
      </c>
      <c r="I34" s="10">
        <f t="shared" si="5"/>
        <v>676329</v>
      </c>
      <c r="J34" s="10">
        <f t="shared" si="5"/>
        <v>627618</v>
      </c>
      <c r="K34" s="10">
        <f t="shared" si="5"/>
        <v>649115</v>
      </c>
      <c r="L34" s="10">
        <f t="shared" si="5"/>
        <v>644537</v>
      </c>
      <c r="M34" s="10">
        <f t="shared" si="5"/>
        <v>722893</v>
      </c>
      <c r="N34" s="10">
        <f t="shared" si="5"/>
        <v>7664886</v>
      </c>
    </row>
    <row r="35" spans="1:14" ht="12.75">
      <c r="A35" s="474" t="s">
        <v>55</v>
      </c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6"/>
    </row>
    <row r="36" spans="1:14" ht="12.75">
      <c r="A36" s="11" t="s">
        <v>56</v>
      </c>
      <c r="B36" s="1">
        <v>38305</v>
      </c>
      <c r="C36" s="1">
        <v>30052</v>
      </c>
      <c r="D36" s="1">
        <v>31245</v>
      </c>
      <c r="E36" s="1">
        <v>36486</v>
      </c>
      <c r="F36" s="1">
        <v>34673</v>
      </c>
      <c r="G36" s="1">
        <v>39220</v>
      </c>
      <c r="H36" s="1">
        <v>41792</v>
      </c>
      <c r="I36" s="1">
        <v>42506</v>
      </c>
      <c r="J36" s="1">
        <v>39057</v>
      </c>
      <c r="K36" s="1">
        <v>41133</v>
      </c>
      <c r="L36" s="1">
        <v>43483</v>
      </c>
      <c r="M36" s="1">
        <v>54215</v>
      </c>
      <c r="N36" s="4">
        <f>SUM(B36:M36)</f>
        <v>472167</v>
      </c>
    </row>
    <row r="37" spans="1:14" ht="12.75">
      <c r="A37" s="11" t="s">
        <v>57</v>
      </c>
      <c r="B37" s="1">
        <v>282237</v>
      </c>
      <c r="C37" s="1">
        <v>225761</v>
      </c>
      <c r="D37" s="1">
        <v>252696</v>
      </c>
      <c r="E37" s="1">
        <v>251480</v>
      </c>
      <c r="F37" s="1">
        <v>253950</v>
      </c>
      <c r="G37" s="1">
        <v>275921</v>
      </c>
      <c r="H37" s="1">
        <v>280563</v>
      </c>
      <c r="I37" s="1">
        <v>297513</v>
      </c>
      <c r="J37" s="1">
        <v>263228</v>
      </c>
      <c r="K37" s="1">
        <v>274454</v>
      </c>
      <c r="L37" s="1">
        <v>291305</v>
      </c>
      <c r="M37" s="1">
        <v>344958</v>
      </c>
      <c r="N37" s="4">
        <f>SUM(B37:M37)</f>
        <v>3294066</v>
      </c>
    </row>
    <row r="38" spans="1:14" ht="12.75">
      <c r="A38" s="11" t="s">
        <v>58</v>
      </c>
      <c r="B38" s="1">
        <v>111895</v>
      </c>
      <c r="C38" s="1">
        <v>89795</v>
      </c>
      <c r="D38" s="1">
        <v>106612</v>
      </c>
      <c r="E38" s="1">
        <v>98140</v>
      </c>
      <c r="F38" s="1">
        <v>100944</v>
      </c>
      <c r="G38" s="1">
        <v>111711</v>
      </c>
      <c r="H38" s="1">
        <v>107051</v>
      </c>
      <c r="I38" s="1">
        <v>137958</v>
      </c>
      <c r="J38" s="1">
        <v>114159</v>
      </c>
      <c r="K38" s="1">
        <v>120649</v>
      </c>
      <c r="L38" s="1">
        <v>130924</v>
      </c>
      <c r="M38" s="1">
        <v>153581</v>
      </c>
      <c r="N38" s="4">
        <f>SUM(B38:M38)</f>
        <v>1383419</v>
      </c>
    </row>
    <row r="39" spans="1:14" ht="12.75">
      <c r="A39" s="11" t="s">
        <v>59</v>
      </c>
      <c r="B39" s="1">
        <v>43022</v>
      </c>
      <c r="C39" s="1">
        <v>33599</v>
      </c>
      <c r="D39" s="1">
        <v>35146</v>
      </c>
      <c r="E39" s="1">
        <v>39927</v>
      </c>
      <c r="F39" s="1">
        <v>37869</v>
      </c>
      <c r="G39" s="1">
        <v>40928</v>
      </c>
      <c r="H39" s="1">
        <v>44332</v>
      </c>
      <c r="I39" s="1">
        <v>42775</v>
      </c>
      <c r="J39" s="1">
        <v>39750</v>
      </c>
      <c r="K39" s="1">
        <v>41202</v>
      </c>
      <c r="L39" s="1">
        <v>42615</v>
      </c>
      <c r="M39" s="1">
        <v>53220</v>
      </c>
      <c r="N39" s="4">
        <f>SUM(B39:M39)</f>
        <v>494385</v>
      </c>
    </row>
    <row r="40" spans="1:14" ht="12.75">
      <c r="A40" s="12" t="s">
        <v>20</v>
      </c>
      <c r="B40" s="10">
        <f aca="true" t="shared" si="6" ref="B40:N40">SUM(B36:B39)</f>
        <v>475459</v>
      </c>
      <c r="C40" s="10">
        <f t="shared" si="6"/>
        <v>379207</v>
      </c>
      <c r="D40" s="10">
        <f t="shared" si="6"/>
        <v>425699</v>
      </c>
      <c r="E40" s="10">
        <f t="shared" si="6"/>
        <v>426033</v>
      </c>
      <c r="F40" s="10">
        <f t="shared" si="6"/>
        <v>427436</v>
      </c>
      <c r="G40" s="10">
        <f t="shared" si="6"/>
        <v>467780</v>
      </c>
      <c r="H40" s="10">
        <f t="shared" si="6"/>
        <v>473738</v>
      </c>
      <c r="I40" s="10">
        <f t="shared" si="6"/>
        <v>520752</v>
      </c>
      <c r="J40" s="10">
        <f t="shared" si="6"/>
        <v>456194</v>
      </c>
      <c r="K40" s="10">
        <f t="shared" si="6"/>
        <v>477438</v>
      </c>
      <c r="L40" s="10">
        <f t="shared" si="6"/>
        <v>508327</v>
      </c>
      <c r="M40" s="10">
        <f t="shared" si="6"/>
        <v>605974</v>
      </c>
      <c r="N40" s="10">
        <f t="shared" si="6"/>
        <v>5644037</v>
      </c>
    </row>
    <row r="41" spans="1:14" ht="12.75">
      <c r="A41" s="474" t="s">
        <v>60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6"/>
    </row>
    <row r="42" spans="1:14" ht="12.75">
      <c r="A42" s="11" t="s">
        <v>61</v>
      </c>
      <c r="B42" s="1">
        <v>201950</v>
      </c>
      <c r="C42" s="1">
        <v>180930</v>
      </c>
      <c r="D42" s="1">
        <v>190921</v>
      </c>
      <c r="E42" s="1">
        <v>185478</v>
      </c>
      <c r="F42" s="1">
        <v>192898</v>
      </c>
      <c r="G42" s="1">
        <v>188211</v>
      </c>
      <c r="H42" s="1">
        <v>190626</v>
      </c>
      <c r="I42" s="1">
        <v>190665</v>
      </c>
      <c r="J42" s="1">
        <v>178401</v>
      </c>
      <c r="K42" s="1">
        <v>181253</v>
      </c>
      <c r="L42" s="1">
        <v>108116</v>
      </c>
      <c r="M42" s="1">
        <v>190330</v>
      </c>
      <c r="N42" s="4">
        <f>SUM(B42:M42)</f>
        <v>2179779</v>
      </c>
    </row>
    <row r="43" spans="1:14" ht="12.75">
      <c r="A43" s="11" t="s">
        <v>62</v>
      </c>
      <c r="B43" s="1">
        <v>460586</v>
      </c>
      <c r="C43" s="1">
        <v>435841</v>
      </c>
      <c r="D43" s="1">
        <v>480939</v>
      </c>
      <c r="E43" s="1">
        <v>460232</v>
      </c>
      <c r="F43" s="1">
        <v>475774</v>
      </c>
      <c r="G43" s="1">
        <v>449166</v>
      </c>
      <c r="H43" s="1">
        <v>463603</v>
      </c>
      <c r="I43" s="1">
        <v>459517</v>
      </c>
      <c r="J43" s="1">
        <v>435519</v>
      </c>
      <c r="K43" s="1">
        <v>441929</v>
      </c>
      <c r="L43" s="1">
        <v>432825</v>
      </c>
      <c r="M43" s="1">
        <v>478341</v>
      </c>
      <c r="N43" s="4">
        <f>SUM(B43:M43)</f>
        <v>5474272</v>
      </c>
    </row>
    <row r="44" spans="1:14" ht="12.75">
      <c r="A44" s="12" t="s">
        <v>20</v>
      </c>
      <c r="B44" s="10">
        <f aca="true" t="shared" si="7" ref="B44:N44">SUM(B42:B43)</f>
        <v>662536</v>
      </c>
      <c r="C44" s="10">
        <f t="shared" si="7"/>
        <v>616771</v>
      </c>
      <c r="D44" s="10">
        <f t="shared" si="7"/>
        <v>671860</v>
      </c>
      <c r="E44" s="10">
        <f t="shared" si="7"/>
        <v>645710</v>
      </c>
      <c r="F44" s="10">
        <f t="shared" si="7"/>
        <v>668672</v>
      </c>
      <c r="G44" s="10">
        <f t="shared" si="7"/>
        <v>637377</v>
      </c>
      <c r="H44" s="10">
        <f t="shared" si="7"/>
        <v>654229</v>
      </c>
      <c r="I44" s="10">
        <f t="shared" si="7"/>
        <v>650182</v>
      </c>
      <c r="J44" s="10">
        <f t="shared" si="7"/>
        <v>613920</v>
      </c>
      <c r="K44" s="10">
        <f t="shared" si="7"/>
        <v>623182</v>
      </c>
      <c r="L44" s="10">
        <f t="shared" si="7"/>
        <v>540941</v>
      </c>
      <c r="M44" s="10">
        <f t="shared" si="7"/>
        <v>668671</v>
      </c>
      <c r="N44" s="10">
        <f t="shared" si="7"/>
        <v>7654051</v>
      </c>
    </row>
    <row r="45" spans="1:14" ht="12.75">
      <c r="A45" s="474" t="s">
        <v>65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6"/>
    </row>
    <row r="46" spans="1:14" ht="12.75">
      <c r="A46" s="11" t="s">
        <v>66</v>
      </c>
      <c r="B46" s="1">
        <v>62605</v>
      </c>
      <c r="C46" s="1">
        <v>50187</v>
      </c>
      <c r="D46" s="1">
        <v>53411</v>
      </c>
      <c r="E46" s="1">
        <v>53956</v>
      </c>
      <c r="F46" s="1">
        <v>54141</v>
      </c>
      <c r="G46" s="1">
        <v>55180</v>
      </c>
      <c r="H46" s="1">
        <v>59774</v>
      </c>
      <c r="I46" s="1">
        <v>63099</v>
      </c>
      <c r="J46" s="1">
        <v>58949</v>
      </c>
      <c r="K46" s="1">
        <v>56544</v>
      </c>
      <c r="L46" s="1">
        <v>60530</v>
      </c>
      <c r="M46" s="1">
        <v>67601</v>
      </c>
      <c r="N46" s="4">
        <f aca="true" t="shared" si="8" ref="N46:N51">SUM(B46:M46)</f>
        <v>695977</v>
      </c>
    </row>
    <row r="47" spans="1:14" ht="12.75">
      <c r="A47" s="11" t="s">
        <v>67</v>
      </c>
      <c r="B47" s="1">
        <v>150096</v>
      </c>
      <c r="C47" s="1">
        <v>110535</v>
      </c>
      <c r="D47" s="1">
        <v>121181</v>
      </c>
      <c r="E47" s="1">
        <v>123490</v>
      </c>
      <c r="F47" s="1">
        <v>122012</v>
      </c>
      <c r="G47" s="1">
        <v>129731</v>
      </c>
      <c r="H47" s="1">
        <v>131174</v>
      </c>
      <c r="I47" s="1">
        <v>134925</v>
      </c>
      <c r="J47" s="1">
        <v>131006</v>
      </c>
      <c r="K47" s="1">
        <v>146322</v>
      </c>
      <c r="L47" s="1">
        <v>142292</v>
      </c>
      <c r="M47" s="1">
        <v>166056</v>
      </c>
      <c r="N47" s="4">
        <f t="shared" si="8"/>
        <v>1608820</v>
      </c>
    </row>
    <row r="48" spans="1:14" ht="21.75">
      <c r="A48" s="11" t="s">
        <v>68</v>
      </c>
      <c r="B48" s="1">
        <v>146917</v>
      </c>
      <c r="C48" s="1">
        <v>116865</v>
      </c>
      <c r="D48" s="1">
        <v>130174</v>
      </c>
      <c r="E48" s="1">
        <v>129888</v>
      </c>
      <c r="F48" s="1">
        <v>132020</v>
      </c>
      <c r="G48" s="1">
        <v>138736</v>
      </c>
      <c r="H48" s="1">
        <v>139715</v>
      </c>
      <c r="I48" s="1">
        <v>140883</v>
      </c>
      <c r="J48" s="1">
        <v>131466</v>
      </c>
      <c r="K48" s="1">
        <v>143426</v>
      </c>
      <c r="L48" s="1">
        <v>142077</v>
      </c>
      <c r="M48" s="1">
        <v>161840</v>
      </c>
      <c r="N48" s="4">
        <f t="shared" si="8"/>
        <v>1654007</v>
      </c>
    </row>
    <row r="49" spans="1:14" ht="21.75">
      <c r="A49" s="11" t="s">
        <v>69</v>
      </c>
      <c r="B49" s="1">
        <v>50839</v>
      </c>
      <c r="C49" s="1">
        <v>36617</v>
      </c>
      <c r="D49" s="1">
        <v>41083</v>
      </c>
      <c r="E49" s="1">
        <v>43177</v>
      </c>
      <c r="F49" s="1">
        <v>40192</v>
      </c>
      <c r="G49" s="1">
        <v>41003</v>
      </c>
      <c r="H49" s="1">
        <v>43304</v>
      </c>
      <c r="I49" s="1">
        <v>44101</v>
      </c>
      <c r="J49" s="1">
        <v>44106</v>
      </c>
      <c r="K49" s="1">
        <v>46674</v>
      </c>
      <c r="L49" s="1">
        <v>44283</v>
      </c>
      <c r="M49" s="1">
        <v>50297</v>
      </c>
      <c r="N49" s="4">
        <f t="shared" si="8"/>
        <v>525676</v>
      </c>
    </row>
    <row r="50" spans="1:14" ht="21.75">
      <c r="A50" s="11" t="s">
        <v>70</v>
      </c>
      <c r="B50" s="1">
        <v>68630</v>
      </c>
      <c r="C50" s="1">
        <v>48467</v>
      </c>
      <c r="D50" s="1">
        <v>53337</v>
      </c>
      <c r="E50" s="1">
        <v>55386</v>
      </c>
      <c r="F50" s="1">
        <v>52901</v>
      </c>
      <c r="G50" s="1">
        <v>55466</v>
      </c>
      <c r="H50" s="1">
        <v>58663</v>
      </c>
      <c r="I50" s="1">
        <v>68734</v>
      </c>
      <c r="J50" s="1">
        <v>60993</v>
      </c>
      <c r="K50" s="1">
        <v>60352</v>
      </c>
      <c r="L50" s="1">
        <v>58342</v>
      </c>
      <c r="M50" s="1">
        <v>65094</v>
      </c>
      <c r="N50" s="4">
        <f t="shared" si="8"/>
        <v>706365</v>
      </c>
    </row>
    <row r="51" spans="1:14" ht="21.75">
      <c r="A51" s="11" t="s">
        <v>71</v>
      </c>
      <c r="B51" s="1">
        <v>80817</v>
      </c>
      <c r="C51" s="1">
        <v>58457</v>
      </c>
      <c r="D51" s="1">
        <v>66360</v>
      </c>
      <c r="E51" s="1">
        <v>66846</v>
      </c>
      <c r="F51" s="1">
        <v>64603</v>
      </c>
      <c r="G51" s="1">
        <v>69804</v>
      </c>
      <c r="H51" s="1">
        <v>68343</v>
      </c>
      <c r="I51" s="1">
        <v>72465</v>
      </c>
      <c r="J51" s="1">
        <v>67295</v>
      </c>
      <c r="K51" s="1">
        <v>70342</v>
      </c>
      <c r="L51" s="1">
        <v>71222</v>
      </c>
      <c r="M51" s="1">
        <v>80949</v>
      </c>
      <c r="N51" s="4">
        <f t="shared" si="8"/>
        <v>837503</v>
      </c>
    </row>
    <row r="52" spans="1:14" ht="12.75">
      <c r="A52" s="12" t="s">
        <v>20</v>
      </c>
      <c r="B52" s="10">
        <f aca="true" t="shared" si="9" ref="B52:N52">SUM(B46:B51)</f>
        <v>559904</v>
      </c>
      <c r="C52" s="10">
        <f t="shared" si="9"/>
        <v>421128</v>
      </c>
      <c r="D52" s="10">
        <f t="shared" si="9"/>
        <v>465546</v>
      </c>
      <c r="E52" s="10">
        <f t="shared" si="9"/>
        <v>472743</v>
      </c>
      <c r="F52" s="10">
        <f t="shared" si="9"/>
        <v>465869</v>
      </c>
      <c r="G52" s="10">
        <f t="shared" si="9"/>
        <v>489920</v>
      </c>
      <c r="H52" s="10">
        <f t="shared" si="9"/>
        <v>500973</v>
      </c>
      <c r="I52" s="10">
        <f t="shared" si="9"/>
        <v>524207</v>
      </c>
      <c r="J52" s="10">
        <f t="shared" si="9"/>
        <v>493815</v>
      </c>
      <c r="K52" s="10">
        <f t="shared" si="9"/>
        <v>523660</v>
      </c>
      <c r="L52" s="10">
        <f t="shared" si="9"/>
        <v>518746</v>
      </c>
      <c r="M52" s="10">
        <f t="shared" si="9"/>
        <v>591837</v>
      </c>
      <c r="N52" s="10">
        <f t="shared" si="9"/>
        <v>6028348</v>
      </c>
    </row>
    <row r="53" spans="1:14" ht="12.75">
      <c r="A53" s="474" t="s">
        <v>72</v>
      </c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6"/>
    </row>
    <row r="54" spans="1:14" ht="12.75">
      <c r="A54" s="11" t="s">
        <v>73</v>
      </c>
      <c r="B54" s="1">
        <v>225047</v>
      </c>
      <c r="C54" s="1">
        <v>202187</v>
      </c>
      <c r="D54" s="1">
        <v>218048</v>
      </c>
      <c r="E54" s="1">
        <v>208325</v>
      </c>
      <c r="F54" s="1">
        <v>220551</v>
      </c>
      <c r="G54" s="1">
        <v>211505</v>
      </c>
      <c r="H54" s="1">
        <v>226002</v>
      </c>
      <c r="I54" s="1">
        <v>226626</v>
      </c>
      <c r="J54" s="1">
        <v>212493</v>
      </c>
      <c r="K54" s="1">
        <v>212493</v>
      </c>
      <c r="L54" s="1">
        <v>236296</v>
      </c>
      <c r="M54" s="1">
        <v>247911</v>
      </c>
      <c r="N54" s="4">
        <f aca="true" t="shared" si="10" ref="N54:N61">SUM(B54:M54)</f>
        <v>2647484</v>
      </c>
    </row>
    <row r="55" spans="1:14" ht="12.75">
      <c r="A55" s="11" t="s">
        <v>74</v>
      </c>
      <c r="B55" s="1">
        <v>98022</v>
      </c>
      <c r="C55" s="1">
        <v>87289</v>
      </c>
      <c r="D55" s="1">
        <v>93945</v>
      </c>
      <c r="E55" s="1">
        <v>90069</v>
      </c>
      <c r="F55" s="1">
        <v>96476</v>
      </c>
      <c r="G55" s="1">
        <v>96234</v>
      </c>
      <c r="H55" s="1">
        <v>102861</v>
      </c>
      <c r="I55" s="1">
        <v>98371</v>
      </c>
      <c r="J55" s="1">
        <v>92094</v>
      </c>
      <c r="K55" s="1">
        <v>92094</v>
      </c>
      <c r="L55" s="1">
        <v>91653</v>
      </c>
      <c r="M55" s="1">
        <v>102787</v>
      </c>
      <c r="N55" s="4">
        <f t="shared" si="10"/>
        <v>1141895</v>
      </c>
    </row>
    <row r="56" spans="1:14" ht="12.75">
      <c r="A56" s="11" t="s">
        <v>75</v>
      </c>
      <c r="B56" s="1">
        <v>209346</v>
      </c>
      <c r="C56" s="1">
        <v>165830</v>
      </c>
      <c r="D56" s="1">
        <v>185895</v>
      </c>
      <c r="E56" s="1">
        <v>191685</v>
      </c>
      <c r="F56" s="1">
        <v>188171</v>
      </c>
      <c r="G56" s="1">
        <v>199019</v>
      </c>
      <c r="H56" s="1">
        <v>201547</v>
      </c>
      <c r="I56" s="1">
        <v>200915</v>
      </c>
      <c r="J56" s="1">
        <v>174744</v>
      </c>
      <c r="K56" s="1">
        <v>174744</v>
      </c>
      <c r="L56" s="1">
        <v>190089</v>
      </c>
      <c r="M56" s="1">
        <v>220035</v>
      </c>
      <c r="N56" s="4">
        <f t="shared" si="10"/>
        <v>2302020</v>
      </c>
    </row>
    <row r="57" spans="1:14" ht="12.75">
      <c r="A57" s="11" t="s">
        <v>76</v>
      </c>
      <c r="B57" s="1">
        <v>300607</v>
      </c>
      <c r="C57" s="1">
        <v>267744</v>
      </c>
      <c r="D57" s="1">
        <v>290744</v>
      </c>
      <c r="E57" s="1">
        <v>282695</v>
      </c>
      <c r="F57" s="1">
        <v>298399</v>
      </c>
      <c r="G57" s="1">
        <v>290284</v>
      </c>
      <c r="H57" s="1">
        <v>314389</v>
      </c>
      <c r="I57" s="1">
        <v>310877</v>
      </c>
      <c r="J57" s="1">
        <v>287303</v>
      </c>
      <c r="K57" s="1">
        <v>287303</v>
      </c>
      <c r="L57" s="1">
        <v>291021</v>
      </c>
      <c r="M57" s="1">
        <v>340545</v>
      </c>
      <c r="N57" s="4">
        <f t="shared" si="10"/>
        <v>3561911</v>
      </c>
    </row>
    <row r="58" spans="1:14" ht="12.75">
      <c r="A58" s="11" t="s">
        <v>77</v>
      </c>
      <c r="B58" s="1">
        <v>250799</v>
      </c>
      <c r="C58" s="1">
        <v>206226</v>
      </c>
      <c r="D58" s="1">
        <v>234035</v>
      </c>
      <c r="E58" s="1">
        <v>242259</v>
      </c>
      <c r="F58" s="1">
        <v>224941</v>
      </c>
      <c r="G58" s="1">
        <v>245949</v>
      </c>
      <c r="H58" s="1">
        <v>248535</v>
      </c>
      <c r="I58" s="1">
        <v>253421</v>
      </c>
      <c r="J58" s="1">
        <v>217570</v>
      </c>
      <c r="K58" s="1">
        <v>217570</v>
      </c>
      <c r="L58" s="1">
        <v>227434</v>
      </c>
      <c r="M58" s="1">
        <v>251056</v>
      </c>
      <c r="N58" s="4">
        <f t="shared" si="10"/>
        <v>2819795</v>
      </c>
    </row>
    <row r="59" spans="1:14" ht="12.75">
      <c r="A59" s="11" t="s">
        <v>78</v>
      </c>
      <c r="B59" s="1">
        <v>52037</v>
      </c>
      <c r="C59" s="1">
        <v>42467</v>
      </c>
      <c r="D59" s="1">
        <v>46449</v>
      </c>
      <c r="E59" s="1">
        <v>45397</v>
      </c>
      <c r="F59" s="1">
        <v>48817</v>
      </c>
      <c r="G59" s="1">
        <v>52794</v>
      </c>
      <c r="H59" s="1">
        <v>53978</v>
      </c>
      <c r="I59" s="1">
        <v>51573</v>
      </c>
      <c r="J59" s="1">
        <v>45854</v>
      </c>
      <c r="K59" s="1">
        <v>45854</v>
      </c>
      <c r="L59" s="1">
        <v>50033</v>
      </c>
      <c r="M59" s="1">
        <v>57767</v>
      </c>
      <c r="N59" s="4">
        <f t="shared" si="10"/>
        <v>593020</v>
      </c>
    </row>
    <row r="60" spans="1:14" ht="12.75">
      <c r="A60" s="11" t="s">
        <v>79</v>
      </c>
      <c r="B60" s="1">
        <v>120090</v>
      </c>
      <c r="C60" s="1">
        <v>95950</v>
      </c>
      <c r="D60" s="1">
        <v>105028</v>
      </c>
      <c r="E60" s="1">
        <v>117360</v>
      </c>
      <c r="F60" s="1">
        <v>109334</v>
      </c>
      <c r="G60" s="1">
        <v>111333</v>
      </c>
      <c r="H60" s="1">
        <v>119283</v>
      </c>
      <c r="I60" s="1">
        <v>120507</v>
      </c>
      <c r="J60" s="1">
        <v>105739</v>
      </c>
      <c r="K60" s="1">
        <v>105739</v>
      </c>
      <c r="L60" s="1">
        <v>113516</v>
      </c>
      <c r="M60" s="1">
        <v>130966</v>
      </c>
      <c r="N60" s="4">
        <f t="shared" si="10"/>
        <v>1354845</v>
      </c>
    </row>
    <row r="61" spans="1:14" ht="12.75">
      <c r="A61" s="11" t="s">
        <v>80</v>
      </c>
      <c r="B61" s="1">
        <v>172430</v>
      </c>
      <c r="C61" s="1">
        <v>144261</v>
      </c>
      <c r="D61" s="1">
        <v>156616</v>
      </c>
      <c r="E61" s="1">
        <v>165887</v>
      </c>
      <c r="F61" s="1">
        <v>164890</v>
      </c>
      <c r="G61" s="1">
        <v>172312</v>
      </c>
      <c r="H61" s="1">
        <v>187319</v>
      </c>
      <c r="I61" s="1">
        <v>186878</v>
      </c>
      <c r="J61" s="1">
        <v>163719</v>
      </c>
      <c r="K61" s="1">
        <v>163727</v>
      </c>
      <c r="L61" s="1">
        <v>172072</v>
      </c>
      <c r="M61" s="1">
        <v>199446</v>
      </c>
      <c r="N61" s="4">
        <f t="shared" si="10"/>
        <v>2049557</v>
      </c>
    </row>
    <row r="62" spans="1:14" ht="12.75">
      <c r="A62" s="12" t="s">
        <v>20</v>
      </c>
      <c r="B62" s="10">
        <f aca="true" t="shared" si="11" ref="B62:N62">SUM(B54:B61)</f>
        <v>1428378</v>
      </c>
      <c r="C62" s="10">
        <f t="shared" si="11"/>
        <v>1211954</v>
      </c>
      <c r="D62" s="10">
        <f t="shared" si="11"/>
        <v>1330760</v>
      </c>
      <c r="E62" s="10">
        <f t="shared" si="11"/>
        <v>1343677</v>
      </c>
      <c r="F62" s="10">
        <f t="shared" si="11"/>
        <v>1351579</v>
      </c>
      <c r="G62" s="10">
        <f t="shared" si="11"/>
        <v>1379430</v>
      </c>
      <c r="H62" s="10">
        <f t="shared" si="11"/>
        <v>1453914</v>
      </c>
      <c r="I62" s="10">
        <f t="shared" si="11"/>
        <v>1449168</v>
      </c>
      <c r="J62" s="10">
        <f t="shared" si="11"/>
        <v>1299516</v>
      </c>
      <c r="K62" s="10">
        <f t="shared" si="11"/>
        <v>1299524</v>
      </c>
      <c r="L62" s="10">
        <f t="shared" si="11"/>
        <v>1372114</v>
      </c>
      <c r="M62" s="10">
        <f t="shared" si="11"/>
        <v>1550513</v>
      </c>
      <c r="N62" s="10">
        <f t="shared" si="11"/>
        <v>16470527</v>
      </c>
    </row>
    <row r="63" spans="1:14" ht="12.75">
      <c r="A63" s="474" t="s">
        <v>81</v>
      </c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6"/>
    </row>
    <row r="64" spans="1:14" ht="12.75">
      <c r="A64" s="11" t="s">
        <v>126</v>
      </c>
      <c r="B64" s="1">
        <v>294840</v>
      </c>
      <c r="C64" s="1">
        <v>195945</v>
      </c>
      <c r="D64" s="1">
        <v>220060</v>
      </c>
      <c r="E64" s="1">
        <v>254305</v>
      </c>
      <c r="F64" s="1">
        <v>208963</v>
      </c>
      <c r="G64" s="1">
        <v>256881</v>
      </c>
      <c r="H64" s="1">
        <v>262310</v>
      </c>
      <c r="I64" s="1">
        <v>246064</v>
      </c>
      <c r="J64" s="1">
        <v>216092</v>
      </c>
      <c r="K64" s="1">
        <v>230015</v>
      </c>
      <c r="L64" s="1">
        <v>233419</v>
      </c>
      <c r="M64" s="1">
        <v>297179</v>
      </c>
      <c r="N64" s="4">
        <f>SUM(B64:M64)</f>
        <v>2916073</v>
      </c>
    </row>
    <row r="65" spans="1:14" ht="12.75">
      <c r="A65" s="11" t="s">
        <v>83</v>
      </c>
      <c r="B65" s="1">
        <v>108978</v>
      </c>
      <c r="C65" s="1">
        <v>83641</v>
      </c>
      <c r="D65" s="1">
        <v>91939</v>
      </c>
      <c r="E65" s="1">
        <v>95341</v>
      </c>
      <c r="F65" s="1">
        <v>94828</v>
      </c>
      <c r="G65" s="1">
        <v>109159</v>
      </c>
      <c r="H65" s="1">
        <v>106994</v>
      </c>
      <c r="I65" s="1">
        <v>98944</v>
      </c>
      <c r="J65" s="1">
        <v>92636</v>
      </c>
      <c r="K65" s="1">
        <v>98598</v>
      </c>
      <c r="L65" s="1">
        <v>96720</v>
      </c>
      <c r="M65" s="1">
        <v>113164</v>
      </c>
      <c r="N65" s="4">
        <f>SUM(B65:M65)</f>
        <v>1190942</v>
      </c>
    </row>
    <row r="66" spans="1:14" ht="12.75">
      <c r="A66" s="11" t="s">
        <v>84</v>
      </c>
      <c r="B66" s="1">
        <v>67199</v>
      </c>
      <c r="C66" s="1">
        <v>45454</v>
      </c>
      <c r="D66" s="1">
        <v>50725</v>
      </c>
      <c r="E66" s="1">
        <v>57900</v>
      </c>
      <c r="F66" s="1">
        <v>52032</v>
      </c>
      <c r="G66" s="1">
        <v>68016</v>
      </c>
      <c r="H66" s="1">
        <v>63753</v>
      </c>
      <c r="I66" s="1">
        <v>58025</v>
      </c>
      <c r="J66" s="1">
        <v>52470</v>
      </c>
      <c r="K66" s="1">
        <v>55403</v>
      </c>
      <c r="L66" s="1">
        <v>57926</v>
      </c>
      <c r="M66" s="1">
        <v>72996</v>
      </c>
      <c r="N66" s="4">
        <f>SUM(B66:M66)</f>
        <v>701899</v>
      </c>
    </row>
    <row r="67" spans="1:14" ht="12.75">
      <c r="A67" s="12" t="s">
        <v>20</v>
      </c>
      <c r="B67" s="10">
        <f aca="true" t="shared" si="12" ref="B67:N67">SUM(B64:B66)</f>
        <v>471017</v>
      </c>
      <c r="C67" s="10">
        <f t="shared" si="12"/>
        <v>325040</v>
      </c>
      <c r="D67" s="10">
        <f t="shared" si="12"/>
        <v>362724</v>
      </c>
      <c r="E67" s="10">
        <f t="shared" si="12"/>
        <v>407546</v>
      </c>
      <c r="F67" s="10">
        <f t="shared" si="12"/>
        <v>355823</v>
      </c>
      <c r="G67" s="10">
        <f t="shared" si="12"/>
        <v>434056</v>
      </c>
      <c r="H67" s="10">
        <f t="shared" si="12"/>
        <v>433057</v>
      </c>
      <c r="I67" s="10">
        <f t="shared" si="12"/>
        <v>403033</v>
      </c>
      <c r="J67" s="10">
        <f t="shared" si="12"/>
        <v>361198</v>
      </c>
      <c r="K67" s="10">
        <f t="shared" si="12"/>
        <v>384016</v>
      </c>
      <c r="L67" s="10">
        <f t="shared" si="12"/>
        <v>388065</v>
      </c>
      <c r="M67" s="10">
        <f t="shared" si="12"/>
        <v>483339</v>
      </c>
      <c r="N67" s="10">
        <f t="shared" si="12"/>
        <v>4808914</v>
      </c>
    </row>
    <row r="68" spans="1:14" ht="12.75">
      <c r="A68" s="474" t="s">
        <v>85</v>
      </c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6"/>
    </row>
    <row r="69" spans="1:14" ht="12.75">
      <c r="A69" s="11" t="s">
        <v>86</v>
      </c>
      <c r="B69" s="1">
        <v>21183</v>
      </c>
      <c r="C69" s="1">
        <v>15956</v>
      </c>
      <c r="D69" s="1">
        <v>19540</v>
      </c>
      <c r="E69" s="1">
        <v>18219</v>
      </c>
      <c r="F69" s="1">
        <v>19254</v>
      </c>
      <c r="G69" s="1">
        <v>21535</v>
      </c>
      <c r="H69" s="1">
        <v>19813</v>
      </c>
      <c r="I69" s="1">
        <v>22032</v>
      </c>
      <c r="J69" s="1">
        <v>17740</v>
      </c>
      <c r="K69" s="1">
        <v>17950</v>
      </c>
      <c r="L69" s="1">
        <v>20869</v>
      </c>
      <c r="M69" s="1">
        <v>22663</v>
      </c>
      <c r="N69" s="4">
        <f>SUM(B69:M69)</f>
        <v>236754</v>
      </c>
    </row>
    <row r="70" spans="1:14" ht="12.75">
      <c r="A70" s="11" t="s">
        <v>87</v>
      </c>
      <c r="B70" s="1">
        <v>85529</v>
      </c>
      <c r="C70" s="1">
        <v>78984</v>
      </c>
      <c r="D70" s="1">
        <v>89328</v>
      </c>
      <c r="E70" s="1">
        <v>77470</v>
      </c>
      <c r="F70" s="1">
        <v>90484</v>
      </c>
      <c r="G70" s="1">
        <v>89415</v>
      </c>
      <c r="H70" s="1">
        <v>88318</v>
      </c>
      <c r="I70" s="1">
        <v>90874</v>
      </c>
      <c r="J70" s="1">
        <v>87951</v>
      </c>
      <c r="K70" s="1">
        <v>89455</v>
      </c>
      <c r="L70" s="1">
        <v>92114</v>
      </c>
      <c r="M70" s="1">
        <v>98120</v>
      </c>
      <c r="N70" s="4">
        <f>SUM(B70:M70)</f>
        <v>1058042</v>
      </c>
    </row>
    <row r="71" spans="1:14" ht="12.75">
      <c r="A71" s="12" t="s">
        <v>20</v>
      </c>
      <c r="B71" s="10">
        <f aca="true" t="shared" si="13" ref="B71:N71">SUM(B69:B70)</f>
        <v>106712</v>
      </c>
      <c r="C71" s="10">
        <f t="shared" si="13"/>
        <v>94940</v>
      </c>
      <c r="D71" s="10">
        <f t="shared" si="13"/>
        <v>108868</v>
      </c>
      <c r="E71" s="10">
        <f t="shared" si="13"/>
        <v>95689</v>
      </c>
      <c r="F71" s="10">
        <f t="shared" si="13"/>
        <v>109738</v>
      </c>
      <c r="G71" s="10">
        <f t="shared" si="13"/>
        <v>110950</v>
      </c>
      <c r="H71" s="10">
        <f t="shared" si="13"/>
        <v>108131</v>
      </c>
      <c r="I71" s="10">
        <f t="shared" si="13"/>
        <v>112906</v>
      </c>
      <c r="J71" s="10">
        <f t="shared" si="13"/>
        <v>105691</v>
      </c>
      <c r="K71" s="10">
        <f t="shared" si="13"/>
        <v>107405</v>
      </c>
      <c r="L71" s="10">
        <f t="shared" si="13"/>
        <v>112983</v>
      </c>
      <c r="M71" s="10">
        <f t="shared" si="13"/>
        <v>120783</v>
      </c>
      <c r="N71" s="10">
        <f t="shared" si="13"/>
        <v>1294796</v>
      </c>
    </row>
    <row r="72" spans="1:14" ht="12.75">
      <c r="A72" s="474" t="s">
        <v>96</v>
      </c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6"/>
    </row>
    <row r="73" spans="1:14" ht="12.75">
      <c r="A73" s="11" t="s">
        <v>97</v>
      </c>
      <c r="B73" s="1">
        <v>43859</v>
      </c>
      <c r="C73" s="1">
        <v>33614</v>
      </c>
      <c r="D73" s="1">
        <v>37713</v>
      </c>
      <c r="E73" s="1">
        <v>42022</v>
      </c>
      <c r="F73" s="1">
        <v>41371</v>
      </c>
      <c r="G73" s="1">
        <v>40007</v>
      </c>
      <c r="H73" s="1">
        <v>44398</v>
      </c>
      <c r="I73" s="1">
        <v>42735</v>
      </c>
      <c r="J73" s="1">
        <v>43392</v>
      </c>
      <c r="K73" s="1">
        <v>44269</v>
      </c>
      <c r="L73" s="1">
        <v>43531</v>
      </c>
      <c r="M73" s="1">
        <v>54449</v>
      </c>
      <c r="N73" s="4">
        <f>SUM(B73:M73)</f>
        <v>511360</v>
      </c>
    </row>
    <row r="74" spans="1:14" ht="12.75">
      <c r="A74" s="11" t="s">
        <v>99</v>
      </c>
      <c r="B74" s="1">
        <v>36689</v>
      </c>
      <c r="C74" s="1">
        <v>27237</v>
      </c>
      <c r="D74" s="1">
        <v>27918</v>
      </c>
      <c r="E74" s="1">
        <v>32057</v>
      </c>
      <c r="F74" s="1">
        <v>30849</v>
      </c>
      <c r="G74" s="1">
        <v>31066</v>
      </c>
      <c r="H74" s="1">
        <v>33785</v>
      </c>
      <c r="I74" s="1">
        <v>46978</v>
      </c>
      <c r="J74" s="1">
        <v>44892</v>
      </c>
      <c r="K74" s="1">
        <v>47513</v>
      </c>
      <c r="L74" s="1">
        <v>45590</v>
      </c>
      <c r="M74" s="1">
        <v>172531</v>
      </c>
      <c r="N74" s="4">
        <f>SUM(B74:M74)</f>
        <v>577105</v>
      </c>
    </row>
    <row r="75" spans="1:14" ht="12.75">
      <c r="A75" s="11" t="s">
        <v>100</v>
      </c>
      <c r="B75" s="1">
        <v>61536</v>
      </c>
      <c r="C75" s="1">
        <v>34839</v>
      </c>
      <c r="D75" s="1">
        <v>34889</v>
      </c>
      <c r="E75" s="1">
        <v>38443</v>
      </c>
      <c r="F75" s="1">
        <v>39970</v>
      </c>
      <c r="G75" s="1">
        <v>42271</v>
      </c>
      <c r="H75" s="1">
        <v>47063</v>
      </c>
      <c r="I75" s="1">
        <v>64699</v>
      </c>
      <c r="J75" s="1">
        <v>60101</v>
      </c>
      <c r="K75" s="1">
        <v>62671</v>
      </c>
      <c r="L75" s="1">
        <v>63194</v>
      </c>
      <c r="M75" s="1">
        <v>55097</v>
      </c>
      <c r="N75" s="4">
        <f>SUM(B75:M75)</f>
        <v>604773</v>
      </c>
    </row>
    <row r="76" spans="1:14" ht="12.75">
      <c r="A76" s="11" t="s">
        <v>101</v>
      </c>
      <c r="B76" s="1">
        <v>45846</v>
      </c>
      <c r="C76" s="1">
        <v>29171</v>
      </c>
      <c r="D76" s="1">
        <v>35007</v>
      </c>
      <c r="E76" s="1">
        <v>39195</v>
      </c>
      <c r="F76" s="1">
        <v>38604</v>
      </c>
      <c r="G76" s="1">
        <v>35554</v>
      </c>
      <c r="H76" s="1">
        <v>39836</v>
      </c>
      <c r="I76" s="1">
        <v>39445</v>
      </c>
      <c r="J76" s="1">
        <v>36441</v>
      </c>
      <c r="K76" s="1">
        <v>38840</v>
      </c>
      <c r="L76" s="1">
        <v>37981</v>
      </c>
      <c r="M76" s="1">
        <v>51260</v>
      </c>
      <c r="N76" s="4">
        <f>SUM(B76:M76)</f>
        <v>467180</v>
      </c>
    </row>
    <row r="77" spans="1:14" ht="12.75">
      <c r="A77" s="12" t="s">
        <v>20</v>
      </c>
      <c r="B77" s="10">
        <f aca="true" t="shared" si="14" ref="B77:N77">SUM(B73:B76)</f>
        <v>187930</v>
      </c>
      <c r="C77" s="10">
        <f t="shared" si="14"/>
        <v>124861</v>
      </c>
      <c r="D77" s="10">
        <f t="shared" si="14"/>
        <v>135527</v>
      </c>
      <c r="E77" s="10">
        <f t="shared" si="14"/>
        <v>151717</v>
      </c>
      <c r="F77" s="10">
        <f t="shared" si="14"/>
        <v>150794</v>
      </c>
      <c r="G77" s="10">
        <f t="shared" si="14"/>
        <v>148898</v>
      </c>
      <c r="H77" s="10">
        <f t="shared" si="14"/>
        <v>165082</v>
      </c>
      <c r="I77" s="10">
        <f t="shared" si="14"/>
        <v>193857</v>
      </c>
      <c r="J77" s="10">
        <f t="shared" si="14"/>
        <v>184826</v>
      </c>
      <c r="K77" s="10">
        <f t="shared" si="14"/>
        <v>193293</v>
      </c>
      <c r="L77" s="10">
        <f t="shared" si="14"/>
        <v>190296</v>
      </c>
      <c r="M77" s="10">
        <f t="shared" si="14"/>
        <v>333337</v>
      </c>
      <c r="N77" s="10">
        <f t="shared" si="14"/>
        <v>2160418</v>
      </c>
    </row>
    <row r="78" spans="1:14" ht="12.75">
      <c r="A78" s="474" t="s">
        <v>103</v>
      </c>
      <c r="B78" s="475"/>
      <c r="C78" s="475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476"/>
    </row>
    <row r="79" spans="1:14" ht="12.75">
      <c r="A79" s="11" t="s">
        <v>104</v>
      </c>
      <c r="B79" s="1">
        <v>147443</v>
      </c>
      <c r="C79" s="1">
        <v>166377</v>
      </c>
      <c r="D79" s="1">
        <v>121738</v>
      </c>
      <c r="E79" s="1">
        <v>135512</v>
      </c>
      <c r="F79" s="1">
        <v>130225</v>
      </c>
      <c r="G79" s="1">
        <v>149520</v>
      </c>
      <c r="H79" s="1">
        <v>143879</v>
      </c>
      <c r="I79" s="1">
        <v>143205</v>
      </c>
      <c r="J79" s="1">
        <v>122574</v>
      </c>
      <c r="K79" s="1">
        <v>131448</v>
      </c>
      <c r="L79" s="1">
        <v>133298</v>
      </c>
      <c r="M79" s="1">
        <v>162846</v>
      </c>
      <c r="N79" s="4">
        <f>SUM(B79:M79)</f>
        <v>1688065</v>
      </c>
    </row>
    <row r="80" spans="1:14" ht="12.75">
      <c r="A80" s="11" t="s">
        <v>105</v>
      </c>
      <c r="B80" s="1">
        <v>108753</v>
      </c>
      <c r="C80" s="1">
        <v>69160</v>
      </c>
      <c r="D80" s="1">
        <v>75077</v>
      </c>
      <c r="E80" s="1">
        <v>86036</v>
      </c>
      <c r="F80" s="1">
        <v>74338</v>
      </c>
      <c r="G80" s="1">
        <v>84340</v>
      </c>
      <c r="H80" s="1">
        <v>85848</v>
      </c>
      <c r="I80" s="1">
        <v>80171</v>
      </c>
      <c r="J80" s="1">
        <v>70874</v>
      </c>
      <c r="K80" s="1">
        <v>78916</v>
      </c>
      <c r="L80" s="1">
        <v>80833</v>
      </c>
      <c r="M80" s="1">
        <v>103775</v>
      </c>
      <c r="N80" s="4">
        <f>SUM(B80:M80)</f>
        <v>998121</v>
      </c>
    </row>
    <row r="81" spans="1:14" ht="12.75">
      <c r="A81" s="11" t="s">
        <v>106</v>
      </c>
      <c r="B81" s="1">
        <v>90666</v>
      </c>
      <c r="C81" s="1">
        <v>178104</v>
      </c>
      <c r="D81" s="1">
        <v>61529</v>
      </c>
      <c r="E81" s="1">
        <v>71792</v>
      </c>
      <c r="F81" s="1">
        <v>61324</v>
      </c>
      <c r="G81" s="1">
        <v>69016</v>
      </c>
      <c r="H81" s="1">
        <v>71278</v>
      </c>
      <c r="I81" s="1">
        <v>64205</v>
      </c>
      <c r="J81" s="1">
        <v>58679</v>
      </c>
      <c r="K81" s="1">
        <v>63558</v>
      </c>
      <c r="L81" s="1">
        <v>66274</v>
      </c>
      <c r="M81" s="1">
        <v>87139</v>
      </c>
      <c r="N81" s="4">
        <f>SUM(B81:M81)</f>
        <v>943564</v>
      </c>
    </row>
    <row r="82" spans="1:14" ht="12.75">
      <c r="A82" s="11" t="s">
        <v>107</v>
      </c>
      <c r="B82" s="1">
        <v>48605</v>
      </c>
      <c r="C82" s="1">
        <v>116226</v>
      </c>
      <c r="D82" s="1">
        <v>35338</v>
      </c>
      <c r="E82" s="1">
        <v>42192</v>
      </c>
      <c r="F82" s="1">
        <v>36211</v>
      </c>
      <c r="G82" s="1">
        <v>45201</v>
      </c>
      <c r="H82" s="1">
        <v>43052</v>
      </c>
      <c r="I82" s="1">
        <v>40748</v>
      </c>
      <c r="J82" s="1">
        <v>34112</v>
      </c>
      <c r="K82" s="1">
        <v>39189</v>
      </c>
      <c r="L82" s="1">
        <v>42457</v>
      </c>
      <c r="M82" s="1">
        <v>56001</v>
      </c>
      <c r="N82" s="4">
        <f>SUM(B82:M82)</f>
        <v>579332</v>
      </c>
    </row>
    <row r="83" spans="1:14" ht="12.75">
      <c r="A83" s="11" t="s">
        <v>108</v>
      </c>
      <c r="B83" s="1">
        <v>98992</v>
      </c>
      <c r="C83" s="1">
        <v>60627</v>
      </c>
      <c r="D83" s="1">
        <v>67135</v>
      </c>
      <c r="E83" s="1">
        <v>78432</v>
      </c>
      <c r="F83" s="1">
        <v>67352</v>
      </c>
      <c r="G83" s="1">
        <v>77592</v>
      </c>
      <c r="H83" s="1">
        <v>79791</v>
      </c>
      <c r="I83" s="1">
        <v>74409</v>
      </c>
      <c r="J83" s="1">
        <v>66394</v>
      </c>
      <c r="K83" s="1">
        <v>73390</v>
      </c>
      <c r="L83" s="1">
        <v>75301</v>
      </c>
      <c r="M83" s="1">
        <v>98971</v>
      </c>
      <c r="N83" s="4">
        <f>SUM(B83:M83)</f>
        <v>918386</v>
      </c>
    </row>
    <row r="84" spans="1:14" ht="12.75">
      <c r="A84" s="12" t="s">
        <v>20</v>
      </c>
      <c r="B84" s="10">
        <f aca="true" t="shared" si="15" ref="B84:N84">SUM(B79:B83)</f>
        <v>494459</v>
      </c>
      <c r="C84" s="10">
        <f t="shared" si="15"/>
        <v>590494</v>
      </c>
      <c r="D84" s="10">
        <f t="shared" si="15"/>
        <v>360817</v>
      </c>
      <c r="E84" s="10">
        <f t="shared" si="15"/>
        <v>413964</v>
      </c>
      <c r="F84" s="10">
        <f t="shared" si="15"/>
        <v>369450</v>
      </c>
      <c r="G84" s="10">
        <f t="shared" si="15"/>
        <v>425669</v>
      </c>
      <c r="H84" s="10">
        <f t="shared" si="15"/>
        <v>423848</v>
      </c>
      <c r="I84" s="10">
        <f t="shared" si="15"/>
        <v>402738</v>
      </c>
      <c r="J84" s="10">
        <f t="shared" si="15"/>
        <v>352633</v>
      </c>
      <c r="K84" s="10">
        <f t="shared" si="15"/>
        <v>386501</v>
      </c>
      <c r="L84" s="10">
        <f t="shared" si="15"/>
        <v>398163</v>
      </c>
      <c r="M84" s="10">
        <f t="shared" si="15"/>
        <v>508732</v>
      </c>
      <c r="N84" s="10">
        <f t="shared" si="15"/>
        <v>5127468</v>
      </c>
    </row>
    <row r="85" spans="1:14" ht="13.5" thickBot="1">
      <c r="A85" s="5" t="s">
        <v>16</v>
      </c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  <c r="M85" s="7"/>
      <c r="N85" s="8"/>
    </row>
    <row r="87" ht="13.5" thickBot="1"/>
    <row r="88" spans="1:14" ht="32.25" thickBot="1">
      <c r="A88" s="38" t="s">
        <v>181</v>
      </c>
      <c r="B88" s="42">
        <f>+B11+B16+B21+B24+B29+B34+B40+B44+B52+B62+B67+B71+B77+B84</f>
        <v>7196164</v>
      </c>
      <c r="C88" s="42">
        <f aca="true" t="shared" si="16" ref="C88:N88">+C11+C16+C21+C24+C29+C34+C40+C44+C52+C62+C67+C71+C77+C84</f>
        <v>5825316</v>
      </c>
      <c r="D88" s="42">
        <f t="shared" si="16"/>
        <v>6226155.225806451</v>
      </c>
      <c r="E88" s="42">
        <f t="shared" si="16"/>
        <v>6389044.133333333</v>
      </c>
      <c r="F88" s="42">
        <f t="shared" si="16"/>
        <v>6264028.29032258</v>
      </c>
      <c r="G88" s="42">
        <f t="shared" si="16"/>
        <v>6606852.166666667</v>
      </c>
      <c r="H88" s="42">
        <f t="shared" si="16"/>
        <v>6690186.70967742</v>
      </c>
      <c r="I88" s="42">
        <f t="shared" si="16"/>
        <v>6784011.548387097</v>
      </c>
      <c r="J88" s="42">
        <f t="shared" si="16"/>
        <v>6127041.4</v>
      </c>
      <c r="K88" s="42">
        <f t="shared" si="16"/>
        <v>6406583.516129032</v>
      </c>
      <c r="L88" s="42">
        <f t="shared" si="16"/>
        <v>6524316.2</v>
      </c>
      <c r="M88" s="42">
        <f t="shared" si="16"/>
        <v>7835176.225806451</v>
      </c>
      <c r="N88" s="42">
        <f t="shared" si="16"/>
        <v>78874875.41612902</v>
      </c>
    </row>
  </sheetData>
  <sheetProtection password="855B" sheet="1"/>
  <mergeCells count="18">
    <mergeCell ref="A6:N6"/>
    <mergeCell ref="A12:N12"/>
    <mergeCell ref="A72:N72"/>
    <mergeCell ref="A78:N78"/>
    <mergeCell ref="A35:N35"/>
    <mergeCell ref="A41:N41"/>
    <mergeCell ref="A45:N45"/>
    <mergeCell ref="A53:N53"/>
    <mergeCell ref="A1:N1"/>
    <mergeCell ref="A2:N2"/>
    <mergeCell ref="A3:N3"/>
    <mergeCell ref="A68:N68"/>
    <mergeCell ref="A63:N63"/>
    <mergeCell ref="A17:N17"/>
    <mergeCell ref="A22:N22"/>
    <mergeCell ref="A25:N25"/>
    <mergeCell ref="A30:N30"/>
    <mergeCell ref="A4:N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52"/>
  <sheetViews>
    <sheetView zoomScalePageLayoutView="0" workbookViewId="0" topLeftCell="A1">
      <selection activeCell="B24" sqref="B24:O24"/>
    </sheetView>
  </sheetViews>
  <sheetFormatPr defaultColWidth="11.421875" defaultRowHeight="12.75"/>
  <cols>
    <col min="2" max="2" width="20.7109375" style="0" customWidth="1"/>
    <col min="11" max="11" width="13.00390625" style="0" customWidth="1"/>
  </cols>
  <sheetData>
    <row r="1" spans="2:15" ht="12.75">
      <c r="B1" s="472" t="s">
        <v>187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2:15" ht="12.75">
      <c r="B2" s="472" t="s">
        <v>188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2:15" ht="13.5" thickBot="1">
      <c r="B3" s="473" t="s">
        <v>144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2:15" ht="12.75">
      <c r="B4" s="480" t="s">
        <v>185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2"/>
    </row>
    <row r="5" spans="2:15" ht="21"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29" t="s">
        <v>13</v>
      </c>
      <c r="M5" s="29" t="s">
        <v>14</v>
      </c>
      <c r="N5" s="29" t="s">
        <v>15</v>
      </c>
      <c r="O5" s="15" t="s">
        <v>16</v>
      </c>
    </row>
    <row r="6" spans="2:15" ht="12.75">
      <c r="B6" s="477" t="s">
        <v>17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9"/>
    </row>
    <row r="7" spans="2:15" ht="12.75">
      <c r="B7" s="3" t="s">
        <v>18</v>
      </c>
      <c r="C7" s="47">
        <v>141441.63333333333</v>
      </c>
      <c r="D7" s="47">
        <v>136031</v>
      </c>
      <c r="E7" s="47">
        <v>150437.8333333333</v>
      </c>
      <c r="F7" s="47">
        <v>129497</v>
      </c>
      <c r="G7" s="47">
        <v>133577</v>
      </c>
      <c r="H7" s="47">
        <v>129442</v>
      </c>
      <c r="I7" s="47">
        <v>128526</v>
      </c>
      <c r="J7" s="47">
        <v>124743</v>
      </c>
      <c r="K7" s="47">
        <v>122620</v>
      </c>
      <c r="L7" s="48">
        <v>125725</v>
      </c>
      <c r="M7" s="48">
        <v>129068</v>
      </c>
      <c r="N7" s="48">
        <v>143504</v>
      </c>
      <c r="O7" s="49">
        <f>SUM(C7:N7)</f>
        <v>1594612.4666666666</v>
      </c>
    </row>
    <row r="8" spans="2:15" ht="12.75">
      <c r="B8" s="3" t="s">
        <v>19</v>
      </c>
      <c r="C8" s="47">
        <v>425639</v>
      </c>
      <c r="D8" s="47">
        <v>420959</v>
      </c>
      <c r="E8" s="47">
        <v>468054.5333333333</v>
      </c>
      <c r="F8" s="47">
        <v>417197</v>
      </c>
      <c r="G8" s="47">
        <v>468706</v>
      </c>
      <c r="H8" s="47">
        <v>450289</v>
      </c>
      <c r="I8" s="47">
        <v>473481</v>
      </c>
      <c r="J8" s="47">
        <v>471722</v>
      </c>
      <c r="K8" s="47">
        <v>463728</v>
      </c>
      <c r="L8" s="48">
        <v>471466</v>
      </c>
      <c r="M8" s="48">
        <v>481295</v>
      </c>
      <c r="N8" s="48">
        <v>513719.00000000006</v>
      </c>
      <c r="O8" s="49">
        <f>SUM(C8:N8)</f>
        <v>5526255.533333333</v>
      </c>
    </row>
    <row r="9" spans="2:15" ht="12.75">
      <c r="B9" s="3" t="s">
        <v>142</v>
      </c>
      <c r="C9" s="47">
        <v>171668.69999999998</v>
      </c>
      <c r="D9" s="47">
        <v>135968</v>
      </c>
      <c r="E9" s="47">
        <v>154930.76666666666</v>
      </c>
      <c r="F9" s="47">
        <v>143916</v>
      </c>
      <c r="G9" s="47">
        <v>140699</v>
      </c>
      <c r="H9" s="47">
        <v>156536</v>
      </c>
      <c r="I9" s="47">
        <v>161357</v>
      </c>
      <c r="J9" s="47">
        <v>158073</v>
      </c>
      <c r="K9" s="47">
        <v>154537</v>
      </c>
      <c r="L9" s="48">
        <v>161084</v>
      </c>
      <c r="M9" s="48">
        <v>157695</v>
      </c>
      <c r="N9" s="48">
        <v>174931</v>
      </c>
      <c r="O9" s="49">
        <f>SUM(C9:N9)</f>
        <v>1871395.4666666666</v>
      </c>
    </row>
    <row r="10" spans="2:15" ht="12.75">
      <c r="B10" s="9" t="s">
        <v>146</v>
      </c>
      <c r="C10" s="50">
        <f>SUM(C7:C9)</f>
        <v>738749.3333333333</v>
      </c>
      <c r="D10" s="50">
        <f aca="true" t="shared" si="0" ref="D10:N10">SUM(D7:D9)</f>
        <v>692958</v>
      </c>
      <c r="E10" s="50">
        <f t="shared" si="0"/>
        <v>773423.1333333333</v>
      </c>
      <c r="F10" s="50">
        <f t="shared" si="0"/>
        <v>690610</v>
      </c>
      <c r="G10" s="50">
        <f t="shared" si="0"/>
        <v>742982</v>
      </c>
      <c r="H10" s="50">
        <f t="shared" si="0"/>
        <v>736267</v>
      </c>
      <c r="I10" s="50">
        <f t="shared" si="0"/>
        <v>763364</v>
      </c>
      <c r="J10" s="50">
        <f t="shared" si="0"/>
        <v>754538</v>
      </c>
      <c r="K10" s="50">
        <f t="shared" si="0"/>
        <v>740885</v>
      </c>
      <c r="L10" s="50">
        <f t="shared" si="0"/>
        <v>758275</v>
      </c>
      <c r="M10" s="50">
        <f t="shared" si="0"/>
        <v>768058</v>
      </c>
      <c r="N10" s="50">
        <f t="shared" si="0"/>
        <v>832154</v>
      </c>
      <c r="O10" s="51">
        <f>SUM(O7:O9)</f>
        <v>8992263.466666667</v>
      </c>
    </row>
    <row r="11" spans="2:15" ht="12.75">
      <c r="B11" s="477" t="s">
        <v>147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9"/>
    </row>
    <row r="12" spans="2:15" ht="12.75">
      <c r="B12" s="3" t="s">
        <v>22</v>
      </c>
      <c r="C12" s="47">
        <v>611672</v>
      </c>
      <c r="D12" s="47">
        <v>378340</v>
      </c>
      <c r="E12" s="47">
        <v>441918</v>
      </c>
      <c r="F12" s="47">
        <v>467800</v>
      </c>
      <c r="G12" s="47">
        <v>415819</v>
      </c>
      <c r="H12" s="47">
        <v>506428</v>
      </c>
      <c r="I12" s="47">
        <v>534181</v>
      </c>
      <c r="J12" s="47">
        <v>453471</v>
      </c>
      <c r="K12" s="47">
        <v>412828</v>
      </c>
      <c r="L12" s="48">
        <v>488321</v>
      </c>
      <c r="M12" s="48">
        <v>465325</v>
      </c>
      <c r="N12" s="48">
        <v>554441</v>
      </c>
      <c r="O12" s="49">
        <f>SUM(C12:N12)</f>
        <v>5730544</v>
      </c>
    </row>
    <row r="13" spans="2:15" ht="12.75">
      <c r="B13" s="3" t="s">
        <v>23</v>
      </c>
      <c r="C13" s="47">
        <v>688231</v>
      </c>
      <c r="D13" s="47">
        <v>452846</v>
      </c>
      <c r="E13" s="47">
        <v>531301</v>
      </c>
      <c r="F13" s="47">
        <v>553004</v>
      </c>
      <c r="G13" s="47">
        <v>505113</v>
      </c>
      <c r="H13" s="47">
        <v>600148</v>
      </c>
      <c r="I13" s="47">
        <v>625708</v>
      </c>
      <c r="J13" s="47">
        <v>541585</v>
      </c>
      <c r="K13" s="47">
        <v>507627.00000000006</v>
      </c>
      <c r="L13" s="48">
        <v>588981</v>
      </c>
      <c r="M13" s="48">
        <v>588972</v>
      </c>
      <c r="N13" s="48">
        <v>681517</v>
      </c>
      <c r="O13" s="49">
        <f>SUM(C13:N13)</f>
        <v>6865033</v>
      </c>
    </row>
    <row r="14" spans="2:15" ht="12.75">
      <c r="B14" s="9" t="s">
        <v>146</v>
      </c>
      <c r="C14" s="50">
        <f>SUM(C12:C13)</f>
        <v>1299903</v>
      </c>
      <c r="D14" s="50">
        <f aca="true" t="shared" si="1" ref="D14:N14">SUM(D12:D13)</f>
        <v>831186</v>
      </c>
      <c r="E14" s="50">
        <f t="shared" si="1"/>
        <v>973219</v>
      </c>
      <c r="F14" s="50">
        <f t="shared" si="1"/>
        <v>1020804</v>
      </c>
      <c r="G14" s="50">
        <f t="shared" si="1"/>
        <v>920932</v>
      </c>
      <c r="H14" s="50">
        <f t="shared" si="1"/>
        <v>1106576</v>
      </c>
      <c r="I14" s="50">
        <f t="shared" si="1"/>
        <v>1159889</v>
      </c>
      <c r="J14" s="50">
        <f t="shared" si="1"/>
        <v>995056</v>
      </c>
      <c r="K14" s="50">
        <f t="shared" si="1"/>
        <v>920455</v>
      </c>
      <c r="L14" s="50">
        <f t="shared" si="1"/>
        <v>1077302</v>
      </c>
      <c r="M14" s="50">
        <f t="shared" si="1"/>
        <v>1054297</v>
      </c>
      <c r="N14" s="50">
        <f t="shared" si="1"/>
        <v>1235958</v>
      </c>
      <c r="O14" s="51">
        <f>SUM(O12:O13)</f>
        <v>12595577</v>
      </c>
    </row>
    <row r="15" spans="2:15" ht="12.75">
      <c r="B15" s="477" t="s">
        <v>24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</row>
    <row r="16" spans="2:15" ht="12.75">
      <c r="B16" s="3" t="s">
        <v>25</v>
      </c>
      <c r="C16" s="47">
        <v>185185</v>
      </c>
      <c r="D16" s="47">
        <v>143309</v>
      </c>
      <c r="E16" s="47">
        <v>158288</v>
      </c>
      <c r="F16" s="47">
        <v>166414</v>
      </c>
      <c r="G16" s="47">
        <v>155547</v>
      </c>
      <c r="H16" s="47">
        <v>164889</v>
      </c>
      <c r="I16" s="47">
        <v>173843</v>
      </c>
      <c r="J16" s="47">
        <v>168653</v>
      </c>
      <c r="K16" s="47">
        <v>155776</v>
      </c>
      <c r="L16" s="48">
        <v>167410</v>
      </c>
      <c r="M16" s="48">
        <v>167369</v>
      </c>
      <c r="N16" s="48">
        <v>203225</v>
      </c>
      <c r="O16" s="49">
        <f>SUM(C16:N16)</f>
        <v>2009908</v>
      </c>
    </row>
    <row r="17" spans="2:15" ht="12.75">
      <c r="B17" s="3" t="s">
        <v>26</v>
      </c>
      <c r="C17" s="47">
        <v>176174</v>
      </c>
      <c r="D17" s="47">
        <v>138771</v>
      </c>
      <c r="E17" s="47">
        <v>148677</v>
      </c>
      <c r="F17" s="47">
        <v>161989</v>
      </c>
      <c r="G17" s="47">
        <v>153130</v>
      </c>
      <c r="H17" s="47">
        <v>162838</v>
      </c>
      <c r="I17" s="47">
        <v>170573</v>
      </c>
      <c r="J17" s="47">
        <v>164135</v>
      </c>
      <c r="K17" s="47">
        <v>149624</v>
      </c>
      <c r="L17" s="48">
        <v>159978</v>
      </c>
      <c r="M17" s="48">
        <v>154739</v>
      </c>
      <c r="N17" s="48">
        <v>187180</v>
      </c>
      <c r="O17" s="49">
        <f aca="true" t="shared" si="2" ref="O17:O22">SUM(C17:N17)</f>
        <v>1927808</v>
      </c>
    </row>
    <row r="18" spans="2:15" ht="12.75">
      <c r="B18" s="3" t="s">
        <v>27</v>
      </c>
      <c r="C18" s="47">
        <v>102730</v>
      </c>
      <c r="D18" s="47">
        <v>77182</v>
      </c>
      <c r="E18" s="47">
        <v>82297</v>
      </c>
      <c r="F18" s="47">
        <v>82072</v>
      </c>
      <c r="G18" s="47">
        <v>80481</v>
      </c>
      <c r="H18" s="47">
        <v>87096</v>
      </c>
      <c r="I18" s="47">
        <v>85182</v>
      </c>
      <c r="J18" s="47">
        <v>81972</v>
      </c>
      <c r="K18" s="47">
        <v>76112</v>
      </c>
      <c r="L18" s="48">
        <v>83444</v>
      </c>
      <c r="M18" s="48">
        <v>81242</v>
      </c>
      <c r="N18" s="48">
        <v>96465</v>
      </c>
      <c r="O18" s="49">
        <f t="shared" si="2"/>
        <v>1016275</v>
      </c>
    </row>
    <row r="19" spans="2:15" ht="12.75">
      <c r="B19" s="3" t="s">
        <v>113</v>
      </c>
      <c r="C19" s="47">
        <v>94245</v>
      </c>
      <c r="D19" s="47">
        <v>71927</v>
      </c>
      <c r="E19" s="47">
        <v>81001</v>
      </c>
      <c r="F19" s="47">
        <v>79747</v>
      </c>
      <c r="G19" s="47">
        <v>75663</v>
      </c>
      <c r="H19" s="47">
        <v>93777</v>
      </c>
      <c r="I19" s="47">
        <v>92380</v>
      </c>
      <c r="J19" s="47">
        <v>85313</v>
      </c>
      <c r="K19" s="47">
        <v>79045</v>
      </c>
      <c r="L19" s="48">
        <v>84606</v>
      </c>
      <c r="M19" s="48">
        <v>85402</v>
      </c>
      <c r="N19" s="48">
        <v>105408</v>
      </c>
      <c r="O19" s="49">
        <f t="shared" si="2"/>
        <v>1028514</v>
      </c>
    </row>
    <row r="20" spans="2:15" ht="12.75">
      <c r="B20" s="3" t="s">
        <v>28</v>
      </c>
      <c r="C20" s="47">
        <v>105804</v>
      </c>
      <c r="D20" s="47">
        <v>76862</v>
      </c>
      <c r="E20" s="47">
        <v>83605</v>
      </c>
      <c r="F20" s="47">
        <v>87185</v>
      </c>
      <c r="G20" s="47">
        <v>77878</v>
      </c>
      <c r="H20" s="47">
        <v>88424</v>
      </c>
      <c r="I20" s="47">
        <v>90961</v>
      </c>
      <c r="J20" s="47">
        <v>87222</v>
      </c>
      <c r="K20" s="47">
        <v>75700</v>
      </c>
      <c r="L20" s="48">
        <v>85961</v>
      </c>
      <c r="M20" s="48">
        <v>84914</v>
      </c>
      <c r="N20" s="48">
        <v>103898</v>
      </c>
      <c r="O20" s="49">
        <f t="shared" si="2"/>
        <v>1048414</v>
      </c>
    </row>
    <row r="21" spans="2:15" ht="12.75">
      <c r="B21" s="3" t="s">
        <v>29</v>
      </c>
      <c r="C21" s="47">
        <v>84834</v>
      </c>
      <c r="D21" s="47">
        <v>73008</v>
      </c>
      <c r="E21" s="47">
        <v>70425</v>
      </c>
      <c r="F21" s="47">
        <v>63553</v>
      </c>
      <c r="G21" s="47">
        <v>67557</v>
      </c>
      <c r="H21" s="47">
        <v>67955</v>
      </c>
      <c r="I21" s="47">
        <v>71164</v>
      </c>
      <c r="J21" s="47">
        <v>71787</v>
      </c>
      <c r="K21" s="47">
        <v>67993</v>
      </c>
      <c r="L21" s="48">
        <v>92556</v>
      </c>
      <c r="M21" s="48">
        <v>122494</v>
      </c>
      <c r="N21" s="48">
        <v>107094</v>
      </c>
      <c r="O21" s="49">
        <f t="shared" si="2"/>
        <v>960420</v>
      </c>
    </row>
    <row r="22" spans="2:15" ht="12.75">
      <c r="B22" s="3" t="s">
        <v>30</v>
      </c>
      <c r="C22" s="47">
        <v>207261</v>
      </c>
      <c r="D22" s="47">
        <v>142334.8064516129</v>
      </c>
      <c r="E22" s="47">
        <v>174757</v>
      </c>
      <c r="F22" s="47">
        <v>173283.87096774194</v>
      </c>
      <c r="G22" s="47">
        <v>171372</v>
      </c>
      <c r="H22" s="47">
        <v>181785.48387096776</v>
      </c>
      <c r="I22" s="47">
        <v>189252</v>
      </c>
      <c r="J22" s="47">
        <v>184777</v>
      </c>
      <c r="K22" s="47">
        <v>159090</v>
      </c>
      <c r="L22" s="48">
        <v>164295</v>
      </c>
      <c r="M22" s="48">
        <v>127125.48387096776</v>
      </c>
      <c r="N22" s="48">
        <v>191780</v>
      </c>
      <c r="O22" s="49">
        <f t="shared" si="2"/>
        <v>2067113.6451612902</v>
      </c>
    </row>
    <row r="23" spans="2:15" ht="12.75">
      <c r="B23" s="9" t="s">
        <v>146</v>
      </c>
      <c r="C23" s="50">
        <f>SUM(C16:C22)</f>
        <v>956233</v>
      </c>
      <c r="D23" s="50">
        <f aca="true" t="shared" si="3" ref="D23:N23">SUM(D16:D22)</f>
        <v>723393.8064516129</v>
      </c>
      <c r="E23" s="50">
        <f t="shared" si="3"/>
        <v>799050</v>
      </c>
      <c r="F23" s="50">
        <f t="shared" si="3"/>
        <v>814243.8709677419</v>
      </c>
      <c r="G23" s="50">
        <f t="shared" si="3"/>
        <v>781628</v>
      </c>
      <c r="H23" s="50">
        <f t="shared" si="3"/>
        <v>846764.4838709678</v>
      </c>
      <c r="I23" s="50">
        <f t="shared" si="3"/>
        <v>873355</v>
      </c>
      <c r="J23" s="50">
        <f t="shared" si="3"/>
        <v>843859</v>
      </c>
      <c r="K23" s="50">
        <f t="shared" si="3"/>
        <v>763340</v>
      </c>
      <c r="L23" s="50">
        <f t="shared" si="3"/>
        <v>838250</v>
      </c>
      <c r="M23" s="50">
        <f t="shared" si="3"/>
        <v>823285.4838709678</v>
      </c>
      <c r="N23" s="50">
        <f t="shared" si="3"/>
        <v>995050</v>
      </c>
      <c r="O23" s="51">
        <f>SUM(O16:O22)</f>
        <v>10058452.64516129</v>
      </c>
    </row>
    <row r="24" spans="2:15" ht="12.75">
      <c r="B24" s="477" t="s">
        <v>31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9"/>
    </row>
    <row r="25" spans="2:15" ht="12.75">
      <c r="B25" s="3" t="s">
        <v>32</v>
      </c>
      <c r="C25" s="47">
        <v>381339</v>
      </c>
      <c r="D25" s="47">
        <v>277650.14285714284</v>
      </c>
      <c r="E25" s="47">
        <v>305695</v>
      </c>
      <c r="F25" s="47">
        <v>323624</v>
      </c>
      <c r="G25" s="47">
        <v>311455</v>
      </c>
      <c r="H25" s="47">
        <v>343488</v>
      </c>
      <c r="I25" s="47">
        <v>358960</v>
      </c>
      <c r="J25" s="47">
        <v>337376</v>
      </c>
      <c r="K25" s="47">
        <v>313442</v>
      </c>
      <c r="L25" s="48">
        <v>334086</v>
      </c>
      <c r="M25" s="48">
        <v>325339</v>
      </c>
      <c r="N25" s="48">
        <v>381129</v>
      </c>
      <c r="O25" s="49">
        <f>SUM(C25:N25)</f>
        <v>3993583.1428571427</v>
      </c>
    </row>
    <row r="26" spans="2:15" ht="12.75">
      <c r="B26" s="3" t="s">
        <v>114</v>
      </c>
      <c r="C26" s="47">
        <v>126046</v>
      </c>
      <c r="D26" s="47">
        <v>108402</v>
      </c>
      <c r="E26" s="47">
        <v>104966</v>
      </c>
      <c r="F26" s="47">
        <v>113040</v>
      </c>
      <c r="G26" s="47">
        <v>18228</v>
      </c>
      <c r="H26" s="47">
        <v>74250</v>
      </c>
      <c r="I26" s="47">
        <v>377301</v>
      </c>
      <c r="J26" s="47">
        <v>252929</v>
      </c>
      <c r="K26" s="47">
        <v>279090</v>
      </c>
      <c r="L26" s="48">
        <v>154690</v>
      </c>
      <c r="M26" s="48">
        <v>112170</v>
      </c>
      <c r="N26" s="48">
        <v>129208</v>
      </c>
      <c r="O26" s="49">
        <f>SUM(C26:N26)</f>
        <v>1850320</v>
      </c>
    </row>
    <row r="27" spans="2:15" ht="12.75">
      <c r="B27" s="3" t="s">
        <v>33</v>
      </c>
      <c r="C27" s="47">
        <v>336634</v>
      </c>
      <c r="D27" s="47">
        <v>239166.10714285716</v>
      </c>
      <c r="E27" s="47">
        <v>264701</v>
      </c>
      <c r="F27" s="47">
        <v>278450</v>
      </c>
      <c r="G27" s="47">
        <v>258979.00000000003</v>
      </c>
      <c r="H27" s="47">
        <v>298295</v>
      </c>
      <c r="I27" s="47">
        <v>300770</v>
      </c>
      <c r="J27" s="47">
        <v>279367</v>
      </c>
      <c r="K27" s="47">
        <v>260208</v>
      </c>
      <c r="L27" s="48">
        <v>288356</v>
      </c>
      <c r="M27" s="48">
        <v>279769</v>
      </c>
      <c r="N27" s="48">
        <v>331906</v>
      </c>
      <c r="O27" s="49">
        <f>SUM(C27:N27)</f>
        <v>3416601.1071428573</v>
      </c>
    </row>
    <row r="28" spans="2:15" ht="12.75">
      <c r="B28" s="46" t="s">
        <v>34</v>
      </c>
      <c r="C28" s="47">
        <v>342394</v>
      </c>
      <c r="D28" s="47">
        <v>245344.14285714284</v>
      </c>
      <c r="E28" s="47">
        <v>271210</v>
      </c>
      <c r="F28" s="47">
        <v>284808</v>
      </c>
      <c r="G28" s="47">
        <v>265088</v>
      </c>
      <c r="H28" s="47">
        <v>304059</v>
      </c>
      <c r="I28" s="47">
        <v>307806</v>
      </c>
      <c r="J28" s="47">
        <v>286195</v>
      </c>
      <c r="K28" s="47">
        <v>266471</v>
      </c>
      <c r="L28" s="48">
        <v>295947</v>
      </c>
      <c r="M28" s="48">
        <v>287952</v>
      </c>
      <c r="N28" s="48">
        <v>340040</v>
      </c>
      <c r="O28" s="49">
        <f>SUM(C28:N28)</f>
        <v>3497314.1428571427</v>
      </c>
    </row>
    <row r="29" spans="2:15" ht="12.75">
      <c r="B29" s="9" t="s">
        <v>146</v>
      </c>
      <c r="C29" s="50">
        <f>SUM(C25:C28)</f>
        <v>1186413</v>
      </c>
      <c r="D29" s="50">
        <f aca="true" t="shared" si="4" ref="D29:N29">SUM(D25:D28)</f>
        <v>870562.3928571428</v>
      </c>
      <c r="E29" s="50">
        <f t="shared" si="4"/>
        <v>946572</v>
      </c>
      <c r="F29" s="50">
        <f t="shared" si="4"/>
        <v>999922</v>
      </c>
      <c r="G29" s="50">
        <f t="shared" si="4"/>
        <v>853750</v>
      </c>
      <c r="H29" s="50">
        <f t="shared" si="4"/>
        <v>1020092</v>
      </c>
      <c r="I29" s="50">
        <f t="shared" si="4"/>
        <v>1344837</v>
      </c>
      <c r="J29" s="50">
        <f t="shared" si="4"/>
        <v>1155867</v>
      </c>
      <c r="K29" s="50">
        <f t="shared" si="4"/>
        <v>1119211</v>
      </c>
      <c r="L29" s="50">
        <f t="shared" si="4"/>
        <v>1073079</v>
      </c>
      <c r="M29" s="50">
        <f t="shared" si="4"/>
        <v>1005230</v>
      </c>
      <c r="N29" s="50">
        <f t="shared" si="4"/>
        <v>1182283</v>
      </c>
      <c r="O29" s="51">
        <f>SUM(O25:O28)</f>
        <v>12757818.392857142</v>
      </c>
    </row>
    <row r="30" spans="2:15" ht="12.75">
      <c r="B30" s="477" t="s">
        <v>35</v>
      </c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9"/>
    </row>
    <row r="31" spans="2:15" ht="12.75">
      <c r="B31" s="3" t="s">
        <v>36</v>
      </c>
      <c r="C31" s="52">
        <v>127111.99999999999</v>
      </c>
      <c r="D31" s="52">
        <v>94990</v>
      </c>
      <c r="E31" s="47">
        <v>94527</v>
      </c>
      <c r="F31" s="47">
        <v>101347</v>
      </c>
      <c r="G31" s="47">
        <v>91677</v>
      </c>
      <c r="H31" s="47">
        <v>98322</v>
      </c>
      <c r="I31" s="47">
        <v>105943</v>
      </c>
      <c r="J31" s="47">
        <v>99142</v>
      </c>
      <c r="K31" s="47">
        <v>93300</v>
      </c>
      <c r="L31" s="48">
        <v>99435</v>
      </c>
      <c r="M31" s="48">
        <v>97901</v>
      </c>
      <c r="N31" s="48">
        <v>117402</v>
      </c>
      <c r="O31" s="49">
        <f>SUM(C31:N31)</f>
        <v>1221098</v>
      </c>
    </row>
    <row r="32" spans="2:15" ht="12.75">
      <c r="B32" s="3" t="s">
        <v>37</v>
      </c>
      <c r="C32" s="52">
        <v>35082</v>
      </c>
      <c r="D32" s="52">
        <v>28126</v>
      </c>
      <c r="E32" s="47">
        <v>29496</v>
      </c>
      <c r="F32" s="47">
        <v>25823</v>
      </c>
      <c r="G32" s="47">
        <v>28390</v>
      </c>
      <c r="H32" s="47">
        <v>24185</v>
      </c>
      <c r="I32" s="47">
        <v>24589</v>
      </c>
      <c r="J32" s="47">
        <v>27021</v>
      </c>
      <c r="K32" s="47">
        <v>29112</v>
      </c>
      <c r="L32" s="48">
        <v>26790</v>
      </c>
      <c r="M32" s="48">
        <v>27495</v>
      </c>
      <c r="N32" s="48">
        <v>28079</v>
      </c>
      <c r="O32" s="49">
        <f>SUM(C32:N32)</f>
        <v>334188</v>
      </c>
    </row>
    <row r="33" spans="2:15" ht="12.75">
      <c r="B33" s="3" t="s">
        <v>38</v>
      </c>
      <c r="C33" s="52">
        <v>173041</v>
      </c>
      <c r="D33" s="52">
        <v>124195</v>
      </c>
      <c r="E33" s="47">
        <v>125635</v>
      </c>
      <c r="F33" s="47">
        <v>137650</v>
      </c>
      <c r="G33" s="47">
        <v>123017</v>
      </c>
      <c r="H33" s="47">
        <v>134782</v>
      </c>
      <c r="I33" s="47">
        <v>149748</v>
      </c>
      <c r="J33" s="47">
        <v>133455</v>
      </c>
      <c r="K33" s="47">
        <v>128252</v>
      </c>
      <c r="L33" s="48">
        <v>135715</v>
      </c>
      <c r="M33" s="48">
        <v>135530</v>
      </c>
      <c r="N33" s="48">
        <v>167690</v>
      </c>
      <c r="O33" s="49">
        <f>SUM(C33:N33)</f>
        <v>1668710</v>
      </c>
    </row>
    <row r="34" spans="2:15" ht="12.75">
      <c r="B34" s="9" t="s">
        <v>146</v>
      </c>
      <c r="C34" s="50">
        <f>SUM(C31:C33)</f>
        <v>335235</v>
      </c>
      <c r="D34" s="50">
        <f aca="true" t="shared" si="5" ref="D34:N34">SUM(D31:D33)</f>
        <v>247311</v>
      </c>
      <c r="E34" s="50">
        <f t="shared" si="5"/>
        <v>249658</v>
      </c>
      <c r="F34" s="50">
        <f t="shared" si="5"/>
        <v>264820</v>
      </c>
      <c r="G34" s="50">
        <f t="shared" si="5"/>
        <v>243084</v>
      </c>
      <c r="H34" s="50">
        <f t="shared" si="5"/>
        <v>257289</v>
      </c>
      <c r="I34" s="50">
        <f t="shared" si="5"/>
        <v>280280</v>
      </c>
      <c r="J34" s="50">
        <f t="shared" si="5"/>
        <v>259618</v>
      </c>
      <c r="K34" s="50">
        <f t="shared" si="5"/>
        <v>250664</v>
      </c>
      <c r="L34" s="50">
        <f t="shared" si="5"/>
        <v>261940</v>
      </c>
      <c r="M34" s="50">
        <f t="shared" si="5"/>
        <v>260926</v>
      </c>
      <c r="N34" s="50">
        <f t="shared" si="5"/>
        <v>313171</v>
      </c>
      <c r="O34" s="51">
        <f>SUM(O31:O33)</f>
        <v>3223996</v>
      </c>
    </row>
    <row r="35" spans="2:15" ht="12.75">
      <c r="B35" s="477" t="s">
        <v>148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9"/>
    </row>
    <row r="36" spans="2:15" ht="12.75">
      <c r="B36" s="3" t="s">
        <v>149</v>
      </c>
      <c r="C36" s="47">
        <v>172307</v>
      </c>
      <c r="D36" s="47">
        <v>87627</v>
      </c>
      <c r="E36" s="47">
        <v>102490</v>
      </c>
      <c r="F36" s="47">
        <v>126069</v>
      </c>
      <c r="G36" s="47">
        <v>109359</v>
      </c>
      <c r="H36" s="47">
        <v>146531</v>
      </c>
      <c r="I36" s="47">
        <v>152189</v>
      </c>
      <c r="J36" s="47">
        <v>140415</v>
      </c>
      <c r="K36" s="47">
        <v>123496.00000000001</v>
      </c>
      <c r="L36" s="48">
        <v>148840</v>
      </c>
      <c r="M36" s="48">
        <v>147928</v>
      </c>
      <c r="N36" s="48">
        <v>198548</v>
      </c>
      <c r="O36" s="49">
        <f>SUM(C36:N36)</f>
        <v>1655799</v>
      </c>
    </row>
    <row r="37" spans="2:15" ht="12.75">
      <c r="B37" s="3" t="s">
        <v>150</v>
      </c>
      <c r="C37" s="47">
        <v>452938</v>
      </c>
      <c r="D37" s="47">
        <v>351658</v>
      </c>
      <c r="E37" s="47">
        <v>393583</v>
      </c>
      <c r="F37" s="47">
        <v>395072</v>
      </c>
      <c r="G37" s="47">
        <v>398992</v>
      </c>
      <c r="H37" s="47">
        <v>430522</v>
      </c>
      <c r="I37" s="47">
        <v>441453</v>
      </c>
      <c r="J37" s="47">
        <v>429967</v>
      </c>
      <c r="K37" s="47">
        <v>406124</v>
      </c>
      <c r="L37" s="48">
        <v>434722</v>
      </c>
      <c r="M37" s="48">
        <v>436672</v>
      </c>
      <c r="N37" s="48">
        <v>506863</v>
      </c>
      <c r="O37" s="49">
        <f>SUM(C37:N37)</f>
        <v>5078566</v>
      </c>
    </row>
    <row r="38" spans="2:15" ht="12.75">
      <c r="B38" s="9" t="s">
        <v>146</v>
      </c>
      <c r="C38" s="50">
        <f>SUM(C36:C37)</f>
        <v>625245</v>
      </c>
      <c r="D38" s="50">
        <f aca="true" t="shared" si="6" ref="D38:N38">SUM(D36:D37)</f>
        <v>439285</v>
      </c>
      <c r="E38" s="50">
        <f t="shared" si="6"/>
        <v>496073</v>
      </c>
      <c r="F38" s="50">
        <f t="shared" si="6"/>
        <v>521141</v>
      </c>
      <c r="G38" s="50">
        <f t="shared" si="6"/>
        <v>508351</v>
      </c>
      <c r="H38" s="50">
        <f t="shared" si="6"/>
        <v>577053</v>
      </c>
      <c r="I38" s="50">
        <f t="shared" si="6"/>
        <v>593642</v>
      </c>
      <c r="J38" s="50">
        <f t="shared" si="6"/>
        <v>570382</v>
      </c>
      <c r="K38" s="50">
        <f t="shared" si="6"/>
        <v>529620</v>
      </c>
      <c r="L38" s="50">
        <f t="shared" si="6"/>
        <v>583562</v>
      </c>
      <c r="M38" s="50">
        <f t="shared" si="6"/>
        <v>584600</v>
      </c>
      <c r="N38" s="50">
        <f t="shared" si="6"/>
        <v>705411</v>
      </c>
      <c r="O38" s="51">
        <f>SUM(O36:O37)</f>
        <v>6734365</v>
      </c>
    </row>
    <row r="39" spans="2:15" ht="12.75">
      <c r="B39" s="477" t="s">
        <v>151</v>
      </c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9"/>
    </row>
    <row r="40" spans="2:15" ht="12.75">
      <c r="B40" s="11" t="s">
        <v>43</v>
      </c>
      <c r="C40" s="47">
        <v>318920</v>
      </c>
      <c r="D40" s="47">
        <v>228248</v>
      </c>
      <c r="E40" s="47">
        <v>255385.00000000003</v>
      </c>
      <c r="F40" s="47">
        <v>262143</v>
      </c>
      <c r="G40" s="47">
        <v>243984</v>
      </c>
      <c r="H40" s="47">
        <v>274800</v>
      </c>
      <c r="I40" s="47">
        <v>280126</v>
      </c>
      <c r="J40" s="47">
        <v>266192</v>
      </c>
      <c r="K40" s="47">
        <v>237560</v>
      </c>
      <c r="L40" s="47">
        <v>271003</v>
      </c>
      <c r="M40" s="47">
        <v>275713</v>
      </c>
      <c r="N40" s="48">
        <v>363413</v>
      </c>
      <c r="O40" s="49">
        <f>SUM(C40:N40)</f>
        <v>3277487</v>
      </c>
    </row>
    <row r="41" spans="2:15" ht="12.75">
      <c r="B41" s="11" t="s">
        <v>44</v>
      </c>
      <c r="C41" s="47">
        <v>476283</v>
      </c>
      <c r="D41" s="47">
        <v>351654</v>
      </c>
      <c r="E41" s="47">
        <v>389834</v>
      </c>
      <c r="F41" s="47">
        <v>397608</v>
      </c>
      <c r="G41" s="47">
        <v>379228</v>
      </c>
      <c r="H41" s="47">
        <v>417941</v>
      </c>
      <c r="I41" s="47">
        <v>427005</v>
      </c>
      <c r="J41" s="47">
        <v>404177</v>
      </c>
      <c r="K41" s="47">
        <v>369875</v>
      </c>
      <c r="L41" s="47">
        <v>411668</v>
      </c>
      <c r="M41" s="47">
        <v>419351</v>
      </c>
      <c r="N41" s="48">
        <v>524996</v>
      </c>
      <c r="O41" s="49">
        <f>SUM(C41:N41)</f>
        <v>4969620</v>
      </c>
    </row>
    <row r="42" spans="2:15" ht="12.75">
      <c r="B42" s="11" t="s">
        <v>45</v>
      </c>
      <c r="C42" s="47">
        <v>337307</v>
      </c>
      <c r="D42" s="47">
        <v>264203</v>
      </c>
      <c r="E42" s="47">
        <v>290904</v>
      </c>
      <c r="F42" s="47">
        <v>281411</v>
      </c>
      <c r="G42" s="47">
        <v>280904</v>
      </c>
      <c r="H42" s="47">
        <v>302256</v>
      </c>
      <c r="I42" s="47">
        <v>308262</v>
      </c>
      <c r="J42" s="47">
        <v>291911</v>
      </c>
      <c r="K42" s="47">
        <v>272812</v>
      </c>
      <c r="L42" s="47">
        <v>300414</v>
      </c>
      <c r="M42" s="47">
        <v>300242</v>
      </c>
      <c r="N42" s="48">
        <v>362653</v>
      </c>
      <c r="O42" s="49">
        <f>SUM(C42:N42)</f>
        <v>3593279</v>
      </c>
    </row>
    <row r="43" spans="2:15" ht="12.75">
      <c r="B43" s="9" t="s">
        <v>146</v>
      </c>
      <c r="C43" s="50">
        <f>SUM(C40:C42)</f>
        <v>1132510</v>
      </c>
      <c r="D43" s="50">
        <f aca="true" t="shared" si="7" ref="D43:N43">SUM(D40:D42)</f>
        <v>844105</v>
      </c>
      <c r="E43" s="50">
        <f t="shared" si="7"/>
        <v>936123</v>
      </c>
      <c r="F43" s="50">
        <f t="shared" si="7"/>
        <v>941162</v>
      </c>
      <c r="G43" s="50">
        <f t="shared" si="7"/>
        <v>904116</v>
      </c>
      <c r="H43" s="50">
        <f t="shared" si="7"/>
        <v>994997</v>
      </c>
      <c r="I43" s="50">
        <f t="shared" si="7"/>
        <v>1015393</v>
      </c>
      <c r="J43" s="50">
        <f t="shared" si="7"/>
        <v>962280</v>
      </c>
      <c r="K43" s="50">
        <f t="shared" si="7"/>
        <v>880247</v>
      </c>
      <c r="L43" s="50">
        <f t="shared" si="7"/>
        <v>983085</v>
      </c>
      <c r="M43" s="50">
        <f t="shared" si="7"/>
        <v>995306</v>
      </c>
      <c r="N43" s="50">
        <f t="shared" si="7"/>
        <v>1251062</v>
      </c>
      <c r="O43" s="51">
        <f>SUM(O40:O42)</f>
        <v>11840386</v>
      </c>
    </row>
    <row r="44" spans="2:15" ht="12.75">
      <c r="B44" s="474" t="s">
        <v>152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6"/>
    </row>
    <row r="45" spans="2:15" ht="12.75">
      <c r="B45" s="11" t="s">
        <v>153</v>
      </c>
      <c r="C45" s="47">
        <v>337728</v>
      </c>
      <c r="D45" s="47">
        <v>280481</v>
      </c>
      <c r="E45" s="47">
        <v>300763</v>
      </c>
      <c r="F45" s="47">
        <v>291471</v>
      </c>
      <c r="G45" s="47">
        <v>293743</v>
      </c>
      <c r="H45" s="47">
        <v>295716</v>
      </c>
      <c r="I45" s="47">
        <v>304877</v>
      </c>
      <c r="J45" s="47">
        <v>304669</v>
      </c>
      <c r="K45" s="47">
        <v>296196</v>
      </c>
      <c r="L45" s="48">
        <v>314093</v>
      </c>
      <c r="M45" s="48">
        <v>308309</v>
      </c>
      <c r="N45" s="48">
        <v>352248</v>
      </c>
      <c r="O45" s="49">
        <f>SUM(C45:N45)</f>
        <v>3680294</v>
      </c>
    </row>
    <row r="46" spans="2:15" ht="12.75">
      <c r="B46" s="11" t="s">
        <v>154</v>
      </c>
      <c r="C46" s="47">
        <v>367728</v>
      </c>
      <c r="D46" s="47">
        <v>313975</v>
      </c>
      <c r="E46" s="47">
        <v>344951</v>
      </c>
      <c r="F46" s="47">
        <v>328734</v>
      </c>
      <c r="G46" s="47">
        <v>332107</v>
      </c>
      <c r="H46" s="47">
        <v>340331</v>
      </c>
      <c r="I46" s="47">
        <v>352416</v>
      </c>
      <c r="J46" s="47">
        <v>344253</v>
      </c>
      <c r="K46" s="47">
        <v>336710</v>
      </c>
      <c r="L46" s="48">
        <v>361090</v>
      </c>
      <c r="M46" s="48">
        <v>352181</v>
      </c>
      <c r="N46" s="48">
        <v>391688</v>
      </c>
      <c r="O46" s="49">
        <f>SUM(C46:N46)</f>
        <v>4166164</v>
      </c>
    </row>
    <row r="47" spans="2:15" ht="12.75">
      <c r="B47" s="9" t="s">
        <v>146</v>
      </c>
      <c r="C47" s="50">
        <f aca="true" t="shared" si="8" ref="C47:O47">SUM(C45:C46)</f>
        <v>705456</v>
      </c>
      <c r="D47" s="50">
        <f t="shared" si="8"/>
        <v>594456</v>
      </c>
      <c r="E47" s="50">
        <f t="shared" si="8"/>
        <v>645714</v>
      </c>
      <c r="F47" s="50">
        <f t="shared" si="8"/>
        <v>620205</v>
      </c>
      <c r="G47" s="50">
        <f t="shared" si="8"/>
        <v>625850</v>
      </c>
      <c r="H47" s="50">
        <f t="shared" si="8"/>
        <v>636047</v>
      </c>
      <c r="I47" s="50">
        <f t="shared" si="8"/>
        <v>657293</v>
      </c>
      <c r="J47" s="50">
        <f t="shared" si="8"/>
        <v>648922</v>
      </c>
      <c r="K47" s="50">
        <f t="shared" si="8"/>
        <v>632906</v>
      </c>
      <c r="L47" s="50">
        <f t="shared" si="8"/>
        <v>675183</v>
      </c>
      <c r="M47" s="50">
        <f t="shared" si="8"/>
        <v>660490</v>
      </c>
      <c r="N47" s="50">
        <f t="shared" si="8"/>
        <v>743936</v>
      </c>
      <c r="O47" s="51">
        <f t="shared" si="8"/>
        <v>7846458</v>
      </c>
    </row>
    <row r="48" spans="2:15" ht="12.75">
      <c r="B48" s="474" t="s">
        <v>51</v>
      </c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6"/>
    </row>
    <row r="49" spans="2:15" ht="12.75">
      <c r="B49" s="11" t="s">
        <v>157</v>
      </c>
      <c r="C49" s="47">
        <v>638919</v>
      </c>
      <c r="D49" s="47">
        <v>843816</v>
      </c>
      <c r="E49" s="47">
        <v>768304</v>
      </c>
      <c r="F49" s="47">
        <v>918540</v>
      </c>
      <c r="G49" s="47">
        <v>941268</v>
      </c>
      <c r="H49" s="47">
        <v>921241</v>
      </c>
      <c r="I49" s="47">
        <v>917693</v>
      </c>
      <c r="J49" s="47">
        <v>960920</v>
      </c>
      <c r="K49" s="47">
        <v>932332</v>
      </c>
      <c r="L49" s="48">
        <v>961144</v>
      </c>
      <c r="M49" s="48">
        <v>951904</v>
      </c>
      <c r="N49" s="48">
        <v>1064008</v>
      </c>
      <c r="O49" s="49">
        <f>SUM(C49:N49)</f>
        <v>10820089</v>
      </c>
    </row>
    <row r="50" spans="2:15" ht="12.75">
      <c r="B50" s="11" t="s">
        <v>158</v>
      </c>
      <c r="C50" s="47">
        <v>40746</v>
      </c>
      <c r="D50" s="47">
        <v>52145</v>
      </c>
      <c r="E50" s="47">
        <v>57877</v>
      </c>
      <c r="F50" s="47">
        <v>57540</v>
      </c>
      <c r="G50" s="47">
        <v>63504</v>
      </c>
      <c r="H50" s="47">
        <v>58646</v>
      </c>
      <c r="I50" s="47">
        <v>52886</v>
      </c>
      <c r="J50" s="47">
        <v>59867</v>
      </c>
      <c r="K50" s="47">
        <v>65132</v>
      </c>
      <c r="L50" s="48">
        <v>60939</v>
      </c>
      <c r="M50" s="48">
        <v>63477</v>
      </c>
      <c r="N50" s="48">
        <v>65653</v>
      </c>
      <c r="O50" s="49">
        <f>SUM(C50:N50)</f>
        <v>698412</v>
      </c>
    </row>
    <row r="51" spans="2:15" ht="12.75">
      <c r="B51" s="11" t="s">
        <v>159</v>
      </c>
      <c r="C51" s="47">
        <v>4587</v>
      </c>
      <c r="D51" s="47">
        <v>5933</v>
      </c>
      <c r="E51" s="47">
        <v>6355</v>
      </c>
      <c r="F51" s="47">
        <v>5730</v>
      </c>
      <c r="G51" s="47">
        <v>5775</v>
      </c>
      <c r="H51" s="47">
        <v>6044</v>
      </c>
      <c r="I51" s="47">
        <v>7167</v>
      </c>
      <c r="J51" s="47">
        <v>6077</v>
      </c>
      <c r="K51" s="47">
        <v>5073</v>
      </c>
      <c r="L51" s="48">
        <v>5766</v>
      </c>
      <c r="M51" s="48">
        <v>6209</v>
      </c>
      <c r="N51" s="48">
        <v>6069</v>
      </c>
      <c r="O51" s="49">
        <f>SUM(C51:N51)</f>
        <v>70785</v>
      </c>
    </row>
    <row r="52" spans="2:15" ht="12.75">
      <c r="B52" s="9" t="s">
        <v>146</v>
      </c>
      <c r="C52" s="50">
        <f>SUM(C49:C51)</f>
        <v>684252</v>
      </c>
      <c r="D52" s="50">
        <f aca="true" t="shared" si="9" ref="D52:N52">SUM(D49:D51)</f>
        <v>901894</v>
      </c>
      <c r="E52" s="50">
        <f t="shared" si="9"/>
        <v>832536</v>
      </c>
      <c r="F52" s="50">
        <f t="shared" si="9"/>
        <v>981810</v>
      </c>
      <c r="G52" s="50">
        <f t="shared" si="9"/>
        <v>1010547</v>
      </c>
      <c r="H52" s="50">
        <f t="shared" si="9"/>
        <v>985931</v>
      </c>
      <c r="I52" s="50">
        <f t="shared" si="9"/>
        <v>977746</v>
      </c>
      <c r="J52" s="50">
        <f t="shared" si="9"/>
        <v>1026864</v>
      </c>
      <c r="K52" s="50">
        <f t="shared" si="9"/>
        <v>1002537</v>
      </c>
      <c r="L52" s="50">
        <f t="shared" si="9"/>
        <v>1027849</v>
      </c>
      <c r="M52" s="50">
        <f t="shared" si="9"/>
        <v>1021590</v>
      </c>
      <c r="N52" s="50">
        <f t="shared" si="9"/>
        <v>1135730</v>
      </c>
      <c r="O52" s="51">
        <f>SUM(O49:O51)</f>
        <v>11589286</v>
      </c>
    </row>
    <row r="53" spans="2:15" ht="12.75">
      <c r="B53" s="474" t="s">
        <v>55</v>
      </c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6"/>
    </row>
    <row r="54" spans="2:15" ht="12.75">
      <c r="B54" s="11" t="s">
        <v>56</v>
      </c>
      <c r="C54" s="47">
        <v>130245.99999999999</v>
      </c>
      <c r="D54" s="47">
        <v>89169.82142857142</v>
      </c>
      <c r="E54" s="47">
        <v>99326.06666666667</v>
      </c>
      <c r="F54" s="47">
        <v>90410</v>
      </c>
      <c r="G54" s="47">
        <v>80092</v>
      </c>
      <c r="H54" s="47">
        <v>103561</v>
      </c>
      <c r="I54" s="47">
        <v>101611</v>
      </c>
      <c r="J54" s="47">
        <v>100101</v>
      </c>
      <c r="K54" s="48">
        <v>89002</v>
      </c>
      <c r="L54" s="48">
        <v>101540</v>
      </c>
      <c r="M54" s="48">
        <v>95781.29032258064</v>
      </c>
      <c r="N54" s="48">
        <v>127877</v>
      </c>
      <c r="O54" s="49">
        <f>SUM(C54:N54)</f>
        <v>1208717.1784178186</v>
      </c>
    </row>
    <row r="55" spans="2:15" ht="12.75">
      <c r="B55" s="11" t="s">
        <v>57</v>
      </c>
      <c r="C55" s="47">
        <v>513822.99999999994</v>
      </c>
      <c r="D55" s="47">
        <v>422787.89285714284</v>
      </c>
      <c r="E55" s="47">
        <v>449146</v>
      </c>
      <c r="F55" s="47">
        <v>426395</v>
      </c>
      <c r="G55" s="47">
        <v>432214</v>
      </c>
      <c r="H55" s="47">
        <v>477276</v>
      </c>
      <c r="I55" s="47">
        <v>485020</v>
      </c>
      <c r="J55" s="47">
        <v>474906</v>
      </c>
      <c r="K55" s="47">
        <v>448257</v>
      </c>
      <c r="L55" s="47">
        <v>473480</v>
      </c>
      <c r="M55" s="48">
        <v>456543.87096774194</v>
      </c>
      <c r="N55" s="48">
        <v>559545</v>
      </c>
      <c r="O55" s="49">
        <f>SUM(C55:N55)</f>
        <v>5619393.763824885</v>
      </c>
    </row>
    <row r="56" spans="2:15" ht="12.75">
      <c r="B56" s="11" t="s">
        <v>58</v>
      </c>
      <c r="C56" s="47">
        <v>195177</v>
      </c>
      <c r="D56" s="47">
        <v>186896.71428571426</v>
      </c>
      <c r="E56" s="47">
        <v>202573.63333333333</v>
      </c>
      <c r="F56" s="47">
        <v>179992</v>
      </c>
      <c r="G56" s="47">
        <v>194498</v>
      </c>
      <c r="H56" s="47">
        <v>194905</v>
      </c>
      <c r="I56" s="47">
        <v>202683</v>
      </c>
      <c r="J56" s="47">
        <v>201333</v>
      </c>
      <c r="K56" s="47">
        <v>196609</v>
      </c>
      <c r="L56" s="48">
        <v>195865</v>
      </c>
      <c r="M56" s="48">
        <v>202508</v>
      </c>
      <c r="N56" s="48">
        <v>236889</v>
      </c>
      <c r="O56" s="49">
        <f>SUM(C56:N56)</f>
        <v>2389929.3476190474</v>
      </c>
    </row>
    <row r="57" spans="2:15" ht="12.75">
      <c r="B57" s="11" t="s">
        <v>59</v>
      </c>
      <c r="C57" s="47">
        <v>107097</v>
      </c>
      <c r="D57" s="47">
        <v>76206.82142857142</v>
      </c>
      <c r="E57" s="47">
        <v>82106.59999999999</v>
      </c>
      <c r="F57" s="47">
        <v>76809</v>
      </c>
      <c r="G57" s="47">
        <v>69655</v>
      </c>
      <c r="H57" s="47">
        <v>85349</v>
      </c>
      <c r="I57" s="47">
        <v>86374</v>
      </c>
      <c r="J57" s="47">
        <v>85926</v>
      </c>
      <c r="K57" s="47">
        <v>77816</v>
      </c>
      <c r="L57" s="48">
        <v>88288</v>
      </c>
      <c r="M57" s="48">
        <v>83602.25806451612</v>
      </c>
      <c r="N57" s="48">
        <v>114483</v>
      </c>
      <c r="O57" s="49">
        <f>SUM(C57:N57)</f>
        <v>1033712.6794930876</v>
      </c>
    </row>
    <row r="58" spans="2:15" ht="12.75">
      <c r="B58" s="9" t="s">
        <v>146</v>
      </c>
      <c r="C58" s="50">
        <f aca="true" t="shared" si="10" ref="C58:O58">SUM(C54:C57)</f>
        <v>946342.9999999999</v>
      </c>
      <c r="D58" s="50">
        <f t="shared" si="10"/>
        <v>775061.25</v>
      </c>
      <c r="E58" s="50">
        <f t="shared" si="10"/>
        <v>833152.2999999999</v>
      </c>
      <c r="F58" s="50">
        <f t="shared" si="10"/>
        <v>773606</v>
      </c>
      <c r="G58" s="50">
        <f t="shared" si="10"/>
        <v>776459</v>
      </c>
      <c r="H58" s="50">
        <f t="shared" si="10"/>
        <v>861091</v>
      </c>
      <c r="I58" s="50">
        <f t="shared" si="10"/>
        <v>875688</v>
      </c>
      <c r="J58" s="50">
        <f t="shared" si="10"/>
        <v>862266</v>
      </c>
      <c r="K58" s="50">
        <f t="shared" si="10"/>
        <v>811684</v>
      </c>
      <c r="L58" s="50">
        <f t="shared" si="10"/>
        <v>859173</v>
      </c>
      <c r="M58" s="50">
        <f t="shared" si="10"/>
        <v>838435.4193548387</v>
      </c>
      <c r="N58" s="50">
        <f t="shared" si="10"/>
        <v>1038794</v>
      </c>
      <c r="O58" s="51">
        <f t="shared" si="10"/>
        <v>10251752.969354838</v>
      </c>
    </row>
    <row r="59" spans="2:15" ht="12.75">
      <c r="B59" s="474" t="s">
        <v>60</v>
      </c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6"/>
    </row>
    <row r="60" spans="2:15" ht="12.75">
      <c r="B60" s="53" t="s">
        <v>61</v>
      </c>
      <c r="C60" s="47">
        <v>240807</v>
      </c>
      <c r="D60" s="47">
        <v>216553</v>
      </c>
      <c r="E60" s="47">
        <v>233597</v>
      </c>
      <c r="F60" s="47">
        <v>228898</v>
      </c>
      <c r="G60" s="47">
        <v>242107</v>
      </c>
      <c r="H60" s="47">
        <v>239883</v>
      </c>
      <c r="I60" s="47">
        <v>230704.06666666665</v>
      </c>
      <c r="J60" s="47">
        <v>655686</v>
      </c>
      <c r="K60" s="47">
        <v>641000</v>
      </c>
      <c r="L60" s="47">
        <v>249457</v>
      </c>
      <c r="M60" s="47">
        <v>637375.8</v>
      </c>
      <c r="N60" s="48">
        <v>696116</v>
      </c>
      <c r="O60" s="49">
        <f>SUM(C60:N60)</f>
        <v>4512183.866666666</v>
      </c>
    </row>
    <row r="61" spans="2:15" ht="12.75">
      <c r="B61" s="53" t="s">
        <v>62</v>
      </c>
      <c r="C61" s="47">
        <v>591717</v>
      </c>
      <c r="D61" s="47">
        <v>573958</v>
      </c>
      <c r="E61" s="47">
        <v>626185</v>
      </c>
      <c r="F61" s="47">
        <v>589449</v>
      </c>
      <c r="G61" s="47">
        <v>628317</v>
      </c>
      <c r="H61" s="47">
        <v>640248</v>
      </c>
      <c r="I61" s="47">
        <v>596669.4</v>
      </c>
      <c r="J61" s="47">
        <v>248467</v>
      </c>
      <c r="K61" s="47">
        <v>241266</v>
      </c>
      <c r="L61" s="47">
        <v>665136</v>
      </c>
      <c r="M61" s="47">
        <v>239509</v>
      </c>
      <c r="N61" s="48">
        <v>252162</v>
      </c>
      <c r="O61" s="49">
        <f>SUM(C61:N61)</f>
        <v>5893083.4</v>
      </c>
    </row>
    <row r="62" spans="2:15" ht="12.75">
      <c r="B62" s="54" t="s">
        <v>146</v>
      </c>
      <c r="C62" s="50">
        <f>SUM(C60:C61)</f>
        <v>832524</v>
      </c>
      <c r="D62" s="50">
        <f aca="true" t="shared" si="11" ref="D62:N62">SUM(D60:D61)</f>
        <v>790511</v>
      </c>
      <c r="E62" s="50">
        <f t="shared" si="11"/>
        <v>859782</v>
      </c>
      <c r="F62" s="50">
        <f t="shared" si="11"/>
        <v>818347</v>
      </c>
      <c r="G62" s="50">
        <f t="shared" si="11"/>
        <v>870424</v>
      </c>
      <c r="H62" s="50">
        <f t="shared" si="11"/>
        <v>880131</v>
      </c>
      <c r="I62" s="50">
        <f t="shared" si="11"/>
        <v>827373.4666666667</v>
      </c>
      <c r="J62" s="50">
        <f t="shared" si="11"/>
        <v>904153</v>
      </c>
      <c r="K62" s="50">
        <f t="shared" si="11"/>
        <v>882266</v>
      </c>
      <c r="L62" s="50">
        <f t="shared" si="11"/>
        <v>914593</v>
      </c>
      <c r="M62" s="50">
        <f t="shared" si="11"/>
        <v>876884.8</v>
      </c>
      <c r="N62" s="50">
        <f t="shared" si="11"/>
        <v>948278</v>
      </c>
      <c r="O62" s="51">
        <f>SUM(O60:O61)</f>
        <v>10405267.266666666</v>
      </c>
    </row>
    <row r="63" spans="2:15" ht="12.75">
      <c r="B63" s="484" t="s">
        <v>63</v>
      </c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6"/>
    </row>
    <row r="64" spans="2:15" ht="12.75">
      <c r="B64" s="53" t="s">
        <v>64</v>
      </c>
      <c r="C64" s="47">
        <v>418603</v>
      </c>
      <c r="D64" s="47">
        <v>325116</v>
      </c>
      <c r="E64" s="47">
        <v>374868.5333333333</v>
      </c>
      <c r="F64" s="47">
        <v>361788</v>
      </c>
      <c r="G64" s="47">
        <v>346220</v>
      </c>
      <c r="H64" s="47">
        <v>371078</v>
      </c>
      <c r="I64" s="47">
        <v>376059</v>
      </c>
      <c r="J64" s="47">
        <v>354877</v>
      </c>
      <c r="K64" s="47">
        <v>330080</v>
      </c>
      <c r="L64" s="48">
        <v>361842</v>
      </c>
      <c r="M64" s="48">
        <v>350668</v>
      </c>
      <c r="N64" s="48">
        <v>427036</v>
      </c>
      <c r="O64" s="49">
        <f>SUM(C64:N64)</f>
        <v>4398235.533333333</v>
      </c>
    </row>
    <row r="65" spans="2:15" ht="12.75">
      <c r="B65" s="53" t="s">
        <v>160</v>
      </c>
      <c r="C65" s="47">
        <v>286990</v>
      </c>
      <c r="D65" s="47">
        <v>212356</v>
      </c>
      <c r="E65" s="47">
        <v>245654.3333333333</v>
      </c>
      <c r="F65" s="47">
        <v>240457</v>
      </c>
      <c r="G65" s="47">
        <v>220261</v>
      </c>
      <c r="H65" s="47">
        <v>242451</v>
      </c>
      <c r="I65" s="47">
        <v>248544</v>
      </c>
      <c r="J65" s="47">
        <v>228421</v>
      </c>
      <c r="K65" s="47">
        <v>207785</v>
      </c>
      <c r="L65" s="48">
        <v>232820</v>
      </c>
      <c r="M65" s="48">
        <v>223821</v>
      </c>
      <c r="N65" s="48">
        <v>277847</v>
      </c>
      <c r="O65" s="49">
        <f>SUM(C65:N65)</f>
        <v>2867407.333333333</v>
      </c>
    </row>
    <row r="66" spans="2:15" ht="12.75">
      <c r="B66" s="54" t="s">
        <v>146</v>
      </c>
      <c r="C66" s="50">
        <f>SUM(C64:C65)</f>
        <v>705593</v>
      </c>
      <c r="D66" s="50">
        <f aca="true" t="shared" si="12" ref="D66:N66">SUM(D64:D65)</f>
        <v>537472</v>
      </c>
      <c r="E66" s="50">
        <f t="shared" si="12"/>
        <v>620522.8666666667</v>
      </c>
      <c r="F66" s="50">
        <f t="shared" si="12"/>
        <v>602245</v>
      </c>
      <c r="G66" s="50">
        <f t="shared" si="12"/>
        <v>566481</v>
      </c>
      <c r="H66" s="50">
        <f t="shared" si="12"/>
        <v>613529</v>
      </c>
      <c r="I66" s="50">
        <f t="shared" si="12"/>
        <v>624603</v>
      </c>
      <c r="J66" s="50">
        <f t="shared" si="12"/>
        <v>583298</v>
      </c>
      <c r="K66" s="50">
        <f t="shared" si="12"/>
        <v>537865</v>
      </c>
      <c r="L66" s="50">
        <f t="shared" si="12"/>
        <v>594662</v>
      </c>
      <c r="M66" s="50">
        <f t="shared" si="12"/>
        <v>574489</v>
      </c>
      <c r="N66" s="50">
        <f t="shared" si="12"/>
        <v>704883</v>
      </c>
      <c r="O66" s="51">
        <f>SUM(O64:O65)</f>
        <v>7265642.866666666</v>
      </c>
    </row>
    <row r="67" spans="2:15" ht="12.75">
      <c r="B67" s="474" t="s">
        <v>65</v>
      </c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6"/>
    </row>
    <row r="68" spans="2:15" ht="12.75">
      <c r="B68" s="11" t="s">
        <v>161</v>
      </c>
      <c r="C68" s="47">
        <v>104160</v>
      </c>
      <c r="D68" s="47">
        <v>73979</v>
      </c>
      <c r="E68" s="47">
        <v>79980</v>
      </c>
      <c r="F68" s="47">
        <v>79680</v>
      </c>
      <c r="G68" s="47">
        <v>79639</v>
      </c>
      <c r="H68" s="47">
        <v>84000</v>
      </c>
      <c r="I68" s="47">
        <v>88381</v>
      </c>
      <c r="J68" s="47">
        <v>90055</v>
      </c>
      <c r="K68" s="47">
        <v>83040</v>
      </c>
      <c r="L68" s="48">
        <v>87420</v>
      </c>
      <c r="M68" s="48">
        <v>88440</v>
      </c>
      <c r="N68" s="48">
        <v>97588</v>
      </c>
      <c r="O68" s="49">
        <f aca="true" t="shared" si="13" ref="O68:O73">SUM(C68:N68)</f>
        <v>1036362</v>
      </c>
    </row>
    <row r="69" spans="2:15" ht="12.75">
      <c r="B69" s="11" t="s">
        <v>162</v>
      </c>
      <c r="C69" s="47">
        <v>293725</v>
      </c>
      <c r="D69" s="47">
        <v>224489</v>
      </c>
      <c r="E69" s="47">
        <v>246543</v>
      </c>
      <c r="F69" s="47">
        <v>244530</v>
      </c>
      <c r="G69" s="47">
        <v>245210</v>
      </c>
      <c r="H69" s="47">
        <v>255030</v>
      </c>
      <c r="I69" s="47">
        <v>266135</v>
      </c>
      <c r="J69" s="47">
        <v>255626</v>
      </c>
      <c r="K69" s="47">
        <v>238650</v>
      </c>
      <c r="L69" s="48">
        <v>265236</v>
      </c>
      <c r="M69" s="48">
        <v>256620</v>
      </c>
      <c r="N69" s="48">
        <v>291028</v>
      </c>
      <c r="O69" s="49">
        <f t="shared" si="13"/>
        <v>3082822</v>
      </c>
    </row>
    <row r="70" spans="2:15" ht="12.75" customHeight="1">
      <c r="B70" s="11" t="s">
        <v>163</v>
      </c>
      <c r="C70" s="47">
        <v>211761</v>
      </c>
      <c r="D70" s="47">
        <v>172144</v>
      </c>
      <c r="E70" s="47">
        <v>193347</v>
      </c>
      <c r="F70" s="47">
        <v>193680</v>
      </c>
      <c r="G70" s="47">
        <v>192913</v>
      </c>
      <c r="H70" s="47">
        <v>197610</v>
      </c>
      <c r="I70" s="47">
        <v>201252</v>
      </c>
      <c r="J70" s="47">
        <v>196571</v>
      </c>
      <c r="K70" s="47">
        <v>190140</v>
      </c>
      <c r="L70" s="48">
        <v>202895</v>
      </c>
      <c r="M70" s="48">
        <v>199440</v>
      </c>
      <c r="N70" s="48">
        <v>236003</v>
      </c>
      <c r="O70" s="49">
        <f t="shared" si="13"/>
        <v>2387756</v>
      </c>
    </row>
    <row r="71" spans="2:15" ht="12.75">
      <c r="B71" s="11" t="s">
        <v>164</v>
      </c>
      <c r="C71" s="47">
        <v>113429</v>
      </c>
      <c r="D71" s="47">
        <v>85753</v>
      </c>
      <c r="E71" s="47">
        <v>95573</v>
      </c>
      <c r="F71" s="47">
        <v>97950</v>
      </c>
      <c r="G71" s="47">
        <v>94643</v>
      </c>
      <c r="H71" s="47">
        <v>97500</v>
      </c>
      <c r="I71" s="47">
        <v>95325</v>
      </c>
      <c r="J71" s="47">
        <v>100688</v>
      </c>
      <c r="K71" s="47">
        <v>99420</v>
      </c>
      <c r="L71" s="48">
        <v>101463</v>
      </c>
      <c r="M71" s="48">
        <v>97080</v>
      </c>
      <c r="N71" s="48">
        <v>111600</v>
      </c>
      <c r="O71" s="49">
        <f t="shared" si="13"/>
        <v>1190424</v>
      </c>
    </row>
    <row r="72" spans="2:15" ht="12.75">
      <c r="B72" s="11" t="s">
        <v>165</v>
      </c>
      <c r="C72" s="47">
        <v>152148</v>
      </c>
      <c r="D72" s="47">
        <v>121278</v>
      </c>
      <c r="E72" s="47">
        <v>123907</v>
      </c>
      <c r="F72" s="47">
        <v>121650</v>
      </c>
      <c r="G72" s="47">
        <v>127565</v>
      </c>
      <c r="H72" s="47">
        <v>128070</v>
      </c>
      <c r="I72" s="47">
        <v>137113</v>
      </c>
      <c r="J72" s="47">
        <v>140213</v>
      </c>
      <c r="K72" s="47">
        <v>140070</v>
      </c>
      <c r="L72" s="48">
        <v>140926</v>
      </c>
      <c r="M72" s="48">
        <v>137490</v>
      </c>
      <c r="N72" s="48">
        <v>146165</v>
      </c>
      <c r="O72" s="49">
        <f t="shared" si="13"/>
        <v>1616595</v>
      </c>
    </row>
    <row r="73" spans="2:15" ht="12.75" customHeight="1">
      <c r="B73" s="11" t="s">
        <v>166</v>
      </c>
      <c r="C73" s="47">
        <v>157294</v>
      </c>
      <c r="D73" s="47">
        <v>118349</v>
      </c>
      <c r="E73" s="47">
        <v>131812</v>
      </c>
      <c r="F73" s="47">
        <v>135390</v>
      </c>
      <c r="G73" s="47">
        <v>131595</v>
      </c>
      <c r="H73" s="47">
        <v>134430</v>
      </c>
      <c r="I73" s="47">
        <v>139624</v>
      </c>
      <c r="J73" s="47">
        <v>135253</v>
      </c>
      <c r="K73" s="47">
        <v>132180</v>
      </c>
      <c r="L73" s="48">
        <v>138570</v>
      </c>
      <c r="M73" s="48">
        <v>135720</v>
      </c>
      <c r="N73" s="48">
        <v>155093</v>
      </c>
      <c r="O73" s="49">
        <f t="shared" si="13"/>
        <v>1645310</v>
      </c>
    </row>
    <row r="74" spans="2:15" ht="12.75">
      <c r="B74" s="9" t="s">
        <v>146</v>
      </c>
      <c r="C74" s="50">
        <f>SUM(C68:C73)</f>
        <v>1032517</v>
      </c>
      <c r="D74" s="50">
        <f aca="true" t="shared" si="14" ref="D74:N74">SUM(D68:D73)</f>
        <v>795992</v>
      </c>
      <c r="E74" s="50">
        <f t="shared" si="14"/>
        <v>871162</v>
      </c>
      <c r="F74" s="50">
        <f t="shared" si="14"/>
        <v>872880</v>
      </c>
      <c r="G74" s="50">
        <f t="shared" si="14"/>
        <v>871565</v>
      </c>
      <c r="H74" s="50">
        <f t="shared" si="14"/>
        <v>896640</v>
      </c>
      <c r="I74" s="50">
        <f t="shared" si="14"/>
        <v>927830</v>
      </c>
      <c r="J74" s="50">
        <f t="shared" si="14"/>
        <v>918406</v>
      </c>
      <c r="K74" s="50">
        <f t="shared" si="14"/>
        <v>883500</v>
      </c>
      <c r="L74" s="50">
        <f t="shared" si="14"/>
        <v>936510</v>
      </c>
      <c r="M74" s="50">
        <f t="shared" si="14"/>
        <v>914790</v>
      </c>
      <c r="N74" s="50">
        <f t="shared" si="14"/>
        <v>1037477</v>
      </c>
      <c r="O74" s="51">
        <f>SUM(O68:O73)</f>
        <v>10959269</v>
      </c>
    </row>
    <row r="75" spans="2:15" ht="12.75">
      <c r="B75" s="474" t="s">
        <v>72</v>
      </c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6"/>
    </row>
    <row r="76" spans="2:15" ht="12.75">
      <c r="B76" s="11" t="s">
        <v>73</v>
      </c>
      <c r="C76" s="47">
        <v>260079.99940000003</v>
      </c>
      <c r="D76" s="47">
        <v>226894.9995</v>
      </c>
      <c r="E76" s="47">
        <v>246491.9988</v>
      </c>
      <c r="F76" s="47">
        <v>232745.001</v>
      </c>
      <c r="G76" s="47">
        <v>242454.999</v>
      </c>
      <c r="H76" s="47">
        <v>242106</v>
      </c>
      <c r="I76" s="47">
        <v>252992.0013</v>
      </c>
      <c r="J76" s="47">
        <v>250657.0007</v>
      </c>
      <c r="K76" s="47">
        <v>236001</v>
      </c>
      <c r="L76" s="48">
        <v>246911.9992</v>
      </c>
      <c r="M76" s="48">
        <v>240725.001</v>
      </c>
      <c r="N76" s="48">
        <v>276621.9993</v>
      </c>
      <c r="O76" s="49">
        <f>SUM(C76:N76)</f>
        <v>2954681.9991999995</v>
      </c>
    </row>
    <row r="77" spans="2:15" ht="12.75">
      <c r="B77" s="11" t="s">
        <v>74</v>
      </c>
      <c r="C77" s="47">
        <v>136372.0008</v>
      </c>
      <c r="D77" s="47">
        <v>129215.9989</v>
      </c>
      <c r="E77" s="47">
        <v>144759.9994</v>
      </c>
      <c r="F77" s="47">
        <v>129789</v>
      </c>
      <c r="G77" s="47">
        <v>140364.9992</v>
      </c>
      <c r="H77" s="47">
        <v>143252.00100000002</v>
      </c>
      <c r="I77" s="47">
        <v>147189.9995</v>
      </c>
      <c r="J77" s="47">
        <v>148229.9999</v>
      </c>
      <c r="K77" s="47">
        <v>140022.99899999998</v>
      </c>
      <c r="L77" s="48">
        <v>146638.0011</v>
      </c>
      <c r="M77" s="48">
        <v>153543</v>
      </c>
      <c r="N77" s="48">
        <v>171934.9993</v>
      </c>
      <c r="O77" s="49">
        <f aca="true" t="shared" si="15" ref="O77:O85">SUM(C77:N77)</f>
        <v>1731312.9981000002</v>
      </c>
    </row>
    <row r="78" spans="2:15" ht="12.75">
      <c r="B78" s="11" t="s">
        <v>75</v>
      </c>
      <c r="C78" s="47">
        <v>346869.9988</v>
      </c>
      <c r="D78" s="47">
        <v>277765.9991</v>
      </c>
      <c r="E78" s="47">
        <v>314460.001</v>
      </c>
      <c r="F78" s="47">
        <v>321347.001</v>
      </c>
      <c r="G78" s="47">
        <v>314579.9989</v>
      </c>
      <c r="H78" s="47">
        <v>335472</v>
      </c>
      <c r="I78" s="47">
        <v>351956.0014</v>
      </c>
      <c r="J78" s="47">
        <v>330725.0004</v>
      </c>
      <c r="K78" s="47">
        <v>300371.001</v>
      </c>
      <c r="L78" s="48">
        <v>318468.9985</v>
      </c>
      <c r="M78" s="48">
        <v>312467.001</v>
      </c>
      <c r="N78" s="48">
        <v>373830.0013</v>
      </c>
      <c r="O78" s="49">
        <f t="shared" si="15"/>
        <v>3898313.0024</v>
      </c>
    </row>
    <row r="79" spans="2:15" ht="12.75">
      <c r="B79" s="11" t="s">
        <v>76</v>
      </c>
      <c r="C79" s="47">
        <v>360082.9986</v>
      </c>
      <c r="D79" s="47">
        <v>321666.99950000003</v>
      </c>
      <c r="E79" s="47">
        <v>353560.9985</v>
      </c>
      <c r="F79" s="47">
        <v>327924.999</v>
      </c>
      <c r="G79" s="47">
        <v>350487.0013</v>
      </c>
      <c r="H79" s="47">
        <v>354059.00100000005</v>
      </c>
      <c r="I79" s="47">
        <v>369349.0009</v>
      </c>
      <c r="J79" s="47">
        <v>368521.0002</v>
      </c>
      <c r="K79" s="47">
        <v>345140.001</v>
      </c>
      <c r="L79" s="48">
        <v>359379.9992</v>
      </c>
      <c r="M79" s="48">
        <v>343863.999</v>
      </c>
      <c r="N79" s="48">
        <v>387532.0013</v>
      </c>
      <c r="O79" s="49">
        <f t="shared" si="15"/>
        <v>4241567.9995</v>
      </c>
    </row>
    <row r="80" spans="2:15" ht="12.75">
      <c r="B80" s="11" t="s">
        <v>77</v>
      </c>
      <c r="C80" s="47">
        <v>209577.0004</v>
      </c>
      <c r="D80" s="47">
        <v>179715.00100000002</v>
      </c>
      <c r="E80" s="47">
        <v>195325.00149999998</v>
      </c>
      <c r="F80" s="47">
        <v>190275.999</v>
      </c>
      <c r="G80" s="47">
        <v>179288.9991</v>
      </c>
      <c r="H80" s="47">
        <v>189636.999</v>
      </c>
      <c r="I80" s="47">
        <v>198861.001</v>
      </c>
      <c r="J80" s="47">
        <v>203261.99970000001</v>
      </c>
      <c r="K80" s="47">
        <v>182840.001</v>
      </c>
      <c r="L80" s="48">
        <v>193591.001</v>
      </c>
      <c r="M80" s="48">
        <v>194834.001</v>
      </c>
      <c r="N80" s="48">
        <v>209992.9987</v>
      </c>
      <c r="O80" s="49">
        <f t="shared" si="15"/>
        <v>2327200.0023999996</v>
      </c>
    </row>
    <row r="81" spans="2:15" ht="12.75">
      <c r="B81" s="11" t="s">
        <v>78</v>
      </c>
      <c r="C81" s="47">
        <v>73798.9999</v>
      </c>
      <c r="D81" s="47">
        <v>64481.998799999994</v>
      </c>
      <c r="E81" s="47">
        <v>72956.9996</v>
      </c>
      <c r="F81" s="47">
        <v>72452.00099999999</v>
      </c>
      <c r="G81" s="47">
        <v>75646.9998</v>
      </c>
      <c r="H81" s="47">
        <v>79835.001</v>
      </c>
      <c r="I81" s="47">
        <v>84094.9989</v>
      </c>
      <c r="J81" s="47">
        <v>78323.99859999999</v>
      </c>
      <c r="K81" s="47">
        <v>71798.001</v>
      </c>
      <c r="L81" s="48">
        <v>75555.0011</v>
      </c>
      <c r="M81" s="48">
        <v>75408.999</v>
      </c>
      <c r="N81" s="48">
        <v>86453.0015</v>
      </c>
      <c r="O81" s="49">
        <f t="shared" si="15"/>
        <v>910806.0001999999</v>
      </c>
    </row>
    <row r="82" spans="2:15" ht="12.75">
      <c r="B82" s="11" t="s">
        <v>79</v>
      </c>
      <c r="C82" s="47">
        <v>167294.9999</v>
      </c>
      <c r="D82" s="47">
        <v>130380.00090000001</v>
      </c>
      <c r="E82" s="47">
        <v>145686.0004</v>
      </c>
      <c r="F82" s="47">
        <v>155289</v>
      </c>
      <c r="G82" s="47">
        <v>146099.9992</v>
      </c>
      <c r="H82" s="47">
        <v>150930.999</v>
      </c>
      <c r="I82" s="47">
        <v>160485.9987</v>
      </c>
      <c r="J82" s="47">
        <v>154405.99970000001</v>
      </c>
      <c r="K82" s="47">
        <v>143361</v>
      </c>
      <c r="L82" s="48">
        <v>151951.0012</v>
      </c>
      <c r="M82" s="48">
        <v>153552.99899999998</v>
      </c>
      <c r="N82" s="48">
        <v>178790.00139999998</v>
      </c>
      <c r="O82" s="49">
        <f t="shared" si="15"/>
        <v>1838227.9994</v>
      </c>
    </row>
    <row r="83" spans="2:15" ht="12.75">
      <c r="B83" s="11" t="s">
        <v>115</v>
      </c>
      <c r="C83" s="47">
        <v>24996.0006</v>
      </c>
      <c r="D83" s="47">
        <v>19004.9992</v>
      </c>
      <c r="E83" s="47">
        <v>22702.0006</v>
      </c>
      <c r="F83" s="47">
        <v>20690.001</v>
      </c>
      <c r="G83" s="47">
        <v>24541.9994</v>
      </c>
      <c r="H83" s="47">
        <v>27264</v>
      </c>
      <c r="I83" s="47">
        <v>24739.0013</v>
      </c>
      <c r="J83" s="47">
        <v>20179.000500000002</v>
      </c>
      <c r="K83" s="47">
        <v>19476.999</v>
      </c>
      <c r="L83" s="48">
        <v>19423.9986</v>
      </c>
      <c r="M83" s="48">
        <v>18015.999000000003</v>
      </c>
      <c r="N83" s="48">
        <v>20690.0014</v>
      </c>
      <c r="O83" s="49">
        <f t="shared" si="15"/>
        <v>261724.0006</v>
      </c>
    </row>
    <row r="84" spans="2:15" ht="12.75">
      <c r="B84" s="11" t="s">
        <v>80</v>
      </c>
      <c r="C84" s="47">
        <v>247955.0004</v>
      </c>
      <c r="D84" s="47">
        <v>207300.9987</v>
      </c>
      <c r="E84" s="47">
        <v>227491.9996</v>
      </c>
      <c r="F84" s="47">
        <v>230553</v>
      </c>
      <c r="G84" s="47">
        <v>227350.001</v>
      </c>
      <c r="H84" s="47">
        <v>232245</v>
      </c>
      <c r="I84" s="47">
        <v>245947.0002</v>
      </c>
      <c r="J84" s="47">
        <v>238219.0009</v>
      </c>
      <c r="K84" s="47">
        <v>226233</v>
      </c>
      <c r="L84" s="48">
        <v>235432.9999</v>
      </c>
      <c r="M84" s="48">
        <v>238479</v>
      </c>
      <c r="N84" s="48">
        <v>269572.9992</v>
      </c>
      <c r="O84" s="49">
        <f t="shared" si="15"/>
        <v>2826779.9999</v>
      </c>
    </row>
    <row r="85" spans="2:15" ht="12.75">
      <c r="B85" s="11" t="s">
        <v>129</v>
      </c>
      <c r="C85" s="47">
        <v>145679.9988</v>
      </c>
      <c r="D85" s="47">
        <v>131954.9996</v>
      </c>
      <c r="E85" s="47">
        <v>134524.9991</v>
      </c>
      <c r="F85" s="47">
        <v>127479</v>
      </c>
      <c r="G85" s="47">
        <v>134111.00029999999</v>
      </c>
      <c r="H85" s="47">
        <v>138003</v>
      </c>
      <c r="I85" s="47">
        <v>143214.99970000001</v>
      </c>
      <c r="J85" s="47">
        <v>144370.999</v>
      </c>
      <c r="K85" s="47">
        <v>138420</v>
      </c>
      <c r="L85" s="48">
        <v>140982.00149999998</v>
      </c>
      <c r="M85" s="48">
        <v>132351.999</v>
      </c>
      <c r="N85" s="48">
        <v>139618.99970000001</v>
      </c>
      <c r="O85" s="49">
        <f t="shared" si="15"/>
        <v>1650711.9967000003</v>
      </c>
    </row>
    <row r="86" spans="2:15" ht="12.75">
      <c r="B86" s="9" t="s">
        <v>146</v>
      </c>
      <c r="C86" s="50">
        <f aca="true" t="shared" si="16" ref="C86:O86">SUM(C76:C85)</f>
        <v>1972706.9976</v>
      </c>
      <c r="D86" s="50">
        <f t="shared" si="16"/>
        <v>1688381.9952</v>
      </c>
      <c r="E86" s="50">
        <f t="shared" si="16"/>
        <v>1857959.9984999998</v>
      </c>
      <c r="F86" s="50">
        <f t="shared" si="16"/>
        <v>1808545.0019999999</v>
      </c>
      <c r="G86" s="50">
        <f t="shared" si="16"/>
        <v>1834925.9972</v>
      </c>
      <c r="H86" s="50">
        <f t="shared" si="16"/>
        <v>1892804.0010000002</v>
      </c>
      <c r="I86" s="50">
        <f t="shared" si="16"/>
        <v>1978830.0028999997</v>
      </c>
      <c r="J86" s="50">
        <f t="shared" si="16"/>
        <v>1936893.9996000004</v>
      </c>
      <c r="K86" s="50">
        <f t="shared" si="16"/>
        <v>1803664.0019999999</v>
      </c>
      <c r="L86" s="50">
        <f t="shared" si="16"/>
        <v>1888335.0013</v>
      </c>
      <c r="M86" s="50">
        <f t="shared" si="16"/>
        <v>1863241.9980000001</v>
      </c>
      <c r="N86" s="50">
        <f t="shared" si="16"/>
        <v>2115037.0031</v>
      </c>
      <c r="O86" s="51">
        <f t="shared" si="16"/>
        <v>22641325.9984</v>
      </c>
    </row>
    <row r="87" spans="2:15" ht="12.75">
      <c r="B87" s="474" t="s">
        <v>168</v>
      </c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6"/>
    </row>
    <row r="88" spans="2:15" ht="21.75">
      <c r="B88" s="11" t="s">
        <v>82</v>
      </c>
      <c r="C88" s="55">
        <v>190160</v>
      </c>
      <c r="D88" s="55">
        <v>130026.00000000001</v>
      </c>
      <c r="E88" s="55">
        <v>148285</v>
      </c>
      <c r="F88" s="55">
        <v>158450</v>
      </c>
      <c r="G88" s="55">
        <v>144474</v>
      </c>
      <c r="H88" s="55">
        <v>177823</v>
      </c>
      <c r="I88" s="55">
        <v>185581</v>
      </c>
      <c r="J88" s="55">
        <v>154716</v>
      </c>
      <c r="K88" s="56">
        <v>140570</v>
      </c>
      <c r="L88" s="56">
        <v>164837</v>
      </c>
      <c r="M88" s="56">
        <v>155287</v>
      </c>
      <c r="N88" s="48">
        <v>194070</v>
      </c>
      <c r="O88" s="49">
        <f>SUM(C88:N88)</f>
        <v>1944279</v>
      </c>
    </row>
    <row r="89" spans="2:15" ht="12.75">
      <c r="B89" s="11" t="s">
        <v>83</v>
      </c>
      <c r="C89" s="47">
        <v>151222</v>
      </c>
      <c r="D89" s="47">
        <v>118270</v>
      </c>
      <c r="E89" s="47">
        <v>138207.62068965516</v>
      </c>
      <c r="F89" s="47">
        <v>132114</v>
      </c>
      <c r="G89" s="47">
        <v>128986</v>
      </c>
      <c r="H89" s="47">
        <v>145008.3870967742</v>
      </c>
      <c r="I89" s="47">
        <v>150719</v>
      </c>
      <c r="J89" s="47">
        <v>135491</v>
      </c>
      <c r="K89" s="47">
        <v>127216.00000000001</v>
      </c>
      <c r="L89" s="48">
        <v>139557</v>
      </c>
      <c r="M89" s="48">
        <v>140045</v>
      </c>
      <c r="N89" s="48">
        <v>164265</v>
      </c>
      <c r="O89" s="49">
        <f>SUM(C89:N89)</f>
        <v>1671101.0077864295</v>
      </c>
    </row>
    <row r="90" spans="2:15" ht="12.75">
      <c r="B90" s="11" t="s">
        <v>84</v>
      </c>
      <c r="C90" s="47">
        <v>109559</v>
      </c>
      <c r="D90" s="47">
        <v>77607</v>
      </c>
      <c r="E90" s="47">
        <v>93057.72413793103</v>
      </c>
      <c r="F90" s="47">
        <v>92893</v>
      </c>
      <c r="G90" s="47">
        <v>87005</v>
      </c>
      <c r="H90" s="47">
        <v>102086.12903225806</v>
      </c>
      <c r="I90" s="47">
        <v>105112</v>
      </c>
      <c r="J90" s="47">
        <v>89692</v>
      </c>
      <c r="K90" s="47">
        <v>80615</v>
      </c>
      <c r="L90" s="48">
        <v>93831</v>
      </c>
      <c r="M90" s="48">
        <v>93794</v>
      </c>
      <c r="N90" s="48">
        <v>118461</v>
      </c>
      <c r="O90" s="49">
        <f>SUM(C90:N90)</f>
        <v>1143712.853170189</v>
      </c>
    </row>
    <row r="91" spans="2:15" ht="12.75">
      <c r="B91" s="9" t="s">
        <v>146</v>
      </c>
      <c r="C91" s="50">
        <f>SUM(C88:C90)</f>
        <v>450941</v>
      </c>
      <c r="D91" s="50">
        <f aca="true" t="shared" si="17" ref="D91:N91">SUM(D88:D90)</f>
        <v>325903</v>
      </c>
      <c r="E91" s="50">
        <f t="shared" si="17"/>
        <v>379550.3448275862</v>
      </c>
      <c r="F91" s="50">
        <f t="shared" si="17"/>
        <v>383457</v>
      </c>
      <c r="G91" s="50">
        <f t="shared" si="17"/>
        <v>360465</v>
      </c>
      <c r="H91" s="50">
        <f t="shared" si="17"/>
        <v>424917.51612903224</v>
      </c>
      <c r="I91" s="50">
        <f t="shared" si="17"/>
        <v>441412</v>
      </c>
      <c r="J91" s="50">
        <f t="shared" si="17"/>
        <v>379899</v>
      </c>
      <c r="K91" s="50">
        <f t="shared" si="17"/>
        <v>348401</v>
      </c>
      <c r="L91" s="50">
        <f t="shared" si="17"/>
        <v>398225</v>
      </c>
      <c r="M91" s="50">
        <f t="shared" si="17"/>
        <v>389126</v>
      </c>
      <c r="N91" s="50">
        <f t="shared" si="17"/>
        <v>476796</v>
      </c>
      <c r="O91" s="51">
        <f>SUM(O88:O90)</f>
        <v>4759092.860956619</v>
      </c>
    </row>
    <row r="92" spans="2:15" ht="12.75">
      <c r="B92" s="474" t="s">
        <v>88</v>
      </c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6"/>
    </row>
    <row r="93" spans="2:15" ht="12.75">
      <c r="B93" s="11" t="s">
        <v>89</v>
      </c>
      <c r="C93" s="47">
        <v>8842533</v>
      </c>
      <c r="D93" s="47">
        <v>6998773</v>
      </c>
      <c r="E93" s="47">
        <v>8009594</v>
      </c>
      <c r="F93" s="47">
        <v>7615170</v>
      </c>
      <c r="G93" s="47">
        <v>7791819</v>
      </c>
      <c r="H93" s="47">
        <v>7746690</v>
      </c>
      <c r="I93" s="47">
        <v>8442106</v>
      </c>
      <c r="J93" s="47">
        <v>8252789</v>
      </c>
      <c r="K93" s="47">
        <v>7299630</v>
      </c>
      <c r="L93" s="48">
        <v>8076430</v>
      </c>
      <c r="M93" s="48">
        <v>7715790</v>
      </c>
      <c r="N93" s="48">
        <v>9145465</v>
      </c>
      <c r="O93" s="49">
        <f>SUM(C93:N93)</f>
        <v>95936789</v>
      </c>
    </row>
    <row r="94" spans="2:15" ht="12.75">
      <c r="B94" s="9" t="s">
        <v>146</v>
      </c>
      <c r="C94" s="50">
        <f>SUM(C93)</f>
        <v>8842533</v>
      </c>
      <c r="D94" s="50">
        <f aca="true" t="shared" si="18" ref="D94:N94">SUM(D93)</f>
        <v>6998773</v>
      </c>
      <c r="E94" s="50">
        <f t="shared" si="18"/>
        <v>8009594</v>
      </c>
      <c r="F94" s="50">
        <f t="shared" si="18"/>
        <v>7615170</v>
      </c>
      <c r="G94" s="50">
        <f t="shared" si="18"/>
        <v>7791819</v>
      </c>
      <c r="H94" s="50">
        <f t="shared" si="18"/>
        <v>7746690</v>
      </c>
      <c r="I94" s="50">
        <f t="shared" si="18"/>
        <v>8442106</v>
      </c>
      <c r="J94" s="50">
        <f t="shared" si="18"/>
        <v>8252789</v>
      </c>
      <c r="K94" s="50">
        <f t="shared" si="18"/>
        <v>7299630</v>
      </c>
      <c r="L94" s="50">
        <f t="shared" si="18"/>
        <v>8076430</v>
      </c>
      <c r="M94" s="50">
        <f t="shared" si="18"/>
        <v>7715790</v>
      </c>
      <c r="N94" s="50">
        <f t="shared" si="18"/>
        <v>9145465</v>
      </c>
      <c r="O94" s="51">
        <f>SUM(O93)</f>
        <v>95936789</v>
      </c>
    </row>
    <row r="95" spans="2:15" ht="12.75">
      <c r="B95" s="474" t="s">
        <v>90</v>
      </c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6"/>
    </row>
    <row r="96" spans="2:15" ht="12.75">
      <c r="B96" s="11" t="s">
        <v>91</v>
      </c>
      <c r="C96" s="47">
        <v>81166</v>
      </c>
      <c r="D96" s="47">
        <v>81445.46428571429</v>
      </c>
      <c r="E96" s="47">
        <v>88372</v>
      </c>
      <c r="F96" s="47">
        <v>84987</v>
      </c>
      <c r="G96" s="47">
        <v>91164</v>
      </c>
      <c r="H96" s="47">
        <v>87307</v>
      </c>
      <c r="I96" s="47">
        <v>87972</v>
      </c>
      <c r="J96" s="47">
        <v>86300</v>
      </c>
      <c r="K96" s="47">
        <v>83349</v>
      </c>
      <c r="L96" s="48">
        <v>92945</v>
      </c>
      <c r="M96" s="48">
        <v>87387</v>
      </c>
      <c r="N96" s="48">
        <v>97347.23333333332</v>
      </c>
      <c r="O96" s="49">
        <f>SUM(C96:N96)</f>
        <v>1049741.6976190477</v>
      </c>
    </row>
    <row r="97" spans="2:15" ht="12.75">
      <c r="B97" s="11" t="s">
        <v>92</v>
      </c>
      <c r="C97" s="47">
        <v>157027</v>
      </c>
      <c r="D97" s="47">
        <v>124553.96428571428</v>
      </c>
      <c r="E97" s="47">
        <v>132864</v>
      </c>
      <c r="F97" s="47">
        <v>138341</v>
      </c>
      <c r="G97" s="47">
        <v>129420</v>
      </c>
      <c r="H97" s="47">
        <v>135498</v>
      </c>
      <c r="I97" s="47">
        <v>138476</v>
      </c>
      <c r="J97" s="47">
        <v>139535</v>
      </c>
      <c r="K97" s="47">
        <v>129821.99999999999</v>
      </c>
      <c r="L97" s="48">
        <v>142486</v>
      </c>
      <c r="M97" s="48">
        <v>138021</v>
      </c>
      <c r="N97" s="48">
        <v>160882</v>
      </c>
      <c r="O97" s="49">
        <f>SUM(C97:N97)</f>
        <v>1666925.9642857143</v>
      </c>
    </row>
    <row r="98" spans="2:15" ht="12.75">
      <c r="B98" s="11" t="s">
        <v>93</v>
      </c>
      <c r="C98" s="47">
        <v>124764</v>
      </c>
      <c r="D98" s="47">
        <v>99931.92857142858</v>
      </c>
      <c r="E98" s="47">
        <v>89724</v>
      </c>
      <c r="F98" s="47">
        <v>94639</v>
      </c>
      <c r="G98" s="47">
        <v>89909</v>
      </c>
      <c r="H98" s="47">
        <v>91746</v>
      </c>
      <c r="I98" s="47">
        <v>93580</v>
      </c>
      <c r="J98" s="47">
        <v>93215</v>
      </c>
      <c r="K98" s="47">
        <v>89866</v>
      </c>
      <c r="L98" s="48">
        <v>94042</v>
      </c>
      <c r="M98" s="48">
        <v>93299</v>
      </c>
      <c r="N98" s="48">
        <v>110213</v>
      </c>
      <c r="O98" s="49">
        <f>SUM(C98:N98)</f>
        <v>1164928.9285714286</v>
      </c>
    </row>
    <row r="99" spans="2:15" ht="12.75">
      <c r="B99" s="11" t="s">
        <v>169</v>
      </c>
      <c r="C99" s="47">
        <v>173764</v>
      </c>
      <c r="D99" s="47">
        <v>168176.17857142858</v>
      </c>
      <c r="E99" s="47">
        <v>182777</v>
      </c>
      <c r="F99" s="47">
        <v>168589</v>
      </c>
      <c r="G99" s="47">
        <v>176702</v>
      </c>
      <c r="H99" s="47">
        <v>178073</v>
      </c>
      <c r="I99" s="47">
        <v>184830</v>
      </c>
      <c r="J99" s="47">
        <v>182189</v>
      </c>
      <c r="K99" s="47">
        <v>179763</v>
      </c>
      <c r="L99" s="48">
        <v>191857</v>
      </c>
      <c r="M99" s="48">
        <v>186605</v>
      </c>
      <c r="N99" s="48">
        <v>203668</v>
      </c>
      <c r="O99" s="49">
        <f>SUM(C99:N99)</f>
        <v>2176993.1785714286</v>
      </c>
    </row>
    <row r="100" spans="2:15" ht="12.75">
      <c r="B100" s="9" t="s">
        <v>146</v>
      </c>
      <c r="C100" s="50">
        <f>SUM(C96:C99)</f>
        <v>536721</v>
      </c>
      <c r="D100" s="50">
        <f aca="true" t="shared" si="19" ref="D100:N100">SUM(D96:D99)</f>
        <v>474107.53571428574</v>
      </c>
      <c r="E100" s="50">
        <f t="shared" si="19"/>
        <v>493737</v>
      </c>
      <c r="F100" s="50">
        <f t="shared" si="19"/>
        <v>486556</v>
      </c>
      <c r="G100" s="50">
        <f t="shared" si="19"/>
        <v>487195</v>
      </c>
      <c r="H100" s="50">
        <f t="shared" si="19"/>
        <v>492624</v>
      </c>
      <c r="I100" s="50">
        <f t="shared" si="19"/>
        <v>504858</v>
      </c>
      <c r="J100" s="50">
        <f t="shared" si="19"/>
        <v>501239</v>
      </c>
      <c r="K100" s="50">
        <f t="shared" si="19"/>
        <v>482800</v>
      </c>
      <c r="L100" s="50">
        <f t="shared" si="19"/>
        <v>521330</v>
      </c>
      <c r="M100" s="50">
        <f t="shared" si="19"/>
        <v>505312</v>
      </c>
      <c r="N100" s="50">
        <f t="shared" si="19"/>
        <v>572110.2333333334</v>
      </c>
      <c r="O100" s="51">
        <f>SUM(O96:O99)</f>
        <v>6058589.76904762</v>
      </c>
    </row>
    <row r="101" spans="2:15" ht="12.75">
      <c r="B101" s="474" t="s">
        <v>94</v>
      </c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6"/>
    </row>
    <row r="102" spans="2:15" ht="12.75">
      <c r="B102" s="11" t="s">
        <v>116</v>
      </c>
      <c r="C102" s="47">
        <v>55349</v>
      </c>
      <c r="D102" s="47">
        <v>37739</v>
      </c>
      <c r="E102" s="47">
        <v>42720</v>
      </c>
      <c r="F102" s="47">
        <v>44245</v>
      </c>
      <c r="G102" s="47">
        <v>41610</v>
      </c>
      <c r="H102" s="47">
        <v>44074</v>
      </c>
      <c r="I102" s="47">
        <v>50812</v>
      </c>
      <c r="J102" s="47">
        <v>45379</v>
      </c>
      <c r="K102" s="47">
        <v>40208</v>
      </c>
      <c r="L102" s="48">
        <v>43540</v>
      </c>
      <c r="M102" s="48">
        <v>43223</v>
      </c>
      <c r="N102" s="48">
        <v>53941</v>
      </c>
      <c r="O102" s="49">
        <f>SUM(C102:N102)</f>
        <v>542840</v>
      </c>
    </row>
    <row r="103" spans="2:15" ht="12.75">
      <c r="B103" s="11" t="s">
        <v>117</v>
      </c>
      <c r="C103" s="47">
        <v>129570.00000000001</v>
      </c>
      <c r="D103" s="47">
        <v>100219</v>
      </c>
      <c r="E103" s="47">
        <v>114894</v>
      </c>
      <c r="F103" s="47">
        <v>111608</v>
      </c>
      <c r="G103" s="47">
        <v>113637</v>
      </c>
      <c r="H103" s="47">
        <v>118085</v>
      </c>
      <c r="I103" s="47">
        <v>132988</v>
      </c>
      <c r="J103" s="47">
        <v>124520</v>
      </c>
      <c r="K103" s="47">
        <v>109192</v>
      </c>
      <c r="L103" s="48">
        <v>114384</v>
      </c>
      <c r="M103" s="48">
        <v>113739</v>
      </c>
      <c r="N103" s="48">
        <v>126615</v>
      </c>
      <c r="O103" s="49">
        <f>SUM(C103:N103)</f>
        <v>1409451</v>
      </c>
    </row>
    <row r="104" spans="2:15" ht="12.75">
      <c r="B104" s="11" t="s">
        <v>95</v>
      </c>
      <c r="C104" s="47">
        <v>129570.00000000001</v>
      </c>
      <c r="D104" s="47">
        <v>100219</v>
      </c>
      <c r="E104" s="47">
        <v>114894</v>
      </c>
      <c r="F104" s="47">
        <v>111608</v>
      </c>
      <c r="G104" s="47">
        <v>113637</v>
      </c>
      <c r="H104" s="47">
        <v>118085</v>
      </c>
      <c r="I104" s="47">
        <v>132988</v>
      </c>
      <c r="J104" s="47">
        <v>124520</v>
      </c>
      <c r="K104" s="47">
        <v>109192</v>
      </c>
      <c r="L104" s="48">
        <v>114384</v>
      </c>
      <c r="M104" s="48">
        <v>113739</v>
      </c>
      <c r="N104" s="48">
        <v>126615</v>
      </c>
      <c r="O104" s="49">
        <f>SUM(C104:N104)</f>
        <v>1409451</v>
      </c>
    </row>
    <row r="105" spans="2:15" ht="12.75">
      <c r="B105" s="9" t="s">
        <v>146</v>
      </c>
      <c r="C105" s="50">
        <f>SUM(C102:C104)</f>
        <v>314489</v>
      </c>
      <c r="D105" s="50">
        <f aca="true" t="shared" si="20" ref="D105:N105">SUM(D102:D104)</f>
        <v>238177</v>
      </c>
      <c r="E105" s="50">
        <f t="shared" si="20"/>
        <v>272508</v>
      </c>
      <c r="F105" s="50">
        <f t="shared" si="20"/>
        <v>267461</v>
      </c>
      <c r="G105" s="50">
        <f t="shared" si="20"/>
        <v>268884</v>
      </c>
      <c r="H105" s="50">
        <f t="shared" si="20"/>
        <v>280244</v>
      </c>
      <c r="I105" s="50">
        <f t="shared" si="20"/>
        <v>316788</v>
      </c>
      <c r="J105" s="50">
        <f t="shared" si="20"/>
        <v>294419</v>
      </c>
      <c r="K105" s="50">
        <f t="shared" si="20"/>
        <v>258592</v>
      </c>
      <c r="L105" s="50">
        <f t="shared" si="20"/>
        <v>272308</v>
      </c>
      <c r="M105" s="50">
        <f t="shared" si="20"/>
        <v>270701</v>
      </c>
      <c r="N105" s="50">
        <f t="shared" si="20"/>
        <v>307171</v>
      </c>
      <c r="O105" s="51">
        <f>SUM(O102:O104)</f>
        <v>3361742</v>
      </c>
    </row>
    <row r="106" spans="2:15" ht="12.75">
      <c r="B106" s="474" t="s">
        <v>96</v>
      </c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6"/>
    </row>
    <row r="107" spans="2:15" ht="12.75">
      <c r="B107" s="11" t="s">
        <v>97</v>
      </c>
      <c r="C107" s="47">
        <v>78459</v>
      </c>
      <c r="D107" s="47">
        <v>61453.8064516129</v>
      </c>
      <c r="E107" s="47">
        <v>68449</v>
      </c>
      <c r="F107" s="47">
        <v>68092.25806451612</v>
      </c>
      <c r="G107" s="47">
        <v>69174</v>
      </c>
      <c r="H107" s="47">
        <v>69553.54838709677</v>
      </c>
      <c r="I107" s="47">
        <v>74372</v>
      </c>
      <c r="J107" s="47">
        <v>65294.00000000001</v>
      </c>
      <c r="K107" s="47">
        <v>58084.838709677424</v>
      </c>
      <c r="L107" s="48">
        <v>63018</v>
      </c>
      <c r="M107" s="48">
        <v>67402</v>
      </c>
      <c r="N107" s="48">
        <v>88315</v>
      </c>
      <c r="O107" s="49">
        <f>SUM(C107:N107)</f>
        <v>831667.4516129033</v>
      </c>
    </row>
    <row r="108" spans="2:15" ht="12.75">
      <c r="B108" s="11" t="s">
        <v>99</v>
      </c>
      <c r="C108" s="47">
        <v>79300</v>
      </c>
      <c r="D108" s="47">
        <v>60897.1935483871</v>
      </c>
      <c r="E108" s="47">
        <v>62269</v>
      </c>
      <c r="F108" s="47">
        <v>62739.67741935484</v>
      </c>
      <c r="G108" s="47">
        <v>60608</v>
      </c>
      <c r="H108" s="47">
        <v>63529.354838709674</v>
      </c>
      <c r="I108" s="47">
        <v>65468</v>
      </c>
      <c r="J108" s="47">
        <v>61926</v>
      </c>
      <c r="K108" s="47">
        <v>55811.61290322581</v>
      </c>
      <c r="L108" s="47">
        <v>60683</v>
      </c>
      <c r="M108" s="47">
        <v>61065</v>
      </c>
      <c r="N108" s="47">
        <v>70113</v>
      </c>
      <c r="O108" s="49">
        <f>SUM(C108:N108)</f>
        <v>764409.8387096775</v>
      </c>
    </row>
    <row r="109" spans="2:15" ht="12.75">
      <c r="B109" s="11" t="s">
        <v>100</v>
      </c>
      <c r="C109" s="47">
        <v>120963</v>
      </c>
      <c r="D109" s="47">
        <v>74751.70967741935</v>
      </c>
      <c r="E109" s="47">
        <v>80403</v>
      </c>
      <c r="F109" s="47">
        <v>89331.29032258064</v>
      </c>
      <c r="G109" s="47">
        <v>81599</v>
      </c>
      <c r="H109" s="47">
        <v>86664.1935483871</v>
      </c>
      <c r="I109" s="47">
        <v>90074</v>
      </c>
      <c r="J109" s="47">
        <v>79995</v>
      </c>
      <c r="K109" s="47">
        <v>68553.87096774194</v>
      </c>
      <c r="L109" s="48">
        <v>75636</v>
      </c>
      <c r="M109" s="48">
        <v>74882</v>
      </c>
      <c r="N109" s="48">
        <v>92348</v>
      </c>
      <c r="O109" s="49">
        <f>SUM(C109:N109)</f>
        <v>1015201.0645161291</v>
      </c>
    </row>
    <row r="110" spans="2:15" ht="12.75">
      <c r="B110" s="11" t="s">
        <v>101</v>
      </c>
      <c r="C110" s="47">
        <v>70589</v>
      </c>
      <c r="D110" s="47">
        <v>52088.67741935484</v>
      </c>
      <c r="E110" s="47">
        <v>56645</v>
      </c>
      <c r="F110" s="47">
        <v>53707.74193548387</v>
      </c>
      <c r="G110" s="47">
        <v>51506</v>
      </c>
      <c r="H110" s="47">
        <v>48928.06451612903</v>
      </c>
      <c r="I110" s="47">
        <v>57974</v>
      </c>
      <c r="J110" s="47">
        <v>57265</v>
      </c>
      <c r="K110" s="47">
        <v>52155.48387096774</v>
      </c>
      <c r="L110" s="48">
        <v>54889</v>
      </c>
      <c r="M110" s="48">
        <v>58131</v>
      </c>
      <c r="N110" s="48">
        <v>79740</v>
      </c>
      <c r="O110" s="49">
        <f>SUM(C110:N110)</f>
        <v>693618.9677419355</v>
      </c>
    </row>
    <row r="111" spans="2:15" ht="12.75">
      <c r="B111" s="9" t="s">
        <v>146</v>
      </c>
      <c r="C111" s="50">
        <f aca="true" t="shared" si="21" ref="C111:O111">SUM(C107:C110)</f>
        <v>349311</v>
      </c>
      <c r="D111" s="50">
        <f t="shared" si="21"/>
        <v>249191.38709677418</v>
      </c>
      <c r="E111" s="50">
        <f t="shared" si="21"/>
        <v>267766</v>
      </c>
      <c r="F111" s="50">
        <f t="shared" si="21"/>
        <v>273870.96774193546</v>
      </c>
      <c r="G111" s="50">
        <f t="shared" si="21"/>
        <v>262887</v>
      </c>
      <c r="H111" s="50">
        <f t="shared" si="21"/>
        <v>268675.1612903226</v>
      </c>
      <c r="I111" s="50">
        <f t="shared" si="21"/>
        <v>287888</v>
      </c>
      <c r="J111" s="50">
        <f t="shared" si="21"/>
        <v>264480</v>
      </c>
      <c r="K111" s="50">
        <f t="shared" si="21"/>
        <v>234605.8064516129</v>
      </c>
      <c r="L111" s="50">
        <f t="shared" si="21"/>
        <v>254226</v>
      </c>
      <c r="M111" s="50">
        <f t="shared" si="21"/>
        <v>261480</v>
      </c>
      <c r="N111" s="50">
        <f t="shared" si="21"/>
        <v>330516</v>
      </c>
      <c r="O111" s="51">
        <f t="shared" si="21"/>
        <v>3304897.3225806453</v>
      </c>
    </row>
    <row r="112" spans="2:15" ht="12.75">
      <c r="B112" s="474" t="s">
        <v>103</v>
      </c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6"/>
    </row>
    <row r="113" spans="2:15" ht="12.75">
      <c r="B113" s="11" t="s">
        <v>104</v>
      </c>
      <c r="C113" s="47">
        <v>274246</v>
      </c>
      <c r="D113" s="47">
        <v>206438</v>
      </c>
      <c r="E113" s="47">
        <v>246833.75862068965</v>
      </c>
      <c r="F113" s="487" t="s">
        <v>186</v>
      </c>
      <c r="G113" s="488"/>
      <c r="H113" s="488"/>
      <c r="I113" s="488"/>
      <c r="J113" s="488"/>
      <c r="K113" s="488"/>
      <c r="L113" s="488"/>
      <c r="M113" s="488"/>
      <c r="N113" s="489"/>
      <c r="O113" s="49">
        <f>SUM(C113:E113)</f>
        <v>727517.7586206896</v>
      </c>
    </row>
    <row r="114" spans="2:15" ht="12.75" customHeight="1">
      <c r="B114" s="11" t="s">
        <v>105</v>
      </c>
      <c r="C114" s="47">
        <v>174150</v>
      </c>
      <c r="D114" s="47">
        <v>120899.00000000001</v>
      </c>
      <c r="E114" s="47">
        <v>139196</v>
      </c>
      <c r="F114" s="487" t="s">
        <v>186</v>
      </c>
      <c r="G114" s="488"/>
      <c r="H114" s="488"/>
      <c r="I114" s="488"/>
      <c r="J114" s="488"/>
      <c r="K114" s="488"/>
      <c r="L114" s="488"/>
      <c r="M114" s="488"/>
      <c r="N114" s="489"/>
      <c r="O114" s="49">
        <f>SUM(C114:E114)</f>
        <v>434245</v>
      </c>
    </row>
    <row r="115" spans="2:15" ht="12.75" customHeight="1">
      <c r="B115" s="11" t="s">
        <v>106</v>
      </c>
      <c r="C115" s="47">
        <v>144217</v>
      </c>
      <c r="D115" s="47">
        <v>96904</v>
      </c>
      <c r="E115" s="47">
        <v>111176</v>
      </c>
      <c r="F115" s="487" t="s">
        <v>186</v>
      </c>
      <c r="G115" s="488"/>
      <c r="H115" s="488"/>
      <c r="I115" s="488"/>
      <c r="J115" s="488"/>
      <c r="K115" s="488"/>
      <c r="L115" s="488"/>
      <c r="M115" s="488"/>
      <c r="N115" s="489"/>
      <c r="O115" s="49">
        <f>SUM(C115:E115)</f>
        <v>352297</v>
      </c>
    </row>
    <row r="116" spans="2:15" ht="12.75" customHeight="1">
      <c r="B116" s="11" t="s">
        <v>107</v>
      </c>
      <c r="C116" s="47">
        <v>126060</v>
      </c>
      <c r="D116" s="47">
        <v>77186</v>
      </c>
      <c r="E116" s="47">
        <v>89487</v>
      </c>
      <c r="F116" s="487" t="s">
        <v>186</v>
      </c>
      <c r="G116" s="488"/>
      <c r="H116" s="488"/>
      <c r="I116" s="488"/>
      <c r="J116" s="488"/>
      <c r="K116" s="488"/>
      <c r="L116" s="488"/>
      <c r="M116" s="488"/>
      <c r="N116" s="489"/>
      <c r="O116" s="49">
        <f>SUM(C116:E116)</f>
        <v>292733</v>
      </c>
    </row>
    <row r="117" spans="2:15" ht="12.75" customHeight="1">
      <c r="B117" s="11" t="s">
        <v>108</v>
      </c>
      <c r="C117" s="47">
        <v>170408</v>
      </c>
      <c r="D117" s="47">
        <v>114623</v>
      </c>
      <c r="E117" s="47">
        <v>132429</v>
      </c>
      <c r="F117" s="487" t="s">
        <v>186</v>
      </c>
      <c r="G117" s="488"/>
      <c r="H117" s="488"/>
      <c r="I117" s="488"/>
      <c r="J117" s="488"/>
      <c r="K117" s="488"/>
      <c r="L117" s="488"/>
      <c r="M117" s="488"/>
      <c r="N117" s="489"/>
      <c r="O117" s="49">
        <f>SUM(C117:E117)</f>
        <v>417460</v>
      </c>
    </row>
    <row r="118" spans="2:15" ht="12.75">
      <c r="B118" s="9" t="s">
        <v>146</v>
      </c>
      <c r="C118" s="50">
        <f>SUM(C113:C117)</f>
        <v>889081</v>
      </c>
      <c r="D118" s="50">
        <f aca="true" t="shared" si="22" ref="D118:N118">SUM(D113:D117)</f>
        <v>616050</v>
      </c>
      <c r="E118" s="50">
        <f t="shared" si="22"/>
        <v>719121.7586206896</v>
      </c>
      <c r="F118" s="50">
        <f t="shared" si="22"/>
        <v>0</v>
      </c>
      <c r="G118" s="50">
        <f t="shared" si="22"/>
        <v>0</v>
      </c>
      <c r="H118" s="50">
        <f t="shared" si="22"/>
        <v>0</v>
      </c>
      <c r="I118" s="50">
        <f t="shared" si="22"/>
        <v>0</v>
      </c>
      <c r="J118" s="50">
        <f t="shared" si="22"/>
        <v>0</v>
      </c>
      <c r="K118" s="50">
        <f t="shared" si="22"/>
        <v>0</v>
      </c>
      <c r="L118" s="50">
        <f t="shared" si="22"/>
        <v>0</v>
      </c>
      <c r="M118" s="50">
        <f t="shared" si="22"/>
        <v>0</v>
      </c>
      <c r="N118" s="50">
        <f t="shared" si="22"/>
        <v>0</v>
      </c>
      <c r="O118" s="51">
        <f>SUM(O113:O117)</f>
        <v>2224252.7586206896</v>
      </c>
    </row>
    <row r="119" spans="2:15" ht="12.75">
      <c r="B119" s="474" t="s">
        <v>109</v>
      </c>
      <c r="C119" s="475"/>
      <c r="D119" s="475"/>
      <c r="E119" s="475"/>
      <c r="F119" s="475"/>
      <c r="G119" s="475"/>
      <c r="H119" s="475"/>
      <c r="I119" s="475"/>
      <c r="J119" s="475"/>
      <c r="K119" s="475"/>
      <c r="L119" s="475"/>
      <c r="M119" s="475"/>
      <c r="N119" s="475"/>
      <c r="O119" s="476"/>
    </row>
    <row r="120" spans="2:15" ht="12.75">
      <c r="B120" s="11" t="s">
        <v>110</v>
      </c>
      <c r="C120" s="47">
        <v>197699</v>
      </c>
      <c r="D120" s="47">
        <v>180260</v>
      </c>
      <c r="E120" s="47">
        <v>195478</v>
      </c>
      <c r="F120" s="47">
        <v>158340</v>
      </c>
      <c r="G120" s="47">
        <v>187033</v>
      </c>
      <c r="H120" s="47">
        <v>194344</v>
      </c>
      <c r="I120" s="47">
        <v>204790</v>
      </c>
      <c r="J120" s="47">
        <v>201692</v>
      </c>
      <c r="K120" s="47">
        <v>195977</v>
      </c>
      <c r="L120" s="48">
        <v>204431</v>
      </c>
      <c r="M120" s="48">
        <v>203226</v>
      </c>
      <c r="N120" s="48">
        <v>220141</v>
      </c>
      <c r="O120" s="49">
        <f>SUM(C120:N120)</f>
        <v>2343411</v>
      </c>
    </row>
    <row r="121" spans="2:15" ht="12.75">
      <c r="B121" s="11" t="s">
        <v>111</v>
      </c>
      <c r="C121" s="47">
        <v>147655</v>
      </c>
      <c r="D121" s="47">
        <v>116291</v>
      </c>
      <c r="E121" s="47">
        <v>126131</v>
      </c>
      <c r="F121" s="47">
        <v>150086</v>
      </c>
      <c r="G121" s="47">
        <v>123801</v>
      </c>
      <c r="H121" s="47">
        <v>127399</v>
      </c>
      <c r="I121" s="47">
        <v>127237.99999999999</v>
      </c>
      <c r="J121" s="47">
        <v>119320</v>
      </c>
      <c r="K121" s="47">
        <v>110176</v>
      </c>
      <c r="L121" s="48">
        <v>120211</v>
      </c>
      <c r="M121" s="48">
        <v>116965</v>
      </c>
      <c r="N121" s="48">
        <v>137575</v>
      </c>
      <c r="O121" s="49">
        <f>SUM(C121:N121)</f>
        <v>1522848</v>
      </c>
    </row>
    <row r="122" spans="2:15" ht="13.5" thickBot="1">
      <c r="B122" s="9" t="s">
        <v>146</v>
      </c>
      <c r="C122" s="57">
        <f>SUM(C120:C121)</f>
        <v>345354</v>
      </c>
      <c r="D122" s="57">
        <f aca="true" t="shared" si="23" ref="D122:N122">SUM(D120:D121)</f>
        <v>296551</v>
      </c>
      <c r="E122" s="57">
        <f t="shared" si="23"/>
        <v>321609</v>
      </c>
      <c r="F122" s="57">
        <f t="shared" si="23"/>
        <v>308426</v>
      </c>
      <c r="G122" s="57">
        <f t="shared" si="23"/>
        <v>310834</v>
      </c>
      <c r="H122" s="57">
        <f t="shared" si="23"/>
        <v>321743</v>
      </c>
      <c r="I122" s="57">
        <f t="shared" si="23"/>
        <v>332028</v>
      </c>
      <c r="J122" s="57">
        <f t="shared" si="23"/>
        <v>321012</v>
      </c>
      <c r="K122" s="57">
        <f t="shared" si="23"/>
        <v>306153</v>
      </c>
      <c r="L122" s="57">
        <f t="shared" si="23"/>
        <v>324642</v>
      </c>
      <c r="M122" s="57">
        <f t="shared" si="23"/>
        <v>320191</v>
      </c>
      <c r="N122" s="57">
        <f t="shared" si="23"/>
        <v>357716</v>
      </c>
      <c r="O122" s="58">
        <f>SUM(O120:O121)</f>
        <v>3866259</v>
      </c>
    </row>
    <row r="123" spans="2:15" ht="12.75">
      <c r="B123" s="474" t="s">
        <v>140</v>
      </c>
      <c r="C123" s="475"/>
      <c r="D123" s="475"/>
      <c r="E123" s="475"/>
      <c r="F123" s="475"/>
      <c r="G123" s="475"/>
      <c r="H123" s="475"/>
      <c r="I123" s="475"/>
      <c r="J123" s="475"/>
      <c r="K123" s="475"/>
      <c r="L123" s="475"/>
      <c r="M123" s="475"/>
      <c r="N123" s="475"/>
      <c r="O123" s="476"/>
    </row>
    <row r="124" spans="2:15" ht="12.75">
      <c r="B124" s="11" t="s">
        <v>139</v>
      </c>
      <c r="C124" s="47">
        <v>116414</v>
      </c>
      <c r="D124" s="47">
        <v>78862</v>
      </c>
      <c r="E124" s="47">
        <v>87539</v>
      </c>
      <c r="F124" s="47">
        <v>94776</v>
      </c>
      <c r="G124" s="47">
        <v>95352</v>
      </c>
      <c r="H124" s="47">
        <v>101018</v>
      </c>
      <c r="I124" s="47">
        <v>103720</v>
      </c>
      <c r="J124" s="47">
        <v>99899</v>
      </c>
      <c r="K124" s="47">
        <v>99290</v>
      </c>
      <c r="L124" s="48">
        <v>108068</v>
      </c>
      <c r="M124" s="48">
        <v>105771</v>
      </c>
      <c r="N124" s="48">
        <v>136421</v>
      </c>
      <c r="O124" s="49">
        <f>SUM(C124:N124)</f>
        <v>1227130</v>
      </c>
    </row>
    <row r="125" spans="2:15" ht="12.75">
      <c r="B125" s="11" t="s">
        <v>138</v>
      </c>
      <c r="C125" s="47">
        <v>138560</v>
      </c>
      <c r="D125" s="47">
        <v>94519</v>
      </c>
      <c r="E125" s="47">
        <v>105994</v>
      </c>
      <c r="F125" s="47">
        <v>110314</v>
      </c>
      <c r="G125" s="47">
        <v>109539</v>
      </c>
      <c r="H125" s="47">
        <v>118687</v>
      </c>
      <c r="I125" s="47">
        <v>122490</v>
      </c>
      <c r="J125" s="47">
        <v>117490</v>
      </c>
      <c r="K125" s="47">
        <v>116988</v>
      </c>
      <c r="L125" s="48">
        <v>125091</v>
      </c>
      <c r="M125" s="48">
        <v>124093.99999999999</v>
      </c>
      <c r="N125" s="48">
        <v>156364</v>
      </c>
      <c r="O125" s="49">
        <f>SUM(C125:N125)</f>
        <v>1440130</v>
      </c>
    </row>
    <row r="126" spans="2:15" ht="12.75">
      <c r="B126" s="11" t="s">
        <v>137</v>
      </c>
      <c r="C126" s="47">
        <v>126119</v>
      </c>
      <c r="D126" s="47">
        <v>79685</v>
      </c>
      <c r="E126" s="47">
        <v>90010</v>
      </c>
      <c r="F126" s="47">
        <v>119309</v>
      </c>
      <c r="G126" s="47">
        <v>95623</v>
      </c>
      <c r="H126" s="47">
        <v>101650</v>
      </c>
      <c r="I126" s="47">
        <v>100260</v>
      </c>
      <c r="J126" s="47">
        <v>92869</v>
      </c>
      <c r="K126" s="47">
        <v>94859</v>
      </c>
      <c r="L126" s="48">
        <v>97575</v>
      </c>
      <c r="M126" s="48">
        <v>96805</v>
      </c>
      <c r="N126" s="48">
        <v>122479</v>
      </c>
      <c r="O126" s="49">
        <f>SUM(C126:N126)</f>
        <v>1217243</v>
      </c>
    </row>
    <row r="127" spans="2:15" ht="12.75">
      <c r="B127" s="11" t="s">
        <v>136</v>
      </c>
      <c r="C127" s="47">
        <v>219379</v>
      </c>
      <c r="D127" s="47">
        <v>159159</v>
      </c>
      <c r="E127" s="47">
        <v>181726</v>
      </c>
      <c r="F127" s="47">
        <v>183906</v>
      </c>
      <c r="G127" s="47">
        <v>178101</v>
      </c>
      <c r="H127" s="47">
        <v>183419</v>
      </c>
      <c r="I127" s="47">
        <v>190517</v>
      </c>
      <c r="J127" s="47">
        <v>183390</v>
      </c>
      <c r="K127" s="47">
        <v>175141</v>
      </c>
      <c r="L127" s="48">
        <v>187008</v>
      </c>
      <c r="M127" s="48">
        <v>178237</v>
      </c>
      <c r="N127" s="48">
        <v>216834</v>
      </c>
      <c r="O127" s="49">
        <f>SUM(C127:N127)</f>
        <v>2236817</v>
      </c>
    </row>
    <row r="128" spans="2:15" ht="12.75">
      <c r="B128" s="27" t="s">
        <v>171</v>
      </c>
      <c r="C128" s="59">
        <v>195086</v>
      </c>
      <c r="D128" s="59">
        <v>130012</v>
      </c>
      <c r="E128" s="59">
        <v>144587</v>
      </c>
      <c r="F128" s="59">
        <v>150625</v>
      </c>
      <c r="G128" s="59">
        <v>142186</v>
      </c>
      <c r="H128" s="59">
        <v>151367</v>
      </c>
      <c r="I128" s="59">
        <v>153435</v>
      </c>
      <c r="J128" s="59">
        <v>146901</v>
      </c>
      <c r="K128" s="59">
        <v>142879</v>
      </c>
      <c r="L128" s="60">
        <v>155255</v>
      </c>
      <c r="M128" s="60">
        <v>151276</v>
      </c>
      <c r="N128" s="60">
        <v>189118</v>
      </c>
      <c r="O128" s="49">
        <f>SUM(C128:N128)</f>
        <v>1852727</v>
      </c>
    </row>
    <row r="129" spans="2:15" ht="13.5" thickBot="1">
      <c r="B129" s="9" t="s">
        <v>146</v>
      </c>
      <c r="C129" s="57">
        <f>SUM(C124:C128)</f>
        <v>795558</v>
      </c>
      <c r="D129" s="57">
        <f aca="true" t="shared" si="24" ref="D129:N129">SUM(D124:D128)</f>
        <v>542237</v>
      </c>
      <c r="E129" s="57">
        <f t="shared" si="24"/>
        <v>609856</v>
      </c>
      <c r="F129" s="57">
        <f t="shared" si="24"/>
        <v>658930</v>
      </c>
      <c r="G129" s="57">
        <f t="shared" si="24"/>
        <v>620801</v>
      </c>
      <c r="H129" s="57">
        <f t="shared" si="24"/>
        <v>656141</v>
      </c>
      <c r="I129" s="57">
        <f t="shared" si="24"/>
        <v>670422</v>
      </c>
      <c r="J129" s="57">
        <f t="shared" si="24"/>
        <v>640549</v>
      </c>
      <c r="K129" s="57">
        <f t="shared" si="24"/>
        <v>629157</v>
      </c>
      <c r="L129" s="57">
        <f t="shared" si="24"/>
        <v>672997</v>
      </c>
      <c r="M129" s="57">
        <f t="shared" si="24"/>
        <v>656183</v>
      </c>
      <c r="N129" s="57">
        <f t="shared" si="24"/>
        <v>821216</v>
      </c>
      <c r="O129" s="58">
        <f>SUM(O124:O128)</f>
        <v>7974047</v>
      </c>
    </row>
    <row r="130" spans="2:15" ht="12.75">
      <c r="B130" s="474" t="s">
        <v>172</v>
      </c>
      <c r="C130" s="475"/>
      <c r="D130" s="475"/>
      <c r="E130" s="475"/>
      <c r="F130" s="475"/>
      <c r="G130" s="475"/>
      <c r="H130" s="475"/>
      <c r="I130" s="475"/>
      <c r="J130" s="475"/>
      <c r="K130" s="475"/>
      <c r="L130" s="475"/>
      <c r="M130" s="475"/>
      <c r="N130" s="475"/>
      <c r="O130" s="476"/>
    </row>
    <row r="131" spans="2:15" ht="12.75">
      <c r="B131" s="11" t="s">
        <v>173</v>
      </c>
      <c r="C131" s="47">
        <v>147710.67741935485</v>
      </c>
      <c r="D131" s="47">
        <v>104515.44827586207</v>
      </c>
      <c r="E131" s="47">
        <v>141150.64516129033</v>
      </c>
      <c r="F131" s="47">
        <v>153151.3</v>
      </c>
      <c r="G131" s="47">
        <v>141633.12903225806</v>
      </c>
      <c r="H131" s="47">
        <v>148810.83333333334</v>
      </c>
      <c r="I131" s="47">
        <v>141433.74193548388</v>
      </c>
      <c r="J131" s="47">
        <v>134703.25806451612</v>
      </c>
      <c r="K131" s="47">
        <v>127786.76666666666</v>
      </c>
      <c r="L131" s="48">
        <v>135715.38709677418</v>
      </c>
      <c r="M131" s="48">
        <v>131748.03333333333</v>
      </c>
      <c r="N131" s="48">
        <v>163077.4193548387</v>
      </c>
      <c r="O131" s="49">
        <f aca="true" t="shared" si="25" ref="O131:O136">SUM(C131:N131)</f>
        <v>1671436.6396737113</v>
      </c>
    </row>
    <row r="132" spans="2:15" ht="12.75">
      <c r="B132" s="11" t="s">
        <v>174</v>
      </c>
      <c r="C132" s="47">
        <v>167285.5806451613</v>
      </c>
      <c r="D132" s="47">
        <v>108925.37931034483</v>
      </c>
      <c r="E132" s="47">
        <v>130373.32258064515</v>
      </c>
      <c r="F132" s="47">
        <v>140201.53333333333</v>
      </c>
      <c r="G132" s="47">
        <v>133597.5483870968</v>
      </c>
      <c r="H132" s="47">
        <v>139786.9</v>
      </c>
      <c r="I132" s="47">
        <v>133057.4516129032</v>
      </c>
      <c r="J132" s="47">
        <v>129908.06451612903</v>
      </c>
      <c r="K132" s="47">
        <v>127821.43333333335</v>
      </c>
      <c r="L132" s="48">
        <v>137275.38709677418</v>
      </c>
      <c r="M132" s="48">
        <v>134891.46666666667</v>
      </c>
      <c r="N132" s="48">
        <v>164857.12903225806</v>
      </c>
      <c r="O132" s="49">
        <f t="shared" si="25"/>
        <v>1647981.1965146456</v>
      </c>
    </row>
    <row r="133" spans="2:15" ht="12.75">
      <c r="B133" s="11" t="s">
        <v>175</v>
      </c>
      <c r="C133" s="47">
        <v>88280</v>
      </c>
      <c r="D133" s="47">
        <v>80706</v>
      </c>
      <c r="E133" s="47">
        <v>88594</v>
      </c>
      <c r="F133" s="47">
        <v>91919</v>
      </c>
      <c r="G133" s="47">
        <v>85233</v>
      </c>
      <c r="H133" s="47">
        <v>85508</v>
      </c>
      <c r="I133" s="47">
        <v>85995</v>
      </c>
      <c r="J133" s="47">
        <v>80208</v>
      </c>
      <c r="K133" s="47">
        <v>76818</v>
      </c>
      <c r="L133" s="48">
        <v>83940</v>
      </c>
      <c r="M133" s="48">
        <v>81300</v>
      </c>
      <c r="N133" s="48">
        <v>95701</v>
      </c>
      <c r="O133" s="49">
        <f t="shared" si="25"/>
        <v>1024202</v>
      </c>
    </row>
    <row r="134" spans="2:15" ht="12.75">
      <c r="B134" s="11" t="s">
        <v>176</v>
      </c>
      <c r="C134" s="47">
        <v>86123</v>
      </c>
      <c r="D134" s="47">
        <v>65235</v>
      </c>
      <c r="E134" s="47">
        <v>58853</v>
      </c>
      <c r="F134" s="47">
        <v>61436</v>
      </c>
      <c r="G134" s="47">
        <v>57722</v>
      </c>
      <c r="H134" s="47">
        <v>57934</v>
      </c>
      <c r="I134" s="47">
        <v>60165</v>
      </c>
      <c r="J134" s="47">
        <v>61620</v>
      </c>
      <c r="K134" s="47">
        <v>60184</v>
      </c>
      <c r="L134" s="48">
        <v>65304</v>
      </c>
      <c r="M134" s="48">
        <v>64244</v>
      </c>
      <c r="N134" s="48">
        <v>71377</v>
      </c>
      <c r="O134" s="49">
        <f t="shared" si="25"/>
        <v>770197</v>
      </c>
    </row>
    <row r="135" spans="2:15" ht="12.75">
      <c r="B135" s="27" t="s">
        <v>102</v>
      </c>
      <c r="C135" s="47">
        <v>165774.1935483871</v>
      </c>
      <c r="D135" s="47">
        <v>122764.82758620688</v>
      </c>
      <c r="E135" s="47">
        <v>162498.29032258064</v>
      </c>
      <c r="F135" s="47">
        <v>173123.63333333333</v>
      </c>
      <c r="G135" s="47">
        <v>161482.96774193548</v>
      </c>
      <c r="H135" s="59">
        <v>169155.43333333332</v>
      </c>
      <c r="I135" s="59">
        <v>162802.51612903227</v>
      </c>
      <c r="J135" s="59">
        <v>155794.25806451612</v>
      </c>
      <c r="K135" s="59">
        <v>146117.26666666666</v>
      </c>
      <c r="L135" s="60">
        <v>155755.32258064515</v>
      </c>
      <c r="M135" s="60">
        <v>151053.73333333334</v>
      </c>
      <c r="N135" s="60">
        <v>184328.38709677418</v>
      </c>
      <c r="O135" s="49">
        <f t="shared" si="25"/>
        <v>1910650.8297367445</v>
      </c>
    </row>
    <row r="136" spans="2:15" ht="12.75">
      <c r="B136" s="11" t="s">
        <v>177</v>
      </c>
      <c r="C136" s="47">
        <v>80317</v>
      </c>
      <c r="D136" s="47">
        <v>59611</v>
      </c>
      <c r="E136" s="47">
        <v>53040</v>
      </c>
      <c r="F136" s="47">
        <v>54410</v>
      </c>
      <c r="G136" s="47">
        <v>50865</v>
      </c>
      <c r="H136" s="47">
        <v>52134</v>
      </c>
      <c r="I136" s="47">
        <v>53306</v>
      </c>
      <c r="J136" s="47">
        <v>53973</v>
      </c>
      <c r="K136" s="47">
        <v>53208</v>
      </c>
      <c r="L136" s="48">
        <v>58599</v>
      </c>
      <c r="M136" s="48">
        <v>57637</v>
      </c>
      <c r="N136" s="48">
        <v>64525</v>
      </c>
      <c r="O136" s="49">
        <f t="shared" si="25"/>
        <v>691625</v>
      </c>
    </row>
    <row r="137" spans="2:15" ht="13.5" thickBot="1">
      <c r="B137" s="9" t="s">
        <v>146</v>
      </c>
      <c r="C137" s="57">
        <f>SUM(C131:C136)</f>
        <v>735490.4516129033</v>
      </c>
      <c r="D137" s="57">
        <f aca="true" t="shared" si="26" ref="D137:N137">SUM(D131:D136)</f>
        <v>541757.6551724138</v>
      </c>
      <c r="E137" s="57">
        <f t="shared" si="26"/>
        <v>634509.2580645161</v>
      </c>
      <c r="F137" s="57">
        <f t="shared" si="26"/>
        <v>674241.4666666667</v>
      </c>
      <c r="G137" s="57">
        <f t="shared" si="26"/>
        <v>630533.6451612903</v>
      </c>
      <c r="H137" s="57">
        <f t="shared" si="26"/>
        <v>653329.1666666666</v>
      </c>
      <c r="I137" s="57">
        <f t="shared" si="26"/>
        <v>636759.7096774194</v>
      </c>
      <c r="J137" s="57">
        <f t="shared" si="26"/>
        <v>616206.5806451612</v>
      </c>
      <c r="K137" s="57">
        <f t="shared" si="26"/>
        <v>591935.4666666667</v>
      </c>
      <c r="L137" s="57">
        <f t="shared" si="26"/>
        <v>636589.0967741935</v>
      </c>
      <c r="M137" s="57">
        <f t="shared" si="26"/>
        <v>620874.2333333334</v>
      </c>
      <c r="N137" s="57">
        <f t="shared" si="26"/>
        <v>743865.9354838709</v>
      </c>
      <c r="O137" s="57">
        <f>SUM(O131:O136)</f>
        <v>7716092.665925102</v>
      </c>
    </row>
    <row r="138" spans="2:15" ht="12.75">
      <c r="B138" s="474" t="s">
        <v>178</v>
      </c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6"/>
    </row>
    <row r="139" spans="2:15" ht="12.75">
      <c r="B139" s="11" t="s">
        <v>179</v>
      </c>
      <c r="C139" s="47">
        <v>48761</v>
      </c>
      <c r="D139" s="47">
        <v>41204</v>
      </c>
      <c r="E139" s="47">
        <v>44401</v>
      </c>
      <c r="F139" s="47">
        <v>44754</v>
      </c>
      <c r="G139" s="47">
        <v>41650</v>
      </c>
      <c r="H139" s="47">
        <v>43360</v>
      </c>
      <c r="I139" s="47">
        <v>44232</v>
      </c>
      <c r="J139" s="47">
        <v>42169</v>
      </c>
      <c r="K139" s="47">
        <v>41801</v>
      </c>
      <c r="L139" s="48">
        <v>44949</v>
      </c>
      <c r="M139" s="48">
        <v>44378</v>
      </c>
      <c r="N139" s="48">
        <v>51201</v>
      </c>
      <c r="O139" s="49">
        <f>SUM(C139:N139)</f>
        <v>532860</v>
      </c>
    </row>
    <row r="140" spans="2:15" ht="12.75">
      <c r="B140" s="11" t="s">
        <v>180</v>
      </c>
      <c r="C140" s="47">
        <v>100542</v>
      </c>
      <c r="D140" s="47">
        <v>70086</v>
      </c>
      <c r="E140" s="47">
        <v>78742</v>
      </c>
      <c r="F140" s="47">
        <v>80160</v>
      </c>
      <c r="G140" s="47">
        <v>72341</v>
      </c>
      <c r="H140" s="47">
        <v>80178</v>
      </c>
      <c r="I140" s="47">
        <v>78987</v>
      </c>
      <c r="J140" s="47">
        <v>75021</v>
      </c>
      <c r="K140" s="47">
        <v>70657</v>
      </c>
      <c r="L140" s="48">
        <v>78395</v>
      </c>
      <c r="M140" s="48">
        <v>77515</v>
      </c>
      <c r="N140" s="48">
        <v>93939</v>
      </c>
      <c r="O140" s="49">
        <f>SUM(C140:N140)</f>
        <v>956563</v>
      </c>
    </row>
    <row r="141" spans="2:15" ht="13.5" thickBot="1">
      <c r="B141" s="9" t="s">
        <v>146</v>
      </c>
      <c r="C141" s="57">
        <f aca="true" t="shared" si="27" ref="C141:O141">SUM(C139:C140)</f>
        <v>149303</v>
      </c>
      <c r="D141" s="57">
        <f t="shared" si="27"/>
        <v>111290</v>
      </c>
      <c r="E141" s="57">
        <f t="shared" si="27"/>
        <v>123143</v>
      </c>
      <c r="F141" s="57">
        <f t="shared" si="27"/>
        <v>124914</v>
      </c>
      <c r="G141" s="57">
        <f t="shared" si="27"/>
        <v>113991</v>
      </c>
      <c r="H141" s="57">
        <f t="shared" si="27"/>
        <v>123538</v>
      </c>
      <c r="I141" s="57">
        <f t="shared" si="27"/>
        <v>123219</v>
      </c>
      <c r="J141" s="57">
        <f t="shared" si="27"/>
        <v>117190</v>
      </c>
      <c r="K141" s="57">
        <f t="shared" si="27"/>
        <v>112458</v>
      </c>
      <c r="L141" s="57">
        <f t="shared" si="27"/>
        <v>123344</v>
      </c>
      <c r="M141" s="57">
        <f t="shared" si="27"/>
        <v>121893</v>
      </c>
      <c r="N141" s="57">
        <f t="shared" si="27"/>
        <v>145140</v>
      </c>
      <c r="O141" s="57">
        <f t="shared" si="27"/>
        <v>1489423</v>
      </c>
    </row>
    <row r="142" spans="2:15" s="37" customFormat="1" ht="13.5" thickBot="1"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2:15" ht="32.25" thickBot="1">
      <c r="B143" s="38" t="s">
        <v>181</v>
      </c>
      <c r="C143" s="39">
        <f>+C10+C14+C23+C29+C34+C38+C43+C47+C52+C62+C58+C66+C74+C86+C91+C94+C100+C105+C111+C118+C122+C129+C137+C141</f>
        <v>26562461.782546237</v>
      </c>
      <c r="D143" s="39">
        <f aca="true" t="shared" si="28" ref="D143:N143">+D10+D14+D23+D29+D34+D38+D43+D47+D52+D62+D58+D66+D74+D86+D91+D94+D100+D105+D111+D118+D122+D129+D137+D141</f>
        <v>21126607.022492234</v>
      </c>
      <c r="E143" s="39">
        <f t="shared" si="28"/>
        <v>23526341.660012793</v>
      </c>
      <c r="F143" s="39">
        <f t="shared" si="28"/>
        <v>22523367.307376344</v>
      </c>
      <c r="G143" s="39">
        <f t="shared" si="28"/>
        <v>22358504.64236129</v>
      </c>
      <c r="H143" s="39">
        <f t="shared" si="28"/>
        <v>23273113.32895699</v>
      </c>
      <c r="I143" s="39">
        <f t="shared" si="28"/>
        <v>24655604.179244086</v>
      </c>
      <c r="J143" s="39">
        <f t="shared" si="28"/>
        <v>23810186.580245163</v>
      </c>
      <c r="K143" s="39">
        <f t="shared" si="28"/>
        <v>22022576.275118276</v>
      </c>
      <c r="L143" s="39">
        <f t="shared" si="28"/>
        <v>23751889.098074194</v>
      </c>
      <c r="M143" s="39">
        <f t="shared" si="28"/>
        <v>23103173.93455914</v>
      </c>
      <c r="N143" s="39">
        <f t="shared" si="28"/>
        <v>27139220.171917204</v>
      </c>
      <c r="O143" s="39">
        <f>SUM(O137,O129,O122,O118,O111,O105,O100,O94,O91,O86,O74,O66,O62,O58,O52,O47,O43,O38,O34,O29,O23,O14,O10,O141)</f>
        <v>283853045.9829039</v>
      </c>
    </row>
    <row r="145" ht="12.75">
      <c r="O145" s="49"/>
    </row>
    <row r="146" spans="2:3" ht="12.75">
      <c r="B146" s="18" t="s">
        <v>182</v>
      </c>
      <c r="C146" s="23"/>
    </row>
    <row r="147" spans="11:12" ht="12.75">
      <c r="K147" s="45"/>
      <c r="L147" s="44"/>
    </row>
    <row r="148" spans="2:12" ht="12.75">
      <c r="B148" t="s">
        <v>183</v>
      </c>
      <c r="K148" s="40"/>
      <c r="L148" s="43"/>
    </row>
    <row r="149" spans="11:12" ht="12.75">
      <c r="K149" s="40"/>
      <c r="L149" s="43"/>
    </row>
    <row r="150" spans="2:12" ht="12.75">
      <c r="B150" s="483"/>
      <c r="K150" s="40"/>
      <c r="L150" s="43"/>
    </row>
    <row r="151" spans="2:12" ht="12.75">
      <c r="B151" s="483"/>
      <c r="K151" s="40"/>
      <c r="L151" s="43"/>
    </row>
    <row r="152" spans="2:12" ht="12.75">
      <c r="B152" s="483"/>
      <c r="K152" s="40"/>
      <c r="L152" s="43"/>
    </row>
  </sheetData>
  <sheetProtection password="855B" sheet="1"/>
  <mergeCells count="34">
    <mergeCell ref="F113:N113"/>
    <mergeCell ref="F114:N114"/>
    <mergeCell ref="F115:N115"/>
    <mergeCell ref="F116:N116"/>
    <mergeCell ref="F117:N117"/>
    <mergeCell ref="B119:O119"/>
    <mergeCell ref="B123:O123"/>
    <mergeCell ref="B130:O130"/>
    <mergeCell ref="B138:O138"/>
    <mergeCell ref="B150:B152"/>
    <mergeCell ref="B87:O87"/>
    <mergeCell ref="B92:O92"/>
    <mergeCell ref="B95:O95"/>
    <mergeCell ref="B101:O101"/>
    <mergeCell ref="B106:O106"/>
    <mergeCell ref="B112:O112"/>
    <mergeCell ref="B48:O48"/>
    <mergeCell ref="B53:O53"/>
    <mergeCell ref="B59:O59"/>
    <mergeCell ref="B63:O63"/>
    <mergeCell ref="B67:O67"/>
    <mergeCell ref="B75:O75"/>
    <mergeCell ref="B15:O15"/>
    <mergeCell ref="B24:O24"/>
    <mergeCell ref="B30:O30"/>
    <mergeCell ref="B35:O35"/>
    <mergeCell ref="B39:O39"/>
    <mergeCell ref="B44:O44"/>
    <mergeCell ref="B1:O1"/>
    <mergeCell ref="B2:O2"/>
    <mergeCell ref="B3:O3"/>
    <mergeCell ref="B4:O4"/>
    <mergeCell ref="B6:O6"/>
    <mergeCell ref="B11:O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153"/>
  <sheetViews>
    <sheetView zoomScalePageLayoutView="0" workbookViewId="0" topLeftCell="A121">
      <selection activeCell="O144" sqref="O144"/>
    </sheetView>
  </sheetViews>
  <sheetFormatPr defaultColWidth="11.421875" defaultRowHeight="12.75"/>
  <cols>
    <col min="2" max="2" width="20.7109375" style="0" customWidth="1"/>
    <col min="11" max="11" width="13.00390625" style="0" customWidth="1"/>
    <col min="15" max="15" width="12.28125" style="0" bestFit="1" customWidth="1"/>
  </cols>
  <sheetData>
    <row r="1" spans="2:15" ht="12.75">
      <c r="B1" s="472" t="s">
        <v>187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2:15" ht="12.75">
      <c r="B2" s="472" t="s">
        <v>188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2:15" ht="13.5" thickBot="1">
      <c r="B3" s="473" t="s">
        <v>144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2:15" ht="12.75">
      <c r="B4" s="480" t="s">
        <v>191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2"/>
    </row>
    <row r="5" spans="2:15" ht="21"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29" t="s">
        <v>13</v>
      </c>
      <c r="M5" s="29" t="s">
        <v>14</v>
      </c>
      <c r="N5" s="29" t="s">
        <v>15</v>
      </c>
      <c r="O5" s="15" t="s">
        <v>16</v>
      </c>
    </row>
    <row r="6" spans="2:15" ht="12.75">
      <c r="B6" s="477" t="s">
        <v>17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9"/>
    </row>
    <row r="7" spans="2:17" ht="12.75">
      <c r="B7" s="3" t="s">
        <v>18</v>
      </c>
      <c r="C7" s="64">
        <v>120686</v>
      </c>
      <c r="D7" s="64">
        <v>117128</v>
      </c>
      <c r="E7" s="64">
        <v>119682</v>
      </c>
      <c r="F7" s="64">
        <v>111011</v>
      </c>
      <c r="G7" s="64">
        <v>126875</v>
      </c>
      <c r="H7" s="64">
        <v>118641</v>
      </c>
      <c r="I7" s="64">
        <v>125256</v>
      </c>
      <c r="J7" s="64">
        <v>128423</v>
      </c>
      <c r="K7" s="64">
        <v>124339</v>
      </c>
      <c r="L7" s="64">
        <v>126845</v>
      </c>
      <c r="M7" s="64">
        <v>129412</v>
      </c>
      <c r="N7" s="64">
        <v>125910</v>
      </c>
      <c r="O7" s="64">
        <f>SUM(C7:N7)</f>
        <v>1474208</v>
      </c>
      <c r="P7" s="16"/>
      <c r="Q7" s="16"/>
    </row>
    <row r="8" spans="2:17" ht="12.75">
      <c r="B8" s="3" t="s">
        <v>19</v>
      </c>
      <c r="C8" s="64">
        <v>456323</v>
      </c>
      <c r="D8" s="64">
        <v>431476</v>
      </c>
      <c r="E8" s="64">
        <v>460598</v>
      </c>
      <c r="F8" s="64">
        <v>451125</v>
      </c>
      <c r="G8" s="64">
        <v>496260</v>
      </c>
      <c r="H8" s="64">
        <v>463387</v>
      </c>
      <c r="I8" s="64">
        <v>483927</v>
      </c>
      <c r="J8" s="64">
        <v>486421</v>
      </c>
      <c r="K8" s="64">
        <v>469266</v>
      </c>
      <c r="L8" s="64">
        <v>490995</v>
      </c>
      <c r="M8" s="64">
        <v>484882</v>
      </c>
      <c r="N8" s="64">
        <v>490636</v>
      </c>
      <c r="O8" s="64">
        <f>SUM(C8:N8)</f>
        <v>5665296</v>
      </c>
      <c r="P8" s="16"/>
      <c r="Q8" s="16"/>
    </row>
    <row r="9" spans="2:17" ht="12.75">
      <c r="B9" s="3" t="s">
        <v>142</v>
      </c>
      <c r="C9" s="64">
        <v>183464</v>
      </c>
      <c r="D9" s="64">
        <v>139009</v>
      </c>
      <c r="E9" s="64">
        <v>179709</v>
      </c>
      <c r="F9" s="64">
        <v>147269</v>
      </c>
      <c r="G9" s="64">
        <v>157984</v>
      </c>
      <c r="H9" s="64">
        <v>177510</v>
      </c>
      <c r="I9" s="64">
        <v>175457</v>
      </c>
      <c r="J9" s="64">
        <v>167916</v>
      </c>
      <c r="K9" s="64">
        <v>165230</v>
      </c>
      <c r="L9" s="64">
        <v>184838</v>
      </c>
      <c r="M9" s="64">
        <v>170937</v>
      </c>
      <c r="N9" s="64">
        <v>185452</v>
      </c>
      <c r="O9" s="64">
        <f>SUM(C9:N9)</f>
        <v>2034775</v>
      </c>
      <c r="P9" s="16"/>
      <c r="Q9" s="16"/>
    </row>
    <row r="10" spans="2:17" ht="12.75">
      <c r="B10" s="9" t="s">
        <v>146</v>
      </c>
      <c r="C10" s="62">
        <f>SUM(C7:C9)</f>
        <v>760473</v>
      </c>
      <c r="D10" s="62">
        <f aca="true" t="shared" si="0" ref="D10:N10">SUM(D7:D9)</f>
        <v>687613</v>
      </c>
      <c r="E10" s="62">
        <f t="shared" si="0"/>
        <v>759989</v>
      </c>
      <c r="F10" s="62">
        <f t="shared" si="0"/>
        <v>709405</v>
      </c>
      <c r="G10" s="62">
        <f t="shared" si="0"/>
        <v>781119</v>
      </c>
      <c r="H10" s="62">
        <f t="shared" si="0"/>
        <v>759538</v>
      </c>
      <c r="I10" s="62">
        <f t="shared" si="0"/>
        <v>784640</v>
      </c>
      <c r="J10" s="62">
        <f t="shared" si="0"/>
        <v>782760</v>
      </c>
      <c r="K10" s="62">
        <f t="shared" si="0"/>
        <v>758835</v>
      </c>
      <c r="L10" s="62">
        <f t="shared" si="0"/>
        <v>802678</v>
      </c>
      <c r="M10" s="62">
        <f t="shared" si="0"/>
        <v>785231</v>
      </c>
      <c r="N10" s="62">
        <f t="shared" si="0"/>
        <v>801998</v>
      </c>
      <c r="O10" s="63">
        <f>SUM(O7:O9)</f>
        <v>9174279</v>
      </c>
      <c r="P10" s="16"/>
      <c r="Q10" s="16"/>
    </row>
    <row r="11" spans="2:17" ht="12.75">
      <c r="B11" s="477" t="s">
        <v>147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9"/>
      <c r="P11" s="16"/>
      <c r="Q11" s="16"/>
    </row>
    <row r="12" spans="2:17" ht="12.75">
      <c r="B12" s="3" t="s">
        <v>22</v>
      </c>
      <c r="C12" s="64">
        <v>705133</v>
      </c>
      <c r="D12" s="64">
        <v>449175</v>
      </c>
      <c r="E12" s="64">
        <v>624211</v>
      </c>
      <c r="F12" s="64">
        <v>485777</v>
      </c>
      <c r="G12" s="64">
        <v>546029</v>
      </c>
      <c r="H12" s="64">
        <v>666571</v>
      </c>
      <c r="I12" s="64">
        <v>635049</v>
      </c>
      <c r="J12" s="64">
        <v>500861</v>
      </c>
      <c r="K12" s="64">
        <v>524651</v>
      </c>
      <c r="L12" s="64">
        <v>620052</v>
      </c>
      <c r="M12" s="64">
        <v>583251</v>
      </c>
      <c r="N12" s="64">
        <v>693971</v>
      </c>
      <c r="O12" s="64">
        <f>SUM(C12:N12)</f>
        <v>7034731</v>
      </c>
      <c r="P12" s="16"/>
      <c r="Q12" s="16"/>
    </row>
    <row r="13" spans="2:17" ht="12.75">
      <c r="B13" s="3" t="s">
        <v>23</v>
      </c>
      <c r="C13" s="64">
        <v>603937</v>
      </c>
      <c r="D13" s="64">
        <v>361835</v>
      </c>
      <c r="E13" s="64">
        <v>513499</v>
      </c>
      <c r="F13" s="64">
        <v>393878</v>
      </c>
      <c r="G13" s="64">
        <v>440038</v>
      </c>
      <c r="H13" s="64">
        <v>551221</v>
      </c>
      <c r="I13" s="64">
        <v>540371</v>
      </c>
      <c r="J13" s="64">
        <v>414319</v>
      </c>
      <c r="K13" s="64">
        <v>432878</v>
      </c>
      <c r="L13" s="64">
        <v>525236</v>
      </c>
      <c r="M13" s="64">
        <v>482335</v>
      </c>
      <c r="N13" s="64">
        <v>577888</v>
      </c>
      <c r="O13" s="64">
        <f>SUM(C13:N13)</f>
        <v>5837435</v>
      </c>
      <c r="P13" s="16"/>
      <c r="Q13" s="16"/>
    </row>
    <row r="14" spans="2:17" ht="12.75">
      <c r="B14" s="9" t="s">
        <v>146</v>
      </c>
      <c r="C14" s="62">
        <f>SUM(C12:C13)</f>
        <v>1309070</v>
      </c>
      <c r="D14" s="62">
        <f aca="true" t="shared" si="1" ref="D14:N14">SUM(D12:D13)</f>
        <v>811010</v>
      </c>
      <c r="E14" s="62">
        <f t="shared" si="1"/>
        <v>1137710</v>
      </c>
      <c r="F14" s="62">
        <f t="shared" si="1"/>
        <v>879655</v>
      </c>
      <c r="G14" s="62">
        <f t="shared" si="1"/>
        <v>986067</v>
      </c>
      <c r="H14" s="62">
        <f t="shared" si="1"/>
        <v>1217792</v>
      </c>
      <c r="I14" s="62">
        <f t="shared" si="1"/>
        <v>1175420</v>
      </c>
      <c r="J14" s="62">
        <f t="shared" si="1"/>
        <v>915180</v>
      </c>
      <c r="K14" s="62">
        <f t="shared" si="1"/>
        <v>957529</v>
      </c>
      <c r="L14" s="62">
        <f t="shared" si="1"/>
        <v>1145288</v>
      </c>
      <c r="M14" s="62">
        <f t="shared" si="1"/>
        <v>1065586</v>
      </c>
      <c r="N14" s="62">
        <f t="shared" si="1"/>
        <v>1271859</v>
      </c>
      <c r="O14" s="63">
        <f>SUM(O12:O13)</f>
        <v>12872166</v>
      </c>
      <c r="P14" s="16"/>
      <c r="Q14" s="70"/>
    </row>
    <row r="15" spans="2:17" ht="12.75">
      <c r="B15" s="477" t="s">
        <v>24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16"/>
      <c r="Q15" s="16"/>
    </row>
    <row r="16" spans="2:17" ht="12.75">
      <c r="B16" s="3" t="s">
        <v>25</v>
      </c>
      <c r="C16" s="64">
        <v>81088</v>
      </c>
      <c r="D16" s="64">
        <v>64248</v>
      </c>
      <c r="E16" s="64">
        <v>70038</v>
      </c>
      <c r="F16" s="64">
        <v>67124</v>
      </c>
      <c r="G16" s="64">
        <v>70250</v>
      </c>
      <c r="H16" s="64">
        <v>71183</v>
      </c>
      <c r="I16" s="64">
        <v>73932</v>
      </c>
      <c r="J16" s="64">
        <v>56634</v>
      </c>
      <c r="K16" s="64">
        <v>70845</v>
      </c>
      <c r="L16" s="64">
        <v>73103</v>
      </c>
      <c r="M16" s="64">
        <v>70811</v>
      </c>
      <c r="N16" s="64">
        <v>75454</v>
      </c>
      <c r="O16" s="64">
        <f>SUM(C16:N16)</f>
        <v>844710</v>
      </c>
      <c r="P16" s="16"/>
      <c r="Q16" s="16"/>
    </row>
    <row r="17" spans="2:17" ht="12.75">
      <c r="B17" s="3" t="s">
        <v>26</v>
      </c>
      <c r="C17" s="64">
        <v>225450</v>
      </c>
      <c r="D17" s="64">
        <v>155966</v>
      </c>
      <c r="E17" s="64">
        <v>193140</v>
      </c>
      <c r="F17" s="64">
        <v>170588</v>
      </c>
      <c r="G17" s="64">
        <v>183717</v>
      </c>
      <c r="H17" s="64">
        <v>199064</v>
      </c>
      <c r="I17" s="64">
        <v>195400</v>
      </c>
      <c r="J17" s="64">
        <v>168665</v>
      </c>
      <c r="K17" s="64">
        <v>183631</v>
      </c>
      <c r="L17" s="64">
        <v>201587</v>
      </c>
      <c r="M17" s="64">
        <v>199497</v>
      </c>
      <c r="N17" s="64">
        <v>242067</v>
      </c>
      <c r="O17" s="64">
        <f aca="true" t="shared" si="2" ref="O17:O22">SUM(C17:N17)</f>
        <v>2318772</v>
      </c>
      <c r="P17" s="16"/>
      <c r="Q17" s="16"/>
    </row>
    <row r="18" spans="2:17" ht="12.75">
      <c r="B18" s="3" t="s">
        <v>27</v>
      </c>
      <c r="C18" s="64">
        <v>206486</v>
      </c>
      <c r="D18" s="64">
        <v>145522</v>
      </c>
      <c r="E18" s="64">
        <v>186925</v>
      </c>
      <c r="F18" s="64">
        <v>157514</v>
      </c>
      <c r="G18" s="64">
        <v>168398</v>
      </c>
      <c r="H18" s="64">
        <v>181726</v>
      </c>
      <c r="I18" s="64">
        <v>182372</v>
      </c>
      <c r="J18" s="64">
        <v>170151</v>
      </c>
      <c r="K18" s="64">
        <v>164663</v>
      </c>
      <c r="L18" s="64">
        <v>185316</v>
      </c>
      <c r="M18" s="64">
        <v>180933</v>
      </c>
      <c r="N18" s="64">
        <v>218603</v>
      </c>
      <c r="O18" s="64">
        <f t="shared" si="2"/>
        <v>2148609</v>
      </c>
      <c r="P18" s="16"/>
      <c r="Q18" s="16"/>
    </row>
    <row r="19" spans="2:17" ht="12.75">
      <c r="B19" s="3" t="s">
        <v>113</v>
      </c>
      <c r="C19" s="64">
        <v>98193</v>
      </c>
      <c r="D19" s="64">
        <v>65438</v>
      </c>
      <c r="E19" s="64">
        <v>89998</v>
      </c>
      <c r="F19" s="64">
        <v>74295</v>
      </c>
      <c r="G19" s="64">
        <v>79094</v>
      </c>
      <c r="H19" s="64">
        <v>89665</v>
      </c>
      <c r="I19" s="64">
        <v>84293</v>
      </c>
      <c r="J19" s="64">
        <v>75500</v>
      </c>
      <c r="K19" s="64">
        <v>76481</v>
      </c>
      <c r="L19" s="64">
        <v>85652</v>
      </c>
      <c r="M19" s="64">
        <v>84213</v>
      </c>
      <c r="N19" s="64">
        <v>102022</v>
      </c>
      <c r="O19" s="64">
        <f t="shared" si="2"/>
        <v>1004844</v>
      </c>
      <c r="P19" s="16"/>
      <c r="Q19" s="16"/>
    </row>
    <row r="20" spans="2:17" ht="12.75">
      <c r="B20" s="3" t="s">
        <v>28</v>
      </c>
      <c r="C20" s="64">
        <v>103466</v>
      </c>
      <c r="D20" s="64">
        <v>78804</v>
      </c>
      <c r="E20" s="64">
        <v>125797</v>
      </c>
      <c r="F20" s="64">
        <v>132754</v>
      </c>
      <c r="G20" s="64">
        <v>138428</v>
      </c>
      <c r="H20" s="64">
        <v>118930</v>
      </c>
      <c r="I20" s="64">
        <v>115644</v>
      </c>
      <c r="J20" s="64">
        <v>99381</v>
      </c>
      <c r="K20" s="64">
        <v>102869</v>
      </c>
      <c r="L20" s="64">
        <v>102406</v>
      </c>
      <c r="M20" s="64">
        <v>96909</v>
      </c>
      <c r="N20" s="64">
        <v>112023</v>
      </c>
      <c r="O20" s="64">
        <f t="shared" si="2"/>
        <v>1327411</v>
      </c>
      <c r="P20" s="16"/>
      <c r="Q20" s="16"/>
    </row>
    <row r="21" spans="2:17" ht="12.75">
      <c r="B21" s="3" t="s">
        <v>29</v>
      </c>
      <c r="C21" s="64">
        <v>200639</v>
      </c>
      <c r="D21" s="64">
        <v>136656</v>
      </c>
      <c r="E21" s="64">
        <v>165646</v>
      </c>
      <c r="F21" s="64">
        <v>149709</v>
      </c>
      <c r="G21" s="64">
        <v>154302</v>
      </c>
      <c r="H21" s="64">
        <v>164489</v>
      </c>
      <c r="I21" s="64">
        <v>176113</v>
      </c>
      <c r="J21" s="64">
        <v>150672</v>
      </c>
      <c r="K21" s="64">
        <v>162308</v>
      </c>
      <c r="L21" s="64">
        <v>172878</v>
      </c>
      <c r="M21" s="64">
        <v>164723</v>
      </c>
      <c r="N21" s="64">
        <v>200624</v>
      </c>
      <c r="O21" s="64">
        <f t="shared" si="2"/>
        <v>1998759</v>
      </c>
      <c r="P21" s="16"/>
      <c r="Q21" s="16"/>
    </row>
    <row r="22" spans="2:17" ht="12.75">
      <c r="B22" s="3" t="s">
        <v>30</v>
      </c>
      <c r="C22" s="64">
        <v>110206</v>
      </c>
      <c r="D22" s="64">
        <v>69073</v>
      </c>
      <c r="E22" s="64">
        <v>90857</v>
      </c>
      <c r="F22" s="64">
        <v>77673</v>
      </c>
      <c r="G22" s="64">
        <v>83663</v>
      </c>
      <c r="H22" s="64">
        <v>92401</v>
      </c>
      <c r="I22" s="64">
        <v>85923</v>
      </c>
      <c r="J22" s="64">
        <v>66437</v>
      </c>
      <c r="K22" s="64">
        <v>83736</v>
      </c>
      <c r="L22" s="64">
        <v>92533</v>
      </c>
      <c r="M22" s="64">
        <v>87551</v>
      </c>
      <c r="N22" s="64">
        <v>108424</v>
      </c>
      <c r="O22" s="64">
        <f t="shared" si="2"/>
        <v>1048477</v>
      </c>
      <c r="P22" s="16"/>
      <c r="Q22" s="16"/>
    </row>
    <row r="23" spans="2:17" ht="12.75">
      <c r="B23" s="9" t="s">
        <v>146</v>
      </c>
      <c r="C23" s="62">
        <f>SUM(C16:C22)</f>
        <v>1025528</v>
      </c>
      <c r="D23" s="62">
        <f aca="true" t="shared" si="3" ref="D23:N23">SUM(D16:D22)</f>
        <v>715707</v>
      </c>
      <c r="E23" s="62">
        <f t="shared" si="3"/>
        <v>922401</v>
      </c>
      <c r="F23" s="62">
        <f t="shared" si="3"/>
        <v>829657</v>
      </c>
      <c r="G23" s="62">
        <f t="shared" si="3"/>
        <v>877852</v>
      </c>
      <c r="H23" s="62">
        <f t="shared" si="3"/>
        <v>917458</v>
      </c>
      <c r="I23" s="62">
        <f t="shared" si="3"/>
        <v>913677</v>
      </c>
      <c r="J23" s="62">
        <f t="shared" si="3"/>
        <v>787440</v>
      </c>
      <c r="K23" s="62">
        <f t="shared" si="3"/>
        <v>844533</v>
      </c>
      <c r="L23" s="62">
        <f t="shared" si="3"/>
        <v>913475</v>
      </c>
      <c r="M23" s="62">
        <f t="shared" si="3"/>
        <v>884637</v>
      </c>
      <c r="N23" s="62">
        <f t="shared" si="3"/>
        <v>1059217</v>
      </c>
      <c r="O23" s="63">
        <f>SUM(O16:O22)</f>
        <v>10691582</v>
      </c>
      <c r="P23" s="16"/>
      <c r="Q23" s="16"/>
    </row>
    <row r="24" spans="2:17" ht="12.75">
      <c r="B24" s="477" t="s">
        <v>31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9"/>
      <c r="P24" s="16"/>
      <c r="Q24" s="16"/>
    </row>
    <row r="25" spans="2:17" ht="12.75">
      <c r="B25" s="3" t="s">
        <v>32</v>
      </c>
      <c r="C25" s="64">
        <v>394505</v>
      </c>
      <c r="D25" s="64">
        <v>280953</v>
      </c>
      <c r="E25" s="64">
        <v>358966</v>
      </c>
      <c r="F25" s="64">
        <v>294061</v>
      </c>
      <c r="G25" s="64">
        <v>320676</v>
      </c>
      <c r="H25" s="64">
        <v>354931</v>
      </c>
      <c r="I25" s="64">
        <v>346904</v>
      </c>
      <c r="J25" s="64">
        <v>299834</v>
      </c>
      <c r="K25" s="64">
        <v>300018</v>
      </c>
      <c r="L25" s="64">
        <v>351124</v>
      </c>
      <c r="M25" s="64">
        <v>338941</v>
      </c>
      <c r="N25" s="64">
        <v>384180</v>
      </c>
      <c r="O25" s="64">
        <f>SUM(C25:N25)</f>
        <v>4025093</v>
      </c>
      <c r="P25" s="16"/>
      <c r="Q25" s="16"/>
    </row>
    <row r="26" spans="2:17" ht="12.75">
      <c r="B26" s="3" t="s">
        <v>114</v>
      </c>
      <c r="C26" s="64">
        <v>4681</v>
      </c>
      <c r="D26" s="64">
        <v>3418</v>
      </c>
      <c r="E26" s="64">
        <v>4911</v>
      </c>
      <c r="F26" s="64">
        <v>9065</v>
      </c>
      <c r="G26" s="64">
        <v>6039</v>
      </c>
      <c r="H26" s="64">
        <v>6865</v>
      </c>
      <c r="I26" s="64">
        <v>4312</v>
      </c>
      <c r="J26" s="64">
        <v>4418</v>
      </c>
      <c r="K26" s="64">
        <v>3670</v>
      </c>
      <c r="L26" s="64">
        <v>4890</v>
      </c>
      <c r="M26" s="64">
        <v>4424</v>
      </c>
      <c r="N26" s="64">
        <v>4636</v>
      </c>
      <c r="O26" s="64">
        <f>SUM(C26:N26)</f>
        <v>61329</v>
      </c>
      <c r="P26" s="16"/>
      <c r="Q26" s="16"/>
    </row>
    <row r="27" spans="2:17" ht="12.75">
      <c r="B27" s="3" t="s">
        <v>33</v>
      </c>
      <c r="C27" s="64">
        <v>359456</v>
      </c>
      <c r="D27" s="64">
        <v>254932</v>
      </c>
      <c r="E27" s="64">
        <v>333192</v>
      </c>
      <c r="F27" s="64">
        <v>284267</v>
      </c>
      <c r="G27" s="64">
        <v>291520</v>
      </c>
      <c r="H27" s="64">
        <v>316920</v>
      </c>
      <c r="I27" s="64">
        <v>315108</v>
      </c>
      <c r="J27" s="64">
        <v>272085</v>
      </c>
      <c r="K27" s="64">
        <v>270110</v>
      </c>
      <c r="L27" s="64">
        <v>324423</v>
      </c>
      <c r="M27" s="64">
        <v>308447</v>
      </c>
      <c r="N27" s="64">
        <v>348236</v>
      </c>
      <c r="O27" s="64">
        <f>SUM(C27:N27)</f>
        <v>3678696</v>
      </c>
      <c r="P27" s="16"/>
      <c r="Q27" s="16"/>
    </row>
    <row r="28" spans="2:17" ht="12.75">
      <c r="B28" s="46" t="s">
        <v>34</v>
      </c>
      <c r="C28" s="64">
        <v>349325</v>
      </c>
      <c r="D28" s="64">
        <v>242625</v>
      </c>
      <c r="E28" s="64">
        <v>315133</v>
      </c>
      <c r="F28" s="64">
        <v>260391</v>
      </c>
      <c r="G28" s="64">
        <v>274823</v>
      </c>
      <c r="H28" s="64">
        <v>307689</v>
      </c>
      <c r="I28" s="64">
        <v>302206</v>
      </c>
      <c r="J28" s="64">
        <v>260393</v>
      </c>
      <c r="K28" s="64">
        <v>257271</v>
      </c>
      <c r="L28" s="64">
        <v>307509</v>
      </c>
      <c r="M28" s="64">
        <v>293873</v>
      </c>
      <c r="N28" s="64">
        <v>335649</v>
      </c>
      <c r="O28" s="64">
        <f>SUM(C28:N28)</f>
        <v>3506887</v>
      </c>
      <c r="P28" s="16"/>
      <c r="Q28" s="16"/>
    </row>
    <row r="29" spans="2:17" ht="12.75">
      <c r="B29" s="9" t="s">
        <v>146</v>
      </c>
      <c r="C29" s="62">
        <f>SUM(C25:C28)</f>
        <v>1107967</v>
      </c>
      <c r="D29" s="62">
        <f aca="true" t="shared" si="4" ref="D29:N29">SUM(D25:D28)</f>
        <v>781928</v>
      </c>
      <c r="E29" s="62">
        <f t="shared" si="4"/>
        <v>1012202</v>
      </c>
      <c r="F29" s="62">
        <f t="shared" si="4"/>
        <v>847784</v>
      </c>
      <c r="G29" s="62">
        <f t="shared" si="4"/>
        <v>893058</v>
      </c>
      <c r="H29" s="62">
        <f t="shared" si="4"/>
        <v>986405</v>
      </c>
      <c r="I29" s="62">
        <f t="shared" si="4"/>
        <v>968530</v>
      </c>
      <c r="J29" s="62">
        <f t="shared" si="4"/>
        <v>836730</v>
      </c>
      <c r="K29" s="62">
        <f t="shared" si="4"/>
        <v>831069</v>
      </c>
      <c r="L29" s="62">
        <f t="shared" si="4"/>
        <v>987946</v>
      </c>
      <c r="M29" s="62">
        <f t="shared" si="4"/>
        <v>945685</v>
      </c>
      <c r="N29" s="62">
        <f t="shared" si="4"/>
        <v>1072701</v>
      </c>
      <c r="O29" s="63">
        <f>SUM(O25:O28)</f>
        <v>11272005</v>
      </c>
      <c r="P29" s="16"/>
      <c r="Q29" s="16"/>
    </row>
    <row r="30" spans="2:17" ht="12.75">
      <c r="B30" s="477" t="s">
        <v>35</v>
      </c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9"/>
      <c r="P30" s="16"/>
      <c r="Q30" s="16"/>
    </row>
    <row r="31" spans="2:17" ht="12.75">
      <c r="B31" s="3" t="s">
        <v>36</v>
      </c>
      <c r="C31" s="64">
        <v>143925</v>
      </c>
      <c r="D31" s="64">
        <v>93480</v>
      </c>
      <c r="E31" s="64">
        <v>106857</v>
      </c>
      <c r="F31" s="64">
        <v>84188</v>
      </c>
      <c r="G31" s="64">
        <v>90708</v>
      </c>
      <c r="H31" s="64">
        <v>104421</v>
      </c>
      <c r="I31" s="64">
        <v>104100</v>
      </c>
      <c r="J31" s="64">
        <v>102629</v>
      </c>
      <c r="K31" s="64">
        <v>92530</v>
      </c>
      <c r="L31" s="64">
        <v>104518</v>
      </c>
      <c r="M31" s="64">
        <v>100197</v>
      </c>
      <c r="N31" s="64">
        <v>124384</v>
      </c>
      <c r="O31" s="64">
        <f>SUM(C31:N31)</f>
        <v>1251937</v>
      </c>
      <c r="P31" s="16"/>
      <c r="Q31" s="16"/>
    </row>
    <row r="32" spans="2:17" ht="12.75">
      <c r="B32" s="3" t="s">
        <v>37</v>
      </c>
      <c r="C32" s="64">
        <v>180684</v>
      </c>
      <c r="D32" s="64">
        <v>125420</v>
      </c>
      <c r="E32" s="64">
        <v>159463</v>
      </c>
      <c r="F32" s="64">
        <v>114761</v>
      </c>
      <c r="G32" s="64">
        <v>130515</v>
      </c>
      <c r="H32" s="64">
        <v>154523</v>
      </c>
      <c r="I32" s="64">
        <v>148495</v>
      </c>
      <c r="J32" s="64">
        <v>144637</v>
      </c>
      <c r="K32" s="64">
        <v>129073</v>
      </c>
      <c r="L32" s="64">
        <v>145785</v>
      </c>
      <c r="M32" s="64">
        <v>142962</v>
      </c>
      <c r="N32" s="64">
        <v>175606</v>
      </c>
      <c r="O32" s="64">
        <f>SUM(C32:N32)</f>
        <v>1751924</v>
      </c>
      <c r="P32" s="16"/>
      <c r="Q32" s="16"/>
    </row>
    <row r="33" spans="2:17" ht="12.75">
      <c r="B33" s="3" t="s">
        <v>38</v>
      </c>
      <c r="C33" s="64">
        <v>28047</v>
      </c>
      <c r="D33" s="64">
        <v>26399</v>
      </c>
      <c r="E33" s="64">
        <v>27443</v>
      </c>
      <c r="F33" s="64">
        <v>30177</v>
      </c>
      <c r="G33" s="64">
        <v>29117</v>
      </c>
      <c r="H33" s="64">
        <v>23994</v>
      </c>
      <c r="I33" s="64">
        <v>22410</v>
      </c>
      <c r="J33" s="64">
        <v>28523</v>
      </c>
      <c r="K33" s="64">
        <v>30733</v>
      </c>
      <c r="L33" s="64">
        <v>30826</v>
      </c>
      <c r="M33" s="64">
        <v>32623</v>
      </c>
      <c r="N33" s="64">
        <v>33445</v>
      </c>
      <c r="O33" s="64">
        <f>SUM(C33:N33)</f>
        <v>343737</v>
      </c>
      <c r="P33" s="16"/>
      <c r="Q33" s="16"/>
    </row>
    <row r="34" spans="2:17" ht="12.75">
      <c r="B34" s="9" t="s">
        <v>146</v>
      </c>
      <c r="C34" s="62">
        <f>SUM(C31:C33)</f>
        <v>352656</v>
      </c>
      <c r="D34" s="62">
        <f aca="true" t="shared" si="5" ref="D34:N34">SUM(D31:D33)</f>
        <v>245299</v>
      </c>
      <c r="E34" s="62">
        <f t="shared" si="5"/>
        <v>293763</v>
      </c>
      <c r="F34" s="62">
        <f t="shared" si="5"/>
        <v>229126</v>
      </c>
      <c r="G34" s="62">
        <f t="shared" si="5"/>
        <v>250340</v>
      </c>
      <c r="H34" s="62">
        <f t="shared" si="5"/>
        <v>282938</v>
      </c>
      <c r="I34" s="62">
        <f t="shared" si="5"/>
        <v>275005</v>
      </c>
      <c r="J34" s="62">
        <f t="shared" si="5"/>
        <v>275789</v>
      </c>
      <c r="K34" s="62">
        <f t="shared" si="5"/>
        <v>252336</v>
      </c>
      <c r="L34" s="62">
        <f t="shared" si="5"/>
        <v>281129</v>
      </c>
      <c r="M34" s="62">
        <f t="shared" si="5"/>
        <v>275782</v>
      </c>
      <c r="N34" s="62">
        <f t="shared" si="5"/>
        <v>333435</v>
      </c>
      <c r="O34" s="63">
        <f>SUM(O31:O33)</f>
        <v>3347598</v>
      </c>
      <c r="P34" s="16"/>
      <c r="Q34" s="16"/>
    </row>
    <row r="35" spans="2:17" ht="12.75">
      <c r="B35" s="477" t="s">
        <v>148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9"/>
      <c r="P35" s="16"/>
      <c r="Q35" s="16"/>
    </row>
    <row r="36" spans="2:17" ht="12.75">
      <c r="B36" s="3" t="s">
        <v>149</v>
      </c>
      <c r="C36" s="64">
        <v>487706</v>
      </c>
      <c r="D36" s="64">
        <v>363815</v>
      </c>
      <c r="E36" s="64">
        <v>447418.7</v>
      </c>
      <c r="F36" s="64">
        <v>384323</v>
      </c>
      <c r="G36" s="64">
        <v>418308</v>
      </c>
      <c r="H36" s="64">
        <v>460862</v>
      </c>
      <c r="I36" s="64">
        <v>443229</v>
      </c>
      <c r="J36" s="64">
        <v>411883.16129032255</v>
      </c>
      <c r="K36" s="64">
        <v>414550</v>
      </c>
      <c r="L36" s="64">
        <v>455509</v>
      </c>
      <c r="M36" s="64">
        <v>414513</v>
      </c>
      <c r="N36" s="64">
        <v>521138</v>
      </c>
      <c r="O36" s="64">
        <f>SUM(C36:N36)</f>
        <v>5223254.861290323</v>
      </c>
      <c r="P36" s="16"/>
      <c r="Q36" s="16"/>
    </row>
    <row r="37" spans="2:17" ht="12.75">
      <c r="B37" s="3" t="s">
        <v>150</v>
      </c>
      <c r="C37" s="64">
        <v>216453</v>
      </c>
      <c r="D37" s="64">
        <v>116618</v>
      </c>
      <c r="E37" s="64">
        <v>164266</v>
      </c>
      <c r="F37" s="64">
        <v>115834</v>
      </c>
      <c r="G37" s="64">
        <v>126511</v>
      </c>
      <c r="H37" s="64">
        <v>162580</v>
      </c>
      <c r="I37" s="64">
        <v>150392</v>
      </c>
      <c r="J37" s="64">
        <v>136138.96774193548</v>
      </c>
      <c r="K37" s="64">
        <v>131809</v>
      </c>
      <c r="L37" s="64">
        <v>159679</v>
      </c>
      <c r="M37" s="64">
        <v>147509</v>
      </c>
      <c r="N37" s="64">
        <v>201674</v>
      </c>
      <c r="O37" s="64">
        <f>SUM(C37:N37)</f>
        <v>1829463.9677419355</v>
      </c>
      <c r="P37" s="16"/>
      <c r="Q37" s="16"/>
    </row>
    <row r="38" spans="2:17" ht="12.75">
      <c r="B38" s="9" t="s">
        <v>146</v>
      </c>
      <c r="C38" s="62">
        <f>SUM(C36:C37)</f>
        <v>704159</v>
      </c>
      <c r="D38" s="62">
        <f aca="true" t="shared" si="6" ref="D38:N38">SUM(D36:D37)</f>
        <v>480433</v>
      </c>
      <c r="E38" s="62">
        <f t="shared" si="6"/>
        <v>611684.7</v>
      </c>
      <c r="F38" s="62">
        <f t="shared" si="6"/>
        <v>500157</v>
      </c>
      <c r="G38" s="62">
        <f t="shared" si="6"/>
        <v>544819</v>
      </c>
      <c r="H38" s="62">
        <f t="shared" si="6"/>
        <v>623442</v>
      </c>
      <c r="I38" s="62">
        <f t="shared" si="6"/>
        <v>593621</v>
      </c>
      <c r="J38" s="62">
        <f t="shared" si="6"/>
        <v>548022.1290322581</v>
      </c>
      <c r="K38" s="62">
        <f t="shared" si="6"/>
        <v>546359</v>
      </c>
      <c r="L38" s="62">
        <f t="shared" si="6"/>
        <v>615188</v>
      </c>
      <c r="M38" s="62">
        <f t="shared" si="6"/>
        <v>562022</v>
      </c>
      <c r="N38" s="62">
        <f t="shared" si="6"/>
        <v>722812</v>
      </c>
      <c r="O38" s="63">
        <f>SUM(O36:O37)</f>
        <v>7052718.829032258</v>
      </c>
      <c r="P38" s="16"/>
      <c r="Q38" s="16"/>
    </row>
    <row r="39" spans="2:17" ht="12.75">
      <c r="B39" s="477" t="s">
        <v>151</v>
      </c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9"/>
      <c r="P39" s="16"/>
      <c r="Q39" s="16"/>
    </row>
    <row r="40" spans="2:17" ht="12.75">
      <c r="B40" s="11" t="s">
        <v>43</v>
      </c>
      <c r="C40" s="64">
        <v>504580</v>
      </c>
      <c r="D40" s="64">
        <v>351308</v>
      </c>
      <c r="E40" s="64">
        <v>464369</v>
      </c>
      <c r="F40" s="64">
        <v>363814</v>
      </c>
      <c r="G40" s="64">
        <v>402769</v>
      </c>
      <c r="H40" s="64">
        <v>453478</v>
      </c>
      <c r="I40" s="64">
        <v>441767</v>
      </c>
      <c r="J40" s="64">
        <v>336664</v>
      </c>
      <c r="K40" s="64">
        <v>394076</v>
      </c>
      <c r="L40" s="64">
        <v>451565</v>
      </c>
      <c r="M40" s="64">
        <v>448926</v>
      </c>
      <c r="N40" s="64">
        <v>558883</v>
      </c>
      <c r="O40" s="64">
        <f>SUM(C40:N40)</f>
        <v>5172199</v>
      </c>
      <c r="P40" s="16"/>
      <c r="Q40" s="16"/>
    </row>
    <row r="41" spans="2:17" ht="12.75">
      <c r="B41" s="11" t="s">
        <v>44</v>
      </c>
      <c r="C41" s="64">
        <v>340207</v>
      </c>
      <c r="D41" s="64">
        <v>228093</v>
      </c>
      <c r="E41" s="64">
        <v>307109</v>
      </c>
      <c r="F41" s="64">
        <v>235542</v>
      </c>
      <c r="G41" s="64">
        <v>259812</v>
      </c>
      <c r="H41" s="64">
        <v>297125</v>
      </c>
      <c r="I41" s="64">
        <v>294909</v>
      </c>
      <c r="J41" s="64">
        <v>202266</v>
      </c>
      <c r="K41" s="64">
        <v>250513</v>
      </c>
      <c r="L41" s="64">
        <v>290531</v>
      </c>
      <c r="M41" s="64">
        <v>290631</v>
      </c>
      <c r="N41" s="64">
        <v>386536</v>
      </c>
      <c r="O41" s="64">
        <f>SUM(C41:N41)</f>
        <v>3383274</v>
      </c>
      <c r="P41" s="16"/>
      <c r="Q41" s="16"/>
    </row>
    <row r="42" spans="2:17" ht="12.75">
      <c r="B42" s="11" t="s">
        <v>45</v>
      </c>
      <c r="C42" s="64">
        <v>350896</v>
      </c>
      <c r="D42" s="64">
        <v>262816</v>
      </c>
      <c r="E42" s="64">
        <v>320732</v>
      </c>
      <c r="F42" s="64">
        <v>279984</v>
      </c>
      <c r="G42" s="64">
        <v>300753</v>
      </c>
      <c r="H42" s="64">
        <v>318396</v>
      </c>
      <c r="I42" s="64">
        <v>324003</v>
      </c>
      <c r="J42" s="64">
        <v>222845</v>
      </c>
      <c r="K42" s="64">
        <v>291734</v>
      </c>
      <c r="L42" s="64">
        <v>324551</v>
      </c>
      <c r="M42" s="64">
        <v>322894</v>
      </c>
      <c r="N42" s="64">
        <v>396743</v>
      </c>
      <c r="O42" s="64">
        <f>SUM(C42:N42)</f>
        <v>3716347</v>
      </c>
      <c r="P42" s="16"/>
      <c r="Q42" s="16"/>
    </row>
    <row r="43" spans="2:17" ht="12.75">
      <c r="B43" s="9" t="s">
        <v>146</v>
      </c>
      <c r="C43" s="62">
        <f>SUM(C40:C42)</f>
        <v>1195683</v>
      </c>
      <c r="D43" s="62">
        <f aca="true" t="shared" si="7" ref="D43:N43">SUM(D40:D42)</f>
        <v>842217</v>
      </c>
      <c r="E43" s="62">
        <f t="shared" si="7"/>
        <v>1092210</v>
      </c>
      <c r="F43" s="62">
        <f t="shared" si="7"/>
        <v>879340</v>
      </c>
      <c r="G43" s="62">
        <f t="shared" si="7"/>
        <v>963334</v>
      </c>
      <c r="H43" s="62">
        <f t="shared" si="7"/>
        <v>1068999</v>
      </c>
      <c r="I43" s="62">
        <f t="shared" si="7"/>
        <v>1060679</v>
      </c>
      <c r="J43" s="62">
        <f t="shared" si="7"/>
        <v>761775</v>
      </c>
      <c r="K43" s="62">
        <f t="shared" si="7"/>
        <v>936323</v>
      </c>
      <c r="L43" s="62">
        <f t="shared" si="7"/>
        <v>1066647</v>
      </c>
      <c r="M43" s="62">
        <f t="shared" si="7"/>
        <v>1062451</v>
      </c>
      <c r="N43" s="62">
        <f t="shared" si="7"/>
        <v>1342162</v>
      </c>
      <c r="O43" s="63">
        <f>SUM(O40:O42)</f>
        <v>12271820</v>
      </c>
      <c r="P43" s="16"/>
      <c r="Q43" s="16"/>
    </row>
    <row r="44" spans="2:17" ht="12.75">
      <c r="B44" s="474" t="s">
        <v>152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6"/>
      <c r="P44" s="16"/>
      <c r="Q44" s="16"/>
    </row>
    <row r="45" spans="2:17" ht="12.75">
      <c r="B45" s="11" t="s">
        <v>153</v>
      </c>
      <c r="C45" s="64">
        <v>343731</v>
      </c>
      <c r="D45" s="64">
        <v>282440</v>
      </c>
      <c r="E45" s="64">
        <v>298023</v>
      </c>
      <c r="F45" s="64">
        <v>288923</v>
      </c>
      <c r="G45" s="64">
        <v>301020</v>
      </c>
      <c r="H45" s="64">
        <v>300807</v>
      </c>
      <c r="I45" s="64">
        <v>309100</v>
      </c>
      <c r="J45" s="64">
        <v>293857</v>
      </c>
      <c r="K45" s="64">
        <v>301018</v>
      </c>
      <c r="L45" s="64">
        <v>312509</v>
      </c>
      <c r="M45" s="64">
        <v>307337</v>
      </c>
      <c r="N45" s="64">
        <v>365973</v>
      </c>
      <c r="O45" s="64">
        <f>SUM(C45:N45)</f>
        <v>3704738</v>
      </c>
      <c r="P45" s="16"/>
      <c r="Q45" s="16"/>
    </row>
    <row r="46" spans="2:17" ht="12.75">
      <c r="B46" s="11" t="s">
        <v>154</v>
      </c>
      <c r="C46" s="64">
        <v>387003</v>
      </c>
      <c r="D46" s="64">
        <v>319091</v>
      </c>
      <c r="E46" s="64">
        <v>368705</v>
      </c>
      <c r="F46" s="64">
        <v>353272</v>
      </c>
      <c r="G46" s="64">
        <v>179515</v>
      </c>
      <c r="H46" s="64">
        <v>370841</v>
      </c>
      <c r="I46" s="64">
        <v>388505</v>
      </c>
      <c r="J46" s="64">
        <v>377625</v>
      </c>
      <c r="K46" s="64">
        <v>361380</v>
      </c>
      <c r="L46" s="64">
        <v>383234</v>
      </c>
      <c r="M46" s="64">
        <v>377681</v>
      </c>
      <c r="N46" s="64">
        <v>424373</v>
      </c>
      <c r="O46" s="64">
        <f>SUM(C46:N46)</f>
        <v>4291225</v>
      </c>
      <c r="P46" s="16"/>
      <c r="Q46" s="16"/>
    </row>
    <row r="47" spans="2:17" ht="12.75">
      <c r="B47" s="9" t="s">
        <v>146</v>
      </c>
      <c r="C47" s="62">
        <f aca="true" t="shared" si="8" ref="C47:O47">SUM(C45:C46)</f>
        <v>730734</v>
      </c>
      <c r="D47" s="62">
        <f t="shared" si="8"/>
        <v>601531</v>
      </c>
      <c r="E47" s="62">
        <f t="shared" si="8"/>
        <v>666728</v>
      </c>
      <c r="F47" s="62">
        <f t="shared" si="8"/>
        <v>642195</v>
      </c>
      <c r="G47" s="62">
        <f t="shared" si="8"/>
        <v>480535</v>
      </c>
      <c r="H47" s="62">
        <f t="shared" si="8"/>
        <v>671648</v>
      </c>
      <c r="I47" s="62">
        <f t="shared" si="8"/>
        <v>697605</v>
      </c>
      <c r="J47" s="62">
        <f t="shared" si="8"/>
        <v>671482</v>
      </c>
      <c r="K47" s="62">
        <f t="shared" si="8"/>
        <v>662398</v>
      </c>
      <c r="L47" s="62">
        <f t="shared" si="8"/>
        <v>695743</v>
      </c>
      <c r="M47" s="62">
        <f t="shared" si="8"/>
        <v>685018</v>
      </c>
      <c r="N47" s="62">
        <f t="shared" si="8"/>
        <v>790346</v>
      </c>
      <c r="O47" s="63">
        <f t="shared" si="8"/>
        <v>7995963</v>
      </c>
      <c r="P47" s="16"/>
      <c r="Q47" s="16"/>
    </row>
    <row r="48" spans="2:17" ht="12.75">
      <c r="B48" s="474" t="s">
        <v>51</v>
      </c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6"/>
      <c r="P48" s="16"/>
      <c r="Q48" s="16"/>
    </row>
    <row r="49" spans="2:17" ht="12.75">
      <c r="B49" s="11" t="s">
        <v>157</v>
      </c>
      <c r="C49" s="64">
        <v>915672</v>
      </c>
      <c r="D49" s="64">
        <v>855873</v>
      </c>
      <c r="E49" s="64">
        <v>955184</v>
      </c>
      <c r="F49" s="64">
        <v>961510</v>
      </c>
      <c r="G49" s="64">
        <v>1047648</v>
      </c>
      <c r="H49" s="64">
        <v>1042752</v>
      </c>
      <c r="I49" s="64">
        <v>1015390</v>
      </c>
      <c r="J49" s="64">
        <v>1005933</v>
      </c>
      <c r="K49" s="64">
        <v>1027694</v>
      </c>
      <c r="L49" s="64">
        <v>1020808</v>
      </c>
      <c r="M49" s="64">
        <v>1001322</v>
      </c>
      <c r="N49" s="64">
        <v>1089247</v>
      </c>
      <c r="O49" s="64">
        <f>SUM(C49:N49)</f>
        <v>11939033</v>
      </c>
      <c r="P49" s="16"/>
      <c r="Q49" s="16"/>
    </row>
    <row r="50" spans="2:17" ht="12.75">
      <c r="B50" s="11" t="s">
        <v>158</v>
      </c>
      <c r="C50" s="64">
        <v>53910</v>
      </c>
      <c r="D50" s="64">
        <v>62032</v>
      </c>
      <c r="E50" s="64">
        <v>69320</v>
      </c>
      <c r="F50" s="64">
        <v>76229</v>
      </c>
      <c r="G50" s="64">
        <v>81289</v>
      </c>
      <c r="H50" s="64">
        <v>81616</v>
      </c>
      <c r="I50" s="64">
        <v>68373</v>
      </c>
      <c r="J50" s="64">
        <v>78290</v>
      </c>
      <c r="K50" s="64">
        <v>86117</v>
      </c>
      <c r="L50" s="64">
        <v>81993</v>
      </c>
      <c r="M50" s="64">
        <v>80444</v>
      </c>
      <c r="N50" s="64">
        <v>79625</v>
      </c>
      <c r="O50" s="64">
        <f>SUM(C50:N50)</f>
        <v>899238</v>
      </c>
      <c r="P50" s="16"/>
      <c r="Q50" s="16"/>
    </row>
    <row r="51" spans="2:17" ht="12.75">
      <c r="B51" s="11" t="s">
        <v>159</v>
      </c>
      <c r="C51" s="64">
        <v>6196</v>
      </c>
      <c r="D51" s="64">
        <v>5610</v>
      </c>
      <c r="E51" s="64">
        <v>5628</v>
      </c>
      <c r="F51" s="64">
        <v>6698</v>
      </c>
      <c r="G51" s="64">
        <v>6224</v>
      </c>
      <c r="H51" s="64">
        <v>5995</v>
      </c>
      <c r="I51" s="64">
        <v>7655</v>
      </c>
      <c r="J51" s="64">
        <v>7957</v>
      </c>
      <c r="K51" s="64">
        <v>6277</v>
      </c>
      <c r="L51" s="64">
        <v>5656</v>
      </c>
      <c r="M51" s="64">
        <v>4195</v>
      </c>
      <c r="N51" s="64">
        <v>4618</v>
      </c>
      <c r="O51" s="64">
        <f>SUM(C51:N51)</f>
        <v>72709</v>
      </c>
      <c r="P51" s="16"/>
      <c r="Q51" s="16"/>
    </row>
    <row r="52" spans="2:17" ht="12.75">
      <c r="B52" s="9" t="s">
        <v>146</v>
      </c>
      <c r="C52" s="62">
        <f>SUM(C49:C51)</f>
        <v>975778</v>
      </c>
      <c r="D52" s="62">
        <f aca="true" t="shared" si="9" ref="D52:N52">SUM(D49:D51)</f>
        <v>923515</v>
      </c>
      <c r="E52" s="62">
        <f t="shared" si="9"/>
        <v>1030132</v>
      </c>
      <c r="F52" s="62">
        <f t="shared" si="9"/>
        <v>1044437</v>
      </c>
      <c r="G52" s="62">
        <f t="shared" si="9"/>
        <v>1135161</v>
      </c>
      <c r="H52" s="62">
        <f t="shared" si="9"/>
        <v>1130363</v>
      </c>
      <c r="I52" s="62">
        <f t="shared" si="9"/>
        <v>1091418</v>
      </c>
      <c r="J52" s="62">
        <f t="shared" si="9"/>
        <v>1092180</v>
      </c>
      <c r="K52" s="62">
        <f t="shared" si="9"/>
        <v>1120088</v>
      </c>
      <c r="L52" s="62">
        <f t="shared" si="9"/>
        <v>1108457</v>
      </c>
      <c r="M52" s="62">
        <f t="shared" si="9"/>
        <v>1085961</v>
      </c>
      <c r="N52" s="62">
        <f t="shared" si="9"/>
        <v>1173490</v>
      </c>
      <c r="O52" s="63">
        <f>SUM(O49:O51)</f>
        <v>12910980</v>
      </c>
      <c r="P52" s="16"/>
      <c r="Q52" s="16"/>
    </row>
    <row r="53" spans="2:17" ht="12.75">
      <c r="B53" s="474" t="s">
        <v>55</v>
      </c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6"/>
      <c r="P53" s="16"/>
      <c r="Q53" s="16"/>
    </row>
    <row r="54" spans="2:17" ht="12.75">
      <c r="B54" s="11" t="s">
        <v>56</v>
      </c>
      <c r="C54" s="64">
        <v>547264</v>
      </c>
      <c r="D54" s="64">
        <v>410962</v>
      </c>
      <c r="E54" s="64">
        <v>470118</v>
      </c>
      <c r="F54" s="64">
        <v>441356</v>
      </c>
      <c r="G54" s="64">
        <v>464612</v>
      </c>
      <c r="H54" s="64">
        <v>513969</v>
      </c>
      <c r="I54" s="64">
        <v>516064</v>
      </c>
      <c r="J54" s="64">
        <v>464108</v>
      </c>
      <c r="K54" s="64">
        <v>462935</v>
      </c>
      <c r="L54" s="64">
        <v>508284</v>
      </c>
      <c r="M54" s="64">
        <v>508908</v>
      </c>
      <c r="N54" s="64">
        <v>588090</v>
      </c>
      <c r="O54" s="64">
        <f>SUM(C54:N54)</f>
        <v>5896670</v>
      </c>
      <c r="P54" s="16"/>
      <c r="Q54" s="16"/>
    </row>
    <row r="55" spans="2:17" ht="12.75">
      <c r="B55" s="11" t="s">
        <v>57</v>
      </c>
      <c r="C55" s="64">
        <v>205533</v>
      </c>
      <c r="D55" s="64">
        <v>182398</v>
      </c>
      <c r="E55" s="64">
        <v>214335</v>
      </c>
      <c r="F55" s="64">
        <v>198248</v>
      </c>
      <c r="G55" s="64">
        <v>208295</v>
      </c>
      <c r="H55" s="64">
        <v>219643</v>
      </c>
      <c r="I55" s="64">
        <v>215424</v>
      </c>
      <c r="J55" s="64">
        <v>221524</v>
      </c>
      <c r="K55" s="64">
        <v>211151</v>
      </c>
      <c r="L55" s="64">
        <v>218485</v>
      </c>
      <c r="M55" s="64">
        <v>223806</v>
      </c>
      <c r="N55" s="64">
        <v>254264</v>
      </c>
      <c r="O55" s="64">
        <f>SUM(C55:N55)</f>
        <v>2573106</v>
      </c>
      <c r="P55" s="16"/>
      <c r="Q55" s="16"/>
    </row>
    <row r="56" spans="2:17" ht="12.75">
      <c r="B56" s="11" t="s">
        <v>58</v>
      </c>
      <c r="C56" s="64">
        <v>134609</v>
      </c>
      <c r="D56" s="64">
        <v>80473</v>
      </c>
      <c r="E56" s="64">
        <v>77657</v>
      </c>
      <c r="F56" s="64">
        <v>82034</v>
      </c>
      <c r="G56" s="64">
        <v>86678</v>
      </c>
      <c r="H56" s="64">
        <v>101625</v>
      </c>
      <c r="I56" s="64">
        <v>102948</v>
      </c>
      <c r="J56" s="64">
        <v>84526</v>
      </c>
      <c r="K56" s="64">
        <v>91122</v>
      </c>
      <c r="L56" s="64">
        <v>102672</v>
      </c>
      <c r="M56" s="64">
        <v>99792</v>
      </c>
      <c r="N56" s="64">
        <v>129601</v>
      </c>
      <c r="O56" s="64">
        <f>SUM(C56:N56)</f>
        <v>1173737</v>
      </c>
      <c r="P56" s="16"/>
      <c r="Q56" s="16"/>
    </row>
    <row r="57" spans="2:17" ht="12.75">
      <c r="B57" s="11" t="s">
        <v>59</v>
      </c>
      <c r="C57" s="64">
        <v>117029</v>
      </c>
      <c r="D57" s="64">
        <v>71502</v>
      </c>
      <c r="E57" s="64">
        <v>68951</v>
      </c>
      <c r="F57" s="64">
        <v>72478</v>
      </c>
      <c r="G57" s="64">
        <v>76000</v>
      </c>
      <c r="H57" s="64">
        <v>86240</v>
      </c>
      <c r="I57" s="64">
        <v>90214</v>
      </c>
      <c r="J57" s="64">
        <v>74978</v>
      </c>
      <c r="K57" s="64">
        <v>79595</v>
      </c>
      <c r="L57" s="64">
        <v>90792</v>
      </c>
      <c r="M57" s="64">
        <v>85524</v>
      </c>
      <c r="N57" s="64">
        <v>115085</v>
      </c>
      <c r="O57" s="64">
        <f>SUM(C57:N57)</f>
        <v>1028388</v>
      </c>
      <c r="P57" s="16"/>
      <c r="Q57" s="16"/>
    </row>
    <row r="58" spans="2:17" ht="12.75">
      <c r="B58" s="9" t="s">
        <v>146</v>
      </c>
      <c r="C58" s="62">
        <f aca="true" t="shared" si="10" ref="C58:O58">SUM(C54:C57)</f>
        <v>1004435</v>
      </c>
      <c r="D58" s="62">
        <f t="shared" si="10"/>
        <v>745335</v>
      </c>
      <c r="E58" s="62">
        <f t="shared" si="10"/>
        <v>831061</v>
      </c>
      <c r="F58" s="62">
        <f t="shared" si="10"/>
        <v>794116</v>
      </c>
      <c r="G58" s="62">
        <f t="shared" si="10"/>
        <v>835585</v>
      </c>
      <c r="H58" s="62">
        <f t="shared" si="10"/>
        <v>921477</v>
      </c>
      <c r="I58" s="62">
        <f t="shared" si="10"/>
        <v>924650</v>
      </c>
      <c r="J58" s="62">
        <f t="shared" si="10"/>
        <v>845136</v>
      </c>
      <c r="K58" s="62">
        <f t="shared" si="10"/>
        <v>844803</v>
      </c>
      <c r="L58" s="62">
        <f t="shared" si="10"/>
        <v>920233</v>
      </c>
      <c r="M58" s="62">
        <f t="shared" si="10"/>
        <v>918030</v>
      </c>
      <c r="N58" s="62">
        <f t="shared" si="10"/>
        <v>1087040</v>
      </c>
      <c r="O58" s="63">
        <f t="shared" si="10"/>
        <v>10671901</v>
      </c>
      <c r="P58" s="16"/>
      <c r="Q58" s="16"/>
    </row>
    <row r="59" spans="2:17" ht="12.75">
      <c r="B59" s="474" t="s">
        <v>60</v>
      </c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6"/>
      <c r="P59" s="16"/>
      <c r="Q59" s="16"/>
    </row>
    <row r="60" spans="2:17" ht="12.75">
      <c r="B60" s="53" t="s">
        <v>61</v>
      </c>
      <c r="C60" s="64">
        <v>641314</v>
      </c>
      <c r="D60" s="64">
        <v>603378</v>
      </c>
      <c r="E60" s="64">
        <v>659440</v>
      </c>
      <c r="F60" s="64">
        <v>652088</v>
      </c>
      <c r="G60" s="64">
        <v>664696</v>
      </c>
      <c r="H60" s="64">
        <v>681850</v>
      </c>
      <c r="I60" s="64">
        <v>680582</v>
      </c>
      <c r="J60" s="64">
        <v>671342</v>
      </c>
      <c r="K60" s="64">
        <v>673890</v>
      </c>
      <c r="L60" s="64">
        <v>701954</v>
      </c>
      <c r="M60" s="64">
        <v>680397</v>
      </c>
      <c r="N60" s="64">
        <v>745072</v>
      </c>
      <c r="O60" s="64">
        <f>SUM(C60:N60)</f>
        <v>8056003</v>
      </c>
      <c r="P60" s="16"/>
      <c r="Q60" s="16"/>
    </row>
    <row r="61" spans="2:17" ht="12.75">
      <c r="B61" s="53" t="s">
        <v>62</v>
      </c>
      <c r="C61" s="64">
        <v>261084</v>
      </c>
      <c r="D61" s="64">
        <v>226356</v>
      </c>
      <c r="E61" s="64">
        <v>256875</v>
      </c>
      <c r="F61" s="64">
        <v>245099</v>
      </c>
      <c r="G61" s="64">
        <v>253722</v>
      </c>
      <c r="H61" s="64">
        <v>255757</v>
      </c>
      <c r="I61" s="64">
        <v>264944</v>
      </c>
      <c r="J61" s="64">
        <v>247379</v>
      </c>
      <c r="K61" s="64">
        <v>252863</v>
      </c>
      <c r="L61" s="64">
        <v>268758</v>
      </c>
      <c r="M61" s="64">
        <v>258336</v>
      </c>
      <c r="N61" s="64">
        <v>272320</v>
      </c>
      <c r="O61" s="64">
        <f>SUM(C61:N61)</f>
        <v>3063493</v>
      </c>
      <c r="P61" s="16"/>
      <c r="Q61" s="16"/>
    </row>
    <row r="62" spans="2:17" ht="12.75">
      <c r="B62" s="54" t="s">
        <v>146</v>
      </c>
      <c r="C62" s="62">
        <f>SUM(C60:C61)</f>
        <v>902398</v>
      </c>
      <c r="D62" s="62">
        <f aca="true" t="shared" si="11" ref="D62:N62">SUM(D60:D61)</f>
        <v>829734</v>
      </c>
      <c r="E62" s="62">
        <f t="shared" si="11"/>
        <v>916315</v>
      </c>
      <c r="F62" s="62">
        <f t="shared" si="11"/>
        <v>897187</v>
      </c>
      <c r="G62" s="62">
        <f t="shared" si="11"/>
        <v>918418</v>
      </c>
      <c r="H62" s="62">
        <f t="shared" si="11"/>
        <v>937607</v>
      </c>
      <c r="I62" s="62">
        <f t="shared" si="11"/>
        <v>945526</v>
      </c>
      <c r="J62" s="62">
        <f t="shared" si="11"/>
        <v>918721</v>
      </c>
      <c r="K62" s="62">
        <f t="shared" si="11"/>
        <v>926753</v>
      </c>
      <c r="L62" s="62">
        <f t="shared" si="11"/>
        <v>970712</v>
      </c>
      <c r="M62" s="62">
        <f t="shared" si="11"/>
        <v>938733</v>
      </c>
      <c r="N62" s="62">
        <f t="shared" si="11"/>
        <v>1017392</v>
      </c>
      <c r="O62" s="63">
        <f>SUM(O60:O61)</f>
        <v>11119496</v>
      </c>
      <c r="P62" s="16"/>
      <c r="Q62" s="16"/>
    </row>
    <row r="63" spans="2:17" ht="12.75">
      <c r="B63" s="484" t="s">
        <v>63</v>
      </c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6"/>
      <c r="P63" s="16"/>
      <c r="Q63" s="16"/>
    </row>
    <row r="64" spans="2:17" ht="12.75">
      <c r="B64" s="53" t="s">
        <v>64</v>
      </c>
      <c r="C64" s="64">
        <v>281563</v>
      </c>
      <c r="D64" s="64">
        <v>190177</v>
      </c>
      <c r="E64" s="64">
        <v>245458</v>
      </c>
      <c r="F64" s="64">
        <v>214158</v>
      </c>
      <c r="G64" s="64">
        <v>227385</v>
      </c>
      <c r="H64" s="64">
        <v>248867</v>
      </c>
      <c r="I64" s="64">
        <v>257175</v>
      </c>
      <c r="J64" s="64">
        <v>216076</v>
      </c>
      <c r="K64" s="64">
        <v>228439</v>
      </c>
      <c r="L64" s="64">
        <v>250897</v>
      </c>
      <c r="M64" s="64">
        <v>238324</v>
      </c>
      <c r="N64" s="64">
        <v>291967</v>
      </c>
      <c r="O64" s="64">
        <f>SUM(C64:N64)</f>
        <v>2890486</v>
      </c>
      <c r="P64" s="16"/>
      <c r="Q64" s="16"/>
    </row>
    <row r="65" spans="2:17" ht="12.75">
      <c r="B65" s="53" t="s">
        <v>160</v>
      </c>
      <c r="C65" s="64">
        <v>423159</v>
      </c>
      <c r="D65" s="64">
        <v>304633</v>
      </c>
      <c r="E65" s="64">
        <v>372822</v>
      </c>
      <c r="F65" s="64">
        <v>344638</v>
      </c>
      <c r="G65" s="64">
        <v>363426</v>
      </c>
      <c r="H65" s="64">
        <v>386672</v>
      </c>
      <c r="I65" s="64">
        <v>398737</v>
      </c>
      <c r="J65" s="64">
        <v>338554</v>
      </c>
      <c r="K65" s="64">
        <v>354592</v>
      </c>
      <c r="L65" s="64">
        <v>394747</v>
      </c>
      <c r="M65" s="64">
        <v>376572</v>
      </c>
      <c r="N65" s="64">
        <v>452351</v>
      </c>
      <c r="O65" s="64">
        <f>SUM(C65:N65)</f>
        <v>4510903</v>
      </c>
      <c r="P65" s="16"/>
      <c r="Q65" s="16"/>
    </row>
    <row r="66" spans="2:17" ht="12.75">
      <c r="B66" s="54" t="s">
        <v>146</v>
      </c>
      <c r="C66" s="62">
        <f>SUM(C64:C65)</f>
        <v>704722</v>
      </c>
      <c r="D66" s="62">
        <f aca="true" t="shared" si="12" ref="D66:N66">SUM(D64:D65)</f>
        <v>494810</v>
      </c>
      <c r="E66" s="62">
        <f t="shared" si="12"/>
        <v>618280</v>
      </c>
      <c r="F66" s="62">
        <f t="shared" si="12"/>
        <v>558796</v>
      </c>
      <c r="G66" s="62">
        <f t="shared" si="12"/>
        <v>590811</v>
      </c>
      <c r="H66" s="62">
        <f t="shared" si="12"/>
        <v>635539</v>
      </c>
      <c r="I66" s="62">
        <f t="shared" si="12"/>
        <v>655912</v>
      </c>
      <c r="J66" s="62">
        <f t="shared" si="12"/>
        <v>554630</v>
      </c>
      <c r="K66" s="62">
        <f t="shared" si="12"/>
        <v>583031</v>
      </c>
      <c r="L66" s="62">
        <f t="shared" si="12"/>
        <v>645644</v>
      </c>
      <c r="M66" s="62">
        <f t="shared" si="12"/>
        <v>614896</v>
      </c>
      <c r="N66" s="62">
        <f t="shared" si="12"/>
        <v>744318</v>
      </c>
      <c r="O66" s="63">
        <f>SUM(O64:O65)</f>
        <v>7401389</v>
      </c>
      <c r="P66" s="16"/>
      <c r="Q66" s="16"/>
    </row>
    <row r="67" spans="2:17" ht="12.75">
      <c r="B67" s="474" t="s">
        <v>65</v>
      </c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6"/>
      <c r="P67" s="16"/>
      <c r="Q67" s="16"/>
    </row>
    <row r="68" spans="2:17" ht="12.75">
      <c r="B68" s="11" t="s">
        <v>161</v>
      </c>
      <c r="C68" s="64">
        <v>155720</v>
      </c>
      <c r="D68" s="64">
        <v>133962</v>
      </c>
      <c r="E68" s="64">
        <v>144381</v>
      </c>
      <c r="F68" s="64">
        <v>136221</v>
      </c>
      <c r="G68" s="64">
        <v>136300</v>
      </c>
      <c r="H68" s="64">
        <v>139217</v>
      </c>
      <c r="I68" s="64">
        <v>150205</v>
      </c>
      <c r="J68" s="64">
        <v>142358</v>
      </c>
      <c r="K68" s="64">
        <v>146963</v>
      </c>
      <c r="L68" s="64">
        <v>144261</v>
      </c>
      <c r="M68" s="64">
        <v>136116</v>
      </c>
      <c r="N68" s="64">
        <v>143785</v>
      </c>
      <c r="O68" s="64">
        <f aca="true" t="shared" si="13" ref="O68:O73">SUM(C68:N68)</f>
        <v>1709489</v>
      </c>
      <c r="P68" s="16"/>
      <c r="Q68" s="16"/>
    </row>
    <row r="69" spans="2:17" ht="12.75">
      <c r="B69" s="11" t="s">
        <v>162</v>
      </c>
      <c r="C69" s="64">
        <v>117543</v>
      </c>
      <c r="D69" s="64">
        <v>85449</v>
      </c>
      <c r="E69" s="64">
        <v>67924</v>
      </c>
      <c r="F69" s="64">
        <v>93353</v>
      </c>
      <c r="G69" s="64">
        <v>92310</v>
      </c>
      <c r="H69" s="64">
        <v>90549</v>
      </c>
      <c r="I69" s="64">
        <v>90709</v>
      </c>
      <c r="J69" s="64">
        <v>87823</v>
      </c>
      <c r="K69" s="64">
        <v>93661</v>
      </c>
      <c r="L69" s="64">
        <v>99228</v>
      </c>
      <c r="M69" s="64">
        <v>92843</v>
      </c>
      <c r="N69" s="64">
        <v>110700</v>
      </c>
      <c r="O69" s="64">
        <f t="shared" si="13"/>
        <v>1122092</v>
      </c>
      <c r="P69" s="16"/>
      <c r="Q69" s="16"/>
    </row>
    <row r="70" spans="2:17" ht="12.75" customHeight="1">
      <c r="B70" s="11" t="s">
        <v>163</v>
      </c>
      <c r="C70" s="64">
        <v>299424</v>
      </c>
      <c r="D70" s="64">
        <v>227703</v>
      </c>
      <c r="E70" s="64">
        <v>263588</v>
      </c>
      <c r="F70" s="64">
        <v>240530</v>
      </c>
      <c r="G70" s="64">
        <v>246916</v>
      </c>
      <c r="H70" s="64">
        <v>256662</v>
      </c>
      <c r="I70" s="64">
        <v>262935</v>
      </c>
      <c r="J70" s="64">
        <v>240861</v>
      </c>
      <c r="K70" s="64">
        <v>211432</v>
      </c>
      <c r="L70" s="64">
        <v>278183</v>
      </c>
      <c r="M70" s="64">
        <v>264250</v>
      </c>
      <c r="N70" s="64">
        <v>295678</v>
      </c>
      <c r="O70" s="64">
        <f t="shared" si="13"/>
        <v>3088162</v>
      </c>
      <c r="P70" s="16"/>
      <c r="Q70" s="16"/>
    </row>
    <row r="71" spans="2:17" ht="12.75">
      <c r="B71" s="11" t="s">
        <v>164</v>
      </c>
      <c r="C71" s="64">
        <v>105074</v>
      </c>
      <c r="D71" s="64">
        <v>75365</v>
      </c>
      <c r="E71" s="64">
        <v>87595</v>
      </c>
      <c r="F71" s="64">
        <v>80396</v>
      </c>
      <c r="G71" s="64">
        <v>82870</v>
      </c>
      <c r="H71" s="64">
        <v>87300</v>
      </c>
      <c r="I71" s="64">
        <v>90612</v>
      </c>
      <c r="J71" s="64">
        <v>84756</v>
      </c>
      <c r="K71" s="64">
        <v>79107</v>
      </c>
      <c r="L71" s="64">
        <v>91438</v>
      </c>
      <c r="M71" s="64">
        <v>90113</v>
      </c>
      <c r="N71" s="64">
        <v>100254</v>
      </c>
      <c r="O71" s="64">
        <f t="shared" si="13"/>
        <v>1054880</v>
      </c>
      <c r="P71" s="16"/>
      <c r="Q71" s="16"/>
    </row>
    <row r="72" spans="2:17" ht="12.75">
      <c r="B72" s="11" t="s">
        <v>165</v>
      </c>
      <c r="C72" s="64">
        <v>160248</v>
      </c>
      <c r="D72" s="64">
        <v>117908</v>
      </c>
      <c r="E72" s="64">
        <v>144925</v>
      </c>
      <c r="F72" s="64">
        <v>126435</v>
      </c>
      <c r="G72" s="64">
        <v>133265</v>
      </c>
      <c r="H72" s="64">
        <v>141295</v>
      </c>
      <c r="I72" s="64">
        <v>136862</v>
      </c>
      <c r="J72" s="64">
        <v>132138</v>
      </c>
      <c r="K72" s="64">
        <v>132914</v>
      </c>
      <c r="L72" s="64">
        <v>142740</v>
      </c>
      <c r="M72" s="64">
        <v>163716</v>
      </c>
      <c r="N72" s="64">
        <v>300753</v>
      </c>
      <c r="O72" s="64">
        <f t="shared" si="13"/>
        <v>1833199</v>
      </c>
      <c r="P72" s="16"/>
      <c r="Q72" s="16"/>
    </row>
    <row r="73" spans="2:17" ht="12.75" customHeight="1">
      <c r="B73" s="11" t="s">
        <v>166</v>
      </c>
      <c r="C73" s="64">
        <v>211795</v>
      </c>
      <c r="D73" s="64">
        <v>169660</v>
      </c>
      <c r="E73" s="64">
        <v>205804</v>
      </c>
      <c r="F73" s="64">
        <v>182713</v>
      </c>
      <c r="G73" s="64">
        <v>193255</v>
      </c>
      <c r="H73" s="64">
        <v>202191</v>
      </c>
      <c r="I73" s="64">
        <v>195773</v>
      </c>
      <c r="J73" s="64">
        <v>191205</v>
      </c>
      <c r="K73" s="64">
        <v>188154</v>
      </c>
      <c r="L73" s="64">
        <v>202608</v>
      </c>
      <c r="M73" s="64">
        <v>153961</v>
      </c>
      <c r="N73" s="64" t="s">
        <v>189</v>
      </c>
      <c r="O73" s="64">
        <f t="shared" si="13"/>
        <v>2097119</v>
      </c>
      <c r="P73" s="16"/>
      <c r="Q73" s="16"/>
    </row>
    <row r="74" spans="2:17" ht="12.75">
      <c r="B74" s="9" t="s">
        <v>146</v>
      </c>
      <c r="C74" s="62">
        <f>SUM(C68:C73)</f>
        <v>1049804</v>
      </c>
      <c r="D74" s="62">
        <f aca="true" t="shared" si="14" ref="D74:N74">SUM(D68:D73)</f>
        <v>810047</v>
      </c>
      <c r="E74" s="62">
        <f t="shared" si="14"/>
        <v>914217</v>
      </c>
      <c r="F74" s="62">
        <f t="shared" si="14"/>
        <v>859648</v>
      </c>
      <c r="G74" s="62">
        <f t="shared" si="14"/>
        <v>884916</v>
      </c>
      <c r="H74" s="62">
        <f t="shared" si="14"/>
        <v>917214</v>
      </c>
      <c r="I74" s="62">
        <f t="shared" si="14"/>
        <v>927096</v>
      </c>
      <c r="J74" s="62">
        <f t="shared" si="14"/>
        <v>879141</v>
      </c>
      <c r="K74" s="62">
        <f t="shared" si="14"/>
        <v>852231</v>
      </c>
      <c r="L74" s="62">
        <f t="shared" si="14"/>
        <v>958458</v>
      </c>
      <c r="M74" s="62">
        <f t="shared" si="14"/>
        <v>900999</v>
      </c>
      <c r="N74" s="62">
        <f t="shared" si="14"/>
        <v>951170</v>
      </c>
      <c r="O74" s="63">
        <f>SUM(O68:O73)</f>
        <v>10904941</v>
      </c>
      <c r="P74" s="16"/>
      <c r="Q74" s="16"/>
    </row>
    <row r="75" spans="2:17" ht="12.75">
      <c r="B75" s="474" t="s">
        <v>72</v>
      </c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6"/>
      <c r="P75" s="16"/>
      <c r="Q75" s="16"/>
    </row>
    <row r="76" spans="2:17" ht="12.75">
      <c r="B76" s="11" t="s">
        <v>73</v>
      </c>
      <c r="C76" s="64">
        <v>349577</v>
      </c>
      <c r="D76" s="64">
        <v>303108</v>
      </c>
      <c r="E76" s="64">
        <v>339818</v>
      </c>
      <c r="F76" s="64">
        <v>328279</v>
      </c>
      <c r="G76" s="64">
        <v>350597</v>
      </c>
      <c r="H76" s="64">
        <v>349772</v>
      </c>
      <c r="I76" s="64">
        <v>373432</v>
      </c>
      <c r="J76" s="64">
        <v>379589</v>
      </c>
      <c r="K76" s="64">
        <v>362415</v>
      </c>
      <c r="L76" s="64">
        <v>380857</v>
      </c>
      <c r="M76" s="64">
        <v>379220</v>
      </c>
      <c r="N76" s="64">
        <v>430892</v>
      </c>
      <c r="O76" s="64">
        <f>SUM(C76:N76)</f>
        <v>4327556</v>
      </c>
      <c r="P76" s="16"/>
      <c r="Q76" s="16"/>
    </row>
    <row r="77" spans="2:17" ht="12.75">
      <c r="B77" s="11" t="s">
        <v>74</v>
      </c>
      <c r="C77" s="64">
        <v>250641</v>
      </c>
      <c r="D77" s="64">
        <v>218120</v>
      </c>
      <c r="E77" s="64">
        <v>240511</v>
      </c>
      <c r="F77" s="64">
        <v>234401</v>
      </c>
      <c r="G77" s="64">
        <v>245642</v>
      </c>
      <c r="H77" s="64">
        <v>242533</v>
      </c>
      <c r="I77" s="64">
        <v>259432</v>
      </c>
      <c r="J77" s="64">
        <v>252694</v>
      </c>
      <c r="K77" s="64">
        <v>243948</v>
      </c>
      <c r="L77" s="64">
        <v>256469</v>
      </c>
      <c r="M77" s="64">
        <v>253714</v>
      </c>
      <c r="N77" s="64">
        <v>293842</v>
      </c>
      <c r="O77" s="64">
        <f aca="true" t="shared" si="15" ref="O77:O85">SUM(C77:N77)</f>
        <v>2991947</v>
      </c>
      <c r="P77" s="16"/>
      <c r="Q77" s="16"/>
    </row>
    <row r="78" spans="2:17" ht="12.75">
      <c r="B78" s="11" t="s">
        <v>75</v>
      </c>
      <c r="C78" s="64">
        <v>218764</v>
      </c>
      <c r="D78" s="64">
        <v>172799</v>
      </c>
      <c r="E78" s="64">
        <v>207332</v>
      </c>
      <c r="F78" s="64">
        <v>186548</v>
      </c>
      <c r="G78" s="64">
        <v>189828</v>
      </c>
      <c r="H78" s="64">
        <v>197105</v>
      </c>
      <c r="I78" s="64">
        <v>208810</v>
      </c>
      <c r="J78" s="64">
        <v>187867</v>
      </c>
      <c r="K78" s="64">
        <v>191351</v>
      </c>
      <c r="L78" s="64">
        <v>207462</v>
      </c>
      <c r="M78" s="64">
        <v>200283</v>
      </c>
      <c r="N78" s="64">
        <v>211889</v>
      </c>
      <c r="O78" s="64">
        <f t="shared" si="15"/>
        <v>2380038</v>
      </c>
      <c r="P78" s="16"/>
      <c r="Q78" s="16"/>
    </row>
    <row r="79" spans="2:17" ht="12.75">
      <c r="B79" s="11" t="s">
        <v>76</v>
      </c>
      <c r="C79" s="64">
        <v>358029</v>
      </c>
      <c r="D79" s="64">
        <v>274188</v>
      </c>
      <c r="E79" s="64">
        <v>333203</v>
      </c>
      <c r="F79" s="64">
        <v>300318</v>
      </c>
      <c r="G79" s="64">
        <v>319461</v>
      </c>
      <c r="H79" s="64">
        <v>343518</v>
      </c>
      <c r="I79" s="64">
        <v>362254</v>
      </c>
      <c r="J79" s="64">
        <v>324515</v>
      </c>
      <c r="K79" s="64">
        <v>322939</v>
      </c>
      <c r="L79" s="64">
        <v>351671</v>
      </c>
      <c r="M79" s="64">
        <v>343679</v>
      </c>
      <c r="N79" s="64">
        <v>411489</v>
      </c>
      <c r="O79" s="64">
        <f t="shared" si="15"/>
        <v>4045264</v>
      </c>
      <c r="P79" s="16"/>
      <c r="Q79" s="16"/>
    </row>
    <row r="80" spans="2:17" ht="12.75">
      <c r="B80" s="11" t="s">
        <v>77</v>
      </c>
      <c r="C80" s="64">
        <v>181160</v>
      </c>
      <c r="D80" s="64">
        <v>118081</v>
      </c>
      <c r="E80" s="64">
        <v>148703</v>
      </c>
      <c r="F80" s="64">
        <v>150964</v>
      </c>
      <c r="G80" s="64">
        <v>158025</v>
      </c>
      <c r="H80" s="64">
        <v>165533</v>
      </c>
      <c r="I80" s="64">
        <v>178063</v>
      </c>
      <c r="J80" s="64">
        <v>121192</v>
      </c>
      <c r="K80" s="64">
        <v>147045</v>
      </c>
      <c r="L80" s="64">
        <v>156193</v>
      </c>
      <c r="M80" s="64">
        <v>171779</v>
      </c>
      <c r="N80" s="64">
        <v>197206</v>
      </c>
      <c r="O80" s="64">
        <f t="shared" si="15"/>
        <v>1893944</v>
      </c>
      <c r="P80" s="16"/>
      <c r="Q80" s="16"/>
    </row>
    <row r="81" spans="2:17" ht="12.75">
      <c r="B81" s="11" t="s">
        <v>78</v>
      </c>
      <c r="C81" s="64">
        <v>83156</v>
      </c>
      <c r="D81" s="64">
        <v>66688</v>
      </c>
      <c r="E81" s="64">
        <v>79747</v>
      </c>
      <c r="F81" s="64">
        <v>74046</v>
      </c>
      <c r="G81" s="64">
        <v>79882</v>
      </c>
      <c r="H81" s="64">
        <v>83150</v>
      </c>
      <c r="I81" s="64">
        <v>89944</v>
      </c>
      <c r="J81" s="64">
        <v>82961</v>
      </c>
      <c r="K81" s="64">
        <v>81428</v>
      </c>
      <c r="L81" s="64">
        <v>86307</v>
      </c>
      <c r="M81" s="64">
        <v>85966</v>
      </c>
      <c r="N81" s="64">
        <v>99743</v>
      </c>
      <c r="O81" s="64">
        <f t="shared" si="15"/>
        <v>993018</v>
      </c>
      <c r="P81" s="16"/>
      <c r="Q81" s="16"/>
    </row>
    <row r="82" spans="2:17" ht="12.75">
      <c r="B82" s="11" t="s">
        <v>79</v>
      </c>
      <c r="C82" s="64">
        <v>155055</v>
      </c>
      <c r="D82" s="64">
        <v>143535</v>
      </c>
      <c r="E82" s="64">
        <v>156720</v>
      </c>
      <c r="F82" s="64">
        <v>159047</v>
      </c>
      <c r="G82" s="64">
        <v>166469</v>
      </c>
      <c r="H82" s="64">
        <v>165839</v>
      </c>
      <c r="I82" s="64">
        <v>170602</v>
      </c>
      <c r="J82" s="64">
        <v>159532</v>
      </c>
      <c r="K82" s="64">
        <v>150231</v>
      </c>
      <c r="L82" s="64">
        <v>157766</v>
      </c>
      <c r="M82" s="64">
        <v>155110</v>
      </c>
      <c r="N82" s="64">
        <v>172766</v>
      </c>
      <c r="O82" s="64">
        <f t="shared" si="15"/>
        <v>1912672</v>
      </c>
      <c r="P82" s="16"/>
      <c r="Q82" s="16"/>
    </row>
    <row r="83" spans="2:17" ht="12.75">
      <c r="B83" s="11" t="s">
        <v>115</v>
      </c>
      <c r="C83" s="64">
        <v>263279</v>
      </c>
      <c r="D83" s="64">
        <v>192785</v>
      </c>
      <c r="E83" s="64">
        <v>218601</v>
      </c>
      <c r="F83" s="64">
        <v>228204</v>
      </c>
      <c r="G83" s="64">
        <v>238194</v>
      </c>
      <c r="H83" s="64">
        <v>244701</v>
      </c>
      <c r="I83" s="64">
        <v>265565</v>
      </c>
      <c r="J83" s="64">
        <v>213017</v>
      </c>
      <c r="K83" s="64">
        <v>235182</v>
      </c>
      <c r="L83" s="64">
        <v>247987</v>
      </c>
      <c r="M83" s="64">
        <v>257589</v>
      </c>
      <c r="N83" s="64">
        <v>294499</v>
      </c>
      <c r="O83" s="64">
        <f t="shared" si="15"/>
        <v>2899603</v>
      </c>
      <c r="P83" s="16"/>
      <c r="Q83" s="16"/>
    </row>
    <row r="84" spans="2:17" ht="12.75">
      <c r="B84" s="11" t="s">
        <v>80</v>
      </c>
      <c r="C84" s="64">
        <v>18921</v>
      </c>
      <c r="D84" s="64">
        <v>16108</v>
      </c>
      <c r="E84" s="64">
        <v>19366</v>
      </c>
      <c r="F84" s="64">
        <v>17710</v>
      </c>
      <c r="G84" s="64">
        <v>19481</v>
      </c>
      <c r="H84" s="64">
        <v>22170</v>
      </c>
      <c r="I84" s="64">
        <v>20589</v>
      </c>
      <c r="J84" s="64">
        <v>19088</v>
      </c>
      <c r="K84" s="64">
        <v>22041</v>
      </c>
      <c r="L84" s="64">
        <v>19660</v>
      </c>
      <c r="M84" s="64">
        <v>19864</v>
      </c>
      <c r="N84" s="64">
        <v>21637</v>
      </c>
      <c r="O84" s="64">
        <f t="shared" si="15"/>
        <v>236635</v>
      </c>
      <c r="P84" s="16"/>
      <c r="Q84" s="16"/>
    </row>
    <row r="85" spans="2:17" ht="12.75">
      <c r="B85" s="11" t="s">
        <v>129</v>
      </c>
      <c r="C85" s="64">
        <v>156137</v>
      </c>
      <c r="D85" s="64">
        <v>123796</v>
      </c>
      <c r="E85" s="64">
        <v>125637</v>
      </c>
      <c r="F85" s="64">
        <v>131946</v>
      </c>
      <c r="G85" s="64">
        <v>133797</v>
      </c>
      <c r="H85" s="64">
        <v>131606</v>
      </c>
      <c r="I85" s="64">
        <v>140636</v>
      </c>
      <c r="J85" s="64">
        <v>124459</v>
      </c>
      <c r="K85" s="64">
        <v>148275</v>
      </c>
      <c r="L85" s="64">
        <v>156510</v>
      </c>
      <c r="M85" s="64">
        <v>145422</v>
      </c>
      <c r="N85" s="64">
        <v>59436</v>
      </c>
      <c r="O85" s="64">
        <f t="shared" si="15"/>
        <v>1577657</v>
      </c>
      <c r="P85" s="16"/>
      <c r="Q85" s="16"/>
    </row>
    <row r="86" spans="2:17" ht="12.75">
      <c r="B86" s="9" t="s">
        <v>146</v>
      </c>
      <c r="C86" s="62">
        <f aca="true" t="shared" si="16" ref="C86:N86">SUM(C76:C85)</f>
        <v>2034719</v>
      </c>
      <c r="D86" s="62">
        <f t="shared" si="16"/>
        <v>1629208</v>
      </c>
      <c r="E86" s="62">
        <f t="shared" si="16"/>
        <v>1869638</v>
      </c>
      <c r="F86" s="62">
        <f t="shared" si="16"/>
        <v>1811463</v>
      </c>
      <c r="G86" s="62">
        <f t="shared" si="16"/>
        <v>1901376</v>
      </c>
      <c r="H86" s="62">
        <f t="shared" si="16"/>
        <v>1945927</v>
      </c>
      <c r="I86" s="62">
        <f t="shared" si="16"/>
        <v>2069327</v>
      </c>
      <c r="J86" s="62">
        <f t="shared" si="16"/>
        <v>1864914</v>
      </c>
      <c r="K86" s="62">
        <f t="shared" si="16"/>
        <v>1904855</v>
      </c>
      <c r="L86" s="62">
        <f t="shared" si="16"/>
        <v>2020882</v>
      </c>
      <c r="M86" s="62">
        <f t="shared" si="16"/>
        <v>2012626</v>
      </c>
      <c r="N86" s="62">
        <f t="shared" si="16"/>
        <v>2193399</v>
      </c>
      <c r="O86" s="63">
        <f>SUM(O76:O85)</f>
        <v>23258334</v>
      </c>
      <c r="P86" s="16"/>
      <c r="Q86" s="16"/>
    </row>
    <row r="87" spans="2:17" ht="12.75">
      <c r="B87" s="474" t="s">
        <v>168</v>
      </c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6"/>
      <c r="P87" s="16"/>
      <c r="Q87" s="16"/>
    </row>
    <row r="88" spans="2:17" ht="21.75">
      <c r="B88" s="11" t="s">
        <v>82</v>
      </c>
      <c r="C88" s="64">
        <v>160398</v>
      </c>
      <c r="D88" s="64">
        <v>110888</v>
      </c>
      <c r="E88" s="64">
        <v>132534</v>
      </c>
      <c r="F88" s="64">
        <v>131771</v>
      </c>
      <c r="G88" s="64">
        <v>142439</v>
      </c>
      <c r="H88" s="64">
        <v>159092</v>
      </c>
      <c r="I88" s="64">
        <v>166143</v>
      </c>
      <c r="J88" s="64">
        <v>121489</v>
      </c>
      <c r="K88" s="64">
        <v>130304</v>
      </c>
      <c r="L88" s="64">
        <v>162948</v>
      </c>
      <c r="M88" s="64">
        <v>158253</v>
      </c>
      <c r="N88" s="64">
        <v>189563</v>
      </c>
      <c r="O88" s="64">
        <f>SUM(C88:N88)</f>
        <v>1765822</v>
      </c>
      <c r="P88" s="16"/>
      <c r="Q88" s="16"/>
    </row>
    <row r="89" spans="2:17" ht="12.75">
      <c r="B89" s="11" t="s">
        <v>83</v>
      </c>
      <c r="C89" s="64">
        <v>116059</v>
      </c>
      <c r="D89" s="64">
        <v>73812</v>
      </c>
      <c r="E89" s="64">
        <v>96262</v>
      </c>
      <c r="F89" s="64">
        <v>86689</v>
      </c>
      <c r="G89" s="64">
        <v>94717</v>
      </c>
      <c r="H89" s="64">
        <v>111764</v>
      </c>
      <c r="I89" s="64">
        <v>114245</v>
      </c>
      <c r="J89" s="64">
        <v>76962</v>
      </c>
      <c r="K89" s="64">
        <v>84207</v>
      </c>
      <c r="L89" s="64">
        <v>110246</v>
      </c>
      <c r="M89" s="64">
        <v>104752</v>
      </c>
      <c r="N89" s="64">
        <v>129546</v>
      </c>
      <c r="O89" s="64">
        <f>SUM(C89:N89)</f>
        <v>1199261</v>
      </c>
      <c r="P89" s="16"/>
      <c r="Q89" s="16"/>
    </row>
    <row r="90" spans="2:17" ht="12.75">
      <c r="B90" s="11" t="s">
        <v>84</v>
      </c>
      <c r="C90" s="64">
        <v>196792</v>
      </c>
      <c r="D90" s="64">
        <v>126495</v>
      </c>
      <c r="E90" s="64">
        <v>170183</v>
      </c>
      <c r="F90" s="64">
        <v>140441</v>
      </c>
      <c r="G90" s="64">
        <v>155597</v>
      </c>
      <c r="H90" s="64">
        <v>185246</v>
      </c>
      <c r="I90" s="64">
        <v>181419</v>
      </c>
      <c r="J90" s="64">
        <v>141944</v>
      </c>
      <c r="K90" s="64">
        <v>140772</v>
      </c>
      <c r="L90" s="64">
        <v>171533</v>
      </c>
      <c r="M90" s="64">
        <v>160889</v>
      </c>
      <c r="N90" s="64">
        <v>200950</v>
      </c>
      <c r="O90" s="64">
        <f>SUM(C90:N90)</f>
        <v>1972261</v>
      </c>
      <c r="P90" s="16"/>
      <c r="Q90" s="16"/>
    </row>
    <row r="91" spans="2:17" ht="12.75">
      <c r="B91" s="9" t="s">
        <v>146</v>
      </c>
      <c r="C91" s="62">
        <f>SUM(C88:C90)</f>
        <v>473249</v>
      </c>
      <c r="D91" s="62">
        <f aca="true" t="shared" si="17" ref="D91:N91">SUM(D88:D90)</f>
        <v>311195</v>
      </c>
      <c r="E91" s="62">
        <f t="shared" si="17"/>
        <v>398979</v>
      </c>
      <c r="F91" s="62">
        <f t="shared" si="17"/>
        <v>358901</v>
      </c>
      <c r="G91" s="62">
        <f t="shared" si="17"/>
        <v>392753</v>
      </c>
      <c r="H91" s="62">
        <f t="shared" si="17"/>
        <v>456102</v>
      </c>
      <c r="I91" s="62">
        <f t="shared" si="17"/>
        <v>461807</v>
      </c>
      <c r="J91" s="62">
        <f t="shared" si="17"/>
        <v>340395</v>
      </c>
      <c r="K91" s="62">
        <f t="shared" si="17"/>
        <v>355283</v>
      </c>
      <c r="L91" s="62">
        <f t="shared" si="17"/>
        <v>444727</v>
      </c>
      <c r="M91" s="62">
        <f t="shared" si="17"/>
        <v>423894</v>
      </c>
      <c r="N91" s="62">
        <f t="shared" si="17"/>
        <v>520059</v>
      </c>
      <c r="O91" s="63">
        <f>SUM(O88:O90)</f>
        <v>4937344</v>
      </c>
      <c r="P91" s="16"/>
      <c r="Q91" s="16"/>
    </row>
    <row r="92" spans="2:17" ht="12.75">
      <c r="B92" s="474" t="s">
        <v>88</v>
      </c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6"/>
      <c r="P92" s="16"/>
      <c r="Q92" s="16"/>
    </row>
    <row r="93" spans="2:17" ht="12.75">
      <c r="B93" s="11" t="s">
        <v>89</v>
      </c>
      <c r="C93" s="64">
        <v>289543</v>
      </c>
      <c r="D93" s="64">
        <v>227587</v>
      </c>
      <c r="E93" s="64">
        <v>262177</v>
      </c>
      <c r="F93" s="64">
        <v>244634</v>
      </c>
      <c r="G93" s="64">
        <v>260095</v>
      </c>
      <c r="H93" s="64">
        <v>263882</v>
      </c>
      <c r="I93" s="64">
        <v>271551</v>
      </c>
      <c r="J93" s="64">
        <v>247068</v>
      </c>
      <c r="K93" s="64">
        <v>253713</v>
      </c>
      <c r="L93" s="64">
        <v>270393</v>
      </c>
      <c r="M93" s="64">
        <v>266973</v>
      </c>
      <c r="N93" s="64">
        <v>306277</v>
      </c>
      <c r="O93" s="64">
        <f>SUM(C93:N93)</f>
        <v>3163893</v>
      </c>
      <c r="P93" s="16"/>
      <c r="Q93" s="16"/>
    </row>
    <row r="94" spans="2:17" ht="12.75">
      <c r="B94" s="9" t="s">
        <v>146</v>
      </c>
      <c r="C94" s="62">
        <f>SUM(C93)</f>
        <v>289543</v>
      </c>
      <c r="D94" s="62">
        <f aca="true" t="shared" si="18" ref="D94:N94">SUM(D93)</f>
        <v>227587</v>
      </c>
      <c r="E94" s="62">
        <f t="shared" si="18"/>
        <v>262177</v>
      </c>
      <c r="F94" s="62">
        <f t="shared" si="18"/>
        <v>244634</v>
      </c>
      <c r="G94" s="62">
        <f t="shared" si="18"/>
        <v>260095</v>
      </c>
      <c r="H94" s="62">
        <f t="shared" si="18"/>
        <v>263882</v>
      </c>
      <c r="I94" s="62">
        <f t="shared" si="18"/>
        <v>271551</v>
      </c>
      <c r="J94" s="62">
        <f t="shared" si="18"/>
        <v>247068</v>
      </c>
      <c r="K94" s="62">
        <f t="shared" si="18"/>
        <v>253713</v>
      </c>
      <c r="L94" s="62">
        <f t="shared" si="18"/>
        <v>270393</v>
      </c>
      <c r="M94" s="62">
        <f t="shared" si="18"/>
        <v>266973</v>
      </c>
      <c r="N94" s="62">
        <f t="shared" si="18"/>
        <v>306277</v>
      </c>
      <c r="O94" s="63">
        <f>SUM(O93)</f>
        <v>3163893</v>
      </c>
      <c r="P94" s="16"/>
      <c r="Q94" s="16"/>
    </row>
    <row r="95" spans="2:17" ht="12.75">
      <c r="B95" s="474" t="s">
        <v>90</v>
      </c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6"/>
      <c r="P95" s="16"/>
      <c r="Q95" s="16"/>
    </row>
    <row r="96" spans="2:17" ht="12.75">
      <c r="B96" s="11" t="s">
        <v>91</v>
      </c>
      <c r="C96" s="64">
        <v>104612</v>
      </c>
      <c r="D96" s="64">
        <v>80667</v>
      </c>
      <c r="E96" s="64">
        <v>99438</v>
      </c>
      <c r="F96" s="64">
        <v>87003</v>
      </c>
      <c r="G96" s="64">
        <v>92228</v>
      </c>
      <c r="H96" s="64">
        <v>94610</v>
      </c>
      <c r="I96" s="64">
        <v>94698</v>
      </c>
      <c r="J96" s="64">
        <v>85257</v>
      </c>
      <c r="K96" s="64">
        <v>90687</v>
      </c>
      <c r="L96" s="64">
        <v>99825</v>
      </c>
      <c r="M96" s="64">
        <v>98884</v>
      </c>
      <c r="N96" s="64">
        <v>119608</v>
      </c>
      <c r="O96" s="64">
        <f>SUM(C96:N96)</f>
        <v>1147517</v>
      </c>
      <c r="P96" s="16"/>
      <c r="Q96" s="16"/>
    </row>
    <row r="97" spans="2:17" ht="12.75">
      <c r="B97" s="11" t="s">
        <v>92</v>
      </c>
      <c r="C97" s="64">
        <v>96718</v>
      </c>
      <c r="D97" s="64">
        <v>85463</v>
      </c>
      <c r="E97" s="64">
        <v>94139</v>
      </c>
      <c r="F97" s="64">
        <v>92284</v>
      </c>
      <c r="G97" s="64">
        <v>93737</v>
      </c>
      <c r="H97" s="64">
        <v>91050</v>
      </c>
      <c r="I97" s="64">
        <v>96585</v>
      </c>
      <c r="J97" s="64">
        <v>95078</v>
      </c>
      <c r="K97" s="64">
        <v>94607</v>
      </c>
      <c r="L97" s="64">
        <v>105136</v>
      </c>
      <c r="M97" s="64">
        <v>100709</v>
      </c>
      <c r="N97" s="64">
        <v>111365</v>
      </c>
      <c r="O97" s="64">
        <f>SUM(C97:N97)</f>
        <v>1156871</v>
      </c>
      <c r="P97" s="16"/>
      <c r="Q97" s="16"/>
    </row>
    <row r="98" spans="2:17" ht="12.75">
      <c r="B98" s="11" t="s">
        <v>93</v>
      </c>
      <c r="C98" s="64">
        <v>172654</v>
      </c>
      <c r="D98" s="64">
        <v>123756</v>
      </c>
      <c r="E98" s="64">
        <v>148392</v>
      </c>
      <c r="F98" s="64">
        <v>139723</v>
      </c>
      <c r="G98" s="64">
        <v>141923</v>
      </c>
      <c r="H98" s="64">
        <v>145106</v>
      </c>
      <c r="I98" s="64">
        <v>152868</v>
      </c>
      <c r="J98" s="64">
        <v>138350</v>
      </c>
      <c r="K98" s="64">
        <v>139420</v>
      </c>
      <c r="L98" s="64">
        <v>146610</v>
      </c>
      <c r="M98" s="64">
        <v>140639</v>
      </c>
      <c r="N98" s="64">
        <v>162421</v>
      </c>
      <c r="O98" s="64">
        <f>SUM(C98:N98)</f>
        <v>1751862</v>
      </c>
      <c r="P98" s="16"/>
      <c r="Q98" s="16"/>
    </row>
    <row r="99" spans="2:17" ht="12.75">
      <c r="B99" s="11" t="s">
        <v>169</v>
      </c>
      <c r="C99" s="64">
        <v>191587</v>
      </c>
      <c r="D99" s="64">
        <v>171531</v>
      </c>
      <c r="E99" s="64">
        <v>192761</v>
      </c>
      <c r="F99" s="64">
        <v>187615</v>
      </c>
      <c r="G99" s="64">
        <v>191437</v>
      </c>
      <c r="H99" s="64">
        <v>188463</v>
      </c>
      <c r="I99" s="64">
        <v>195735</v>
      </c>
      <c r="J99" s="64">
        <v>194560</v>
      </c>
      <c r="K99" s="64">
        <v>190264</v>
      </c>
      <c r="L99" s="64">
        <v>201907</v>
      </c>
      <c r="M99" s="64">
        <v>200186</v>
      </c>
      <c r="N99" s="64">
        <v>219053</v>
      </c>
      <c r="O99" s="64">
        <f>SUM(C99:N99)</f>
        <v>2325099</v>
      </c>
      <c r="P99" s="16"/>
      <c r="Q99" s="16"/>
    </row>
    <row r="100" spans="2:17" ht="12.75">
      <c r="B100" s="11" t="s">
        <v>190</v>
      </c>
      <c r="C100" s="64" t="s">
        <v>134</v>
      </c>
      <c r="D100" s="64" t="s">
        <v>134</v>
      </c>
      <c r="E100" s="64" t="s">
        <v>134</v>
      </c>
      <c r="F100" s="64" t="s">
        <v>134</v>
      </c>
      <c r="G100" s="64" t="s">
        <v>134</v>
      </c>
      <c r="H100" s="64" t="s">
        <v>134</v>
      </c>
      <c r="I100" s="64" t="s">
        <v>134</v>
      </c>
      <c r="J100" s="64" t="s">
        <v>134</v>
      </c>
      <c r="K100" s="64" t="s">
        <v>134</v>
      </c>
      <c r="L100" s="64">
        <v>382242</v>
      </c>
      <c r="M100" s="64">
        <v>364151</v>
      </c>
      <c r="N100" s="64">
        <v>424103</v>
      </c>
      <c r="O100" s="64">
        <f>SUM(C100:N100)</f>
        <v>1170496</v>
      </c>
      <c r="P100" s="16"/>
      <c r="Q100" s="16"/>
    </row>
    <row r="101" spans="2:17" ht="12.75">
      <c r="B101" s="9" t="s">
        <v>146</v>
      </c>
      <c r="C101" s="62">
        <f>SUM(C96:C100)</f>
        <v>565571</v>
      </c>
      <c r="D101" s="62">
        <f aca="true" t="shared" si="19" ref="D101:O101">SUM(D96:D100)</f>
        <v>461417</v>
      </c>
      <c r="E101" s="62">
        <f t="shared" si="19"/>
        <v>534730</v>
      </c>
      <c r="F101" s="62">
        <f t="shared" si="19"/>
        <v>506625</v>
      </c>
      <c r="G101" s="62">
        <f t="shared" si="19"/>
        <v>519325</v>
      </c>
      <c r="H101" s="62">
        <f t="shared" si="19"/>
        <v>519229</v>
      </c>
      <c r="I101" s="62">
        <f t="shared" si="19"/>
        <v>539886</v>
      </c>
      <c r="J101" s="62">
        <f t="shared" si="19"/>
        <v>513245</v>
      </c>
      <c r="K101" s="62">
        <f t="shared" si="19"/>
        <v>514978</v>
      </c>
      <c r="L101" s="62">
        <f t="shared" si="19"/>
        <v>935720</v>
      </c>
      <c r="M101" s="62">
        <f t="shared" si="19"/>
        <v>904569</v>
      </c>
      <c r="N101" s="62">
        <f t="shared" si="19"/>
        <v>1036550</v>
      </c>
      <c r="O101" s="62">
        <f t="shared" si="19"/>
        <v>7551845</v>
      </c>
      <c r="P101" s="16"/>
      <c r="Q101" s="16"/>
    </row>
    <row r="102" spans="2:17" ht="12.75">
      <c r="B102" s="474" t="s">
        <v>94</v>
      </c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476"/>
      <c r="P102" s="16"/>
      <c r="Q102" s="16"/>
    </row>
    <row r="103" spans="2:17" ht="12.75">
      <c r="B103" s="11" t="s">
        <v>116</v>
      </c>
      <c r="C103" s="64">
        <v>151389</v>
      </c>
      <c r="D103" s="64">
        <v>117637</v>
      </c>
      <c r="E103" s="64">
        <v>132962</v>
      </c>
      <c r="F103" s="64">
        <v>132180</v>
      </c>
      <c r="G103" s="64">
        <v>137334</v>
      </c>
      <c r="H103" s="64">
        <v>137134</v>
      </c>
      <c r="I103" s="64">
        <v>148457</v>
      </c>
      <c r="J103" s="64">
        <v>88512</v>
      </c>
      <c r="K103" s="64">
        <v>130472</v>
      </c>
      <c r="L103" s="64">
        <v>140914</v>
      </c>
      <c r="M103" s="64">
        <v>137692</v>
      </c>
      <c r="N103" s="64">
        <v>163342</v>
      </c>
      <c r="O103" s="64">
        <f>SUM(C103:N103)</f>
        <v>1618025</v>
      </c>
      <c r="P103" s="16"/>
      <c r="Q103" s="16"/>
    </row>
    <row r="104" spans="2:17" ht="12.75">
      <c r="B104" s="11" t="s">
        <v>117</v>
      </c>
      <c r="C104" s="64">
        <v>137041</v>
      </c>
      <c r="D104" s="64">
        <v>93265</v>
      </c>
      <c r="E104" s="64">
        <v>108232</v>
      </c>
      <c r="F104" s="64">
        <v>107663</v>
      </c>
      <c r="G104" s="64">
        <v>116373</v>
      </c>
      <c r="H104" s="64">
        <v>125033</v>
      </c>
      <c r="I104" s="64">
        <v>136817</v>
      </c>
      <c r="J104" s="64">
        <v>96541</v>
      </c>
      <c r="K104" s="64">
        <v>110526</v>
      </c>
      <c r="L104" s="64">
        <v>124272</v>
      </c>
      <c r="M104" s="64">
        <v>123602</v>
      </c>
      <c r="N104" s="64">
        <v>138551</v>
      </c>
      <c r="O104" s="64">
        <f>SUM(C104:N104)</f>
        <v>1417916</v>
      </c>
      <c r="P104" s="16"/>
      <c r="Q104" s="16"/>
    </row>
    <row r="105" spans="2:17" ht="12.75">
      <c r="B105" s="11" t="s">
        <v>95</v>
      </c>
      <c r="C105" s="64">
        <v>61871</v>
      </c>
      <c r="D105" s="64">
        <v>35223</v>
      </c>
      <c r="E105" s="64">
        <v>45572</v>
      </c>
      <c r="F105" s="64">
        <v>42317</v>
      </c>
      <c r="G105" s="64">
        <v>44777</v>
      </c>
      <c r="H105" s="64">
        <v>47949</v>
      </c>
      <c r="I105" s="64">
        <v>54615</v>
      </c>
      <c r="J105" s="64">
        <v>33594</v>
      </c>
      <c r="K105" s="64">
        <v>40169</v>
      </c>
      <c r="L105" s="64">
        <v>48507</v>
      </c>
      <c r="M105" s="64">
        <v>48232</v>
      </c>
      <c r="N105" s="64">
        <v>59169</v>
      </c>
      <c r="O105" s="64">
        <f>SUM(C105:N105)</f>
        <v>561995</v>
      </c>
      <c r="P105" s="16"/>
      <c r="Q105" s="16"/>
    </row>
    <row r="106" spans="2:17" ht="12.75">
      <c r="B106" s="9" t="s">
        <v>146</v>
      </c>
      <c r="C106" s="62">
        <f>SUM(C103:C105)</f>
        <v>350301</v>
      </c>
      <c r="D106" s="62">
        <f aca="true" t="shared" si="20" ref="D106:N106">SUM(D103:D105)</f>
        <v>246125</v>
      </c>
      <c r="E106" s="62">
        <f t="shared" si="20"/>
        <v>286766</v>
      </c>
      <c r="F106" s="62">
        <f t="shared" si="20"/>
        <v>282160</v>
      </c>
      <c r="G106" s="62">
        <f t="shared" si="20"/>
        <v>298484</v>
      </c>
      <c r="H106" s="62">
        <f t="shared" si="20"/>
        <v>310116</v>
      </c>
      <c r="I106" s="62">
        <f t="shared" si="20"/>
        <v>339889</v>
      </c>
      <c r="J106" s="62">
        <f t="shared" si="20"/>
        <v>218647</v>
      </c>
      <c r="K106" s="62">
        <f t="shared" si="20"/>
        <v>281167</v>
      </c>
      <c r="L106" s="62">
        <f t="shared" si="20"/>
        <v>313693</v>
      </c>
      <c r="M106" s="62">
        <f t="shared" si="20"/>
        <v>309526</v>
      </c>
      <c r="N106" s="62">
        <f t="shared" si="20"/>
        <v>361062</v>
      </c>
      <c r="O106" s="63">
        <f>SUM(O103:O105)</f>
        <v>3597936</v>
      </c>
      <c r="P106" s="16"/>
      <c r="Q106" s="16"/>
    </row>
    <row r="107" spans="2:17" ht="12.75">
      <c r="B107" s="474" t="s">
        <v>96</v>
      </c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6"/>
      <c r="P107" s="16"/>
      <c r="Q107" s="16"/>
    </row>
    <row r="108" spans="2:17" ht="12.75">
      <c r="B108" s="11" t="s">
        <v>97</v>
      </c>
      <c r="C108" s="64">
        <v>116432</v>
      </c>
      <c r="D108" s="64">
        <v>69062</v>
      </c>
      <c r="E108" s="64">
        <v>90496</v>
      </c>
      <c r="F108" s="64">
        <v>70827</v>
      </c>
      <c r="G108" s="64">
        <v>78012</v>
      </c>
      <c r="H108" s="64">
        <v>84270</v>
      </c>
      <c r="I108" s="64">
        <v>84241</v>
      </c>
      <c r="J108" s="64">
        <v>77543</v>
      </c>
      <c r="K108" s="64">
        <v>67048</v>
      </c>
      <c r="L108" s="64">
        <v>75512</v>
      </c>
      <c r="M108" s="64">
        <v>75027</v>
      </c>
      <c r="N108" s="64">
        <v>99665</v>
      </c>
      <c r="O108" s="64">
        <f>SUM(C108:N108)</f>
        <v>988135</v>
      </c>
      <c r="P108" s="16"/>
      <c r="Q108" s="16"/>
    </row>
    <row r="109" spans="2:17" ht="12.75">
      <c r="B109" s="11" t="s">
        <v>99</v>
      </c>
      <c r="C109" s="64">
        <v>71756</v>
      </c>
      <c r="D109" s="64">
        <v>55196</v>
      </c>
      <c r="E109" s="64">
        <v>66979</v>
      </c>
      <c r="F109" s="64">
        <v>58128</v>
      </c>
      <c r="G109" s="64">
        <v>64370</v>
      </c>
      <c r="H109" s="64">
        <v>65722</v>
      </c>
      <c r="I109" s="64">
        <v>66438</v>
      </c>
      <c r="J109" s="64">
        <v>60991</v>
      </c>
      <c r="K109" s="64">
        <v>55770</v>
      </c>
      <c r="L109" s="64">
        <v>62346</v>
      </c>
      <c r="M109" s="64">
        <v>61610</v>
      </c>
      <c r="N109" s="64">
        <v>80155</v>
      </c>
      <c r="O109" s="64">
        <f>SUM(C109:N109)</f>
        <v>769461</v>
      </c>
      <c r="P109" s="16"/>
      <c r="Q109" s="16"/>
    </row>
    <row r="110" spans="2:17" ht="12.75">
      <c r="B110" s="11" t="s">
        <v>100</v>
      </c>
      <c r="C110" s="64">
        <v>78102</v>
      </c>
      <c r="D110" s="64">
        <v>61180</v>
      </c>
      <c r="E110" s="64">
        <v>67658</v>
      </c>
      <c r="F110" s="64">
        <v>64826</v>
      </c>
      <c r="G110" s="64">
        <v>65059</v>
      </c>
      <c r="H110" s="64">
        <v>63785</v>
      </c>
      <c r="I110" s="64">
        <v>67940</v>
      </c>
      <c r="J110" s="64">
        <v>68494</v>
      </c>
      <c r="K110" s="64">
        <v>68491</v>
      </c>
      <c r="L110" s="64">
        <v>76420</v>
      </c>
      <c r="M110" s="64">
        <v>78995</v>
      </c>
      <c r="N110" s="64">
        <v>98315</v>
      </c>
      <c r="O110" s="64">
        <f>SUM(C110:N110)</f>
        <v>859265</v>
      </c>
      <c r="P110" s="16"/>
      <c r="Q110" s="16"/>
    </row>
    <row r="111" spans="2:17" ht="12.75">
      <c r="B111" s="11" t="s">
        <v>101</v>
      </c>
      <c r="C111" s="64">
        <v>74470</v>
      </c>
      <c r="D111" s="64">
        <v>59325</v>
      </c>
      <c r="E111" s="64">
        <v>61435</v>
      </c>
      <c r="F111" s="64">
        <v>55475</v>
      </c>
      <c r="G111" s="64">
        <v>58634</v>
      </c>
      <c r="H111" s="64">
        <v>57472</v>
      </c>
      <c r="I111" s="64">
        <v>64785</v>
      </c>
      <c r="J111" s="64">
        <v>61777</v>
      </c>
      <c r="K111" s="64">
        <v>69654</v>
      </c>
      <c r="L111" s="64">
        <v>78003</v>
      </c>
      <c r="M111" s="64">
        <v>81162</v>
      </c>
      <c r="N111" s="64">
        <v>97948</v>
      </c>
      <c r="O111" s="64">
        <f>SUM(C111:N111)</f>
        <v>820140</v>
      </c>
      <c r="P111" s="16"/>
      <c r="Q111" s="16"/>
    </row>
    <row r="112" spans="2:17" ht="12.75">
      <c r="B112" s="9" t="s">
        <v>146</v>
      </c>
      <c r="C112" s="62">
        <f aca="true" t="shared" si="21" ref="C112:O112">SUM(C108:C111)</f>
        <v>340760</v>
      </c>
      <c r="D112" s="62">
        <f t="shared" si="21"/>
        <v>244763</v>
      </c>
      <c r="E112" s="62">
        <f t="shared" si="21"/>
        <v>286568</v>
      </c>
      <c r="F112" s="62">
        <f t="shared" si="21"/>
        <v>249256</v>
      </c>
      <c r="G112" s="62">
        <f t="shared" si="21"/>
        <v>266075</v>
      </c>
      <c r="H112" s="62">
        <f t="shared" si="21"/>
        <v>271249</v>
      </c>
      <c r="I112" s="62">
        <f t="shared" si="21"/>
        <v>283404</v>
      </c>
      <c r="J112" s="62">
        <f t="shared" si="21"/>
        <v>268805</v>
      </c>
      <c r="K112" s="62">
        <f t="shared" si="21"/>
        <v>260963</v>
      </c>
      <c r="L112" s="62">
        <f t="shared" si="21"/>
        <v>292281</v>
      </c>
      <c r="M112" s="62">
        <f t="shared" si="21"/>
        <v>296794</v>
      </c>
      <c r="N112" s="62">
        <f t="shared" si="21"/>
        <v>376083</v>
      </c>
      <c r="O112" s="63">
        <f t="shared" si="21"/>
        <v>3437001</v>
      </c>
      <c r="P112" s="16"/>
      <c r="Q112" s="16"/>
    </row>
    <row r="113" spans="2:17" ht="12.75">
      <c r="B113" s="474" t="s">
        <v>192</v>
      </c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6"/>
      <c r="P113" s="16"/>
      <c r="Q113" s="16"/>
    </row>
    <row r="114" spans="2:17" ht="12.75">
      <c r="B114" s="11" t="s">
        <v>104</v>
      </c>
      <c r="C114" s="64">
        <v>276239</v>
      </c>
      <c r="D114" s="64">
        <v>194246</v>
      </c>
      <c r="E114" s="64">
        <v>253985</v>
      </c>
      <c r="F114" s="64">
        <v>204941</v>
      </c>
      <c r="G114" s="64">
        <v>225207</v>
      </c>
      <c r="H114" s="64">
        <v>247980</v>
      </c>
      <c r="I114" s="64">
        <v>247962</v>
      </c>
      <c r="J114" s="64">
        <v>192576</v>
      </c>
      <c r="K114" s="64">
        <v>216950</v>
      </c>
      <c r="L114" s="64">
        <v>240573</v>
      </c>
      <c r="M114" s="64">
        <v>237148</v>
      </c>
      <c r="N114" s="64">
        <v>276761</v>
      </c>
      <c r="O114" s="64">
        <f>SUM(C114:N114)</f>
        <v>2814568</v>
      </c>
      <c r="P114" s="16"/>
      <c r="Q114" s="16"/>
    </row>
    <row r="115" spans="2:17" ht="12.75" customHeight="1">
      <c r="B115" s="11" t="s">
        <v>105</v>
      </c>
      <c r="C115" s="64">
        <v>178108</v>
      </c>
      <c r="D115" s="64">
        <v>109847</v>
      </c>
      <c r="E115" s="64">
        <v>150706</v>
      </c>
      <c r="F115" s="64">
        <v>119322</v>
      </c>
      <c r="G115" s="64">
        <v>129751</v>
      </c>
      <c r="H115" s="64">
        <v>146469</v>
      </c>
      <c r="I115" s="64">
        <v>142763</v>
      </c>
      <c r="J115" s="64">
        <v>114437</v>
      </c>
      <c r="K115" s="64">
        <v>119369</v>
      </c>
      <c r="L115" s="64">
        <v>140773</v>
      </c>
      <c r="M115" s="64">
        <v>140105</v>
      </c>
      <c r="N115" s="64">
        <v>171699</v>
      </c>
      <c r="O115" s="64">
        <f>SUM(C115:N115)</f>
        <v>1663349</v>
      </c>
      <c r="P115" s="16"/>
      <c r="Q115" s="16"/>
    </row>
    <row r="116" spans="2:17" ht="12.75" customHeight="1">
      <c r="B116" s="11" t="s">
        <v>106</v>
      </c>
      <c r="C116" s="64">
        <v>147244</v>
      </c>
      <c r="D116" s="64">
        <v>84566</v>
      </c>
      <c r="E116" s="64">
        <v>120154</v>
      </c>
      <c r="F116" s="64">
        <v>93061</v>
      </c>
      <c r="G116" s="64">
        <v>101011</v>
      </c>
      <c r="H116" s="64">
        <v>112127</v>
      </c>
      <c r="I116" s="64">
        <v>111070</v>
      </c>
      <c r="J116" s="64">
        <v>81320</v>
      </c>
      <c r="K116" s="64">
        <v>91497</v>
      </c>
      <c r="L116" s="64">
        <v>108100</v>
      </c>
      <c r="M116" s="64">
        <v>106350</v>
      </c>
      <c r="N116" s="64">
        <v>136866</v>
      </c>
      <c r="O116" s="64">
        <f>SUM(C116:N116)</f>
        <v>1293366</v>
      </c>
      <c r="P116" s="16"/>
      <c r="Q116" s="16"/>
    </row>
    <row r="117" spans="2:17" ht="12.75" customHeight="1">
      <c r="B117" s="11" t="s">
        <v>107</v>
      </c>
      <c r="C117" s="64">
        <v>126026</v>
      </c>
      <c r="D117" s="64">
        <v>66961</v>
      </c>
      <c r="E117" s="64">
        <v>101273</v>
      </c>
      <c r="F117" s="64">
        <v>72316</v>
      </c>
      <c r="G117" s="64">
        <v>82002</v>
      </c>
      <c r="H117" s="64">
        <v>96568</v>
      </c>
      <c r="I117" s="64">
        <v>93403</v>
      </c>
      <c r="J117" s="64">
        <v>70656</v>
      </c>
      <c r="K117" s="64">
        <v>75298</v>
      </c>
      <c r="L117" s="64">
        <v>91871</v>
      </c>
      <c r="M117" s="64">
        <v>89302</v>
      </c>
      <c r="N117" s="64">
        <v>113104</v>
      </c>
      <c r="O117" s="64">
        <f>SUM(C117:N117)</f>
        <v>1078780</v>
      </c>
      <c r="P117" s="16"/>
      <c r="Q117" s="16"/>
    </row>
    <row r="118" spans="2:17" ht="12.75" customHeight="1">
      <c r="B118" s="11" t="s">
        <v>108</v>
      </c>
      <c r="C118" s="64">
        <v>172574</v>
      </c>
      <c r="D118" s="64">
        <v>101315</v>
      </c>
      <c r="E118" s="64">
        <v>143054</v>
      </c>
      <c r="F118" s="64">
        <v>110089</v>
      </c>
      <c r="G118" s="64">
        <v>120347</v>
      </c>
      <c r="H118" s="64">
        <v>136494</v>
      </c>
      <c r="I118" s="64">
        <v>131598</v>
      </c>
      <c r="J118" s="64">
        <v>105077</v>
      </c>
      <c r="K118" s="64">
        <v>109692</v>
      </c>
      <c r="L118" s="64">
        <v>130751</v>
      </c>
      <c r="M118" s="64">
        <v>129955</v>
      </c>
      <c r="N118" s="64">
        <v>163199</v>
      </c>
      <c r="O118" s="64">
        <f>SUM(C118:N118)</f>
        <v>1554145</v>
      </c>
      <c r="P118" s="16"/>
      <c r="Q118" s="16"/>
    </row>
    <row r="119" spans="2:17" ht="12.75">
      <c r="B119" s="9" t="s">
        <v>146</v>
      </c>
      <c r="C119" s="62">
        <f>SUM(C114:C118)</f>
        <v>900191</v>
      </c>
      <c r="D119" s="62">
        <f aca="true" t="shared" si="22" ref="D119:N119">SUM(D114:D118)</f>
        <v>556935</v>
      </c>
      <c r="E119" s="62">
        <f t="shared" si="22"/>
        <v>769172</v>
      </c>
      <c r="F119" s="62">
        <f t="shared" si="22"/>
        <v>599729</v>
      </c>
      <c r="G119" s="62">
        <f t="shared" si="22"/>
        <v>658318</v>
      </c>
      <c r="H119" s="62">
        <f t="shared" si="22"/>
        <v>739638</v>
      </c>
      <c r="I119" s="62">
        <f t="shared" si="22"/>
        <v>726796</v>
      </c>
      <c r="J119" s="62">
        <f t="shared" si="22"/>
        <v>564066</v>
      </c>
      <c r="K119" s="62">
        <f t="shared" si="22"/>
        <v>612806</v>
      </c>
      <c r="L119" s="62">
        <f t="shared" si="22"/>
        <v>712068</v>
      </c>
      <c r="M119" s="62">
        <f t="shared" si="22"/>
        <v>702860</v>
      </c>
      <c r="N119" s="62">
        <f t="shared" si="22"/>
        <v>861629</v>
      </c>
      <c r="O119" s="63">
        <f>SUM(O114:O118)</f>
        <v>8404208</v>
      </c>
      <c r="P119" s="16"/>
      <c r="Q119" s="16"/>
    </row>
    <row r="120" spans="2:17" ht="12.75">
      <c r="B120" s="474" t="s">
        <v>109</v>
      </c>
      <c r="C120" s="475"/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6"/>
      <c r="P120" s="16"/>
      <c r="Q120" s="16"/>
    </row>
    <row r="121" spans="2:17" ht="12.75">
      <c r="B121" s="11" t="s">
        <v>110</v>
      </c>
      <c r="C121" s="64">
        <v>213935</v>
      </c>
      <c r="D121" s="64">
        <v>186987</v>
      </c>
      <c r="E121" s="64">
        <v>211046</v>
      </c>
      <c r="F121" s="64">
        <v>206129</v>
      </c>
      <c r="G121" s="64">
        <v>221175</v>
      </c>
      <c r="H121" s="64">
        <v>218170</v>
      </c>
      <c r="I121" s="64">
        <v>226837</v>
      </c>
      <c r="J121" s="64">
        <v>223846</v>
      </c>
      <c r="K121" s="64">
        <v>219691</v>
      </c>
      <c r="L121" s="64">
        <v>227077</v>
      </c>
      <c r="M121" s="64">
        <v>227208</v>
      </c>
      <c r="N121" s="64">
        <v>243047</v>
      </c>
      <c r="O121" s="64">
        <f>SUM(C121:N121)</f>
        <v>2625148</v>
      </c>
      <c r="P121" s="16"/>
      <c r="Q121" s="16"/>
    </row>
    <row r="122" spans="2:17" ht="12.75">
      <c r="B122" s="11" t="s">
        <v>111</v>
      </c>
      <c r="C122" s="64">
        <v>155746</v>
      </c>
      <c r="D122" s="64">
        <v>105979</v>
      </c>
      <c r="E122" s="64">
        <v>125972</v>
      </c>
      <c r="F122" s="64">
        <v>119070</v>
      </c>
      <c r="G122" s="64">
        <v>124603</v>
      </c>
      <c r="H122" s="64">
        <v>128481</v>
      </c>
      <c r="I122" s="64">
        <v>128809</v>
      </c>
      <c r="J122" s="64">
        <v>122085</v>
      </c>
      <c r="K122" s="64">
        <v>116723</v>
      </c>
      <c r="L122" s="64">
        <v>130240</v>
      </c>
      <c r="M122" s="64">
        <v>125998</v>
      </c>
      <c r="N122" s="64">
        <v>145863</v>
      </c>
      <c r="O122" s="64">
        <f>SUM(C122:N122)</f>
        <v>1529569</v>
      </c>
      <c r="P122" s="16"/>
      <c r="Q122" s="16"/>
    </row>
    <row r="123" spans="2:17" ht="13.5" thickBot="1">
      <c r="B123" s="9" t="s">
        <v>146</v>
      </c>
      <c r="C123" s="68">
        <f>SUM(C121:C122)</f>
        <v>369681</v>
      </c>
      <c r="D123" s="68">
        <f aca="true" t="shared" si="23" ref="D123:N123">SUM(D121:D122)</f>
        <v>292966</v>
      </c>
      <c r="E123" s="68">
        <f t="shared" si="23"/>
        <v>337018</v>
      </c>
      <c r="F123" s="68">
        <f t="shared" si="23"/>
        <v>325199</v>
      </c>
      <c r="G123" s="68">
        <f t="shared" si="23"/>
        <v>345778</v>
      </c>
      <c r="H123" s="68">
        <f t="shared" si="23"/>
        <v>346651</v>
      </c>
      <c r="I123" s="68">
        <f t="shared" si="23"/>
        <v>355646</v>
      </c>
      <c r="J123" s="68">
        <f t="shared" si="23"/>
        <v>345931</v>
      </c>
      <c r="K123" s="68">
        <f t="shared" si="23"/>
        <v>336414</v>
      </c>
      <c r="L123" s="68">
        <f t="shared" si="23"/>
        <v>357317</v>
      </c>
      <c r="M123" s="68">
        <f t="shared" si="23"/>
        <v>353206</v>
      </c>
      <c r="N123" s="68">
        <f t="shared" si="23"/>
        <v>388910</v>
      </c>
      <c r="O123" s="69">
        <f>SUM(O121:O122)</f>
        <v>4154717</v>
      </c>
      <c r="P123" s="16"/>
      <c r="Q123" s="16"/>
    </row>
    <row r="124" spans="2:17" ht="12.75">
      <c r="B124" s="474" t="s">
        <v>140</v>
      </c>
      <c r="C124" s="475"/>
      <c r="D124" s="475"/>
      <c r="E124" s="475"/>
      <c r="F124" s="475"/>
      <c r="G124" s="475"/>
      <c r="H124" s="475"/>
      <c r="I124" s="475"/>
      <c r="J124" s="475"/>
      <c r="K124" s="475"/>
      <c r="L124" s="475"/>
      <c r="M124" s="475"/>
      <c r="N124" s="475"/>
      <c r="O124" s="476"/>
      <c r="P124" s="16"/>
      <c r="Q124" s="16"/>
    </row>
    <row r="125" spans="2:17" ht="12.75">
      <c r="B125" s="11" t="s">
        <v>139</v>
      </c>
      <c r="C125" s="64">
        <v>150263</v>
      </c>
      <c r="D125" s="64">
        <v>100893</v>
      </c>
      <c r="E125" s="64">
        <v>124585</v>
      </c>
      <c r="F125" s="64">
        <v>110893</v>
      </c>
      <c r="G125" s="64">
        <v>109749</v>
      </c>
      <c r="H125" s="64">
        <v>113113</v>
      </c>
      <c r="I125" s="64">
        <v>124856</v>
      </c>
      <c r="J125" s="64">
        <v>120295</v>
      </c>
      <c r="K125" s="64">
        <v>111648</v>
      </c>
      <c r="L125" s="64">
        <v>123292</v>
      </c>
      <c r="M125" s="64">
        <v>111915</v>
      </c>
      <c r="N125" s="64">
        <v>136795</v>
      </c>
      <c r="O125" s="64">
        <f>SUM(C125:N125)</f>
        <v>1438297</v>
      </c>
      <c r="P125" s="16"/>
      <c r="Q125" s="16"/>
    </row>
    <row r="126" spans="2:17" ht="12.75">
      <c r="B126" s="11" t="s">
        <v>138</v>
      </c>
      <c r="C126" s="64">
        <v>173667</v>
      </c>
      <c r="D126" s="64">
        <v>116950</v>
      </c>
      <c r="E126" s="64">
        <v>133480</v>
      </c>
      <c r="F126" s="64">
        <v>128061</v>
      </c>
      <c r="G126" s="64">
        <v>128760</v>
      </c>
      <c r="H126" s="64">
        <v>132093</v>
      </c>
      <c r="I126" s="64">
        <v>147934</v>
      </c>
      <c r="J126" s="64">
        <v>145240</v>
      </c>
      <c r="K126" s="64">
        <v>130233</v>
      </c>
      <c r="L126" s="64">
        <v>143669</v>
      </c>
      <c r="M126" s="64">
        <v>131515</v>
      </c>
      <c r="N126" s="64">
        <v>163214</v>
      </c>
      <c r="O126" s="64">
        <f>SUM(C126:N126)</f>
        <v>1674816</v>
      </c>
      <c r="P126" s="16"/>
      <c r="Q126" s="16"/>
    </row>
    <row r="127" spans="2:17" ht="12.75">
      <c r="B127" s="11" t="s">
        <v>137</v>
      </c>
      <c r="C127" s="64">
        <v>141918</v>
      </c>
      <c r="D127" s="64">
        <v>92823</v>
      </c>
      <c r="E127" s="64">
        <v>105148</v>
      </c>
      <c r="F127" s="64">
        <v>101142</v>
      </c>
      <c r="G127" s="64">
        <v>101606</v>
      </c>
      <c r="H127" s="64">
        <v>104345</v>
      </c>
      <c r="I127" s="64">
        <v>120202</v>
      </c>
      <c r="J127" s="64">
        <v>116298</v>
      </c>
      <c r="K127" s="64">
        <v>101666</v>
      </c>
      <c r="L127" s="64">
        <v>112649</v>
      </c>
      <c r="M127" s="64">
        <v>101478</v>
      </c>
      <c r="N127" s="64">
        <v>125716</v>
      </c>
      <c r="O127" s="64">
        <f>SUM(C127:N127)</f>
        <v>1324991</v>
      </c>
      <c r="P127" s="16"/>
      <c r="Q127" s="16"/>
    </row>
    <row r="128" spans="2:17" ht="12.75">
      <c r="B128" s="11" t="s">
        <v>136</v>
      </c>
      <c r="C128" s="64">
        <v>247658</v>
      </c>
      <c r="D128" s="64">
        <v>164656</v>
      </c>
      <c r="E128" s="64">
        <v>188754</v>
      </c>
      <c r="F128" s="64">
        <v>183927</v>
      </c>
      <c r="G128" s="64">
        <v>189302</v>
      </c>
      <c r="H128" s="64">
        <v>190173</v>
      </c>
      <c r="I128" s="64">
        <v>209469</v>
      </c>
      <c r="J128" s="64">
        <v>201965</v>
      </c>
      <c r="K128" s="64">
        <v>179543</v>
      </c>
      <c r="L128" s="64">
        <v>203964</v>
      </c>
      <c r="M128" s="64">
        <v>186587</v>
      </c>
      <c r="N128" s="64">
        <v>223016</v>
      </c>
      <c r="O128" s="64">
        <f>SUM(C128:N128)</f>
        <v>2369014</v>
      </c>
      <c r="P128" s="16"/>
      <c r="Q128" s="16"/>
    </row>
    <row r="129" spans="2:17" ht="12.75">
      <c r="B129" s="27" t="s">
        <v>171</v>
      </c>
      <c r="C129" s="64">
        <v>221218</v>
      </c>
      <c r="D129" s="64">
        <v>139565</v>
      </c>
      <c r="E129" s="64">
        <v>166379</v>
      </c>
      <c r="F129" s="64">
        <v>158075</v>
      </c>
      <c r="G129" s="64">
        <v>159270</v>
      </c>
      <c r="H129" s="64">
        <v>162582</v>
      </c>
      <c r="I129" s="64">
        <v>178896</v>
      </c>
      <c r="J129" s="64">
        <v>170542</v>
      </c>
      <c r="K129" s="64">
        <v>153350</v>
      </c>
      <c r="L129" s="64">
        <v>177571</v>
      </c>
      <c r="M129" s="64">
        <v>161372</v>
      </c>
      <c r="N129" s="64">
        <v>198908</v>
      </c>
      <c r="O129" s="64">
        <f>SUM(C129:N129)</f>
        <v>2047728</v>
      </c>
      <c r="P129" s="16"/>
      <c r="Q129" s="16"/>
    </row>
    <row r="130" spans="2:17" ht="13.5" thickBot="1">
      <c r="B130" s="9" t="s">
        <v>146</v>
      </c>
      <c r="C130" s="68">
        <f>SUM(C125:C129)</f>
        <v>934724</v>
      </c>
      <c r="D130" s="68">
        <f aca="true" t="shared" si="24" ref="D130:N130">SUM(D125:D129)</f>
        <v>614887</v>
      </c>
      <c r="E130" s="68">
        <f t="shared" si="24"/>
        <v>718346</v>
      </c>
      <c r="F130" s="68">
        <f t="shared" si="24"/>
        <v>682098</v>
      </c>
      <c r="G130" s="68">
        <f t="shared" si="24"/>
        <v>688687</v>
      </c>
      <c r="H130" s="68">
        <f t="shared" si="24"/>
        <v>702306</v>
      </c>
      <c r="I130" s="68">
        <f t="shared" si="24"/>
        <v>781357</v>
      </c>
      <c r="J130" s="68">
        <f t="shared" si="24"/>
        <v>754340</v>
      </c>
      <c r="K130" s="68">
        <f t="shared" si="24"/>
        <v>676440</v>
      </c>
      <c r="L130" s="68">
        <f t="shared" si="24"/>
        <v>761145</v>
      </c>
      <c r="M130" s="68">
        <f t="shared" si="24"/>
        <v>692867</v>
      </c>
      <c r="N130" s="68">
        <f t="shared" si="24"/>
        <v>847649</v>
      </c>
      <c r="O130" s="69">
        <f>SUM(O125:O129)</f>
        <v>8854846</v>
      </c>
      <c r="P130" s="16"/>
      <c r="Q130" s="16"/>
    </row>
    <row r="131" spans="2:17" ht="12.75">
      <c r="B131" s="474" t="s">
        <v>172</v>
      </c>
      <c r="C131" s="475"/>
      <c r="D131" s="475"/>
      <c r="E131" s="475"/>
      <c r="F131" s="475"/>
      <c r="G131" s="475"/>
      <c r="H131" s="475"/>
      <c r="I131" s="475"/>
      <c r="J131" s="475"/>
      <c r="K131" s="475"/>
      <c r="L131" s="475"/>
      <c r="M131" s="475"/>
      <c r="N131" s="475"/>
      <c r="O131" s="476"/>
      <c r="P131" s="16"/>
      <c r="Q131" s="16"/>
    </row>
    <row r="132" spans="2:17" ht="12.75">
      <c r="B132" s="11" t="s">
        <v>173</v>
      </c>
      <c r="C132" s="64">
        <v>195033</v>
      </c>
      <c r="D132" s="64">
        <v>121792</v>
      </c>
      <c r="E132" s="64">
        <v>143916</v>
      </c>
      <c r="F132" s="64">
        <v>136999</v>
      </c>
      <c r="G132" s="64">
        <v>137913</v>
      </c>
      <c r="H132" s="64">
        <v>139941</v>
      </c>
      <c r="I132" s="64">
        <v>153910</v>
      </c>
      <c r="J132" s="64">
        <v>145197</v>
      </c>
      <c r="K132" s="64">
        <v>134189</v>
      </c>
      <c r="L132" s="64">
        <v>154482</v>
      </c>
      <c r="M132" s="64">
        <v>140296</v>
      </c>
      <c r="N132" s="64">
        <v>167355</v>
      </c>
      <c r="O132" s="64">
        <f aca="true" t="shared" si="25" ref="O132:O137">SUM(C132:N132)</f>
        <v>1771023</v>
      </c>
      <c r="P132" s="16"/>
      <c r="Q132" s="16"/>
    </row>
    <row r="133" spans="2:17" ht="12.75">
      <c r="B133" s="11" t="s">
        <v>174</v>
      </c>
      <c r="C133" s="64">
        <v>190114</v>
      </c>
      <c r="D133" s="64">
        <v>121110</v>
      </c>
      <c r="E133" s="64">
        <v>142511</v>
      </c>
      <c r="F133" s="64">
        <v>136564</v>
      </c>
      <c r="G133" s="64">
        <v>136333</v>
      </c>
      <c r="H133" s="64">
        <v>140623</v>
      </c>
      <c r="I133" s="64">
        <v>149695</v>
      </c>
      <c r="J133" s="64">
        <v>141610</v>
      </c>
      <c r="K133" s="64">
        <v>134322</v>
      </c>
      <c r="L133" s="64">
        <v>157484</v>
      </c>
      <c r="M133" s="64">
        <v>145448</v>
      </c>
      <c r="N133" s="64">
        <v>173226</v>
      </c>
      <c r="O133" s="64">
        <f t="shared" si="25"/>
        <v>1769040</v>
      </c>
      <c r="P133" s="16"/>
      <c r="Q133" s="16"/>
    </row>
    <row r="134" spans="2:17" ht="12.75">
      <c r="B134" s="11" t="s">
        <v>175</v>
      </c>
      <c r="C134" s="64">
        <v>208520</v>
      </c>
      <c r="D134" s="64">
        <v>136650</v>
      </c>
      <c r="E134" s="64">
        <v>160154</v>
      </c>
      <c r="F134" s="64">
        <v>153879</v>
      </c>
      <c r="G134" s="64">
        <v>155132</v>
      </c>
      <c r="H134" s="64">
        <v>160096</v>
      </c>
      <c r="I134" s="64">
        <v>169529</v>
      </c>
      <c r="J134" s="64">
        <v>161326</v>
      </c>
      <c r="K134" s="64">
        <v>151979</v>
      </c>
      <c r="L134" s="64">
        <v>174677</v>
      </c>
      <c r="M134" s="64">
        <v>162737</v>
      </c>
      <c r="N134" s="64">
        <v>194741</v>
      </c>
      <c r="O134" s="64">
        <f t="shared" si="25"/>
        <v>1989420</v>
      </c>
      <c r="P134" s="16"/>
      <c r="Q134" s="16"/>
    </row>
    <row r="135" spans="2:17" ht="12.75">
      <c r="B135" s="11" t="s">
        <v>176</v>
      </c>
      <c r="C135" s="64">
        <v>71013</v>
      </c>
      <c r="D135" s="64">
        <v>49950</v>
      </c>
      <c r="E135" s="64">
        <v>60668</v>
      </c>
      <c r="F135" s="64">
        <v>60984</v>
      </c>
      <c r="G135" s="64">
        <v>59843</v>
      </c>
      <c r="H135" s="64">
        <v>60731</v>
      </c>
      <c r="I135" s="64">
        <v>69469</v>
      </c>
      <c r="J135" s="64">
        <v>66503</v>
      </c>
      <c r="K135" s="64">
        <v>56609</v>
      </c>
      <c r="L135" s="64">
        <v>60592</v>
      </c>
      <c r="M135" s="64">
        <v>57677</v>
      </c>
      <c r="N135" s="64">
        <v>63143</v>
      </c>
      <c r="O135" s="64">
        <f t="shared" si="25"/>
        <v>737182</v>
      </c>
      <c r="P135" s="16"/>
      <c r="Q135" s="16"/>
    </row>
    <row r="136" spans="2:17" ht="12.75">
      <c r="B136" s="27" t="s">
        <v>102</v>
      </c>
      <c r="C136" s="64">
        <v>76658</v>
      </c>
      <c r="D136" s="64">
        <v>55712</v>
      </c>
      <c r="E136" s="64">
        <v>65138</v>
      </c>
      <c r="F136" s="64">
        <v>66188</v>
      </c>
      <c r="G136" s="64">
        <v>65263</v>
      </c>
      <c r="H136" s="64">
        <v>65184</v>
      </c>
      <c r="I136" s="64">
        <v>73379</v>
      </c>
      <c r="J136" s="64">
        <v>71188</v>
      </c>
      <c r="K136" s="64">
        <v>62335</v>
      </c>
      <c r="L136" s="64">
        <v>66007</v>
      </c>
      <c r="M136" s="64">
        <v>63690</v>
      </c>
      <c r="N136" s="64">
        <v>70298</v>
      </c>
      <c r="O136" s="64">
        <f t="shared" si="25"/>
        <v>801040</v>
      </c>
      <c r="P136" s="16"/>
      <c r="Q136" s="16"/>
    </row>
    <row r="137" spans="2:17" ht="12.75">
      <c r="B137" s="11" t="s">
        <v>177</v>
      </c>
      <c r="C137" s="64">
        <v>94530</v>
      </c>
      <c r="D137" s="64">
        <v>74517</v>
      </c>
      <c r="E137" s="64">
        <v>86360</v>
      </c>
      <c r="F137" s="64">
        <v>84867</v>
      </c>
      <c r="G137" s="64">
        <v>84637</v>
      </c>
      <c r="H137" s="64">
        <v>85068</v>
      </c>
      <c r="I137" s="64">
        <v>88134</v>
      </c>
      <c r="J137" s="64">
        <v>84413</v>
      </c>
      <c r="K137" s="64">
        <v>78353</v>
      </c>
      <c r="L137" s="64">
        <v>86006</v>
      </c>
      <c r="M137" s="64">
        <v>86353</v>
      </c>
      <c r="N137" s="64">
        <v>101573</v>
      </c>
      <c r="O137" s="64">
        <f t="shared" si="25"/>
        <v>1034811</v>
      </c>
      <c r="P137" s="16"/>
      <c r="Q137" s="16"/>
    </row>
    <row r="138" spans="2:17" ht="13.5" thickBot="1">
      <c r="B138" s="9" t="s">
        <v>146</v>
      </c>
      <c r="C138" s="68">
        <f>SUM(C132:C137)</f>
        <v>835868</v>
      </c>
      <c r="D138" s="68">
        <f aca="true" t="shared" si="26" ref="D138:N138">SUM(D132:D137)</f>
        <v>559731</v>
      </c>
      <c r="E138" s="68">
        <f t="shared" si="26"/>
        <v>658747</v>
      </c>
      <c r="F138" s="68">
        <f t="shared" si="26"/>
        <v>639481</v>
      </c>
      <c r="G138" s="68">
        <f t="shared" si="26"/>
        <v>639121</v>
      </c>
      <c r="H138" s="68">
        <f t="shared" si="26"/>
        <v>651643</v>
      </c>
      <c r="I138" s="68">
        <f t="shared" si="26"/>
        <v>704116</v>
      </c>
      <c r="J138" s="68">
        <f t="shared" si="26"/>
        <v>670237</v>
      </c>
      <c r="K138" s="68">
        <f t="shared" si="26"/>
        <v>617787</v>
      </c>
      <c r="L138" s="68">
        <f t="shared" si="26"/>
        <v>699248</v>
      </c>
      <c r="M138" s="68">
        <f t="shared" si="26"/>
        <v>656201</v>
      </c>
      <c r="N138" s="68">
        <f t="shared" si="26"/>
        <v>770336</v>
      </c>
      <c r="O138" s="68">
        <f>SUM(O132:O137)</f>
        <v>8102516</v>
      </c>
      <c r="P138" s="16"/>
      <c r="Q138" s="16"/>
    </row>
    <row r="139" spans="2:17" ht="12.75">
      <c r="B139" s="474" t="s">
        <v>178</v>
      </c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6"/>
      <c r="P139" s="16"/>
      <c r="Q139" s="16"/>
    </row>
    <row r="140" spans="2:17" ht="12.75">
      <c r="B140" s="11" t="s">
        <v>179</v>
      </c>
      <c r="C140" s="64">
        <v>103895</v>
      </c>
      <c r="D140" s="64">
        <v>73151</v>
      </c>
      <c r="E140" s="64">
        <v>85269</v>
      </c>
      <c r="F140" s="64">
        <v>75890</v>
      </c>
      <c r="G140" s="64">
        <v>79141</v>
      </c>
      <c r="H140" s="64">
        <v>82582</v>
      </c>
      <c r="I140" s="64">
        <v>76244</v>
      </c>
      <c r="J140" s="64">
        <v>68531</v>
      </c>
      <c r="K140" s="64">
        <v>73024</v>
      </c>
      <c r="L140" s="64">
        <v>82441</v>
      </c>
      <c r="M140" s="64">
        <v>87037</v>
      </c>
      <c r="N140" s="64">
        <v>100232</v>
      </c>
      <c r="O140" s="64">
        <f>SUM(C140:N140)</f>
        <v>987437</v>
      </c>
      <c r="P140" s="16"/>
      <c r="Q140" s="16"/>
    </row>
    <row r="141" spans="2:17" ht="12.75">
      <c r="B141" s="11" t="s">
        <v>180</v>
      </c>
      <c r="C141" s="64">
        <v>53541</v>
      </c>
      <c r="D141" s="64">
        <v>46776</v>
      </c>
      <c r="E141" s="64">
        <v>53204</v>
      </c>
      <c r="F141" s="64">
        <v>50918</v>
      </c>
      <c r="G141" s="64">
        <v>49967</v>
      </c>
      <c r="H141" s="64">
        <v>46548</v>
      </c>
      <c r="I141" s="64">
        <v>52344</v>
      </c>
      <c r="J141" s="64">
        <v>51421</v>
      </c>
      <c r="K141" s="64">
        <v>46685</v>
      </c>
      <c r="L141" s="64">
        <v>51111</v>
      </c>
      <c r="M141" s="64">
        <v>50645</v>
      </c>
      <c r="N141" s="64">
        <v>57187</v>
      </c>
      <c r="O141" s="64">
        <f>SUM(C141:N141)</f>
        <v>610347</v>
      </c>
      <c r="P141" s="16"/>
      <c r="Q141" s="16"/>
    </row>
    <row r="142" spans="2:17" ht="13.5" thickBot="1">
      <c r="B142" s="9" t="s">
        <v>146</v>
      </c>
      <c r="C142" s="68">
        <f aca="true" t="shared" si="27" ref="C142:O142">SUM(C140:C141)</f>
        <v>157436</v>
      </c>
      <c r="D142" s="68">
        <f t="shared" si="27"/>
        <v>119927</v>
      </c>
      <c r="E142" s="68">
        <f t="shared" si="27"/>
        <v>138473</v>
      </c>
      <c r="F142" s="68">
        <f t="shared" si="27"/>
        <v>126808</v>
      </c>
      <c r="G142" s="68">
        <f t="shared" si="27"/>
        <v>129108</v>
      </c>
      <c r="H142" s="68">
        <f t="shared" si="27"/>
        <v>129130</v>
      </c>
      <c r="I142" s="68">
        <f t="shared" si="27"/>
        <v>128588</v>
      </c>
      <c r="J142" s="68">
        <f t="shared" si="27"/>
        <v>119952</v>
      </c>
      <c r="K142" s="68">
        <f t="shared" si="27"/>
        <v>119709</v>
      </c>
      <c r="L142" s="68">
        <f t="shared" si="27"/>
        <v>133552</v>
      </c>
      <c r="M142" s="68">
        <f t="shared" si="27"/>
        <v>137682</v>
      </c>
      <c r="N142" s="68">
        <f t="shared" si="27"/>
        <v>157419</v>
      </c>
      <c r="O142" s="68">
        <f t="shared" si="27"/>
        <v>1597784</v>
      </c>
      <c r="P142" s="16"/>
      <c r="Q142" s="16"/>
    </row>
    <row r="143" spans="2:15" s="37" customFormat="1" ht="13.5" thickBot="1"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2:16" ht="32.25" thickBot="1">
      <c r="B144" s="38" t="s">
        <v>181</v>
      </c>
      <c r="C144" s="39">
        <f aca="true" t="shared" si="28" ref="C144:N144">+C10+C14+C23+C29+C34+C38+C43+C47+C52+C62+C58+C66+C74+C86+C91+C94+C101+C106+C112+C119+C123+C130+C138+C142</f>
        <v>19075450</v>
      </c>
      <c r="D144" s="39">
        <f t="shared" si="28"/>
        <v>14233920</v>
      </c>
      <c r="E144" s="39">
        <f t="shared" si="28"/>
        <v>17067306.7</v>
      </c>
      <c r="F144" s="39">
        <f t="shared" si="28"/>
        <v>15497857</v>
      </c>
      <c r="G144" s="39">
        <f t="shared" si="28"/>
        <v>16241135</v>
      </c>
      <c r="H144" s="39">
        <f t="shared" si="28"/>
        <v>17406293</v>
      </c>
      <c r="I144" s="39">
        <f t="shared" si="28"/>
        <v>17676146</v>
      </c>
      <c r="J144" s="39">
        <f t="shared" si="28"/>
        <v>15776586.129032258</v>
      </c>
      <c r="K144" s="39">
        <f t="shared" si="28"/>
        <v>16050403</v>
      </c>
      <c r="L144" s="39">
        <f t="shared" si="28"/>
        <v>18052624</v>
      </c>
      <c r="M144" s="39">
        <f t="shared" si="28"/>
        <v>17482229</v>
      </c>
      <c r="N144" s="39">
        <f t="shared" si="28"/>
        <v>20187313</v>
      </c>
      <c r="O144" s="39">
        <f>SUM(O138,O130,O123,O119,O112,O106,O101,O94,O91,O86,O74,O66,O62,O58,O52,O47,O43,O38,O34,O29,O23,O14,O10,O142)</f>
        <v>204747262.82903227</v>
      </c>
      <c r="P144" s="39"/>
    </row>
    <row r="146" spans="3:15" ht="12.7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2.75">
      <c r="B147" s="18" t="s">
        <v>182</v>
      </c>
      <c r="C147" s="23"/>
      <c r="O147" s="16"/>
    </row>
    <row r="148" spans="11:15" ht="12.75">
      <c r="K148" s="45"/>
      <c r="L148" s="44"/>
      <c r="O148" s="16"/>
    </row>
    <row r="149" spans="2:12" ht="12.75">
      <c r="B149" t="s">
        <v>183</v>
      </c>
      <c r="K149" s="40"/>
      <c r="L149" s="43"/>
    </row>
    <row r="150" spans="2:12" ht="12.75">
      <c r="B150" s="40" t="s">
        <v>193</v>
      </c>
      <c r="K150" s="40"/>
      <c r="L150" s="43"/>
    </row>
    <row r="151" spans="2:12" ht="12.75">
      <c r="B151" s="483"/>
      <c r="K151" s="40"/>
      <c r="L151" s="43"/>
    </row>
    <row r="152" spans="2:12" ht="12.75">
      <c r="B152" s="483"/>
      <c r="K152" s="40"/>
      <c r="L152" s="43"/>
    </row>
    <row r="153" spans="2:12" ht="12.75">
      <c r="B153" s="483"/>
      <c r="K153" s="40"/>
      <c r="L153" s="43"/>
    </row>
  </sheetData>
  <sheetProtection password="855B" sheet="1"/>
  <mergeCells count="29">
    <mergeCell ref="B1:O1"/>
    <mergeCell ref="B2:O2"/>
    <mergeCell ref="B3:O3"/>
    <mergeCell ref="B4:O4"/>
    <mergeCell ref="B6:O6"/>
    <mergeCell ref="B11:O11"/>
    <mergeCell ref="B15:O15"/>
    <mergeCell ref="B24:O24"/>
    <mergeCell ref="B30:O30"/>
    <mergeCell ref="B35:O35"/>
    <mergeCell ref="B39:O39"/>
    <mergeCell ref="B44:O44"/>
    <mergeCell ref="B113:O113"/>
    <mergeCell ref="B48:O48"/>
    <mergeCell ref="B53:O53"/>
    <mergeCell ref="B59:O59"/>
    <mergeCell ref="B63:O63"/>
    <mergeCell ref="B67:O67"/>
    <mergeCell ref="B75:O75"/>
    <mergeCell ref="B124:O124"/>
    <mergeCell ref="B131:O131"/>
    <mergeCell ref="B139:O139"/>
    <mergeCell ref="B151:B153"/>
    <mergeCell ref="B120:O120"/>
    <mergeCell ref="B87:O87"/>
    <mergeCell ref="B92:O92"/>
    <mergeCell ref="B95:O95"/>
    <mergeCell ref="B102:O102"/>
    <mergeCell ref="B107:O10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57"/>
  <sheetViews>
    <sheetView zoomScale="98" zoomScaleNormal="98" zoomScalePageLayoutView="0" workbookViewId="0" topLeftCell="A104">
      <selection activeCell="O148" sqref="O148"/>
    </sheetView>
  </sheetViews>
  <sheetFormatPr defaultColWidth="11.421875" defaultRowHeight="12.75"/>
  <cols>
    <col min="1" max="1" width="11.421875" style="71" customWidth="1"/>
    <col min="2" max="2" width="23.57421875" style="0" customWidth="1"/>
    <col min="11" max="11" width="13.00390625" style="0" customWidth="1"/>
    <col min="12" max="12" width="14.8515625" style="0" customWidth="1"/>
    <col min="16" max="16" width="12.7109375" style="0" customWidth="1"/>
    <col min="17" max="17" width="22.28125" style="0" customWidth="1"/>
    <col min="18" max="18" width="27.57421875" style="18" customWidth="1"/>
    <col min="19" max="27" width="6.8515625" style="18" customWidth="1"/>
  </cols>
  <sheetData>
    <row r="1" spans="2:15" ht="12.75" customHeight="1">
      <c r="B1" s="490" t="s">
        <v>187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spans="2:15" ht="12.75" customHeight="1">
      <c r="B2" s="490" t="s">
        <v>188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</row>
    <row r="3" spans="2:15" ht="13.5" customHeight="1" thickBot="1">
      <c r="B3" s="491" t="s">
        <v>144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</row>
    <row r="4" spans="2:15" ht="18">
      <c r="B4" s="511" t="s">
        <v>194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2:15" ht="21"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29" t="s">
        <v>13</v>
      </c>
      <c r="M5" s="29" t="s">
        <v>14</v>
      </c>
      <c r="N5" s="29" t="s">
        <v>15</v>
      </c>
      <c r="O5" s="15" t="s">
        <v>16</v>
      </c>
    </row>
    <row r="6" spans="1:15" ht="13.5" thickBot="1">
      <c r="A6" s="147">
        <v>1</v>
      </c>
      <c r="B6" s="495" t="s">
        <v>17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7"/>
    </row>
    <row r="7" spans="1:18" ht="12.75">
      <c r="A7" s="110">
        <v>1</v>
      </c>
      <c r="B7" s="3" t="s">
        <v>18</v>
      </c>
      <c r="C7" s="64">
        <v>114387</v>
      </c>
      <c r="D7" s="64">
        <v>104388</v>
      </c>
      <c r="E7" s="64">
        <v>114123</v>
      </c>
      <c r="F7" s="64">
        <v>110894</v>
      </c>
      <c r="G7" s="64">
        <v>122681</v>
      </c>
      <c r="H7" s="64">
        <v>121560</v>
      </c>
      <c r="I7" s="64">
        <v>136563</v>
      </c>
      <c r="J7" s="64">
        <v>135118</v>
      </c>
      <c r="K7" s="64">
        <v>125795</v>
      </c>
      <c r="L7" s="64">
        <v>121738</v>
      </c>
      <c r="M7" s="64">
        <v>118483</v>
      </c>
      <c r="N7" s="64">
        <v>127058</v>
      </c>
      <c r="O7" s="149">
        <f>SUM(C7:N7)</f>
        <v>1452788</v>
      </c>
      <c r="Q7" s="75"/>
      <c r="R7" s="107"/>
    </row>
    <row r="8" spans="1:17" ht="12.75">
      <c r="A8" s="110">
        <v>2</v>
      </c>
      <c r="B8" s="3" t="s">
        <v>19</v>
      </c>
      <c r="C8" s="64">
        <v>456669</v>
      </c>
      <c r="D8" s="64">
        <v>409414</v>
      </c>
      <c r="E8" s="64">
        <v>436006</v>
      </c>
      <c r="F8" s="64">
        <v>417534</v>
      </c>
      <c r="G8" s="64">
        <v>438178</v>
      </c>
      <c r="H8" s="64">
        <v>402241</v>
      </c>
      <c r="I8" s="64">
        <v>441618</v>
      </c>
      <c r="J8" s="64">
        <v>440691</v>
      </c>
      <c r="K8" s="64">
        <v>428025</v>
      </c>
      <c r="L8" s="64">
        <v>435110</v>
      </c>
      <c r="M8" s="64">
        <v>407642</v>
      </c>
      <c r="N8" s="64">
        <v>444083</v>
      </c>
      <c r="O8" s="150">
        <f>SUM(C8:N8)-1</f>
        <v>5157210</v>
      </c>
      <c r="Q8" s="106"/>
    </row>
    <row r="9" spans="1:17" ht="13.5" thickBot="1">
      <c r="A9" s="110">
        <v>3</v>
      </c>
      <c r="B9" s="3" t="s">
        <v>142</v>
      </c>
      <c r="C9" s="64">
        <f>105086+93517</f>
        <v>198603</v>
      </c>
      <c r="D9" s="64">
        <v>152345</v>
      </c>
      <c r="E9" s="64">
        <v>168394</v>
      </c>
      <c r="F9" s="64">
        <v>181611</v>
      </c>
      <c r="G9" s="64">
        <v>159636</v>
      </c>
      <c r="H9" s="64">
        <v>168571</v>
      </c>
      <c r="I9" s="64">
        <v>166557</v>
      </c>
      <c r="J9" s="64">
        <v>178224</v>
      </c>
      <c r="K9" s="64">
        <v>158114</v>
      </c>
      <c r="L9" s="64">
        <v>173525</v>
      </c>
      <c r="M9" s="64">
        <v>160465</v>
      </c>
      <c r="N9" s="64">
        <v>175325</v>
      </c>
      <c r="O9" s="151">
        <f>SUM(C9:N9)</f>
        <v>2041370</v>
      </c>
      <c r="Q9" s="23"/>
    </row>
    <row r="10" spans="2:16" ht="12.75">
      <c r="B10" s="9" t="s">
        <v>146</v>
      </c>
      <c r="C10" s="62">
        <f>SUM(C7:C9)</f>
        <v>769659</v>
      </c>
      <c r="D10" s="62">
        <f>SUM(D7:D9)</f>
        <v>666147</v>
      </c>
      <c r="E10" s="62">
        <f aca="true" t="shared" si="0" ref="E10:N10">SUM(E7:E9)</f>
        <v>718523</v>
      </c>
      <c r="F10" s="62">
        <f t="shared" si="0"/>
        <v>710039</v>
      </c>
      <c r="G10" s="62">
        <f t="shared" si="0"/>
        <v>720495</v>
      </c>
      <c r="H10" s="62">
        <f t="shared" si="0"/>
        <v>692372</v>
      </c>
      <c r="I10" s="62">
        <f t="shared" si="0"/>
        <v>744738</v>
      </c>
      <c r="J10" s="62">
        <f t="shared" si="0"/>
        <v>754033</v>
      </c>
      <c r="K10" s="62">
        <f t="shared" si="0"/>
        <v>711934</v>
      </c>
      <c r="L10" s="62">
        <f t="shared" si="0"/>
        <v>730373</v>
      </c>
      <c r="M10" s="62">
        <f t="shared" si="0"/>
        <v>686590</v>
      </c>
      <c r="N10" s="62">
        <f t="shared" si="0"/>
        <v>746466</v>
      </c>
      <c r="O10" s="89">
        <f>SUM(O7:O9)</f>
        <v>8651368</v>
      </c>
      <c r="P10" s="16"/>
    </row>
    <row r="11" spans="1:15" ht="12.75">
      <c r="A11" s="147">
        <v>2</v>
      </c>
      <c r="B11" s="495" t="s">
        <v>147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509"/>
    </row>
    <row r="12" spans="1:29" ht="12.75">
      <c r="A12" s="110">
        <v>4</v>
      </c>
      <c r="B12" s="3" t="s">
        <v>197</v>
      </c>
      <c r="C12" s="61">
        <v>639510</v>
      </c>
      <c r="D12" s="61">
        <v>391524</v>
      </c>
      <c r="E12" s="61">
        <v>460612</v>
      </c>
      <c r="F12" s="61">
        <v>529871</v>
      </c>
      <c r="G12" s="61">
        <v>438270</v>
      </c>
      <c r="H12" s="61">
        <v>575361</v>
      </c>
      <c r="I12" s="61">
        <v>525896</v>
      </c>
      <c r="J12" s="61">
        <v>535569</v>
      </c>
      <c r="K12" s="61">
        <v>451787</v>
      </c>
      <c r="L12" s="65">
        <v>558096</v>
      </c>
      <c r="M12" s="65">
        <v>535187</v>
      </c>
      <c r="N12" s="65">
        <v>656812</v>
      </c>
      <c r="O12" s="64">
        <f>SUM(C12:N12)</f>
        <v>6298495</v>
      </c>
      <c r="P12" s="23"/>
      <c r="Q12" s="23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23"/>
      <c r="AC12" s="23"/>
    </row>
    <row r="13" spans="1:29" ht="15.75">
      <c r="A13" s="110">
        <v>5</v>
      </c>
      <c r="B13" s="3" t="s">
        <v>198</v>
      </c>
      <c r="C13" s="61">
        <v>732680</v>
      </c>
      <c r="D13" s="61">
        <v>473789</v>
      </c>
      <c r="E13" s="61">
        <v>556422</v>
      </c>
      <c r="F13" s="61">
        <v>631885</v>
      </c>
      <c r="G13" s="61">
        <v>543574</v>
      </c>
      <c r="H13" s="61">
        <v>691178</v>
      </c>
      <c r="I13" s="61">
        <v>634260</v>
      </c>
      <c r="J13" s="61">
        <v>660165</v>
      </c>
      <c r="K13" s="61">
        <v>561812</v>
      </c>
      <c r="L13" s="61">
        <v>680811</v>
      </c>
      <c r="M13" s="61">
        <v>664590</v>
      </c>
      <c r="N13" s="65">
        <v>809026</v>
      </c>
      <c r="O13" s="64">
        <f>SUM(C13:N13)</f>
        <v>7640192</v>
      </c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96"/>
      <c r="AC13" s="23"/>
    </row>
    <row r="14" spans="2:29" ht="15.75">
      <c r="B14" s="9" t="s">
        <v>146</v>
      </c>
      <c r="C14" s="62">
        <f>SUM(C12:C13)</f>
        <v>1372190</v>
      </c>
      <c r="D14" s="62">
        <f aca="true" t="shared" si="1" ref="D14:N14">SUM(D12:D13)</f>
        <v>865313</v>
      </c>
      <c r="E14" s="62">
        <f t="shared" si="1"/>
        <v>1017034</v>
      </c>
      <c r="F14" s="62">
        <f t="shared" si="1"/>
        <v>1161756</v>
      </c>
      <c r="G14" s="62">
        <f t="shared" si="1"/>
        <v>981844</v>
      </c>
      <c r="H14" s="62">
        <f t="shared" si="1"/>
        <v>1266539</v>
      </c>
      <c r="I14" s="62">
        <f t="shared" si="1"/>
        <v>1160156</v>
      </c>
      <c r="J14" s="62">
        <f t="shared" si="1"/>
        <v>1195734</v>
      </c>
      <c r="K14" s="62">
        <f t="shared" si="1"/>
        <v>1013599</v>
      </c>
      <c r="L14" s="62">
        <f t="shared" si="1"/>
        <v>1238907</v>
      </c>
      <c r="M14" s="62">
        <f t="shared" si="1"/>
        <v>1199777</v>
      </c>
      <c r="N14" s="62">
        <f t="shared" si="1"/>
        <v>1465838</v>
      </c>
      <c r="O14" s="63">
        <f>SUM(O12:O13)</f>
        <v>13938687</v>
      </c>
      <c r="P14" s="23"/>
      <c r="Q14" s="97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23"/>
      <c r="AC14" s="23"/>
    </row>
    <row r="15" spans="2:29" ht="12.75">
      <c r="B15" s="514" t="s">
        <v>24</v>
      </c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6"/>
      <c r="P15" s="23"/>
      <c r="Q15" s="23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23"/>
      <c r="AC15" s="23"/>
    </row>
    <row r="16" spans="1:15" ht="12.75">
      <c r="A16" s="110">
        <v>6</v>
      </c>
      <c r="B16" s="3" t="s">
        <v>25</v>
      </c>
      <c r="C16" s="61">
        <v>222796</v>
      </c>
      <c r="D16" s="61">
        <v>162080</v>
      </c>
      <c r="E16" s="61">
        <v>181483</v>
      </c>
      <c r="F16" s="61">
        <v>201492</v>
      </c>
      <c r="G16" s="61">
        <v>180790</v>
      </c>
      <c r="H16" s="61">
        <v>189878</v>
      </c>
      <c r="I16" s="61">
        <v>194051</v>
      </c>
      <c r="J16" s="61">
        <v>205287</v>
      </c>
      <c r="K16" s="61">
        <v>181597</v>
      </c>
      <c r="L16" s="65">
        <v>204758</v>
      </c>
      <c r="M16" s="65">
        <v>198978</v>
      </c>
      <c r="N16" s="65">
        <v>241907</v>
      </c>
      <c r="O16" s="64">
        <f aca="true" t="shared" si="2" ref="O16:O22">SUM(C16:N16)</f>
        <v>2365097</v>
      </c>
    </row>
    <row r="17" spans="1:15" ht="12.75">
      <c r="A17" s="110">
        <v>7</v>
      </c>
      <c r="B17" s="3" t="s">
        <v>26</v>
      </c>
      <c r="C17" s="61">
        <v>208732</v>
      </c>
      <c r="D17" s="61">
        <v>149379</v>
      </c>
      <c r="E17" s="61">
        <v>168178</v>
      </c>
      <c r="F17" s="61">
        <v>184526</v>
      </c>
      <c r="G17" s="61">
        <v>164622</v>
      </c>
      <c r="H17" s="61">
        <v>171120</v>
      </c>
      <c r="I17" s="61">
        <v>182791</v>
      </c>
      <c r="J17" s="61">
        <v>180861</v>
      </c>
      <c r="K17" s="61">
        <v>165380</v>
      </c>
      <c r="L17" s="65">
        <v>177311</v>
      </c>
      <c r="M17" s="65">
        <v>171314</v>
      </c>
      <c r="N17" s="65">
        <v>207316</v>
      </c>
      <c r="O17" s="64">
        <f t="shared" si="2"/>
        <v>2131530</v>
      </c>
    </row>
    <row r="18" spans="1:15" ht="12.75">
      <c r="A18" s="110">
        <v>8</v>
      </c>
      <c r="B18" s="3" t="s">
        <v>27</v>
      </c>
      <c r="C18" s="61">
        <v>119245</v>
      </c>
      <c r="D18" s="61">
        <v>110357</v>
      </c>
      <c r="E18" s="61">
        <v>123588</v>
      </c>
      <c r="F18" s="61">
        <v>109017</v>
      </c>
      <c r="G18" s="61">
        <v>100533</v>
      </c>
      <c r="H18" s="61">
        <v>96463</v>
      </c>
      <c r="I18" s="61">
        <v>101991</v>
      </c>
      <c r="J18" s="61">
        <v>103155</v>
      </c>
      <c r="K18" s="61">
        <v>93281</v>
      </c>
      <c r="L18" s="65">
        <v>101137</v>
      </c>
      <c r="M18" s="65">
        <v>97157</v>
      </c>
      <c r="N18" s="65">
        <v>117189</v>
      </c>
      <c r="O18" s="64">
        <f t="shared" si="2"/>
        <v>1273113</v>
      </c>
    </row>
    <row r="19" spans="1:15" ht="12.75">
      <c r="A19" s="110">
        <v>9</v>
      </c>
      <c r="B19" s="3" t="s">
        <v>113</v>
      </c>
      <c r="C19" s="61">
        <v>95204</v>
      </c>
      <c r="D19" s="61">
        <v>71741</v>
      </c>
      <c r="E19" s="61">
        <v>85023</v>
      </c>
      <c r="F19" s="61">
        <v>87297</v>
      </c>
      <c r="G19" s="61">
        <v>82327</v>
      </c>
      <c r="H19" s="61">
        <v>88436</v>
      </c>
      <c r="I19" s="61">
        <v>86214</v>
      </c>
      <c r="J19" s="61">
        <v>91312</v>
      </c>
      <c r="K19" s="61">
        <v>77327</v>
      </c>
      <c r="L19" s="61">
        <v>87115</v>
      </c>
      <c r="M19" s="61">
        <v>88235</v>
      </c>
      <c r="N19" s="61">
        <v>111059</v>
      </c>
      <c r="O19" s="64">
        <f t="shared" si="2"/>
        <v>1051290</v>
      </c>
    </row>
    <row r="20" spans="1:15" ht="12.75">
      <c r="A20" s="110">
        <v>10</v>
      </c>
      <c r="B20" s="3" t="s">
        <v>28</v>
      </c>
      <c r="C20" s="61">
        <v>113738</v>
      </c>
      <c r="D20" s="61">
        <v>75091</v>
      </c>
      <c r="E20" s="61">
        <v>85312</v>
      </c>
      <c r="F20" s="61">
        <v>100520</v>
      </c>
      <c r="G20" s="61">
        <v>87021</v>
      </c>
      <c r="H20" s="61">
        <v>95544</v>
      </c>
      <c r="I20" s="61">
        <v>95918</v>
      </c>
      <c r="J20" s="61">
        <v>99681</v>
      </c>
      <c r="K20" s="61">
        <v>85020</v>
      </c>
      <c r="L20" s="65">
        <v>99559</v>
      </c>
      <c r="M20" s="65">
        <v>96145</v>
      </c>
      <c r="N20" s="65">
        <v>121663</v>
      </c>
      <c r="O20" s="64">
        <f t="shared" si="2"/>
        <v>1155212</v>
      </c>
    </row>
    <row r="21" spans="1:15" ht="12.75">
      <c r="A21" s="110">
        <v>11</v>
      </c>
      <c r="B21" s="3" t="s">
        <v>29</v>
      </c>
      <c r="C21" s="61">
        <v>78432</v>
      </c>
      <c r="D21" s="61">
        <v>62201</v>
      </c>
      <c r="E21" s="61">
        <v>68486</v>
      </c>
      <c r="F21" s="61">
        <v>69421</v>
      </c>
      <c r="G21" s="61">
        <v>70363</v>
      </c>
      <c r="H21" s="61">
        <v>66666</v>
      </c>
      <c r="I21" s="61">
        <v>71464</v>
      </c>
      <c r="J21" s="61">
        <v>72440</v>
      </c>
      <c r="K21" s="61">
        <v>69661</v>
      </c>
      <c r="L21" s="61">
        <v>77056</v>
      </c>
      <c r="M21" s="61">
        <v>72435</v>
      </c>
      <c r="N21" s="61">
        <v>79248</v>
      </c>
      <c r="O21" s="64">
        <f t="shared" si="2"/>
        <v>857873</v>
      </c>
    </row>
    <row r="22" spans="1:15" ht="12.75">
      <c r="A22" s="110">
        <v>12</v>
      </c>
      <c r="B22" s="3" t="s">
        <v>30</v>
      </c>
      <c r="C22" s="61">
        <f>1579+248090</f>
        <v>249669</v>
      </c>
      <c r="D22" s="61">
        <v>176076</v>
      </c>
      <c r="E22" s="61">
        <v>200290</v>
      </c>
      <c r="F22" s="61">
        <v>218138</v>
      </c>
      <c r="G22" s="61">
        <v>200128</v>
      </c>
      <c r="H22" s="61">
        <v>213862</v>
      </c>
      <c r="I22" s="61">
        <v>215132</v>
      </c>
      <c r="J22" s="61">
        <v>224501</v>
      </c>
      <c r="K22" s="61">
        <v>197991</v>
      </c>
      <c r="L22" s="61">
        <v>223804</v>
      </c>
      <c r="M22" s="61">
        <v>220238</v>
      </c>
      <c r="N22" s="61">
        <v>270059</v>
      </c>
      <c r="O22" s="64">
        <f t="shared" si="2"/>
        <v>2609888</v>
      </c>
    </row>
    <row r="23" spans="2:27" s="71" customFormat="1" ht="12.75">
      <c r="B23" s="9" t="s">
        <v>146</v>
      </c>
      <c r="C23" s="62">
        <f>SUM(C16:C22)</f>
        <v>1087816</v>
      </c>
      <c r="D23" s="62">
        <f>SUM(D16:D22)</f>
        <v>806925</v>
      </c>
      <c r="E23" s="62">
        <f aca="true" t="shared" si="3" ref="E23:N23">SUM(E16:E22)</f>
        <v>912360</v>
      </c>
      <c r="F23" s="62">
        <f t="shared" si="3"/>
        <v>970411</v>
      </c>
      <c r="G23" s="62">
        <f t="shared" si="3"/>
        <v>885784</v>
      </c>
      <c r="H23" s="62">
        <f t="shared" si="3"/>
        <v>921969</v>
      </c>
      <c r="I23" s="62">
        <f t="shared" si="3"/>
        <v>947561</v>
      </c>
      <c r="J23" s="62">
        <f t="shared" si="3"/>
        <v>977237</v>
      </c>
      <c r="K23" s="62">
        <f t="shared" si="3"/>
        <v>870257</v>
      </c>
      <c r="L23" s="62">
        <f t="shared" si="3"/>
        <v>970740</v>
      </c>
      <c r="M23" s="62">
        <f t="shared" si="3"/>
        <v>944502</v>
      </c>
      <c r="N23" s="62">
        <f t="shared" si="3"/>
        <v>1148441</v>
      </c>
      <c r="O23" s="63">
        <f>SUM(O16:O22)</f>
        <v>11444003</v>
      </c>
      <c r="R23" s="110"/>
      <c r="S23" s="110"/>
      <c r="T23" s="110"/>
      <c r="U23" s="110"/>
      <c r="V23" s="110"/>
      <c r="W23" s="110"/>
      <c r="X23" s="110"/>
      <c r="Y23" s="110"/>
      <c r="Z23" s="110"/>
      <c r="AA23" s="110"/>
    </row>
    <row r="24" spans="2:15" ht="12.75">
      <c r="B24" s="495" t="s">
        <v>31</v>
      </c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509"/>
    </row>
    <row r="25" spans="1:15" ht="13.5" thickBot="1">
      <c r="A25" s="110">
        <v>13</v>
      </c>
      <c r="B25" s="102" t="s">
        <v>32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60"/>
    </row>
    <row r="26" spans="1:18" ht="12.75">
      <c r="A26" s="110">
        <v>14</v>
      </c>
      <c r="B26" s="3" t="s">
        <v>114</v>
      </c>
      <c r="C26" s="61">
        <v>398601</v>
      </c>
      <c r="D26" s="61">
        <v>284543</v>
      </c>
      <c r="E26" s="61">
        <v>338302</v>
      </c>
      <c r="F26" s="61">
        <v>364724</v>
      </c>
      <c r="G26" s="61">
        <v>331023</v>
      </c>
      <c r="H26" s="61">
        <v>360957</v>
      </c>
      <c r="I26" s="61">
        <v>345213</v>
      </c>
      <c r="J26" s="61">
        <v>359932</v>
      </c>
      <c r="K26" s="61">
        <v>318221</v>
      </c>
      <c r="L26" s="61">
        <v>368015</v>
      </c>
      <c r="M26" s="61">
        <f>179417+172838</f>
        <v>352255</v>
      </c>
      <c r="N26" s="65">
        <v>417798</v>
      </c>
      <c r="O26" s="149">
        <v>4550</v>
      </c>
      <c r="P26" s="40"/>
      <c r="R26"/>
    </row>
    <row r="27" spans="1:18" ht="12.75">
      <c r="A27" s="110">
        <v>15</v>
      </c>
      <c r="B27" s="3" t="s">
        <v>33</v>
      </c>
      <c r="C27" s="61">
        <v>348866</v>
      </c>
      <c r="D27" s="61">
        <v>240257</v>
      </c>
      <c r="E27" s="61">
        <v>286677</v>
      </c>
      <c r="F27" s="61">
        <v>315141</v>
      </c>
      <c r="G27" s="61">
        <v>279264</v>
      </c>
      <c r="H27" s="61">
        <v>310398</v>
      </c>
      <c r="I27" s="61">
        <v>293056</v>
      </c>
      <c r="J27" s="61">
        <v>306237</v>
      </c>
      <c r="K27" s="61">
        <v>267331</v>
      </c>
      <c r="L27" s="61">
        <v>314639</v>
      </c>
      <c r="M27" s="61">
        <f>149348+145467</f>
        <v>294815</v>
      </c>
      <c r="N27" s="65">
        <v>357431</v>
      </c>
      <c r="O27" s="150">
        <f>SUM(C27:N27)</f>
        <v>3614112</v>
      </c>
      <c r="R27"/>
    </row>
    <row r="28" spans="1:18" ht="13.5" thickBot="1">
      <c r="A28" s="110">
        <v>16</v>
      </c>
      <c r="B28" s="46" t="s">
        <v>34</v>
      </c>
      <c r="C28" s="61">
        <v>362237</v>
      </c>
      <c r="D28" s="61">
        <v>252262</v>
      </c>
      <c r="E28" s="61">
        <v>300201</v>
      </c>
      <c r="F28" s="61">
        <v>329495</v>
      </c>
      <c r="G28" s="61">
        <v>294179</v>
      </c>
      <c r="H28" s="61">
        <v>321517</v>
      </c>
      <c r="I28" s="61">
        <v>305670</v>
      </c>
      <c r="J28" s="61">
        <v>318401</v>
      </c>
      <c r="K28" s="61">
        <v>280149</v>
      </c>
      <c r="L28" s="61">
        <v>330101</v>
      </c>
      <c r="M28" s="61">
        <f>156016+152104</f>
        <v>308120</v>
      </c>
      <c r="N28" s="65">
        <v>368582</v>
      </c>
      <c r="O28" s="151">
        <f>SUM(C28:N28)</f>
        <v>3770914</v>
      </c>
      <c r="R28"/>
    </row>
    <row r="29" spans="2:18" ht="12.75">
      <c r="B29" s="9" t="s">
        <v>146</v>
      </c>
      <c r="C29" s="62">
        <f>SUM(C25:C28)</f>
        <v>1109704</v>
      </c>
      <c r="D29" s="62">
        <f aca="true" t="shared" si="4" ref="D29:N29">SUM(D25:D28)</f>
        <v>777062</v>
      </c>
      <c r="E29" s="62">
        <f t="shared" si="4"/>
        <v>925180</v>
      </c>
      <c r="F29" s="62">
        <f t="shared" si="4"/>
        <v>1009360</v>
      </c>
      <c r="G29" s="62">
        <f t="shared" si="4"/>
        <v>904466</v>
      </c>
      <c r="H29" s="62">
        <f t="shared" si="4"/>
        <v>992872</v>
      </c>
      <c r="I29" s="62">
        <f t="shared" si="4"/>
        <v>943939</v>
      </c>
      <c r="J29" s="62">
        <f t="shared" si="4"/>
        <v>984570</v>
      </c>
      <c r="K29" s="62">
        <f t="shared" si="4"/>
        <v>865701</v>
      </c>
      <c r="L29" s="62">
        <f t="shared" si="4"/>
        <v>1012755</v>
      </c>
      <c r="M29" s="50">
        <f t="shared" si="4"/>
        <v>955190</v>
      </c>
      <c r="N29" s="50">
        <f t="shared" si="4"/>
        <v>1143811</v>
      </c>
      <c r="O29" s="89">
        <f>SUM(O25:O28)</f>
        <v>7389576</v>
      </c>
      <c r="R29"/>
    </row>
    <row r="30" spans="2:18" ht="13.5" thickBot="1">
      <c r="B30" s="495" t="s">
        <v>35</v>
      </c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7"/>
      <c r="R30"/>
    </row>
    <row r="31" spans="1:18" ht="12.75">
      <c r="A31" s="110">
        <v>17</v>
      </c>
      <c r="B31" s="3" t="s">
        <v>36</v>
      </c>
      <c r="C31" s="99">
        <f>78510+56550</f>
        <v>135060</v>
      </c>
      <c r="D31" s="99">
        <v>92375</v>
      </c>
      <c r="E31" s="99">
        <v>112571</v>
      </c>
      <c r="F31" s="99">
        <v>114981</v>
      </c>
      <c r="G31" s="99">
        <v>100442</v>
      </c>
      <c r="H31" s="99">
        <v>105084</v>
      </c>
      <c r="I31" s="99">
        <v>107294</v>
      </c>
      <c r="J31" s="99">
        <v>111381</v>
      </c>
      <c r="K31" s="99">
        <v>96829</v>
      </c>
      <c r="L31" s="99">
        <v>110752</v>
      </c>
      <c r="M31" s="99">
        <v>107715</v>
      </c>
      <c r="N31" s="100">
        <v>133041</v>
      </c>
      <c r="O31" s="143">
        <f>SUM(C31:N31)</f>
        <v>1327525</v>
      </c>
      <c r="R31"/>
    </row>
    <row r="32" spans="1:18" ht="12.75">
      <c r="A32" s="110">
        <v>18</v>
      </c>
      <c r="B32" s="3" t="s">
        <v>37</v>
      </c>
      <c r="C32" s="99">
        <f>14710+18024</f>
        <v>32734</v>
      </c>
      <c r="D32" s="99">
        <v>34260</v>
      </c>
      <c r="E32" s="99">
        <v>36647</v>
      </c>
      <c r="F32" s="99">
        <v>33187</v>
      </c>
      <c r="G32" s="99">
        <v>34879</v>
      </c>
      <c r="H32" s="99">
        <v>28032</v>
      </c>
      <c r="I32" s="99">
        <v>27237</v>
      </c>
      <c r="J32" s="99">
        <v>32748</v>
      </c>
      <c r="K32" s="99">
        <v>35001</v>
      </c>
      <c r="L32" s="99">
        <v>37131</v>
      </c>
      <c r="M32" s="100">
        <v>36340</v>
      </c>
      <c r="N32" s="100">
        <v>37090</v>
      </c>
      <c r="O32" s="144">
        <f>SUM(C32:N32)</f>
        <v>405286</v>
      </c>
      <c r="R32"/>
    </row>
    <row r="33" spans="1:18" ht="13.5" thickBot="1">
      <c r="A33" s="110">
        <v>19</v>
      </c>
      <c r="B33" s="3" t="s">
        <v>38</v>
      </c>
      <c r="C33" s="61">
        <f>114574+75410</f>
        <v>189984</v>
      </c>
      <c r="D33" s="61">
        <v>127266</v>
      </c>
      <c r="E33" s="61">
        <v>158867</v>
      </c>
      <c r="F33" s="61">
        <v>164345</v>
      </c>
      <c r="G33" s="61">
        <v>140092</v>
      </c>
      <c r="H33" s="61">
        <v>157657</v>
      </c>
      <c r="I33" s="61">
        <v>148511</v>
      </c>
      <c r="J33" s="61">
        <v>160333</v>
      </c>
      <c r="K33" s="61">
        <v>135093</v>
      </c>
      <c r="L33" s="61">
        <v>153748</v>
      </c>
      <c r="M33" s="99">
        <v>157391</v>
      </c>
      <c r="N33" s="65">
        <v>186541</v>
      </c>
      <c r="O33" s="145">
        <f>SUM(C33:N33)</f>
        <v>1879828</v>
      </c>
      <c r="P33" s="40"/>
      <c r="R33"/>
    </row>
    <row r="34" spans="2:18" ht="12.75">
      <c r="B34" s="9" t="s">
        <v>146</v>
      </c>
      <c r="C34" s="62">
        <f aca="true" t="shared" si="5" ref="C34:O34">SUM(C31:C33)</f>
        <v>357778</v>
      </c>
      <c r="D34" s="62">
        <f>SUM(D31:D33)</f>
        <v>253901</v>
      </c>
      <c r="E34" s="62">
        <f t="shared" si="5"/>
        <v>308085</v>
      </c>
      <c r="F34" s="62">
        <f t="shared" si="5"/>
        <v>312513</v>
      </c>
      <c r="G34" s="62">
        <f t="shared" si="5"/>
        <v>275413</v>
      </c>
      <c r="H34" s="62">
        <f t="shared" si="5"/>
        <v>290773</v>
      </c>
      <c r="I34" s="62">
        <f t="shared" si="5"/>
        <v>283042</v>
      </c>
      <c r="J34" s="62">
        <f t="shared" si="5"/>
        <v>304462</v>
      </c>
      <c r="K34" s="62">
        <f t="shared" si="5"/>
        <v>266923</v>
      </c>
      <c r="L34" s="62">
        <f t="shared" si="5"/>
        <v>301631</v>
      </c>
      <c r="M34" s="62">
        <f t="shared" si="5"/>
        <v>301446</v>
      </c>
      <c r="N34" s="62">
        <f t="shared" si="5"/>
        <v>356672</v>
      </c>
      <c r="O34" s="89">
        <f t="shared" si="5"/>
        <v>3612639</v>
      </c>
      <c r="R34"/>
    </row>
    <row r="35" spans="2:18" ht="12.75" customHeight="1">
      <c r="B35" s="495" t="s">
        <v>148</v>
      </c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509"/>
      <c r="R35"/>
    </row>
    <row r="36" spans="1:18" ht="12.75">
      <c r="A36" s="110">
        <v>20</v>
      </c>
      <c r="B36" s="3" t="s">
        <v>149</v>
      </c>
      <c r="C36" s="61">
        <v>143105</v>
      </c>
      <c r="D36" s="61">
        <v>120383</v>
      </c>
      <c r="E36" s="61">
        <v>145295</v>
      </c>
      <c r="F36" s="61">
        <v>176230</v>
      </c>
      <c r="G36" s="61">
        <v>131531</v>
      </c>
      <c r="H36" s="61">
        <v>172028</v>
      </c>
      <c r="I36" s="61">
        <v>154292</v>
      </c>
      <c r="J36" s="61">
        <v>168312</v>
      </c>
      <c r="K36" s="61">
        <v>134469</v>
      </c>
      <c r="L36" s="61">
        <v>168944</v>
      </c>
      <c r="M36" s="61">
        <v>149868</v>
      </c>
      <c r="N36" s="61">
        <v>227832</v>
      </c>
      <c r="O36" s="61">
        <f>SUM(C36:N36)</f>
        <v>1892289</v>
      </c>
      <c r="R36"/>
    </row>
    <row r="37" spans="1:18" ht="12.75">
      <c r="A37" s="110">
        <v>21</v>
      </c>
      <c r="B37" s="3" t="s">
        <v>150</v>
      </c>
      <c r="C37" s="61">
        <v>279445</v>
      </c>
      <c r="D37" s="61">
        <v>393274</v>
      </c>
      <c r="E37" s="61">
        <v>451514</v>
      </c>
      <c r="F37" s="61">
        <v>467993</v>
      </c>
      <c r="G37" s="61">
        <v>437452</v>
      </c>
      <c r="H37" s="61">
        <v>473408</v>
      </c>
      <c r="I37" s="61">
        <v>448398</v>
      </c>
      <c r="J37" s="61">
        <v>494793</v>
      </c>
      <c r="K37" s="61">
        <v>431170</v>
      </c>
      <c r="L37" s="61">
        <v>483431</v>
      </c>
      <c r="M37" s="61">
        <v>479196</v>
      </c>
      <c r="N37" s="61">
        <v>560315</v>
      </c>
      <c r="O37" s="61">
        <f>SUM(C37:N37)</f>
        <v>5400389</v>
      </c>
      <c r="P37" s="40"/>
      <c r="R37"/>
    </row>
    <row r="38" spans="2:18" ht="12.75">
      <c r="B38" s="9" t="s">
        <v>146</v>
      </c>
      <c r="C38" s="62">
        <f>SUM(C36:C37)</f>
        <v>422550</v>
      </c>
      <c r="D38" s="62">
        <f aca="true" t="shared" si="6" ref="D38:O38">SUM(D36:D37)</f>
        <v>513657</v>
      </c>
      <c r="E38" s="62">
        <f t="shared" si="6"/>
        <v>596809</v>
      </c>
      <c r="F38" s="62">
        <f t="shared" si="6"/>
        <v>644223</v>
      </c>
      <c r="G38" s="62">
        <f t="shared" si="6"/>
        <v>568983</v>
      </c>
      <c r="H38" s="62">
        <f t="shared" si="6"/>
        <v>645436</v>
      </c>
      <c r="I38" s="62">
        <f t="shared" si="6"/>
        <v>602690</v>
      </c>
      <c r="J38" s="62">
        <f t="shared" si="6"/>
        <v>663105</v>
      </c>
      <c r="K38" s="62">
        <f t="shared" si="6"/>
        <v>565639</v>
      </c>
      <c r="L38" s="62">
        <f t="shared" si="6"/>
        <v>652375</v>
      </c>
      <c r="M38" s="62">
        <f t="shared" si="6"/>
        <v>629064</v>
      </c>
      <c r="N38" s="62">
        <f t="shared" si="6"/>
        <v>788147</v>
      </c>
      <c r="O38" s="62">
        <f t="shared" si="6"/>
        <v>7292678</v>
      </c>
      <c r="R38"/>
    </row>
    <row r="39" spans="2:18" ht="13.5" customHeight="1" thickBot="1">
      <c r="B39" s="506" t="s">
        <v>151</v>
      </c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8"/>
      <c r="R39"/>
    </row>
    <row r="40" spans="1:18" ht="12.75">
      <c r="A40" s="110">
        <v>22</v>
      </c>
      <c r="B40" s="90" t="s">
        <v>43</v>
      </c>
      <c r="C40" s="91">
        <f>194745+160644</f>
        <v>355389</v>
      </c>
      <c r="D40" s="91">
        <v>244348</v>
      </c>
      <c r="E40" s="91">
        <v>282963</v>
      </c>
      <c r="F40" s="91">
        <v>305560</v>
      </c>
      <c r="G40" s="91">
        <v>241972</v>
      </c>
      <c r="H40" s="91">
        <v>313358</v>
      </c>
      <c r="I40" s="91">
        <v>287919</v>
      </c>
      <c r="J40" s="91">
        <v>313453</v>
      </c>
      <c r="K40" s="91">
        <v>263294</v>
      </c>
      <c r="L40" s="91">
        <v>312298</v>
      </c>
      <c r="M40" s="92">
        <v>303393</v>
      </c>
      <c r="N40" s="92">
        <v>425423</v>
      </c>
      <c r="O40" s="149">
        <f>SUM(C40:N40)</f>
        <v>3649370</v>
      </c>
      <c r="R40"/>
    </row>
    <row r="41" spans="1:18" ht="12.75">
      <c r="A41" s="110">
        <v>23</v>
      </c>
      <c r="B41" s="11" t="s">
        <v>44</v>
      </c>
      <c r="C41" s="61">
        <f>277601+245756</f>
        <v>523357</v>
      </c>
      <c r="D41" s="61">
        <v>379583</v>
      </c>
      <c r="E41" s="61">
        <v>435580</v>
      </c>
      <c r="F41" s="61">
        <v>459114</v>
      </c>
      <c r="G41" s="61">
        <v>387271</v>
      </c>
      <c r="H41" s="61">
        <v>460142</v>
      </c>
      <c r="I41" s="61">
        <v>429643</v>
      </c>
      <c r="J41" s="61">
        <v>468086</v>
      </c>
      <c r="K41" s="61">
        <v>402189</v>
      </c>
      <c r="L41" s="61">
        <v>463362</v>
      </c>
      <c r="M41" s="65">
        <v>456177</v>
      </c>
      <c r="N41" s="65">
        <v>595906</v>
      </c>
      <c r="O41" s="150">
        <f>SUM(C41:N41)</f>
        <v>5460410</v>
      </c>
      <c r="R41"/>
    </row>
    <row r="42" spans="1:18" ht="13.5" thickBot="1">
      <c r="A42" s="110">
        <v>24</v>
      </c>
      <c r="B42" s="93" t="s">
        <v>45</v>
      </c>
      <c r="C42" s="94">
        <f>186793+186026</f>
        <v>372819</v>
      </c>
      <c r="D42" s="94">
        <v>283279</v>
      </c>
      <c r="E42" s="94">
        <v>319748</v>
      </c>
      <c r="F42" s="94">
        <v>320123</v>
      </c>
      <c r="G42" s="94">
        <v>285013</v>
      </c>
      <c r="H42" s="94">
        <v>333623</v>
      </c>
      <c r="I42" s="94">
        <v>328815</v>
      </c>
      <c r="J42" s="94">
        <v>339300</v>
      </c>
      <c r="K42" s="94">
        <v>310145</v>
      </c>
      <c r="L42" s="94">
        <v>346602</v>
      </c>
      <c r="M42" s="95">
        <v>332023</v>
      </c>
      <c r="N42" s="95">
        <v>423898</v>
      </c>
      <c r="O42" s="151">
        <f>SUM(C42:N42)</f>
        <v>3995388</v>
      </c>
      <c r="R42"/>
    </row>
    <row r="43" spans="2:18" ht="12.75">
      <c r="B43" s="88" t="s">
        <v>146</v>
      </c>
      <c r="C43" s="85">
        <f>SUM(C40:C42)</f>
        <v>1251565</v>
      </c>
      <c r="D43" s="85">
        <f>SUM(D40:D42)</f>
        <v>907210</v>
      </c>
      <c r="E43" s="85">
        <f aca="true" t="shared" si="7" ref="E43:N43">SUM(E40:E42)</f>
        <v>1038291</v>
      </c>
      <c r="F43" s="85">
        <f t="shared" si="7"/>
        <v>1084797</v>
      </c>
      <c r="G43" s="85">
        <f t="shared" si="7"/>
        <v>914256</v>
      </c>
      <c r="H43" s="85">
        <f t="shared" si="7"/>
        <v>1107123</v>
      </c>
      <c r="I43" s="85">
        <f t="shared" si="7"/>
        <v>1046377</v>
      </c>
      <c r="J43" s="85">
        <f t="shared" si="7"/>
        <v>1120839</v>
      </c>
      <c r="K43" s="85">
        <f t="shared" si="7"/>
        <v>975628</v>
      </c>
      <c r="L43" s="85">
        <f t="shared" si="7"/>
        <v>1122262</v>
      </c>
      <c r="M43" s="85">
        <f t="shared" si="7"/>
        <v>1091593</v>
      </c>
      <c r="N43" s="85">
        <f t="shared" si="7"/>
        <v>1445227</v>
      </c>
      <c r="O43" s="89">
        <f>SUM(O40:O42)</f>
        <v>13105168</v>
      </c>
      <c r="R43"/>
    </row>
    <row r="44" spans="2:18" ht="13.5" thickBot="1">
      <c r="B44" s="492" t="s">
        <v>152</v>
      </c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4"/>
      <c r="R44"/>
    </row>
    <row r="45" spans="1:18" ht="12.75">
      <c r="A45" s="110">
        <v>25</v>
      </c>
      <c r="B45" s="11" t="s">
        <v>153</v>
      </c>
      <c r="C45" s="61">
        <f>153865+175203</f>
        <v>329068</v>
      </c>
      <c r="D45" s="61">
        <v>284113</v>
      </c>
      <c r="E45" s="61">
        <v>302508</v>
      </c>
      <c r="F45" s="61">
        <v>308260</v>
      </c>
      <c r="G45" s="61">
        <v>307489</v>
      </c>
      <c r="H45" s="61">
        <v>291959</v>
      </c>
      <c r="I45" s="61">
        <v>316996</v>
      </c>
      <c r="J45" s="61">
        <v>308293</v>
      </c>
      <c r="K45" s="61">
        <v>306935</v>
      </c>
      <c r="L45" s="61">
        <v>314954</v>
      </c>
      <c r="M45" s="61">
        <v>300194</v>
      </c>
      <c r="N45" s="65">
        <v>343311</v>
      </c>
      <c r="O45" s="163">
        <f>SUM(C45:N45)</f>
        <v>3714080</v>
      </c>
      <c r="P45" s="40"/>
      <c r="R45"/>
    </row>
    <row r="46" spans="1:18" ht="13.5" thickBot="1">
      <c r="A46" s="110">
        <v>26</v>
      </c>
      <c r="B46" s="11" t="s">
        <v>154</v>
      </c>
      <c r="C46" s="61">
        <f>191480+216275</f>
        <v>407755</v>
      </c>
      <c r="D46" s="61">
        <v>342847</v>
      </c>
      <c r="E46" s="61">
        <v>381188</v>
      </c>
      <c r="F46" s="61">
        <v>385837</v>
      </c>
      <c r="G46" s="61">
        <v>375475</v>
      </c>
      <c r="H46" s="61">
        <v>370870</v>
      </c>
      <c r="I46" s="61">
        <v>392254</v>
      </c>
      <c r="J46" s="61">
        <v>382286</v>
      </c>
      <c r="K46" s="61">
        <v>378850</v>
      </c>
      <c r="L46" s="81">
        <v>402901</v>
      </c>
      <c r="M46" s="61">
        <v>383232</v>
      </c>
      <c r="N46" s="65">
        <v>439398</v>
      </c>
      <c r="O46" s="164">
        <f>SUM(C46:N46)</f>
        <v>4642893</v>
      </c>
      <c r="P46" s="40"/>
      <c r="R46"/>
    </row>
    <row r="47" spans="2:18" ht="12.75">
      <c r="B47" s="9" t="s">
        <v>146</v>
      </c>
      <c r="C47" s="62">
        <f aca="true" t="shared" si="8" ref="C47:O47">SUM(C45:C46)</f>
        <v>736823</v>
      </c>
      <c r="D47" s="50">
        <f>SUM(D45:D46)</f>
        <v>626960</v>
      </c>
      <c r="E47" s="62">
        <f t="shared" si="8"/>
        <v>683696</v>
      </c>
      <c r="F47" s="62">
        <f t="shared" si="8"/>
        <v>694097</v>
      </c>
      <c r="G47" s="62">
        <f t="shared" si="8"/>
        <v>682964</v>
      </c>
      <c r="H47" s="62">
        <f t="shared" si="8"/>
        <v>662829</v>
      </c>
      <c r="I47" s="62">
        <f t="shared" si="8"/>
        <v>709250</v>
      </c>
      <c r="J47" s="62">
        <f t="shared" si="8"/>
        <v>690579</v>
      </c>
      <c r="K47" s="62">
        <f t="shared" si="8"/>
        <v>685785</v>
      </c>
      <c r="L47" s="62">
        <f t="shared" si="8"/>
        <v>717855</v>
      </c>
      <c r="M47" s="50">
        <f t="shared" si="8"/>
        <v>683426</v>
      </c>
      <c r="N47" s="50">
        <f t="shared" si="8"/>
        <v>782709</v>
      </c>
      <c r="O47" s="89">
        <f t="shared" si="8"/>
        <v>8356973</v>
      </c>
      <c r="R47"/>
    </row>
    <row r="48" spans="2:18" ht="12.75" customHeight="1" thickBot="1">
      <c r="B48" s="492" t="s">
        <v>51</v>
      </c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4"/>
      <c r="R48"/>
    </row>
    <row r="49" spans="1:30" ht="15">
      <c r="A49" s="110">
        <v>27</v>
      </c>
      <c r="B49" s="11" t="s">
        <v>157</v>
      </c>
      <c r="C49" s="61">
        <v>951719</v>
      </c>
      <c r="D49" s="61">
        <v>896015</v>
      </c>
      <c r="E49" s="61">
        <v>989585</v>
      </c>
      <c r="F49" s="61">
        <v>940167</v>
      </c>
      <c r="G49" s="61">
        <v>1001869</v>
      </c>
      <c r="H49" s="61">
        <v>943065</v>
      </c>
      <c r="I49" s="61">
        <v>969776</v>
      </c>
      <c r="J49" s="61">
        <v>1041110</v>
      </c>
      <c r="K49" s="61">
        <v>988229</v>
      </c>
      <c r="L49" s="100">
        <v>1050048</v>
      </c>
      <c r="M49" s="65">
        <v>1027593</v>
      </c>
      <c r="N49" s="65">
        <v>1154401</v>
      </c>
      <c r="O49" s="149">
        <f>SUM(C49:N49)</f>
        <v>11953577</v>
      </c>
      <c r="R49"/>
      <c r="S49" s="111"/>
      <c r="T49" s="111"/>
      <c r="U49" s="111"/>
      <c r="V49" s="111"/>
      <c r="W49" s="111"/>
      <c r="X49" s="111"/>
      <c r="Y49" s="111"/>
      <c r="Z49" s="111"/>
      <c r="AA49" s="111"/>
      <c r="AB49" s="74"/>
      <c r="AC49" s="74"/>
      <c r="AD49" s="74"/>
    </row>
    <row r="50" spans="1:29" ht="15">
      <c r="A50" s="110">
        <v>28</v>
      </c>
      <c r="B50" s="11" t="s">
        <v>158</v>
      </c>
      <c r="C50" s="61">
        <v>63336</v>
      </c>
      <c r="D50" s="61">
        <v>75380</v>
      </c>
      <c r="E50" s="61">
        <v>90937</v>
      </c>
      <c r="F50" s="61">
        <v>82944</v>
      </c>
      <c r="G50" s="61">
        <v>89011</v>
      </c>
      <c r="H50" s="61">
        <v>71794</v>
      </c>
      <c r="I50" s="61">
        <v>71306</v>
      </c>
      <c r="J50" s="61">
        <v>88000</v>
      </c>
      <c r="K50" s="61">
        <v>80288</v>
      </c>
      <c r="L50" s="100">
        <v>77157</v>
      </c>
      <c r="M50" s="65">
        <v>79945</v>
      </c>
      <c r="N50" s="65">
        <v>78111</v>
      </c>
      <c r="O50" s="150">
        <f>SUM(C50:N50)</f>
        <v>948209</v>
      </c>
      <c r="P50" s="40"/>
      <c r="R50"/>
      <c r="S50" s="111"/>
      <c r="T50" s="111"/>
      <c r="U50" s="111"/>
      <c r="V50" s="111"/>
      <c r="W50" s="111"/>
      <c r="X50" s="111"/>
      <c r="Y50" s="111"/>
      <c r="Z50" s="111"/>
      <c r="AA50" s="111"/>
      <c r="AB50" s="74"/>
      <c r="AC50" s="23"/>
    </row>
    <row r="51" spans="1:18" ht="13.5" thickBot="1">
      <c r="A51" s="110">
        <v>29</v>
      </c>
      <c r="B51" s="11" t="s">
        <v>159</v>
      </c>
      <c r="C51" s="61">
        <v>4876</v>
      </c>
      <c r="D51" s="61">
        <v>6167</v>
      </c>
      <c r="E51" s="61">
        <v>7352</v>
      </c>
      <c r="F51" s="61">
        <v>7134</v>
      </c>
      <c r="G51" s="61">
        <v>7228</v>
      </c>
      <c r="H51" s="61">
        <v>6503</v>
      </c>
      <c r="I51" s="61">
        <v>7755</v>
      </c>
      <c r="J51" s="61">
        <v>6929</v>
      </c>
      <c r="K51" s="61">
        <v>7219</v>
      </c>
      <c r="L51" s="99">
        <v>6954</v>
      </c>
      <c r="M51" s="99">
        <v>5903</v>
      </c>
      <c r="N51" s="65">
        <v>6841</v>
      </c>
      <c r="O51" s="151">
        <f>SUM(C51:N51)</f>
        <v>80861</v>
      </c>
      <c r="R51"/>
    </row>
    <row r="52" spans="2:18" ht="12.75">
      <c r="B52" s="9" t="s">
        <v>146</v>
      </c>
      <c r="C52" s="62">
        <f>SUM(C49:C51)</f>
        <v>1019931</v>
      </c>
      <c r="D52" s="62">
        <f aca="true" t="shared" si="9" ref="D52:O52">SUM(D49:D51)</f>
        <v>977562</v>
      </c>
      <c r="E52" s="62">
        <f t="shared" si="9"/>
        <v>1087874</v>
      </c>
      <c r="F52" s="62">
        <f t="shared" si="9"/>
        <v>1030245</v>
      </c>
      <c r="G52" s="62">
        <f t="shared" si="9"/>
        <v>1098108</v>
      </c>
      <c r="H52" s="62">
        <f t="shared" si="9"/>
        <v>1021362</v>
      </c>
      <c r="I52" s="62">
        <f t="shared" si="9"/>
        <v>1048837</v>
      </c>
      <c r="J52" s="62">
        <f t="shared" si="9"/>
        <v>1136039</v>
      </c>
      <c r="K52" s="62">
        <f t="shared" si="9"/>
        <v>1075736</v>
      </c>
      <c r="L52" s="62">
        <f t="shared" si="9"/>
        <v>1134159</v>
      </c>
      <c r="M52" s="62">
        <f t="shared" si="9"/>
        <v>1113441</v>
      </c>
      <c r="N52" s="62">
        <f t="shared" si="9"/>
        <v>1239353</v>
      </c>
      <c r="O52" s="62">
        <f t="shared" si="9"/>
        <v>12982647</v>
      </c>
      <c r="R52"/>
    </row>
    <row r="53" spans="2:29" ht="12.75" customHeight="1" thickBot="1">
      <c r="B53" s="492" t="s">
        <v>55</v>
      </c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4"/>
      <c r="P53" s="23"/>
      <c r="R53"/>
      <c r="S53" s="108"/>
      <c r="T53" s="108"/>
      <c r="U53" s="108"/>
      <c r="V53" s="108"/>
      <c r="W53" s="108"/>
      <c r="X53" s="108"/>
      <c r="Y53" s="108"/>
      <c r="Z53" s="108"/>
      <c r="AA53" s="108"/>
      <c r="AB53" s="23"/>
      <c r="AC53" s="23"/>
    </row>
    <row r="54" spans="1:29" ht="15">
      <c r="A54" s="110">
        <v>30</v>
      </c>
      <c r="B54" s="11" t="s">
        <v>56</v>
      </c>
      <c r="C54" s="61">
        <v>141142</v>
      </c>
      <c r="D54" s="61">
        <v>89139</v>
      </c>
      <c r="E54" s="61">
        <v>100123</v>
      </c>
      <c r="F54" s="61">
        <v>115135</v>
      </c>
      <c r="G54" s="61">
        <v>99031</v>
      </c>
      <c r="H54" s="61">
        <v>113555</v>
      </c>
      <c r="I54" s="61">
        <v>109329</v>
      </c>
      <c r="J54" s="61">
        <v>115852</v>
      </c>
      <c r="K54" s="65">
        <v>102528</v>
      </c>
      <c r="L54" s="65">
        <v>115323</v>
      </c>
      <c r="M54" s="65">
        <v>111724</v>
      </c>
      <c r="N54" s="65">
        <v>152225</v>
      </c>
      <c r="O54" s="149">
        <f>SUM(C54:N54)</f>
        <v>1365106</v>
      </c>
      <c r="P54" s="79"/>
      <c r="R54"/>
      <c r="S54" s="113"/>
      <c r="T54" s="113"/>
      <c r="U54" s="113"/>
      <c r="V54" s="113"/>
      <c r="W54" s="112"/>
      <c r="X54" s="112"/>
      <c r="Y54" s="112"/>
      <c r="Z54" s="112"/>
      <c r="AA54" s="112"/>
      <c r="AB54" s="23"/>
      <c r="AC54" s="23"/>
    </row>
    <row r="55" spans="1:18" ht="12.75">
      <c r="A55" s="110">
        <v>31</v>
      </c>
      <c r="B55" s="11" t="s">
        <v>57</v>
      </c>
      <c r="C55" s="61">
        <v>578279</v>
      </c>
      <c r="D55" s="61">
        <v>459768</v>
      </c>
      <c r="E55" s="61">
        <v>514722</v>
      </c>
      <c r="F55" s="61">
        <v>518362</v>
      </c>
      <c r="G55" s="61">
        <v>502847</v>
      </c>
      <c r="H55" s="61">
        <v>536853</v>
      </c>
      <c r="I55" s="61">
        <v>524995</v>
      </c>
      <c r="J55" s="61">
        <v>558216</v>
      </c>
      <c r="K55" s="61">
        <v>501653</v>
      </c>
      <c r="L55" s="61">
        <v>536121</v>
      </c>
      <c r="M55" s="61">
        <v>529705</v>
      </c>
      <c r="N55" s="65">
        <v>626659</v>
      </c>
      <c r="O55" s="150">
        <f>SUM(C55:N55)</f>
        <v>6388180</v>
      </c>
      <c r="R55"/>
    </row>
    <row r="56" spans="1:28" ht="15">
      <c r="A56" s="110">
        <v>32</v>
      </c>
      <c r="B56" s="11" t="s">
        <v>58</v>
      </c>
      <c r="C56" s="61">
        <v>224152</v>
      </c>
      <c r="D56" s="61">
        <v>207657</v>
      </c>
      <c r="E56" s="61">
        <v>234966</v>
      </c>
      <c r="F56" s="61">
        <v>223926</v>
      </c>
      <c r="G56" s="61">
        <v>231158</v>
      </c>
      <c r="H56" s="61">
        <v>229897</v>
      </c>
      <c r="I56" s="61">
        <v>231250</v>
      </c>
      <c r="J56" s="61">
        <v>255864</v>
      </c>
      <c r="K56" s="61">
        <v>232708</v>
      </c>
      <c r="L56" s="61">
        <v>241738</v>
      </c>
      <c r="M56" s="61">
        <v>246424</v>
      </c>
      <c r="N56" s="65">
        <v>282699</v>
      </c>
      <c r="O56" s="150">
        <f>SUM(C56:N56)</f>
        <v>2842439</v>
      </c>
      <c r="P56" s="78"/>
      <c r="R56"/>
      <c r="S56" s="112"/>
      <c r="T56" s="113"/>
      <c r="U56" s="113"/>
      <c r="V56" s="113"/>
      <c r="W56" s="113"/>
      <c r="X56" s="112"/>
      <c r="Y56" s="112"/>
      <c r="Z56" s="112"/>
      <c r="AA56" s="112"/>
      <c r="AB56" s="78"/>
    </row>
    <row r="57" spans="1:28" ht="13.5" thickBot="1">
      <c r="A57" s="110">
        <v>33</v>
      </c>
      <c r="B57" s="11" t="s">
        <v>59</v>
      </c>
      <c r="C57" s="61">
        <v>122452</v>
      </c>
      <c r="D57" s="61">
        <v>76403</v>
      </c>
      <c r="E57" s="61">
        <v>83089</v>
      </c>
      <c r="F57" s="61">
        <v>99134</v>
      </c>
      <c r="G57" s="61">
        <v>83538</v>
      </c>
      <c r="H57" s="61">
        <v>90961</v>
      </c>
      <c r="I57" s="61">
        <v>92947</v>
      </c>
      <c r="J57" s="61">
        <v>96537</v>
      </c>
      <c r="K57" s="61">
        <v>85597</v>
      </c>
      <c r="L57" s="65">
        <v>98194</v>
      </c>
      <c r="M57" s="65">
        <v>91388</v>
      </c>
      <c r="N57" s="65">
        <v>130478</v>
      </c>
      <c r="O57" s="151">
        <f>SUM(C57:N57)</f>
        <v>1150718</v>
      </c>
      <c r="P57" s="75"/>
      <c r="R57"/>
      <c r="S57" s="108"/>
      <c r="T57" s="108"/>
      <c r="U57" s="108"/>
      <c r="V57" s="108"/>
      <c r="W57" s="108"/>
      <c r="X57" s="108"/>
      <c r="Y57" s="108"/>
      <c r="Z57" s="108"/>
      <c r="AA57" s="108"/>
      <c r="AB57" s="23"/>
    </row>
    <row r="58" spans="2:18" ht="12.75">
      <c r="B58" s="9" t="s">
        <v>146</v>
      </c>
      <c r="C58" s="62">
        <f>SUM(C54:C57)</f>
        <v>1066025</v>
      </c>
      <c r="D58" s="62">
        <f aca="true" t="shared" si="10" ref="D58:O58">SUM(D54:D57)</f>
        <v>832967</v>
      </c>
      <c r="E58" s="62">
        <f t="shared" si="10"/>
        <v>932900</v>
      </c>
      <c r="F58" s="62">
        <f t="shared" si="10"/>
        <v>956557</v>
      </c>
      <c r="G58" s="62">
        <f t="shared" si="10"/>
        <v>916574</v>
      </c>
      <c r="H58" s="62">
        <f t="shared" si="10"/>
        <v>971266</v>
      </c>
      <c r="I58" s="62">
        <f t="shared" si="10"/>
        <v>958521</v>
      </c>
      <c r="J58" s="62">
        <f t="shared" si="10"/>
        <v>1026469</v>
      </c>
      <c r="K58" s="62">
        <f t="shared" si="10"/>
        <v>922486</v>
      </c>
      <c r="L58" s="62">
        <f t="shared" si="10"/>
        <v>991376</v>
      </c>
      <c r="M58" s="62">
        <f t="shared" si="10"/>
        <v>979241</v>
      </c>
      <c r="N58" s="62">
        <f t="shared" si="10"/>
        <v>1192061</v>
      </c>
      <c r="O58" s="89">
        <f t="shared" si="10"/>
        <v>11746443</v>
      </c>
      <c r="R58"/>
    </row>
    <row r="59" spans="2:18" ht="12.75" customHeight="1" thickBot="1">
      <c r="B59" s="492" t="s">
        <v>60</v>
      </c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4"/>
      <c r="R59"/>
    </row>
    <row r="60" spans="1:18" ht="12.75">
      <c r="A60" s="110">
        <v>34</v>
      </c>
      <c r="B60" s="53" t="s">
        <v>61</v>
      </c>
      <c r="C60" s="61">
        <v>270050</v>
      </c>
      <c r="D60" s="61">
        <v>235084</v>
      </c>
      <c r="E60" s="61">
        <v>260265</v>
      </c>
      <c r="F60" s="61">
        <v>259020</v>
      </c>
      <c r="G60" s="61">
        <v>248709</v>
      </c>
      <c r="H60" s="61">
        <v>254446</v>
      </c>
      <c r="I60" s="61">
        <v>264972</v>
      </c>
      <c r="J60" s="61">
        <v>273437</v>
      </c>
      <c r="K60" s="61">
        <v>258878</v>
      </c>
      <c r="L60" s="61">
        <v>271926</v>
      </c>
      <c r="M60" s="131">
        <v>257628</v>
      </c>
      <c r="N60" s="132">
        <v>276196</v>
      </c>
      <c r="O60" s="149">
        <f>SUM(C60:N60)</f>
        <v>3130611</v>
      </c>
      <c r="R60"/>
    </row>
    <row r="61" spans="1:18" ht="13.5" thickBot="1">
      <c r="A61" s="110">
        <v>35</v>
      </c>
      <c r="B61" s="53" t="s">
        <v>62</v>
      </c>
      <c r="C61" s="61">
        <v>666799</v>
      </c>
      <c r="D61" s="61">
        <v>631797</v>
      </c>
      <c r="E61" s="61">
        <v>711972</v>
      </c>
      <c r="F61" s="61">
        <v>683512</v>
      </c>
      <c r="G61" s="61">
        <v>704336</v>
      </c>
      <c r="H61" s="61">
        <v>667137</v>
      </c>
      <c r="I61" s="61">
        <v>713453</v>
      </c>
      <c r="J61" s="61">
        <v>729459</v>
      </c>
      <c r="K61" s="61">
        <v>701393</v>
      </c>
      <c r="L61" s="61">
        <v>738036</v>
      </c>
      <c r="M61" s="61">
        <v>708675</v>
      </c>
      <c r="N61" s="65">
        <v>787726</v>
      </c>
      <c r="O61" s="151">
        <f>SUM(C61:N61)</f>
        <v>8444295</v>
      </c>
      <c r="R61"/>
    </row>
    <row r="62" spans="2:15" ht="12.75">
      <c r="B62" s="54" t="s">
        <v>146</v>
      </c>
      <c r="C62" s="62">
        <f>SUM(C60:C61)</f>
        <v>936849</v>
      </c>
      <c r="D62" s="62">
        <f aca="true" t="shared" si="11" ref="D62:N62">SUM(D60:D61)</f>
        <v>866881</v>
      </c>
      <c r="E62" s="62">
        <f t="shared" si="11"/>
        <v>972237</v>
      </c>
      <c r="F62" s="62">
        <f t="shared" si="11"/>
        <v>942532</v>
      </c>
      <c r="G62" s="62">
        <f t="shared" si="11"/>
        <v>953045</v>
      </c>
      <c r="H62" s="62">
        <f t="shared" si="11"/>
        <v>921583</v>
      </c>
      <c r="I62" s="62">
        <f t="shared" si="11"/>
        <v>978425</v>
      </c>
      <c r="J62" s="62">
        <f t="shared" si="11"/>
        <v>1002896</v>
      </c>
      <c r="K62" s="62">
        <f t="shared" si="11"/>
        <v>960271</v>
      </c>
      <c r="L62" s="62">
        <f t="shared" si="11"/>
        <v>1009962</v>
      </c>
      <c r="M62" s="62">
        <f t="shared" si="11"/>
        <v>966303</v>
      </c>
      <c r="N62" s="62">
        <f t="shared" si="11"/>
        <v>1063922</v>
      </c>
      <c r="O62" s="89">
        <f>SUM(O60:O61)</f>
        <v>11574906</v>
      </c>
    </row>
    <row r="63" spans="2:15" ht="12.75" customHeight="1" thickBot="1">
      <c r="B63" s="501" t="s">
        <v>63</v>
      </c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3"/>
    </row>
    <row r="64" spans="1:15" ht="12.75">
      <c r="A64" s="110">
        <v>36</v>
      </c>
      <c r="B64" s="53" t="s">
        <v>64</v>
      </c>
      <c r="C64" s="61">
        <v>446551</v>
      </c>
      <c r="D64" s="61">
        <v>334267</v>
      </c>
      <c r="E64" s="61">
        <v>363292</v>
      </c>
      <c r="F64" s="61">
        <v>401796</v>
      </c>
      <c r="G64" s="61">
        <v>364717</v>
      </c>
      <c r="H64" s="61">
        <v>395928</v>
      </c>
      <c r="I64" s="61">
        <v>407868</v>
      </c>
      <c r="J64" s="61">
        <v>397318</v>
      </c>
      <c r="K64" s="61">
        <v>365979</v>
      </c>
      <c r="L64" s="61">
        <v>410863</v>
      </c>
      <c r="M64" s="61">
        <v>408129</v>
      </c>
      <c r="N64" s="65">
        <v>482903</v>
      </c>
      <c r="O64" s="149">
        <f>SUM(C64:N64)</f>
        <v>4779611</v>
      </c>
    </row>
    <row r="65" spans="1:15" ht="13.5" thickBot="1">
      <c r="A65" s="110">
        <v>37</v>
      </c>
      <c r="B65" s="53" t="s">
        <v>160</v>
      </c>
      <c r="C65" s="61">
        <v>297468</v>
      </c>
      <c r="D65" s="61">
        <v>207631</v>
      </c>
      <c r="E65" s="61">
        <v>230053</v>
      </c>
      <c r="F65" s="61">
        <v>266398</v>
      </c>
      <c r="G65" s="61">
        <v>232042</v>
      </c>
      <c r="H65" s="61">
        <v>257946</v>
      </c>
      <c r="I65" s="61">
        <v>258938</v>
      </c>
      <c r="J65" s="61">
        <v>257300</v>
      </c>
      <c r="K65" s="61">
        <v>228038</v>
      </c>
      <c r="L65" s="65">
        <v>263537</v>
      </c>
      <c r="M65" s="65">
        <v>262524</v>
      </c>
      <c r="N65" s="65">
        <v>321379</v>
      </c>
      <c r="O65" s="151">
        <f>SUM(C65:N65)</f>
        <v>3083254</v>
      </c>
    </row>
    <row r="66" spans="2:15" ht="12.75">
      <c r="B66" s="54" t="s">
        <v>146</v>
      </c>
      <c r="C66" s="62">
        <f>SUM(C64:C65)</f>
        <v>744019</v>
      </c>
      <c r="D66" s="62">
        <f aca="true" t="shared" si="12" ref="D66:N66">SUM(D64:D65)</f>
        <v>541898</v>
      </c>
      <c r="E66" s="62">
        <f t="shared" si="12"/>
        <v>593345</v>
      </c>
      <c r="F66" s="62">
        <f t="shared" si="12"/>
        <v>668194</v>
      </c>
      <c r="G66" s="62">
        <f t="shared" si="12"/>
        <v>596759</v>
      </c>
      <c r="H66" s="62">
        <f t="shared" si="12"/>
        <v>653874</v>
      </c>
      <c r="I66" s="62">
        <f t="shared" si="12"/>
        <v>666806</v>
      </c>
      <c r="J66" s="62">
        <f t="shared" si="12"/>
        <v>654618</v>
      </c>
      <c r="K66" s="62">
        <f t="shared" si="12"/>
        <v>594017</v>
      </c>
      <c r="L66" s="62">
        <f t="shared" si="12"/>
        <v>674400</v>
      </c>
      <c r="M66" s="62">
        <f t="shared" si="12"/>
        <v>670653</v>
      </c>
      <c r="N66" s="62">
        <f t="shared" si="12"/>
        <v>804282</v>
      </c>
      <c r="O66" s="89">
        <f>SUM(O64:O65)</f>
        <v>7862865</v>
      </c>
    </row>
    <row r="67" spans="2:15" ht="13.5" thickBot="1">
      <c r="B67" s="492" t="s">
        <v>65</v>
      </c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4"/>
    </row>
    <row r="68" spans="1:15" ht="12.75">
      <c r="A68" s="110">
        <v>38</v>
      </c>
      <c r="B68" s="11" t="s">
        <v>161</v>
      </c>
      <c r="C68" s="129">
        <v>113380</v>
      </c>
      <c r="D68" s="129">
        <v>84189</v>
      </c>
      <c r="E68" s="129">
        <v>91555</v>
      </c>
      <c r="F68" s="129">
        <v>94211</v>
      </c>
      <c r="G68" s="129">
        <v>90376</v>
      </c>
      <c r="H68" s="129">
        <v>91143</v>
      </c>
      <c r="I68" s="129">
        <v>95667</v>
      </c>
      <c r="J68" s="129">
        <v>100360</v>
      </c>
      <c r="K68" s="129">
        <v>90875</v>
      </c>
      <c r="L68" s="130">
        <v>97457</v>
      </c>
      <c r="M68" s="130">
        <v>92841</v>
      </c>
      <c r="N68" s="130">
        <v>108451</v>
      </c>
      <c r="O68" s="159">
        <f aca="true" t="shared" si="13" ref="O68:O73">SUM(C68:N68)</f>
        <v>1150505</v>
      </c>
    </row>
    <row r="69" spans="1:15" ht="12.75">
      <c r="A69" s="110">
        <v>39</v>
      </c>
      <c r="B69" s="11" t="s">
        <v>162</v>
      </c>
      <c r="C69" s="129">
        <v>312461</v>
      </c>
      <c r="D69" s="129">
        <v>230583</v>
      </c>
      <c r="E69" s="129">
        <v>262821</v>
      </c>
      <c r="F69" s="129">
        <v>269760</v>
      </c>
      <c r="G69" s="129">
        <v>269273</v>
      </c>
      <c r="H69" s="129">
        <v>271484</v>
      </c>
      <c r="I69" s="129">
        <v>281873</v>
      </c>
      <c r="J69" s="129">
        <v>289626</v>
      </c>
      <c r="K69" s="129">
        <v>280045</v>
      </c>
      <c r="L69" s="130">
        <v>310713</v>
      </c>
      <c r="M69" s="130">
        <v>289039</v>
      </c>
      <c r="N69" s="130">
        <v>335637</v>
      </c>
      <c r="O69" s="150">
        <f t="shared" si="13"/>
        <v>3403315</v>
      </c>
    </row>
    <row r="70" spans="1:15" ht="12.75" customHeight="1" hidden="1">
      <c r="A70" s="110"/>
      <c r="B70" s="101" t="s">
        <v>163</v>
      </c>
      <c r="C70" s="82"/>
      <c r="D70" s="82"/>
      <c r="E70" s="82"/>
      <c r="F70" s="82"/>
      <c r="G70" s="82"/>
      <c r="H70" s="82"/>
      <c r="I70" s="82"/>
      <c r="J70" s="82"/>
      <c r="K70" s="82"/>
      <c r="L70" s="77"/>
      <c r="M70" s="77"/>
      <c r="N70" s="77"/>
      <c r="O70" s="160">
        <f t="shared" si="13"/>
        <v>0</v>
      </c>
    </row>
    <row r="71" spans="1:15" ht="12.75">
      <c r="A71" s="110">
        <v>40</v>
      </c>
      <c r="B71" s="11" t="s">
        <v>164</v>
      </c>
      <c r="C71" s="99">
        <v>120199</v>
      </c>
      <c r="D71" s="99">
        <v>89806</v>
      </c>
      <c r="E71" s="99">
        <v>96360</v>
      </c>
      <c r="F71" s="99">
        <v>96731</v>
      </c>
      <c r="G71" s="99">
        <v>97529</v>
      </c>
      <c r="H71" s="99">
        <v>92309</v>
      </c>
      <c r="I71" s="99">
        <v>98616</v>
      </c>
      <c r="J71" s="99">
        <v>101935</v>
      </c>
      <c r="K71" s="99">
        <v>96555</v>
      </c>
      <c r="L71" s="100">
        <v>99514</v>
      </c>
      <c r="M71" s="100">
        <v>93533</v>
      </c>
      <c r="N71" s="100">
        <v>111558</v>
      </c>
      <c r="O71" s="150">
        <f t="shared" si="13"/>
        <v>1194645</v>
      </c>
    </row>
    <row r="72" spans="1:15" ht="12.75">
      <c r="A72" s="110">
        <v>41</v>
      </c>
      <c r="B72" s="11" t="s">
        <v>165</v>
      </c>
      <c r="C72" s="129">
        <v>145581</v>
      </c>
      <c r="D72" s="129">
        <v>116892</v>
      </c>
      <c r="E72" s="129">
        <v>133252</v>
      </c>
      <c r="F72" s="129">
        <v>128381</v>
      </c>
      <c r="G72" s="129">
        <v>128976</v>
      </c>
      <c r="H72" s="129">
        <v>121552</v>
      </c>
      <c r="I72" s="129">
        <v>121674</v>
      </c>
      <c r="J72" s="129">
        <v>126053</v>
      </c>
      <c r="K72" s="129">
        <v>118296</v>
      </c>
      <c r="L72" s="130">
        <v>123562</v>
      </c>
      <c r="M72" s="130">
        <v>121365</v>
      </c>
      <c r="N72" s="130">
        <v>127341</v>
      </c>
      <c r="O72" s="161">
        <f t="shared" si="13"/>
        <v>1512925</v>
      </c>
    </row>
    <row r="73" spans="1:15" ht="22.5" thickBot="1">
      <c r="A73" s="110">
        <v>42</v>
      </c>
      <c r="B73" s="11" t="s">
        <v>166</v>
      </c>
      <c r="C73" s="127">
        <v>311421</v>
      </c>
      <c r="D73" s="127">
        <v>240764</v>
      </c>
      <c r="E73" s="127">
        <v>268402</v>
      </c>
      <c r="F73" s="127">
        <v>272239</v>
      </c>
      <c r="G73" s="127">
        <v>263873</v>
      </c>
      <c r="H73" s="127">
        <v>260705</v>
      </c>
      <c r="I73" s="127">
        <v>261938</v>
      </c>
      <c r="J73" s="127">
        <v>280389</v>
      </c>
      <c r="K73" s="127">
        <v>259213</v>
      </c>
      <c r="L73" s="128">
        <v>278112</v>
      </c>
      <c r="M73" s="128">
        <v>271010</v>
      </c>
      <c r="N73" s="128">
        <v>310740</v>
      </c>
      <c r="O73" s="162">
        <f t="shared" si="13"/>
        <v>3278806</v>
      </c>
    </row>
    <row r="74" spans="2:18" ht="12.75">
      <c r="B74" s="9" t="s">
        <v>146</v>
      </c>
      <c r="C74" s="62">
        <f>SUM(C68:C73)</f>
        <v>1003042</v>
      </c>
      <c r="D74" s="62">
        <f aca="true" t="shared" si="14" ref="D74:O74">SUM(D68:D73)</f>
        <v>762234</v>
      </c>
      <c r="E74" s="62">
        <f t="shared" si="14"/>
        <v>852390</v>
      </c>
      <c r="F74" s="62">
        <f t="shared" si="14"/>
        <v>861322</v>
      </c>
      <c r="G74" s="62">
        <f t="shared" si="14"/>
        <v>850027</v>
      </c>
      <c r="H74" s="62">
        <f t="shared" si="14"/>
        <v>837193</v>
      </c>
      <c r="I74" s="62">
        <f t="shared" si="14"/>
        <v>859768</v>
      </c>
      <c r="J74" s="62">
        <f t="shared" si="14"/>
        <v>898363</v>
      </c>
      <c r="K74" s="62">
        <f t="shared" si="14"/>
        <v>844984</v>
      </c>
      <c r="L74" s="62">
        <f t="shared" si="14"/>
        <v>909358</v>
      </c>
      <c r="M74" s="62">
        <f t="shared" si="14"/>
        <v>867788</v>
      </c>
      <c r="N74" s="62">
        <f t="shared" si="14"/>
        <v>993727</v>
      </c>
      <c r="O74" s="62">
        <f t="shared" si="14"/>
        <v>10540196</v>
      </c>
      <c r="R74" s="471"/>
    </row>
    <row r="75" spans="2:15" ht="12.75" customHeight="1" thickBot="1">
      <c r="B75" s="492" t="s">
        <v>72</v>
      </c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4"/>
    </row>
    <row r="76" spans="1:18" ht="12.75">
      <c r="A76" s="110">
        <v>43</v>
      </c>
      <c r="B76" s="11" t="s">
        <v>73</v>
      </c>
      <c r="C76" s="61">
        <f>130410+140770</f>
        <v>271180</v>
      </c>
      <c r="D76" s="61">
        <v>246042</v>
      </c>
      <c r="E76" s="61">
        <v>258026</v>
      </c>
      <c r="F76" s="61">
        <v>256671</v>
      </c>
      <c r="G76" s="61">
        <v>263346</v>
      </c>
      <c r="H76" s="61">
        <v>253126</v>
      </c>
      <c r="I76" s="61">
        <v>276105</v>
      </c>
      <c r="J76" s="61">
        <v>280748</v>
      </c>
      <c r="K76" s="61">
        <v>266226</v>
      </c>
      <c r="L76" s="81">
        <v>280733</v>
      </c>
      <c r="M76" s="65">
        <v>266657</v>
      </c>
      <c r="N76" s="65">
        <v>318812</v>
      </c>
      <c r="O76" s="149">
        <f aca="true" t="shared" si="15" ref="O76:O84">SUM(C76:N76)</f>
        <v>3237672</v>
      </c>
      <c r="R76" s="140"/>
    </row>
    <row r="77" spans="1:18" ht="12.75">
      <c r="A77" s="110">
        <v>44</v>
      </c>
      <c r="B77" s="11" t="s">
        <v>74</v>
      </c>
      <c r="C77" s="61">
        <f>73098+86208</f>
        <v>159306</v>
      </c>
      <c r="D77" s="61">
        <v>149737</v>
      </c>
      <c r="E77" s="61">
        <v>164105</v>
      </c>
      <c r="F77" s="61">
        <v>157637</v>
      </c>
      <c r="G77" s="61">
        <v>166654</v>
      </c>
      <c r="H77" s="61">
        <v>157961</v>
      </c>
      <c r="I77" s="61">
        <v>170979</v>
      </c>
      <c r="J77" s="65">
        <v>171834</v>
      </c>
      <c r="K77" s="65">
        <v>161627</v>
      </c>
      <c r="L77" s="65">
        <v>168233</v>
      </c>
      <c r="M77" s="65">
        <v>160185</v>
      </c>
      <c r="N77" s="65">
        <v>185684</v>
      </c>
      <c r="O77" s="150">
        <f t="shared" si="15"/>
        <v>1973942</v>
      </c>
      <c r="R77" s="140"/>
    </row>
    <row r="78" spans="1:18" ht="12.75">
      <c r="A78" s="110">
        <v>45</v>
      </c>
      <c r="B78" s="11" t="s">
        <v>75</v>
      </c>
      <c r="C78" s="61">
        <f>219747+203519</f>
        <v>423266</v>
      </c>
      <c r="D78" s="61">
        <v>329137</v>
      </c>
      <c r="E78" s="61">
        <v>388274</v>
      </c>
      <c r="F78" s="61">
        <v>389746</v>
      </c>
      <c r="G78" s="61">
        <v>356948</v>
      </c>
      <c r="H78" s="61">
        <v>396033</v>
      </c>
      <c r="I78" s="61">
        <v>407181</v>
      </c>
      <c r="J78" s="65">
        <v>412261</v>
      </c>
      <c r="K78" s="65">
        <v>385528</v>
      </c>
      <c r="L78" s="65">
        <v>390377</v>
      </c>
      <c r="M78" s="65">
        <v>392526</v>
      </c>
      <c r="N78" s="65">
        <v>485345</v>
      </c>
      <c r="O78" s="150">
        <f t="shared" si="15"/>
        <v>4756622</v>
      </c>
      <c r="R78" s="140"/>
    </row>
    <row r="79" spans="1:18" ht="12.75">
      <c r="A79" s="110">
        <v>46</v>
      </c>
      <c r="B79" s="11" t="s">
        <v>76</v>
      </c>
      <c r="C79" s="61">
        <f>187489+202567</f>
        <v>390056</v>
      </c>
      <c r="D79" s="61">
        <v>357740</v>
      </c>
      <c r="E79" s="61">
        <v>374482</v>
      </c>
      <c r="F79" s="61">
        <v>381052</v>
      </c>
      <c r="G79" s="61">
        <v>397343</v>
      </c>
      <c r="H79" s="61">
        <v>378936</v>
      </c>
      <c r="I79" s="61">
        <v>410518</v>
      </c>
      <c r="J79" s="65">
        <v>415842</v>
      </c>
      <c r="K79" s="65">
        <v>388802</v>
      </c>
      <c r="L79" s="65">
        <v>409844</v>
      </c>
      <c r="M79" s="65">
        <v>402784</v>
      </c>
      <c r="N79" s="65">
        <v>464634</v>
      </c>
      <c r="O79" s="150">
        <f t="shared" si="15"/>
        <v>4772033</v>
      </c>
      <c r="R79" s="140"/>
    </row>
    <row r="80" spans="1:18" ht="12.75">
      <c r="A80" s="110">
        <v>47</v>
      </c>
      <c r="B80" s="11" t="s">
        <v>77</v>
      </c>
      <c r="C80" s="61">
        <f>111071+105020</f>
        <v>216091</v>
      </c>
      <c r="D80" s="61">
        <v>177095</v>
      </c>
      <c r="E80" s="61">
        <v>193337</v>
      </c>
      <c r="F80" s="61">
        <v>212535</v>
      </c>
      <c r="G80" s="61">
        <v>190001</v>
      </c>
      <c r="H80" s="61">
        <v>198641</v>
      </c>
      <c r="I80" s="61">
        <v>212432</v>
      </c>
      <c r="J80" s="65">
        <v>219594</v>
      </c>
      <c r="K80" s="65">
        <v>199467</v>
      </c>
      <c r="L80" s="65">
        <v>210867</v>
      </c>
      <c r="M80" s="65">
        <v>205214</v>
      </c>
      <c r="N80" s="65">
        <v>225096</v>
      </c>
      <c r="O80" s="150">
        <f t="shared" si="15"/>
        <v>2460370</v>
      </c>
      <c r="P80" s="40"/>
      <c r="R80" s="140"/>
    </row>
    <row r="81" spans="1:18" ht="12.75">
      <c r="A81" s="110">
        <v>48</v>
      </c>
      <c r="B81" s="11" t="s">
        <v>78</v>
      </c>
      <c r="C81" s="61">
        <f>48738+45898</f>
        <v>94636</v>
      </c>
      <c r="D81" s="61">
        <v>79913</v>
      </c>
      <c r="E81" s="61">
        <v>88698</v>
      </c>
      <c r="F81" s="61">
        <v>90034</v>
      </c>
      <c r="G81" s="61">
        <v>88696</v>
      </c>
      <c r="H81" s="61">
        <v>88456</v>
      </c>
      <c r="I81" s="61">
        <v>92141</v>
      </c>
      <c r="J81" s="65">
        <v>95311</v>
      </c>
      <c r="K81" s="65">
        <v>88337</v>
      </c>
      <c r="L81" s="65">
        <v>93393</v>
      </c>
      <c r="M81" s="65">
        <v>92829</v>
      </c>
      <c r="N81" s="65">
        <v>108780</v>
      </c>
      <c r="O81" s="150">
        <f t="shared" si="15"/>
        <v>1101224</v>
      </c>
      <c r="R81" s="140"/>
    </row>
    <row r="82" spans="1:18" ht="12.75">
      <c r="A82" s="110">
        <v>49</v>
      </c>
      <c r="B82" s="11" t="s">
        <v>79</v>
      </c>
      <c r="C82" s="61">
        <f>107104+91493</f>
        <v>198597</v>
      </c>
      <c r="D82" s="61">
        <v>152804</v>
      </c>
      <c r="E82" s="61">
        <v>164959</v>
      </c>
      <c r="F82" s="61">
        <v>184773</v>
      </c>
      <c r="G82" s="61">
        <v>160849</v>
      </c>
      <c r="H82" s="61">
        <v>174331</v>
      </c>
      <c r="I82" s="61">
        <v>188234</v>
      </c>
      <c r="J82" s="65">
        <v>186041</v>
      </c>
      <c r="K82" s="65">
        <v>166422</v>
      </c>
      <c r="L82" s="65">
        <v>184135</v>
      </c>
      <c r="M82" s="65">
        <v>178830</v>
      </c>
      <c r="N82" s="65">
        <v>211049</v>
      </c>
      <c r="O82" s="150">
        <f t="shared" si="15"/>
        <v>2151024</v>
      </c>
      <c r="R82" s="140"/>
    </row>
    <row r="83" spans="1:18" ht="12.75">
      <c r="A83" s="110">
        <v>50</v>
      </c>
      <c r="B83" s="11" t="s">
        <v>115</v>
      </c>
      <c r="C83" s="61">
        <f>14893+11006</f>
        <v>25899</v>
      </c>
      <c r="D83" s="61">
        <v>22713</v>
      </c>
      <c r="E83" s="61">
        <v>24030</v>
      </c>
      <c r="F83" s="61">
        <v>22676</v>
      </c>
      <c r="G83" s="61">
        <v>29062</v>
      </c>
      <c r="H83" s="61">
        <v>23661</v>
      </c>
      <c r="I83" s="61">
        <v>25093</v>
      </c>
      <c r="J83" s="61">
        <v>22491</v>
      </c>
      <c r="K83" s="61">
        <v>29972</v>
      </c>
      <c r="L83" s="61">
        <v>25671</v>
      </c>
      <c r="M83" s="65">
        <v>22024</v>
      </c>
      <c r="N83" s="65">
        <v>25417</v>
      </c>
      <c r="O83" s="150">
        <f t="shared" si="15"/>
        <v>298709</v>
      </c>
      <c r="R83" s="140"/>
    </row>
    <row r="84" spans="1:18" ht="13.5" thickBot="1">
      <c r="A84" s="110">
        <v>51</v>
      </c>
      <c r="B84" s="11" t="s">
        <v>80</v>
      </c>
      <c r="C84" s="61">
        <f>151366+146678</f>
        <v>298044</v>
      </c>
      <c r="D84" s="61">
        <v>243524</v>
      </c>
      <c r="E84" s="61">
        <v>256509</v>
      </c>
      <c r="F84" s="61">
        <v>290569</v>
      </c>
      <c r="G84" s="61">
        <v>254085</v>
      </c>
      <c r="H84" s="61">
        <v>268906</v>
      </c>
      <c r="I84" s="61">
        <v>290173</v>
      </c>
      <c r="J84" s="61">
        <v>280431</v>
      </c>
      <c r="K84" s="61">
        <v>275649</v>
      </c>
      <c r="L84" s="65">
        <v>284085</v>
      </c>
      <c r="M84" s="65">
        <v>274812</v>
      </c>
      <c r="N84" s="65">
        <v>316895</v>
      </c>
      <c r="O84" s="151">
        <f t="shared" si="15"/>
        <v>3333682</v>
      </c>
      <c r="R84" s="140"/>
    </row>
    <row r="85" spans="2:18" ht="12.75">
      <c r="B85" s="9" t="s">
        <v>146</v>
      </c>
      <c r="C85" s="62">
        <f>SUM(C76:C84)</f>
        <v>2077075</v>
      </c>
      <c r="D85" s="62">
        <f aca="true" t="shared" si="16" ref="D85:O85">SUM(D76:D84)</f>
        <v>1758705</v>
      </c>
      <c r="E85" s="62">
        <f t="shared" si="16"/>
        <v>1912420</v>
      </c>
      <c r="F85" s="62">
        <f t="shared" si="16"/>
        <v>1985693</v>
      </c>
      <c r="G85" s="62">
        <f t="shared" si="16"/>
        <v>1906984</v>
      </c>
      <c r="H85" s="62">
        <f t="shared" si="16"/>
        <v>1940051</v>
      </c>
      <c r="I85" s="62">
        <f t="shared" si="16"/>
        <v>2072856</v>
      </c>
      <c r="J85" s="62">
        <f t="shared" si="16"/>
        <v>2084553</v>
      </c>
      <c r="K85" s="62">
        <f t="shared" si="16"/>
        <v>1962030</v>
      </c>
      <c r="L85" s="62">
        <f t="shared" si="16"/>
        <v>2047338</v>
      </c>
      <c r="M85" s="62">
        <f t="shared" si="16"/>
        <v>1995861</v>
      </c>
      <c r="N85" s="62">
        <f t="shared" si="16"/>
        <v>2341712</v>
      </c>
      <c r="O85" s="62">
        <f t="shared" si="16"/>
        <v>24085278</v>
      </c>
      <c r="R85" s="140"/>
    </row>
    <row r="86" spans="2:18" ht="13.5" thickBot="1">
      <c r="B86" s="492" t="s">
        <v>168</v>
      </c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4"/>
      <c r="R86" s="140"/>
    </row>
    <row r="87" spans="1:18" ht="21">
      <c r="A87" s="110">
        <v>52</v>
      </c>
      <c r="B87" s="139" t="s">
        <v>82</v>
      </c>
      <c r="C87" s="66">
        <v>208215</v>
      </c>
      <c r="D87" s="66">
        <v>137398</v>
      </c>
      <c r="E87" s="66">
        <v>156018</v>
      </c>
      <c r="F87" s="66">
        <v>176901</v>
      </c>
      <c r="G87" s="66">
        <v>147757</v>
      </c>
      <c r="H87" s="66">
        <v>192198</v>
      </c>
      <c r="I87" s="66">
        <v>173086</v>
      </c>
      <c r="J87" s="66">
        <v>166212</v>
      </c>
      <c r="K87" s="67">
        <v>151429</v>
      </c>
      <c r="L87" s="115">
        <v>179063</v>
      </c>
      <c r="M87" s="115">
        <v>163236</v>
      </c>
      <c r="N87" s="116">
        <v>210150</v>
      </c>
      <c r="O87" s="159">
        <f>SUM(C87:N87)</f>
        <v>2061663</v>
      </c>
      <c r="P87" s="40"/>
      <c r="R87" s="141"/>
    </row>
    <row r="88" spans="1:15" ht="12.75">
      <c r="A88" s="110">
        <v>53</v>
      </c>
      <c r="B88" s="11" t="s">
        <v>83</v>
      </c>
      <c r="C88" s="66">
        <v>183666</v>
      </c>
      <c r="D88" s="66">
        <v>141643</v>
      </c>
      <c r="E88" s="66">
        <v>150254</v>
      </c>
      <c r="F88" s="66">
        <v>161628</v>
      </c>
      <c r="G88" s="66">
        <v>137766</v>
      </c>
      <c r="H88" s="66">
        <v>170872</v>
      </c>
      <c r="I88" s="66">
        <v>167777</v>
      </c>
      <c r="J88" s="66">
        <v>156489</v>
      </c>
      <c r="K88" s="66">
        <v>148657</v>
      </c>
      <c r="L88" s="66">
        <v>164297</v>
      </c>
      <c r="M88" s="66">
        <v>157429</v>
      </c>
      <c r="N88" s="67">
        <v>187094</v>
      </c>
      <c r="O88" s="161">
        <f>SUM(C88:N88)</f>
        <v>1927572</v>
      </c>
    </row>
    <row r="89" spans="1:15" ht="13.5" thickBot="1">
      <c r="A89" s="110">
        <v>54</v>
      </c>
      <c r="B89" s="11" t="s">
        <v>84</v>
      </c>
      <c r="C89" s="61">
        <v>126970</v>
      </c>
      <c r="D89" s="61">
        <v>89222</v>
      </c>
      <c r="E89" s="61">
        <v>95037</v>
      </c>
      <c r="F89" s="61">
        <v>110216</v>
      </c>
      <c r="G89" s="61">
        <v>85349</v>
      </c>
      <c r="H89" s="61">
        <v>119215</v>
      </c>
      <c r="I89" s="61">
        <v>110338</v>
      </c>
      <c r="J89" s="61">
        <v>103150</v>
      </c>
      <c r="K89" s="61">
        <v>94599</v>
      </c>
      <c r="L89" s="65">
        <v>108920</v>
      </c>
      <c r="M89" s="115">
        <v>102750</v>
      </c>
      <c r="N89" s="65">
        <v>131446</v>
      </c>
      <c r="O89" s="151">
        <f>SUM(C89:N89)</f>
        <v>1277212</v>
      </c>
    </row>
    <row r="90" spans="2:15" ht="12.75">
      <c r="B90" s="9" t="s">
        <v>146</v>
      </c>
      <c r="C90" s="62">
        <f>SUM(C87:C89)</f>
        <v>518851</v>
      </c>
      <c r="D90" s="62">
        <f aca="true" t="shared" si="17" ref="D90:O90">SUM(D87:D89)</f>
        <v>368263</v>
      </c>
      <c r="E90" s="62">
        <f t="shared" si="17"/>
        <v>401309</v>
      </c>
      <c r="F90" s="62">
        <f t="shared" si="17"/>
        <v>448745</v>
      </c>
      <c r="G90" s="62">
        <f t="shared" si="17"/>
        <v>370872</v>
      </c>
      <c r="H90" s="62">
        <f t="shared" si="17"/>
        <v>482285</v>
      </c>
      <c r="I90" s="62">
        <f t="shared" si="17"/>
        <v>451201</v>
      </c>
      <c r="J90" s="62">
        <f t="shared" si="17"/>
        <v>425851</v>
      </c>
      <c r="K90" s="62">
        <f t="shared" si="17"/>
        <v>394685</v>
      </c>
      <c r="L90" s="62">
        <f t="shared" si="17"/>
        <v>452280</v>
      </c>
      <c r="M90" s="62">
        <f t="shared" si="17"/>
        <v>423415</v>
      </c>
      <c r="N90" s="62">
        <f t="shared" si="17"/>
        <v>528690</v>
      </c>
      <c r="O90" s="85">
        <f t="shared" si="17"/>
        <v>5266447</v>
      </c>
    </row>
    <row r="91" spans="2:15" ht="12.75">
      <c r="B91" s="492" t="s">
        <v>88</v>
      </c>
      <c r="C91" s="493"/>
      <c r="D91" s="493"/>
      <c r="E91" s="493"/>
      <c r="F91" s="493"/>
      <c r="G91" s="493"/>
      <c r="H91" s="493"/>
      <c r="I91" s="493"/>
      <c r="J91" s="493"/>
      <c r="K91" s="493"/>
      <c r="L91" s="493"/>
      <c r="M91" s="493"/>
      <c r="N91" s="493"/>
      <c r="O91" s="493"/>
    </row>
    <row r="92" spans="1:15" ht="12.75">
      <c r="A92" s="110">
        <v>55</v>
      </c>
      <c r="B92" s="11" t="s">
        <v>89</v>
      </c>
      <c r="C92" s="61">
        <v>301401</v>
      </c>
      <c r="D92" s="61">
        <v>243734</v>
      </c>
      <c r="E92" s="61">
        <v>271195</v>
      </c>
      <c r="F92" s="61">
        <v>283773</v>
      </c>
      <c r="G92" s="61">
        <v>272997</v>
      </c>
      <c r="H92" s="61">
        <v>271297</v>
      </c>
      <c r="I92" s="61">
        <v>287823</v>
      </c>
      <c r="J92" s="61">
        <v>292360</v>
      </c>
      <c r="K92" s="65">
        <v>268686</v>
      </c>
      <c r="L92" s="65">
        <v>294346</v>
      </c>
      <c r="M92" s="65">
        <v>287149</v>
      </c>
      <c r="N92" s="122">
        <v>335536</v>
      </c>
      <c r="O92" s="64">
        <f>SUM(C92:N92)</f>
        <v>3410297</v>
      </c>
    </row>
    <row r="93" spans="2:15" ht="12.75">
      <c r="B93" s="9" t="s">
        <v>146</v>
      </c>
      <c r="C93" s="62">
        <f>+C92</f>
        <v>301401</v>
      </c>
      <c r="D93" s="62">
        <f aca="true" t="shared" si="18" ref="D93:O93">+D92</f>
        <v>243734</v>
      </c>
      <c r="E93" s="62">
        <f t="shared" si="18"/>
        <v>271195</v>
      </c>
      <c r="F93" s="62">
        <f t="shared" si="18"/>
        <v>283773</v>
      </c>
      <c r="G93" s="62">
        <f t="shared" si="18"/>
        <v>272997</v>
      </c>
      <c r="H93" s="62">
        <f t="shared" si="18"/>
        <v>271297</v>
      </c>
      <c r="I93" s="62">
        <f t="shared" si="18"/>
        <v>287823</v>
      </c>
      <c r="J93" s="62">
        <f t="shared" si="18"/>
        <v>292360</v>
      </c>
      <c r="K93" s="62">
        <f t="shared" si="18"/>
        <v>268686</v>
      </c>
      <c r="L93" s="62">
        <f t="shared" si="18"/>
        <v>294346</v>
      </c>
      <c r="M93" s="62">
        <f t="shared" si="18"/>
        <v>287149</v>
      </c>
      <c r="N93" s="62">
        <f t="shared" si="18"/>
        <v>335536</v>
      </c>
      <c r="O93" s="62">
        <f t="shared" si="18"/>
        <v>3410297</v>
      </c>
    </row>
    <row r="94" spans="2:15" ht="13.5" thickBot="1">
      <c r="B94" s="492" t="s">
        <v>90</v>
      </c>
      <c r="C94" s="493"/>
      <c r="D94" s="493"/>
      <c r="E94" s="493"/>
      <c r="F94" s="493"/>
      <c r="G94" s="493"/>
      <c r="H94" s="493"/>
      <c r="I94" s="493"/>
      <c r="J94" s="493"/>
      <c r="K94" s="493"/>
      <c r="L94" s="493"/>
      <c r="M94" s="504"/>
      <c r="N94" s="493"/>
      <c r="O94" s="504"/>
    </row>
    <row r="95" spans="1:16" ht="12.75">
      <c r="A95" s="110">
        <v>56</v>
      </c>
      <c r="B95" s="11" t="s">
        <v>91</v>
      </c>
      <c r="C95" s="61">
        <f>29846+79528</f>
        <v>109374</v>
      </c>
      <c r="D95" s="61">
        <v>100789</v>
      </c>
      <c r="E95" s="61">
        <v>112980</v>
      </c>
      <c r="F95" s="61">
        <v>110303</v>
      </c>
      <c r="G95" s="61">
        <v>107937</v>
      </c>
      <c r="H95" s="61">
        <v>105650</v>
      </c>
      <c r="I95" s="61">
        <v>113348</v>
      </c>
      <c r="J95" s="61">
        <v>109791</v>
      </c>
      <c r="K95" s="61">
        <v>105093</v>
      </c>
      <c r="L95" s="65">
        <v>108389</v>
      </c>
      <c r="M95" s="86">
        <v>100323</v>
      </c>
      <c r="N95" s="158">
        <v>113686</v>
      </c>
      <c r="O95" s="149">
        <f>SUM(C95:N95)</f>
        <v>1297663</v>
      </c>
      <c r="P95" s="40"/>
    </row>
    <row r="96" spans="1:15" ht="12.75">
      <c r="A96" s="110">
        <v>57</v>
      </c>
      <c r="B96" s="11" t="s">
        <v>92</v>
      </c>
      <c r="C96" s="61">
        <f>58685+116369</f>
        <v>175054</v>
      </c>
      <c r="D96" s="61">
        <v>131080</v>
      </c>
      <c r="E96" s="61">
        <v>145097</v>
      </c>
      <c r="F96" s="61">
        <v>161977</v>
      </c>
      <c r="G96" s="61">
        <v>143134</v>
      </c>
      <c r="H96" s="61">
        <v>144585</v>
      </c>
      <c r="I96" s="61">
        <v>153376</v>
      </c>
      <c r="J96" s="65">
        <v>153036</v>
      </c>
      <c r="K96" s="65">
        <v>142999</v>
      </c>
      <c r="L96" s="65">
        <v>154842</v>
      </c>
      <c r="M96" s="80">
        <v>146117</v>
      </c>
      <c r="N96" s="100">
        <v>180788</v>
      </c>
      <c r="O96" s="150">
        <f>SUM(C96:N96)</f>
        <v>1832085</v>
      </c>
    </row>
    <row r="97" spans="1:15" ht="12.75">
      <c r="A97" s="110">
        <v>58</v>
      </c>
      <c r="B97" s="11" t="s">
        <v>196</v>
      </c>
      <c r="C97" s="61">
        <f>126415+296039</f>
        <v>422454</v>
      </c>
      <c r="D97" s="61">
        <v>374050</v>
      </c>
      <c r="E97" s="61">
        <v>422650</v>
      </c>
      <c r="F97" s="61">
        <v>401534</v>
      </c>
      <c r="G97" s="61">
        <v>411110</v>
      </c>
      <c r="H97" s="65">
        <v>392226</v>
      </c>
      <c r="I97" s="65">
        <v>416868</v>
      </c>
      <c r="J97" s="65">
        <v>418608</v>
      </c>
      <c r="K97" s="65">
        <v>403136</v>
      </c>
      <c r="L97" s="65">
        <v>410360</v>
      </c>
      <c r="M97" s="100">
        <v>390957</v>
      </c>
      <c r="N97" s="100">
        <v>455605</v>
      </c>
      <c r="O97" s="150">
        <f>SUM(C97:N97)</f>
        <v>4919558</v>
      </c>
    </row>
    <row r="98" spans="1:15" ht="12.75">
      <c r="A98" s="110">
        <v>59</v>
      </c>
      <c r="B98" s="11" t="s">
        <v>93</v>
      </c>
      <c r="C98" s="61">
        <f>38411+79658</f>
        <v>118069</v>
      </c>
      <c r="D98" s="61">
        <v>95384</v>
      </c>
      <c r="E98" s="61">
        <v>104074</v>
      </c>
      <c r="F98" s="61">
        <v>115339</v>
      </c>
      <c r="G98" s="61">
        <v>108976</v>
      </c>
      <c r="H98" s="61">
        <v>106247</v>
      </c>
      <c r="I98" s="61">
        <v>110575</v>
      </c>
      <c r="J98" s="65">
        <v>103470</v>
      </c>
      <c r="K98" s="65">
        <v>97362</v>
      </c>
      <c r="L98" s="65">
        <v>103886</v>
      </c>
      <c r="M98" s="86">
        <v>101243</v>
      </c>
      <c r="N98" s="158">
        <v>121851</v>
      </c>
      <c r="O98" s="150">
        <f>SUM(C98:N98)</f>
        <v>1286476</v>
      </c>
    </row>
    <row r="99" spans="1:15" ht="13.5" thickBot="1">
      <c r="A99" s="110">
        <v>60</v>
      </c>
      <c r="B99" s="11" t="s">
        <v>169</v>
      </c>
      <c r="C99" s="61">
        <f>57158+149217</f>
        <v>206375</v>
      </c>
      <c r="D99" s="61">
        <v>193150</v>
      </c>
      <c r="E99" s="61">
        <v>212018</v>
      </c>
      <c r="F99" s="61">
        <v>204610</v>
      </c>
      <c r="G99" s="61">
        <v>210051</v>
      </c>
      <c r="H99" s="61">
        <v>196581</v>
      </c>
      <c r="I99" s="61">
        <v>207825</v>
      </c>
      <c r="J99" s="61">
        <v>201237</v>
      </c>
      <c r="K99" s="61">
        <v>196925</v>
      </c>
      <c r="L99" s="65">
        <v>206482</v>
      </c>
      <c r="M99" s="100">
        <v>203974</v>
      </c>
      <c r="N99" s="100">
        <v>221448</v>
      </c>
      <c r="O99" s="151">
        <f>SUM(C99:N99)</f>
        <v>2460676</v>
      </c>
    </row>
    <row r="100" spans="2:15" ht="12.75">
      <c r="B100" s="9" t="s">
        <v>146</v>
      </c>
      <c r="C100" s="62">
        <f>SUM(C95:C99)</f>
        <v>1031326</v>
      </c>
      <c r="D100" s="62">
        <f aca="true" t="shared" si="19" ref="D100:O100">SUM(D95:D99)</f>
        <v>894453</v>
      </c>
      <c r="E100" s="62">
        <f t="shared" si="19"/>
        <v>996819</v>
      </c>
      <c r="F100" s="62">
        <f t="shared" si="19"/>
        <v>993763</v>
      </c>
      <c r="G100" s="62">
        <f t="shared" si="19"/>
        <v>981208</v>
      </c>
      <c r="H100" s="62">
        <f t="shared" si="19"/>
        <v>945289</v>
      </c>
      <c r="I100" s="62">
        <f t="shared" si="19"/>
        <v>1001992</v>
      </c>
      <c r="J100" s="62">
        <f t="shared" si="19"/>
        <v>986142</v>
      </c>
      <c r="K100" s="62">
        <f t="shared" si="19"/>
        <v>945515</v>
      </c>
      <c r="L100" s="62">
        <f t="shared" si="19"/>
        <v>983959</v>
      </c>
      <c r="M100" s="62">
        <f t="shared" si="19"/>
        <v>942614</v>
      </c>
      <c r="N100" s="62">
        <f t="shared" si="19"/>
        <v>1093378</v>
      </c>
      <c r="O100" s="62">
        <f t="shared" si="19"/>
        <v>11796458</v>
      </c>
    </row>
    <row r="101" spans="2:15" ht="12.75" customHeight="1" thickBot="1">
      <c r="B101" s="492" t="s">
        <v>94</v>
      </c>
      <c r="C101" s="493"/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494"/>
    </row>
    <row r="102" spans="1:15" ht="12.75">
      <c r="A102" s="110">
        <v>61</v>
      </c>
      <c r="B102" s="11" t="s">
        <v>116</v>
      </c>
      <c r="C102" s="133">
        <f>27276+40541</f>
        <v>67817</v>
      </c>
      <c r="D102" s="133">
        <v>43655</v>
      </c>
      <c r="E102" s="133">
        <v>47269</v>
      </c>
      <c r="F102" s="133">
        <v>54671</v>
      </c>
      <c r="G102" s="133">
        <v>44865</v>
      </c>
      <c r="H102" s="133">
        <v>50259</v>
      </c>
      <c r="I102" s="133">
        <v>57521</v>
      </c>
      <c r="J102" s="133">
        <v>54601</v>
      </c>
      <c r="K102" s="133">
        <v>46756</v>
      </c>
      <c r="L102" s="133">
        <v>52681</v>
      </c>
      <c r="M102" s="133">
        <v>49700</v>
      </c>
      <c r="N102" s="134">
        <v>64772</v>
      </c>
      <c r="O102" s="173">
        <f>SUM(C102:N102)</f>
        <v>634567</v>
      </c>
    </row>
    <row r="103" spans="1:15" ht="12.75">
      <c r="A103" s="110">
        <v>62</v>
      </c>
      <c r="B103" s="11" t="s">
        <v>117</v>
      </c>
      <c r="C103" s="133">
        <f>51420+94965</f>
        <v>146385</v>
      </c>
      <c r="D103" s="133">
        <v>111224</v>
      </c>
      <c r="E103" s="133">
        <v>123572</v>
      </c>
      <c r="F103" s="133">
        <v>130136</v>
      </c>
      <c r="G103" s="133">
        <v>120879</v>
      </c>
      <c r="H103" s="133">
        <v>130818</v>
      </c>
      <c r="I103" s="133">
        <v>143150</v>
      </c>
      <c r="J103" s="133">
        <v>142423</v>
      </c>
      <c r="K103" s="134">
        <v>123990</v>
      </c>
      <c r="L103" s="134">
        <v>133123</v>
      </c>
      <c r="M103" s="134">
        <v>131800</v>
      </c>
      <c r="N103" s="134">
        <v>149692</v>
      </c>
      <c r="O103" s="174">
        <f>SUM(C103:N103)</f>
        <v>1587192</v>
      </c>
    </row>
    <row r="104" spans="1:15" ht="13.5" thickBot="1">
      <c r="A104" s="110">
        <v>63</v>
      </c>
      <c r="B104" s="11" t="s">
        <v>95</v>
      </c>
      <c r="C104" s="137">
        <f>52235+108992</f>
        <v>161227</v>
      </c>
      <c r="D104" s="137">
        <v>128815</v>
      </c>
      <c r="E104" s="137">
        <v>141765</v>
      </c>
      <c r="F104" s="137">
        <v>149031</v>
      </c>
      <c r="G104" s="137">
        <v>140918</v>
      </c>
      <c r="H104" s="137">
        <v>146426</v>
      </c>
      <c r="I104" s="137">
        <v>160124</v>
      </c>
      <c r="J104" s="137">
        <v>158045</v>
      </c>
      <c r="K104" s="138">
        <v>143844</v>
      </c>
      <c r="L104" s="138">
        <v>152908</v>
      </c>
      <c r="M104" s="138">
        <v>176332.00000000044</v>
      </c>
      <c r="N104" s="138">
        <v>183111.7272727276</v>
      </c>
      <c r="O104" s="175">
        <f>SUM(C104:N104)</f>
        <v>1842546.727272728</v>
      </c>
    </row>
    <row r="105" spans="2:15" ht="12.75">
      <c r="B105" s="9" t="s">
        <v>146</v>
      </c>
      <c r="C105" s="135">
        <f>SUM(C102:C104)</f>
        <v>375429</v>
      </c>
      <c r="D105" s="135">
        <f aca="true" t="shared" si="20" ref="D105:O105">SUM(D102:D104)</f>
        <v>283694</v>
      </c>
      <c r="E105" s="135">
        <f t="shared" si="20"/>
        <v>312606</v>
      </c>
      <c r="F105" s="135">
        <f t="shared" si="20"/>
        <v>333838</v>
      </c>
      <c r="G105" s="135">
        <f t="shared" si="20"/>
        <v>306662</v>
      </c>
      <c r="H105" s="135">
        <f t="shared" si="20"/>
        <v>327503</v>
      </c>
      <c r="I105" s="135">
        <f t="shared" si="20"/>
        <v>360795</v>
      </c>
      <c r="J105" s="135">
        <f t="shared" si="20"/>
        <v>355069</v>
      </c>
      <c r="K105" s="135">
        <f t="shared" si="20"/>
        <v>314590</v>
      </c>
      <c r="L105" s="135">
        <f t="shared" si="20"/>
        <v>338712</v>
      </c>
      <c r="M105" s="135">
        <f t="shared" si="20"/>
        <v>357832.00000000047</v>
      </c>
      <c r="N105" s="135">
        <f t="shared" si="20"/>
        <v>397575.72727272764</v>
      </c>
      <c r="O105" s="172">
        <f t="shared" si="20"/>
        <v>4064305.727272728</v>
      </c>
    </row>
    <row r="106" spans="2:15" ht="12.75" customHeight="1" thickBot="1">
      <c r="B106" s="492" t="s">
        <v>96</v>
      </c>
      <c r="C106" s="493"/>
      <c r="D106" s="493"/>
      <c r="E106" s="493"/>
      <c r="F106" s="493"/>
      <c r="G106" s="493"/>
      <c r="H106" s="493"/>
      <c r="I106" s="493"/>
      <c r="J106" s="504"/>
      <c r="K106" s="493"/>
      <c r="L106" s="493"/>
      <c r="M106" s="493"/>
      <c r="N106" s="493"/>
      <c r="O106" s="494"/>
    </row>
    <row r="107" spans="1:15" ht="12.75">
      <c r="A107" s="110">
        <v>64</v>
      </c>
      <c r="B107" s="11" t="s">
        <v>97</v>
      </c>
      <c r="C107" s="61">
        <f>791+89237</f>
        <v>90028</v>
      </c>
      <c r="D107" s="61">
        <v>68820</v>
      </c>
      <c r="E107" s="61">
        <v>72522</v>
      </c>
      <c r="F107" s="61">
        <v>74268</v>
      </c>
      <c r="G107" s="61">
        <v>75313</v>
      </c>
      <c r="H107" s="61">
        <v>74567</v>
      </c>
      <c r="I107" s="65">
        <v>77920</v>
      </c>
      <c r="J107" s="86">
        <v>74311</v>
      </c>
      <c r="K107" s="117">
        <v>68660</v>
      </c>
      <c r="L107" s="100">
        <v>67749</v>
      </c>
      <c r="M107" s="86">
        <v>68918</v>
      </c>
      <c r="N107" s="148">
        <v>84057</v>
      </c>
      <c r="O107" s="149">
        <f>SUM(C107:N107)</f>
        <v>897133</v>
      </c>
    </row>
    <row r="108" spans="1:16" ht="12.75">
      <c r="A108" s="110">
        <v>65</v>
      </c>
      <c r="B108" s="11" t="s">
        <v>99</v>
      </c>
      <c r="C108" s="61">
        <f>4524+77679</f>
        <v>82203</v>
      </c>
      <c r="D108" s="61">
        <v>60554</v>
      </c>
      <c r="E108" s="61">
        <v>65592</v>
      </c>
      <c r="F108" s="61">
        <v>70563</v>
      </c>
      <c r="G108" s="61">
        <v>62507</v>
      </c>
      <c r="H108" s="61">
        <v>66024</v>
      </c>
      <c r="I108" s="61">
        <v>71939</v>
      </c>
      <c r="J108" s="86">
        <v>66627</v>
      </c>
      <c r="K108" s="86">
        <v>60077</v>
      </c>
      <c r="L108" s="86">
        <v>60982</v>
      </c>
      <c r="M108" s="86">
        <v>58807</v>
      </c>
      <c r="N108" s="148">
        <v>69885</v>
      </c>
      <c r="O108" s="150">
        <f>SUM(C108:N108)</f>
        <v>795760</v>
      </c>
      <c r="P108" s="40"/>
    </row>
    <row r="109" spans="1:15" ht="12.75">
      <c r="A109" s="110">
        <v>66</v>
      </c>
      <c r="B109" s="11" t="s">
        <v>100</v>
      </c>
      <c r="C109" s="61">
        <f>3343+122541</f>
        <v>125884</v>
      </c>
      <c r="D109" s="61">
        <v>72154</v>
      </c>
      <c r="E109" s="61">
        <v>80981</v>
      </c>
      <c r="F109" s="61">
        <v>90453</v>
      </c>
      <c r="G109" s="61">
        <v>72551</v>
      </c>
      <c r="H109" s="61">
        <v>82994</v>
      </c>
      <c r="I109" s="65">
        <v>83149</v>
      </c>
      <c r="J109" s="86">
        <v>83243</v>
      </c>
      <c r="K109" s="86">
        <v>70998</v>
      </c>
      <c r="L109" s="86">
        <v>73852</v>
      </c>
      <c r="M109" s="86">
        <v>74196</v>
      </c>
      <c r="N109" s="148">
        <v>93778</v>
      </c>
      <c r="O109" s="150">
        <f>SUM(C109:N109)</f>
        <v>1004233</v>
      </c>
    </row>
    <row r="110" spans="1:15" ht="13.5" thickBot="1">
      <c r="A110" s="110">
        <v>67</v>
      </c>
      <c r="B110" s="11" t="s">
        <v>101</v>
      </c>
      <c r="C110" s="61">
        <f>49129+45530</f>
        <v>94659</v>
      </c>
      <c r="D110" s="61">
        <v>61616</v>
      </c>
      <c r="E110" s="61">
        <v>62094</v>
      </c>
      <c r="F110" s="61">
        <v>70531</v>
      </c>
      <c r="G110" s="61">
        <v>63286</v>
      </c>
      <c r="H110" s="61">
        <v>62261</v>
      </c>
      <c r="I110" s="118">
        <v>69657</v>
      </c>
      <c r="J110" s="118">
        <v>65240</v>
      </c>
      <c r="K110" s="119">
        <v>64780</v>
      </c>
      <c r="L110" s="119">
        <v>73629</v>
      </c>
      <c r="M110" s="119">
        <v>77843</v>
      </c>
      <c r="N110" s="65">
        <v>89048</v>
      </c>
      <c r="O110" s="151">
        <f>SUM(C110:N110)</f>
        <v>854644</v>
      </c>
    </row>
    <row r="111" spans="2:15" ht="12.75">
      <c r="B111" s="9" t="s">
        <v>146</v>
      </c>
      <c r="C111" s="62">
        <f>SUM(C107:C110)</f>
        <v>392774</v>
      </c>
      <c r="D111" s="62">
        <f aca="true" t="shared" si="21" ref="D111:O111">SUM(D107:D110)</f>
        <v>263144</v>
      </c>
      <c r="E111" s="62">
        <f t="shared" si="21"/>
        <v>281189</v>
      </c>
      <c r="F111" s="62">
        <f t="shared" si="21"/>
        <v>305815</v>
      </c>
      <c r="G111" s="62">
        <f t="shared" si="21"/>
        <v>273657</v>
      </c>
      <c r="H111" s="62">
        <f t="shared" si="21"/>
        <v>285846</v>
      </c>
      <c r="I111" s="62">
        <f t="shared" si="21"/>
        <v>302665</v>
      </c>
      <c r="J111" s="62">
        <f t="shared" si="21"/>
        <v>289421</v>
      </c>
      <c r="K111" s="62">
        <f t="shared" si="21"/>
        <v>264515</v>
      </c>
      <c r="L111" s="62">
        <f t="shared" si="21"/>
        <v>276212</v>
      </c>
      <c r="M111" s="62">
        <f t="shared" si="21"/>
        <v>279764</v>
      </c>
      <c r="N111" s="62">
        <f t="shared" si="21"/>
        <v>336768</v>
      </c>
      <c r="O111" s="62">
        <f t="shared" si="21"/>
        <v>3551770</v>
      </c>
    </row>
    <row r="112" spans="2:15" ht="13.5" thickBot="1">
      <c r="B112" s="492" t="s">
        <v>103</v>
      </c>
      <c r="C112" s="504"/>
      <c r="D112" s="504"/>
      <c r="E112" s="504"/>
      <c r="F112" s="504"/>
      <c r="G112" s="504"/>
      <c r="H112" s="504"/>
      <c r="I112" s="504"/>
      <c r="J112" s="504"/>
      <c r="K112" s="504"/>
      <c r="L112" s="504"/>
      <c r="M112" s="504"/>
      <c r="N112" s="504"/>
      <c r="O112" s="494"/>
    </row>
    <row r="113" spans="1:15" ht="12.75">
      <c r="A113" s="110">
        <v>68</v>
      </c>
      <c r="B113" s="123" t="s">
        <v>104</v>
      </c>
      <c r="C113" s="124">
        <v>286066</v>
      </c>
      <c r="D113" s="124">
        <v>209134</v>
      </c>
      <c r="E113" s="124">
        <v>236563</v>
      </c>
      <c r="F113" s="125">
        <v>260267</v>
      </c>
      <c r="G113" s="125">
        <v>254754</v>
      </c>
      <c r="H113" s="125">
        <v>265754</v>
      </c>
      <c r="I113" s="125">
        <v>251865</v>
      </c>
      <c r="J113" s="125">
        <v>265385</v>
      </c>
      <c r="K113" s="125">
        <v>229506</v>
      </c>
      <c r="L113" s="125">
        <v>265193</v>
      </c>
      <c r="M113" s="125">
        <v>260331</v>
      </c>
      <c r="N113" s="152">
        <v>301946</v>
      </c>
      <c r="O113" s="154">
        <f>SUM(C113:N113)</f>
        <v>3086764</v>
      </c>
    </row>
    <row r="114" spans="1:17" ht="12.75" customHeight="1">
      <c r="A114" s="110">
        <v>69</v>
      </c>
      <c r="B114" s="123" t="s">
        <v>200</v>
      </c>
      <c r="C114" s="124">
        <v>181176</v>
      </c>
      <c r="D114" s="124">
        <v>110585</v>
      </c>
      <c r="E114" s="124">
        <v>119667</v>
      </c>
      <c r="F114" s="124">
        <v>146194</v>
      </c>
      <c r="G114" s="124">
        <v>144522</v>
      </c>
      <c r="H114" s="124">
        <v>138774</v>
      </c>
      <c r="I114" s="124">
        <v>89379</v>
      </c>
      <c r="J114" s="124">
        <v>129079</v>
      </c>
      <c r="K114" s="124">
        <v>115403</v>
      </c>
      <c r="L114" s="124">
        <v>138857</v>
      </c>
      <c r="M114" s="124">
        <v>138283</v>
      </c>
      <c r="N114" s="153">
        <v>169896</v>
      </c>
      <c r="O114" s="155">
        <f>SUM(C114:N114)</f>
        <v>1621815</v>
      </c>
      <c r="P114" s="18"/>
      <c r="Q114" s="18"/>
    </row>
    <row r="115" spans="1:22" ht="12.75" customHeight="1">
      <c r="A115" s="110">
        <v>70</v>
      </c>
      <c r="B115" s="123" t="s">
        <v>106</v>
      </c>
      <c r="C115" s="124">
        <v>153880</v>
      </c>
      <c r="D115" s="124">
        <v>91114</v>
      </c>
      <c r="E115" s="124">
        <v>97188</v>
      </c>
      <c r="F115" s="124">
        <v>121548</v>
      </c>
      <c r="G115" s="124">
        <v>125393</v>
      </c>
      <c r="H115" s="124">
        <v>118010</v>
      </c>
      <c r="I115" s="124">
        <v>107770</v>
      </c>
      <c r="J115" s="124">
        <v>106659</v>
      </c>
      <c r="K115" s="124">
        <v>94945</v>
      </c>
      <c r="L115" s="124">
        <v>113643</v>
      </c>
      <c r="M115" s="124">
        <v>113039</v>
      </c>
      <c r="N115" s="148">
        <v>141327</v>
      </c>
      <c r="O115" s="155">
        <f>SUM(C115:N115)</f>
        <v>1384516</v>
      </c>
      <c r="P115" s="510"/>
      <c r="Q115" s="510"/>
      <c r="R115" s="510"/>
      <c r="S115" s="510"/>
      <c r="T115" s="510"/>
      <c r="U115" s="510"/>
      <c r="V115" s="510"/>
    </row>
    <row r="116" spans="1:29" ht="12.75" customHeight="1">
      <c r="A116" s="110">
        <v>71</v>
      </c>
      <c r="B116" s="123" t="s">
        <v>107</v>
      </c>
      <c r="C116" s="124">
        <v>131115</v>
      </c>
      <c r="D116" s="124">
        <v>74553</v>
      </c>
      <c r="E116" s="124">
        <v>82916</v>
      </c>
      <c r="F116" s="124">
        <v>105005</v>
      </c>
      <c r="G116" s="124">
        <v>105174</v>
      </c>
      <c r="H116" s="124">
        <v>103504</v>
      </c>
      <c r="I116" s="124">
        <v>126032</v>
      </c>
      <c r="J116" s="124">
        <v>92265</v>
      </c>
      <c r="K116" s="124">
        <v>77320</v>
      </c>
      <c r="L116" s="124">
        <v>96605</v>
      </c>
      <c r="M116" s="124">
        <v>96530</v>
      </c>
      <c r="N116" s="148">
        <v>118812</v>
      </c>
      <c r="O116" s="155">
        <f>SUM(C116:N116)</f>
        <v>1209831</v>
      </c>
      <c r="P116" s="126"/>
      <c r="Q116" s="126"/>
      <c r="R116" s="126"/>
      <c r="Z116" s="108"/>
      <c r="AA116" s="108"/>
      <c r="AB116" s="23"/>
      <c r="AC116" s="23"/>
    </row>
    <row r="117" spans="1:29" ht="12.75" customHeight="1" thickBot="1">
      <c r="A117" s="110">
        <v>72</v>
      </c>
      <c r="B117" s="123" t="s">
        <v>201</v>
      </c>
      <c r="C117" s="124">
        <v>187991</v>
      </c>
      <c r="D117" s="124">
        <v>122529</v>
      </c>
      <c r="E117" s="124">
        <v>131803</v>
      </c>
      <c r="F117" s="125">
        <v>157957</v>
      </c>
      <c r="G117" s="125">
        <v>157324</v>
      </c>
      <c r="H117" s="125">
        <v>152572</v>
      </c>
      <c r="I117" s="125">
        <v>142428</v>
      </c>
      <c r="J117" s="125">
        <v>141688</v>
      </c>
      <c r="K117" s="125">
        <v>130195</v>
      </c>
      <c r="L117" s="125">
        <v>152851</v>
      </c>
      <c r="M117" s="125">
        <v>150927</v>
      </c>
      <c r="N117" s="148">
        <v>181959</v>
      </c>
      <c r="O117" s="156">
        <f>SUM(C117:N117)</f>
        <v>1810224</v>
      </c>
      <c r="P117" s="23"/>
      <c r="Q117" s="23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23"/>
      <c r="AC117" s="23"/>
    </row>
    <row r="118" spans="2:15" ht="12.75">
      <c r="B118" s="9" t="s">
        <v>146</v>
      </c>
      <c r="C118" s="85">
        <f>SUM(C113:C117)</f>
        <v>940228</v>
      </c>
      <c r="D118" s="85">
        <f aca="true" t="shared" si="22" ref="D118:O118">SUM(D113:D117)</f>
        <v>607915</v>
      </c>
      <c r="E118" s="85">
        <f t="shared" si="22"/>
        <v>668137</v>
      </c>
      <c r="F118" s="85">
        <f t="shared" si="22"/>
        <v>790971</v>
      </c>
      <c r="G118" s="85">
        <f t="shared" si="22"/>
        <v>787167</v>
      </c>
      <c r="H118" s="85">
        <f t="shared" si="22"/>
        <v>778614</v>
      </c>
      <c r="I118" s="85">
        <f t="shared" si="22"/>
        <v>717474</v>
      </c>
      <c r="J118" s="85">
        <f t="shared" si="22"/>
        <v>735076</v>
      </c>
      <c r="K118" s="85">
        <f t="shared" si="22"/>
        <v>647369</v>
      </c>
      <c r="L118" s="85">
        <f t="shared" si="22"/>
        <v>767149</v>
      </c>
      <c r="M118" s="85">
        <f t="shared" si="22"/>
        <v>759110</v>
      </c>
      <c r="N118" s="85">
        <f t="shared" si="22"/>
        <v>913940</v>
      </c>
      <c r="O118" s="85">
        <f t="shared" si="22"/>
        <v>9113150</v>
      </c>
    </row>
    <row r="119" spans="2:15" ht="12.75" customHeight="1" thickBot="1">
      <c r="B119" s="492" t="s">
        <v>109</v>
      </c>
      <c r="C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493"/>
      <c r="O119" s="494"/>
    </row>
    <row r="120" spans="1:15" ht="12.75">
      <c r="A120" s="110">
        <v>72</v>
      </c>
      <c r="B120" s="11" t="s">
        <v>110</v>
      </c>
      <c r="C120" s="61">
        <f>113891+119000</f>
        <v>232891</v>
      </c>
      <c r="D120" s="61">
        <v>207588</v>
      </c>
      <c r="E120" s="61">
        <v>233074</v>
      </c>
      <c r="F120" s="61">
        <v>226884</v>
      </c>
      <c r="G120" s="61">
        <v>235372</v>
      </c>
      <c r="H120" s="61">
        <v>236268</v>
      </c>
      <c r="I120" s="61">
        <v>243125</v>
      </c>
      <c r="J120" s="61">
        <v>243218</v>
      </c>
      <c r="K120" s="65">
        <v>245606</v>
      </c>
      <c r="L120" s="65">
        <v>253937</v>
      </c>
      <c r="M120" s="65">
        <v>232037</v>
      </c>
      <c r="N120" s="65">
        <v>263606</v>
      </c>
      <c r="O120" s="149">
        <f>SUM(C120:N120)</f>
        <v>2853606</v>
      </c>
    </row>
    <row r="121" spans="1:15" ht="13.5" thickBot="1">
      <c r="A121" s="110">
        <v>74</v>
      </c>
      <c r="B121" s="11" t="s">
        <v>111</v>
      </c>
      <c r="C121" s="61">
        <f>89840+71222</f>
        <v>161062</v>
      </c>
      <c r="D121" s="61">
        <v>115059</v>
      </c>
      <c r="E121" s="61">
        <v>124679</v>
      </c>
      <c r="F121" s="61">
        <v>133839</v>
      </c>
      <c r="G121" s="61">
        <v>148762</v>
      </c>
      <c r="H121" s="61">
        <v>136736</v>
      </c>
      <c r="I121" s="61">
        <v>131752</v>
      </c>
      <c r="J121" s="61">
        <v>129759</v>
      </c>
      <c r="K121" s="61">
        <v>121182</v>
      </c>
      <c r="L121" s="61">
        <v>131539</v>
      </c>
      <c r="M121" s="61">
        <v>145568</v>
      </c>
      <c r="N121" s="65">
        <v>146786</v>
      </c>
      <c r="O121" s="151">
        <f>SUM(C121:N121)</f>
        <v>1626723</v>
      </c>
    </row>
    <row r="122" spans="2:15" ht="13.5" thickBot="1">
      <c r="B122" s="9" t="s">
        <v>146</v>
      </c>
      <c r="C122" s="68">
        <f>SUM(C120:C121)</f>
        <v>393953</v>
      </c>
      <c r="D122" s="68">
        <f aca="true" t="shared" si="23" ref="D122:O122">SUM(D120:D121)</f>
        <v>322647</v>
      </c>
      <c r="E122" s="68">
        <f t="shared" si="23"/>
        <v>357753</v>
      </c>
      <c r="F122" s="68">
        <f t="shared" si="23"/>
        <v>360723</v>
      </c>
      <c r="G122" s="68">
        <f t="shared" si="23"/>
        <v>384134</v>
      </c>
      <c r="H122" s="68">
        <f t="shared" si="23"/>
        <v>373004</v>
      </c>
      <c r="I122" s="68">
        <f t="shared" si="23"/>
        <v>374877</v>
      </c>
      <c r="J122" s="68">
        <f t="shared" si="23"/>
        <v>372977</v>
      </c>
      <c r="K122" s="68">
        <f t="shared" si="23"/>
        <v>366788</v>
      </c>
      <c r="L122" s="68">
        <f t="shared" si="23"/>
        <v>385476</v>
      </c>
      <c r="M122" s="68">
        <f t="shared" si="23"/>
        <v>377605</v>
      </c>
      <c r="N122" s="68">
        <f t="shared" si="23"/>
        <v>410392</v>
      </c>
      <c r="O122" s="68">
        <f t="shared" si="23"/>
        <v>4480329</v>
      </c>
    </row>
    <row r="123" spans="2:15" ht="13.5" thickBot="1">
      <c r="B123" s="498" t="s">
        <v>140</v>
      </c>
      <c r="C123" s="499"/>
      <c r="D123" s="499"/>
      <c r="E123" s="499"/>
      <c r="F123" s="499"/>
      <c r="G123" s="499"/>
      <c r="H123" s="499"/>
      <c r="I123" s="499"/>
      <c r="J123" s="499"/>
      <c r="K123" s="499"/>
      <c r="L123" s="499"/>
      <c r="M123" s="499"/>
      <c r="N123" s="499"/>
      <c r="O123" s="500"/>
    </row>
    <row r="124" spans="1:15" ht="12.75">
      <c r="A124" s="110">
        <v>75</v>
      </c>
      <c r="B124" s="11" t="s">
        <v>139</v>
      </c>
      <c r="C124" s="99">
        <f>102581+44954</f>
        <v>147535</v>
      </c>
      <c r="D124" s="99">
        <v>93373</v>
      </c>
      <c r="E124" s="99">
        <v>100238</v>
      </c>
      <c r="F124" s="99">
        <v>117826</v>
      </c>
      <c r="G124" s="99">
        <v>69985</v>
      </c>
      <c r="H124" s="99">
        <v>106515</v>
      </c>
      <c r="I124" s="99">
        <v>119256</v>
      </c>
      <c r="J124" s="99">
        <v>109415</v>
      </c>
      <c r="K124" s="100">
        <v>106590</v>
      </c>
      <c r="L124" s="100">
        <v>120657</v>
      </c>
      <c r="M124" s="100">
        <v>104902</v>
      </c>
      <c r="N124" s="100">
        <v>139373</v>
      </c>
      <c r="O124" s="143">
        <f>SUM(C124:N124)</f>
        <v>1335665</v>
      </c>
    </row>
    <row r="125" spans="1:15" ht="12.75">
      <c r="A125" s="110">
        <v>76</v>
      </c>
      <c r="B125" s="11" t="s">
        <v>138</v>
      </c>
      <c r="C125" s="99">
        <f>121908+53674</f>
        <v>175582</v>
      </c>
      <c r="D125" s="99">
        <v>111914</v>
      </c>
      <c r="E125" s="99">
        <v>119625</v>
      </c>
      <c r="F125" s="99">
        <v>141938</v>
      </c>
      <c r="G125" s="99">
        <v>82799</v>
      </c>
      <c r="H125" s="99">
        <v>132863</v>
      </c>
      <c r="I125" s="99">
        <v>142339</v>
      </c>
      <c r="J125" s="99">
        <v>131494</v>
      </c>
      <c r="K125" s="100">
        <v>130980</v>
      </c>
      <c r="L125" s="100">
        <v>145436</v>
      </c>
      <c r="M125" s="100">
        <v>121722</v>
      </c>
      <c r="N125" s="100">
        <v>163882</v>
      </c>
      <c r="O125" s="144">
        <f>SUM(C125:N125)</f>
        <v>1600574</v>
      </c>
    </row>
    <row r="126" spans="1:16" ht="12.75">
      <c r="A126" s="110">
        <v>77</v>
      </c>
      <c r="B126" s="11" t="s">
        <v>137</v>
      </c>
      <c r="C126" s="99">
        <f>98936+41680</f>
        <v>140616</v>
      </c>
      <c r="D126" s="99">
        <v>89076</v>
      </c>
      <c r="E126" s="99">
        <v>99735</v>
      </c>
      <c r="F126" s="99">
        <v>116166</v>
      </c>
      <c r="G126" s="99">
        <v>79446</v>
      </c>
      <c r="H126" s="99">
        <v>109937</v>
      </c>
      <c r="I126" s="99">
        <v>121303</v>
      </c>
      <c r="J126" s="99">
        <v>110133</v>
      </c>
      <c r="K126" s="99">
        <v>99421</v>
      </c>
      <c r="L126" s="99">
        <v>109287</v>
      </c>
      <c r="M126" s="99">
        <v>102716</v>
      </c>
      <c r="N126" s="100">
        <v>124221</v>
      </c>
      <c r="O126" s="144">
        <f>SUM(C126:N126)</f>
        <v>1302057</v>
      </c>
      <c r="P126" s="40"/>
    </row>
    <row r="127" spans="1:15" ht="12.75">
      <c r="A127" s="110">
        <v>78</v>
      </c>
      <c r="B127" s="11" t="s">
        <v>136</v>
      </c>
      <c r="C127" s="99">
        <f>171321+79499</f>
        <v>250820</v>
      </c>
      <c r="D127" s="99">
        <v>165751</v>
      </c>
      <c r="E127" s="99">
        <v>174205</v>
      </c>
      <c r="F127" s="99">
        <v>200849</v>
      </c>
      <c r="G127" s="99">
        <v>179217</v>
      </c>
      <c r="H127" s="99">
        <v>191252</v>
      </c>
      <c r="I127" s="99">
        <v>199277</v>
      </c>
      <c r="J127" s="99">
        <v>184176</v>
      </c>
      <c r="K127" s="100">
        <v>175039</v>
      </c>
      <c r="L127" s="100">
        <v>194721</v>
      </c>
      <c r="M127" s="100">
        <v>182949</v>
      </c>
      <c r="N127" s="100">
        <v>222829</v>
      </c>
      <c r="O127" s="144">
        <f>SUM(C127:N127)</f>
        <v>2321085</v>
      </c>
    </row>
    <row r="128" spans="1:15" ht="13.5" thickBot="1">
      <c r="A128" s="110">
        <v>79</v>
      </c>
      <c r="B128" s="27" t="s">
        <v>171</v>
      </c>
      <c r="C128" s="120">
        <f>160803+69431</f>
        <v>230234</v>
      </c>
      <c r="D128" s="120">
        <v>142741</v>
      </c>
      <c r="E128" s="120">
        <v>149855</v>
      </c>
      <c r="F128" s="120">
        <v>178980</v>
      </c>
      <c r="G128" s="120">
        <v>155005</v>
      </c>
      <c r="H128" s="120">
        <v>169549</v>
      </c>
      <c r="I128" s="120">
        <v>178683</v>
      </c>
      <c r="J128" s="120">
        <v>161050</v>
      </c>
      <c r="K128" s="121">
        <v>153145</v>
      </c>
      <c r="L128" s="121">
        <v>168535</v>
      </c>
      <c r="M128" s="121">
        <v>156224</v>
      </c>
      <c r="N128" s="100">
        <v>191942</v>
      </c>
      <c r="O128" s="145">
        <f>SUM(C128:N128)</f>
        <v>2035943</v>
      </c>
    </row>
    <row r="129" spans="2:15" ht="13.5" thickBot="1">
      <c r="B129" s="9" t="s">
        <v>146</v>
      </c>
      <c r="C129" s="68">
        <f>SUM(C124:C128)</f>
        <v>944787</v>
      </c>
      <c r="D129" s="68">
        <f aca="true" t="shared" si="24" ref="D129:O129">SUM(D124:D128)</f>
        <v>602855</v>
      </c>
      <c r="E129" s="68">
        <f t="shared" si="24"/>
        <v>643658</v>
      </c>
      <c r="F129" s="68">
        <f t="shared" si="24"/>
        <v>755759</v>
      </c>
      <c r="G129" s="68">
        <f t="shared" si="24"/>
        <v>566452</v>
      </c>
      <c r="H129" s="68">
        <f t="shared" si="24"/>
        <v>710116</v>
      </c>
      <c r="I129" s="68">
        <f t="shared" si="24"/>
        <v>760858</v>
      </c>
      <c r="J129" s="68">
        <f t="shared" si="24"/>
        <v>696268</v>
      </c>
      <c r="K129" s="68">
        <f t="shared" si="24"/>
        <v>665175</v>
      </c>
      <c r="L129" s="68">
        <f t="shared" si="24"/>
        <v>738636</v>
      </c>
      <c r="M129" s="68">
        <f t="shared" si="24"/>
        <v>668513</v>
      </c>
      <c r="N129" s="68">
        <f t="shared" si="24"/>
        <v>842247</v>
      </c>
      <c r="O129" s="68">
        <f t="shared" si="24"/>
        <v>8595324</v>
      </c>
    </row>
    <row r="130" spans="2:15" ht="13.5" thickBot="1">
      <c r="B130" s="498" t="s">
        <v>172</v>
      </c>
      <c r="C130" s="499"/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500"/>
    </row>
    <row r="131" spans="1:15" ht="12.75">
      <c r="A131" s="110">
        <v>80</v>
      </c>
      <c r="B131" s="11" t="s">
        <v>173</v>
      </c>
      <c r="C131" s="99">
        <f>139209+62093</f>
        <v>201302</v>
      </c>
      <c r="D131" s="99">
        <v>131213</v>
      </c>
      <c r="E131" s="99">
        <v>135997</v>
      </c>
      <c r="F131" s="99">
        <v>161734</v>
      </c>
      <c r="G131" s="99">
        <v>143587</v>
      </c>
      <c r="H131" s="99">
        <v>151031</v>
      </c>
      <c r="I131" s="99">
        <v>160627</v>
      </c>
      <c r="J131" s="99">
        <v>145606</v>
      </c>
      <c r="K131" s="100">
        <v>137163</v>
      </c>
      <c r="L131" s="100">
        <v>156013</v>
      </c>
      <c r="M131" s="100">
        <v>150692</v>
      </c>
      <c r="N131" s="100">
        <v>177362</v>
      </c>
      <c r="O131" s="143">
        <f aca="true" t="shared" si="25" ref="O131:O136">SUM(C131:N131)</f>
        <v>1852327</v>
      </c>
    </row>
    <row r="132" spans="1:16" ht="12.75">
      <c r="A132" s="110">
        <v>81</v>
      </c>
      <c r="B132" s="11" t="s">
        <v>174</v>
      </c>
      <c r="C132" s="99">
        <f>136553+59741</f>
        <v>196294</v>
      </c>
      <c r="D132" s="99">
        <v>124083</v>
      </c>
      <c r="E132" s="99">
        <v>128857</v>
      </c>
      <c r="F132" s="99">
        <v>153916</v>
      </c>
      <c r="G132" s="99">
        <v>130140</v>
      </c>
      <c r="H132" s="99">
        <v>142672</v>
      </c>
      <c r="I132" s="99">
        <v>148785</v>
      </c>
      <c r="J132" s="99">
        <v>134368</v>
      </c>
      <c r="K132" s="100">
        <v>128307</v>
      </c>
      <c r="L132" s="100">
        <v>143961</v>
      </c>
      <c r="M132" s="100">
        <v>133511</v>
      </c>
      <c r="N132" s="100">
        <v>161092</v>
      </c>
      <c r="O132" s="144">
        <f t="shared" si="25"/>
        <v>1725986</v>
      </c>
      <c r="P132" s="40" t="s">
        <v>202</v>
      </c>
    </row>
    <row r="133" spans="1:16" ht="12.75">
      <c r="A133" s="110">
        <v>82</v>
      </c>
      <c r="B133" s="11" t="s">
        <v>175</v>
      </c>
      <c r="C133" s="99">
        <f>64471+37290</f>
        <v>101761</v>
      </c>
      <c r="D133" s="99">
        <v>81088</v>
      </c>
      <c r="E133" s="99">
        <v>86710</v>
      </c>
      <c r="F133" s="99">
        <v>91619</v>
      </c>
      <c r="G133" s="99">
        <v>88768</v>
      </c>
      <c r="H133" s="99">
        <v>87440</v>
      </c>
      <c r="I133" s="99">
        <v>92187</v>
      </c>
      <c r="J133" s="99">
        <v>91097</v>
      </c>
      <c r="K133" s="100">
        <v>84759</v>
      </c>
      <c r="L133" s="100">
        <v>90637</v>
      </c>
      <c r="M133" s="100">
        <v>90040</v>
      </c>
      <c r="N133" s="100">
        <v>103547</v>
      </c>
      <c r="O133" s="144">
        <f t="shared" si="25"/>
        <v>1089653</v>
      </c>
      <c r="P133" s="40"/>
    </row>
    <row r="134" spans="1:15" ht="12.75">
      <c r="A134" s="110">
        <v>83</v>
      </c>
      <c r="B134" s="11" t="s">
        <v>176</v>
      </c>
      <c r="C134" s="99">
        <f>48335+26135</f>
        <v>74470</v>
      </c>
      <c r="D134" s="99">
        <v>54242</v>
      </c>
      <c r="E134" s="99">
        <v>59805</v>
      </c>
      <c r="F134" s="99">
        <v>67565</v>
      </c>
      <c r="G134" s="99">
        <v>62794</v>
      </c>
      <c r="H134" s="99">
        <v>64374</v>
      </c>
      <c r="I134" s="99">
        <v>67331</v>
      </c>
      <c r="J134" s="100">
        <v>64508</v>
      </c>
      <c r="K134" s="100">
        <v>61374</v>
      </c>
      <c r="L134" s="100">
        <v>67317</v>
      </c>
      <c r="M134" s="100">
        <v>63451</v>
      </c>
      <c r="N134" s="100">
        <v>74692</v>
      </c>
      <c r="O134" s="144">
        <f t="shared" si="25"/>
        <v>781923</v>
      </c>
    </row>
    <row r="135" spans="1:15" ht="12.75">
      <c r="A135" s="110">
        <v>84</v>
      </c>
      <c r="B135" s="27" t="s">
        <v>102</v>
      </c>
      <c r="C135" s="99">
        <f>150673+70059</f>
        <v>220732</v>
      </c>
      <c r="D135" s="99">
        <v>148113</v>
      </c>
      <c r="E135" s="99">
        <v>155045</v>
      </c>
      <c r="F135" s="99">
        <v>180059</v>
      </c>
      <c r="G135" s="120">
        <v>162615</v>
      </c>
      <c r="H135" s="120">
        <v>168836</v>
      </c>
      <c r="I135" s="120">
        <v>176827</v>
      </c>
      <c r="J135" s="120">
        <v>161734</v>
      </c>
      <c r="K135" s="121">
        <v>153596</v>
      </c>
      <c r="L135" s="121">
        <v>172048</v>
      </c>
      <c r="M135" s="121">
        <v>163682</v>
      </c>
      <c r="N135" s="100">
        <v>191747</v>
      </c>
      <c r="O135" s="144">
        <f t="shared" si="25"/>
        <v>2055034</v>
      </c>
    </row>
    <row r="136" spans="1:15" ht="13.5" thickBot="1">
      <c r="A136" s="110">
        <v>85</v>
      </c>
      <c r="B136" s="11" t="s">
        <v>177</v>
      </c>
      <c r="C136" s="99">
        <f>44140+23957</f>
        <v>68097</v>
      </c>
      <c r="D136" s="99">
        <v>48674</v>
      </c>
      <c r="E136" s="99">
        <v>52741</v>
      </c>
      <c r="F136" s="99">
        <v>59904</v>
      </c>
      <c r="G136" s="99">
        <v>54444</v>
      </c>
      <c r="H136" s="99">
        <v>56742</v>
      </c>
      <c r="I136" s="99">
        <v>59900</v>
      </c>
      <c r="J136" s="99">
        <v>58548</v>
      </c>
      <c r="K136" s="100">
        <v>56814</v>
      </c>
      <c r="L136" s="100">
        <v>61755</v>
      </c>
      <c r="M136" s="100">
        <v>58114</v>
      </c>
      <c r="N136" s="100">
        <v>68510</v>
      </c>
      <c r="O136" s="145">
        <f t="shared" si="25"/>
        <v>704243</v>
      </c>
    </row>
    <row r="137" spans="2:15" ht="13.5" thickBot="1">
      <c r="B137" s="9" t="s">
        <v>146</v>
      </c>
      <c r="C137" s="68">
        <f>SUM(C131:C136)</f>
        <v>862656</v>
      </c>
      <c r="D137" s="68">
        <f aca="true" t="shared" si="26" ref="D137:O137">SUM(D131:D136)</f>
        <v>587413</v>
      </c>
      <c r="E137" s="68">
        <f t="shared" si="26"/>
        <v>619155</v>
      </c>
      <c r="F137" s="68">
        <f t="shared" si="26"/>
        <v>714797</v>
      </c>
      <c r="G137" s="68">
        <f t="shared" si="26"/>
        <v>642348</v>
      </c>
      <c r="H137" s="68">
        <f t="shared" si="26"/>
        <v>671095</v>
      </c>
      <c r="I137" s="68">
        <f t="shared" si="26"/>
        <v>705657</v>
      </c>
      <c r="J137" s="68">
        <f t="shared" si="26"/>
        <v>655861</v>
      </c>
      <c r="K137" s="68">
        <f t="shared" si="26"/>
        <v>622013</v>
      </c>
      <c r="L137" s="68">
        <f t="shared" si="26"/>
        <v>691731</v>
      </c>
      <c r="M137" s="68">
        <f t="shared" si="26"/>
        <v>659490</v>
      </c>
      <c r="N137" s="68">
        <f t="shared" si="26"/>
        <v>776950</v>
      </c>
      <c r="O137" s="68">
        <f t="shared" si="26"/>
        <v>8209166</v>
      </c>
    </row>
    <row r="138" spans="2:15" ht="12.75" customHeight="1" thickBot="1">
      <c r="B138" s="498" t="s">
        <v>178</v>
      </c>
      <c r="C138" s="499"/>
      <c r="D138" s="499"/>
      <c r="E138" s="499"/>
      <c r="F138" s="499"/>
      <c r="G138" s="499"/>
      <c r="H138" s="499"/>
      <c r="I138" s="499"/>
      <c r="J138" s="499"/>
      <c r="K138" s="499"/>
      <c r="L138" s="499"/>
      <c r="M138" s="499"/>
      <c r="N138" s="499"/>
      <c r="O138" s="500"/>
    </row>
    <row r="139" spans="1:15" ht="12.75">
      <c r="A139" s="110">
        <v>86</v>
      </c>
      <c r="B139" s="11" t="s">
        <v>179</v>
      </c>
      <c r="C139" s="61">
        <f>52642+7048</f>
        <v>59690</v>
      </c>
      <c r="D139" s="61">
        <v>48042</v>
      </c>
      <c r="E139" s="61">
        <v>54592</v>
      </c>
      <c r="F139" s="61">
        <v>55957</v>
      </c>
      <c r="G139" s="61">
        <v>53352</v>
      </c>
      <c r="H139" s="61">
        <v>54052</v>
      </c>
      <c r="I139" s="61">
        <v>57634</v>
      </c>
      <c r="J139" s="65">
        <v>55332</v>
      </c>
      <c r="K139" s="65">
        <v>54566</v>
      </c>
      <c r="L139" s="65">
        <v>58418</v>
      </c>
      <c r="M139" s="80">
        <v>57645</v>
      </c>
      <c r="N139" s="80">
        <v>64938</v>
      </c>
      <c r="O139" s="149">
        <f>SUM(C139:N139)</f>
        <v>674218</v>
      </c>
    </row>
    <row r="140" spans="1:15" ht="13.5" thickBot="1">
      <c r="A140" s="110">
        <v>87</v>
      </c>
      <c r="B140" s="11" t="s">
        <v>180</v>
      </c>
      <c r="C140" s="61">
        <f>97876+12023</f>
        <v>109899</v>
      </c>
      <c r="D140" s="61">
        <v>76888</v>
      </c>
      <c r="E140" s="61">
        <v>87509</v>
      </c>
      <c r="F140" s="61">
        <v>94114</v>
      </c>
      <c r="G140" s="61">
        <v>83896</v>
      </c>
      <c r="H140" s="61">
        <v>85487</v>
      </c>
      <c r="I140" s="61">
        <v>87458</v>
      </c>
      <c r="J140" s="65">
        <v>85050</v>
      </c>
      <c r="K140" s="65">
        <v>81518</v>
      </c>
      <c r="L140" s="86">
        <v>88462</v>
      </c>
      <c r="M140" s="87">
        <v>86072</v>
      </c>
      <c r="N140" s="87">
        <v>92867.5757575757</v>
      </c>
      <c r="O140" s="151">
        <f>SUM(C140:N140)</f>
        <v>1059220.5757575757</v>
      </c>
    </row>
    <row r="141" spans="2:15" ht="13.5" thickBot="1">
      <c r="B141" s="9" t="s">
        <v>146</v>
      </c>
      <c r="C141" s="68">
        <f>SUM(C139:C140)</f>
        <v>169589</v>
      </c>
      <c r="D141" s="68">
        <f aca="true" t="shared" si="27" ref="D141:O141">SUM(D139:D140)</f>
        <v>124930</v>
      </c>
      <c r="E141" s="68">
        <f t="shared" si="27"/>
        <v>142101</v>
      </c>
      <c r="F141" s="68">
        <f t="shared" si="27"/>
        <v>150071</v>
      </c>
      <c r="G141" s="68">
        <f t="shared" si="27"/>
        <v>137248</v>
      </c>
      <c r="H141" s="68">
        <f t="shared" si="27"/>
        <v>139539</v>
      </c>
      <c r="I141" s="68">
        <f t="shared" si="27"/>
        <v>145092</v>
      </c>
      <c r="J141" s="68">
        <f t="shared" si="27"/>
        <v>140382</v>
      </c>
      <c r="K141" s="68">
        <f t="shared" si="27"/>
        <v>136084</v>
      </c>
      <c r="L141" s="68">
        <f t="shared" si="27"/>
        <v>146880</v>
      </c>
      <c r="M141" s="68">
        <f t="shared" si="27"/>
        <v>143717</v>
      </c>
      <c r="N141" s="68">
        <f t="shared" si="27"/>
        <v>157805.5757575757</v>
      </c>
      <c r="O141" s="68">
        <f t="shared" si="27"/>
        <v>1733438.5757575757</v>
      </c>
    </row>
    <row r="142" spans="2:15" ht="13.5" thickBot="1">
      <c r="B142" s="498" t="s">
        <v>195</v>
      </c>
      <c r="C142" s="499"/>
      <c r="D142" s="499"/>
      <c r="E142" s="499"/>
      <c r="F142" s="499"/>
      <c r="G142" s="499"/>
      <c r="H142" s="499"/>
      <c r="I142" s="499"/>
      <c r="J142" s="499"/>
      <c r="K142" s="499"/>
      <c r="L142" s="499"/>
      <c r="M142" s="499"/>
      <c r="N142" s="499"/>
      <c r="O142" s="500"/>
    </row>
    <row r="143" spans="1:15" ht="13.5" thickBot="1">
      <c r="A143" s="110">
        <v>88</v>
      </c>
      <c r="B143" s="11" t="s">
        <v>129</v>
      </c>
      <c r="C143" s="61">
        <v>151298</v>
      </c>
      <c r="D143" s="61">
        <v>136707</v>
      </c>
      <c r="E143" s="61">
        <v>146163</v>
      </c>
      <c r="F143" s="61">
        <v>152551</v>
      </c>
      <c r="G143" s="61">
        <v>160426</v>
      </c>
      <c r="H143" s="61">
        <v>146104</v>
      </c>
      <c r="I143" s="61">
        <v>164434</v>
      </c>
      <c r="J143" s="61">
        <v>156532</v>
      </c>
      <c r="K143" s="61">
        <v>150490</v>
      </c>
      <c r="L143" s="65">
        <v>154780</v>
      </c>
      <c r="M143" s="65">
        <v>151149</v>
      </c>
      <c r="N143" s="65">
        <v>151414</v>
      </c>
      <c r="O143" s="157">
        <f>SUM(C143:N143)</f>
        <v>1822048</v>
      </c>
    </row>
    <row r="144" spans="1:15" ht="13.5" thickBot="1">
      <c r="A144" s="72"/>
      <c r="B144" s="9" t="s">
        <v>146</v>
      </c>
      <c r="C144" s="68">
        <f>SUM(C143)</f>
        <v>151298</v>
      </c>
      <c r="D144" s="68">
        <f aca="true" t="shared" si="28" ref="D144:O144">SUM(D143)</f>
        <v>136707</v>
      </c>
      <c r="E144" s="68">
        <f t="shared" si="28"/>
        <v>146163</v>
      </c>
      <c r="F144" s="68">
        <f t="shared" si="28"/>
        <v>152551</v>
      </c>
      <c r="G144" s="68">
        <f t="shared" si="28"/>
        <v>160426</v>
      </c>
      <c r="H144" s="68">
        <f t="shared" si="28"/>
        <v>146104</v>
      </c>
      <c r="I144" s="68">
        <f t="shared" si="28"/>
        <v>164434</v>
      </c>
      <c r="J144" s="68">
        <f t="shared" si="28"/>
        <v>156532</v>
      </c>
      <c r="K144" s="68">
        <f t="shared" si="28"/>
        <v>150490</v>
      </c>
      <c r="L144" s="68">
        <f t="shared" si="28"/>
        <v>154780</v>
      </c>
      <c r="M144" s="68">
        <f t="shared" si="28"/>
        <v>151149</v>
      </c>
      <c r="N144" s="68">
        <f t="shared" si="28"/>
        <v>151414</v>
      </c>
      <c r="O144" s="68">
        <f t="shared" si="28"/>
        <v>1822048</v>
      </c>
    </row>
    <row r="145" spans="1:27" s="37" customFormat="1" ht="12.75" customHeight="1" thickBot="1">
      <c r="A145" s="72"/>
      <c r="B145" s="498" t="s">
        <v>199</v>
      </c>
      <c r="C145" s="499"/>
      <c r="D145" s="499"/>
      <c r="E145" s="499"/>
      <c r="F145" s="499"/>
      <c r="G145" s="499"/>
      <c r="H145" s="499"/>
      <c r="I145" s="499"/>
      <c r="J145" s="499"/>
      <c r="K145" s="499"/>
      <c r="L145" s="499"/>
      <c r="M145" s="499"/>
      <c r="N145" s="505"/>
      <c r="O145" s="500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</row>
    <row r="146" spans="1:27" s="37" customFormat="1" ht="13.5" thickBot="1">
      <c r="A146" s="110">
        <v>89</v>
      </c>
      <c r="B146" s="11" t="s">
        <v>204</v>
      </c>
      <c r="C146" s="61">
        <v>0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5">
        <v>0</v>
      </c>
      <c r="M146" s="65">
        <v>57453</v>
      </c>
      <c r="N146" s="157">
        <v>142651</v>
      </c>
      <c r="O146" s="157">
        <f>SUM(C146:N146)</f>
        <v>200104</v>
      </c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</row>
    <row r="147" spans="1:27" s="37" customFormat="1" ht="13.5" thickBot="1">
      <c r="A147" s="72"/>
      <c r="B147" s="9" t="s">
        <v>146</v>
      </c>
      <c r="C147" s="68">
        <f aca="true" t="shared" si="29" ref="C147:L147">SUM(C146:C146)</f>
        <v>0</v>
      </c>
      <c r="D147" s="68">
        <f t="shared" si="29"/>
        <v>0</v>
      </c>
      <c r="E147" s="68">
        <f t="shared" si="29"/>
        <v>0</v>
      </c>
      <c r="F147" s="68">
        <f t="shared" si="29"/>
        <v>0</v>
      </c>
      <c r="G147" s="68">
        <f t="shared" si="29"/>
        <v>0</v>
      </c>
      <c r="H147" s="68">
        <f t="shared" si="29"/>
        <v>0</v>
      </c>
      <c r="I147" s="68">
        <f t="shared" si="29"/>
        <v>0</v>
      </c>
      <c r="J147" s="68">
        <f t="shared" si="29"/>
        <v>0</v>
      </c>
      <c r="K147" s="68">
        <f t="shared" si="29"/>
        <v>0</v>
      </c>
      <c r="L147" s="68">
        <f t="shared" si="29"/>
        <v>0</v>
      </c>
      <c r="M147" s="68">
        <f>SUM(M146)</f>
        <v>57453</v>
      </c>
      <c r="N147" s="98">
        <f>SUM(N146)</f>
        <v>142651</v>
      </c>
      <c r="O147" s="68">
        <f>SUM(O146)</f>
        <v>200104</v>
      </c>
      <c r="P147"/>
      <c r="Q147"/>
      <c r="R147" s="18"/>
      <c r="S147" s="114"/>
      <c r="T147" s="114"/>
      <c r="U147" s="114"/>
      <c r="V147" s="114"/>
      <c r="W147" s="114"/>
      <c r="X147" s="114"/>
      <c r="Y147" s="114"/>
      <c r="Z147" s="114"/>
      <c r="AA147" s="114"/>
    </row>
    <row r="148" spans="2:15" ht="32.25" thickBot="1">
      <c r="B148" s="38" t="s">
        <v>181</v>
      </c>
      <c r="C148" s="39">
        <f aca="true" t="shared" si="30" ref="C148:N148">+C10+C14+C23+C29+C34+C38+C43+C47+C52+C62+C58+C66+C74+C85+C90+C93+C100+C105+C111+C118+C122+C129+C137+C141</f>
        <v>19886020</v>
      </c>
      <c r="D148" s="39">
        <f t="shared" si="30"/>
        <v>15456470</v>
      </c>
      <c r="E148" s="39">
        <f t="shared" si="30"/>
        <v>17245066</v>
      </c>
      <c r="F148" s="39">
        <f t="shared" si="30"/>
        <v>18169994</v>
      </c>
      <c r="G148" s="39">
        <f t="shared" si="30"/>
        <v>16978447</v>
      </c>
      <c r="H148" s="39">
        <f t="shared" si="30"/>
        <v>17909830</v>
      </c>
      <c r="I148" s="39">
        <f t="shared" si="30"/>
        <v>18131400</v>
      </c>
      <c r="J148" s="39">
        <f t="shared" si="30"/>
        <v>18442904</v>
      </c>
      <c r="K148" s="39">
        <f t="shared" si="30"/>
        <v>16940410</v>
      </c>
      <c r="L148" s="39">
        <f t="shared" si="30"/>
        <v>18588872</v>
      </c>
      <c r="M148" s="39">
        <f t="shared" si="30"/>
        <v>17984084</v>
      </c>
      <c r="N148" s="39">
        <f t="shared" si="30"/>
        <v>21305650.3030303</v>
      </c>
      <c r="O148" s="39">
        <f>+O10+O14+O23+O29+O34+O38+O43+O47+O52+O62+O58+O66+O74+O85+O90+O93+O100+O105+O111+O118+O122+O129+O137+O141+O144+O147</f>
        <v>214826264.30303028</v>
      </c>
    </row>
    <row r="150" spans="2:15" ht="1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2:12" ht="12.75">
      <c r="B151" s="18" t="s">
        <v>203</v>
      </c>
      <c r="C151" s="76"/>
      <c r="D151" s="73"/>
      <c r="E151" s="73"/>
      <c r="F151" s="73"/>
      <c r="G151" s="73"/>
      <c r="H151" s="73"/>
      <c r="I151" s="73"/>
      <c r="J151" s="73"/>
      <c r="K151" s="73"/>
      <c r="L151" s="73"/>
    </row>
    <row r="152" spans="11:12" ht="12.75">
      <c r="K152" s="45"/>
      <c r="L152" s="44"/>
    </row>
    <row r="153" spans="2:12" ht="12.75">
      <c r="B153" t="s">
        <v>183</v>
      </c>
      <c r="K153" s="40"/>
      <c r="L153" s="43"/>
    </row>
    <row r="154" spans="2:12" ht="12.75">
      <c r="B154" s="40" t="s">
        <v>205</v>
      </c>
      <c r="K154" s="40"/>
      <c r="L154" s="43"/>
    </row>
    <row r="155" spans="2:12" ht="12.75">
      <c r="B155" s="483"/>
      <c r="K155" s="40"/>
      <c r="L155" s="43"/>
    </row>
    <row r="156" spans="2:12" ht="12.75">
      <c r="B156" s="483"/>
      <c r="K156" s="40"/>
      <c r="L156" s="43"/>
    </row>
    <row r="157" spans="2:12" ht="12.75">
      <c r="B157" s="483"/>
      <c r="K157" s="40"/>
      <c r="L157" s="43"/>
    </row>
  </sheetData>
  <sheetProtection password="855B" sheet="1"/>
  <mergeCells count="32">
    <mergeCell ref="P115:V115"/>
    <mergeCell ref="B4:O4"/>
    <mergeCell ref="B6:O6"/>
    <mergeCell ref="B11:O11"/>
    <mergeCell ref="B15:O15"/>
    <mergeCell ref="B24:O24"/>
    <mergeCell ref="B155:B157"/>
    <mergeCell ref="B75:O75"/>
    <mergeCell ref="B145:O145"/>
    <mergeCell ref="B119:O119"/>
    <mergeCell ref="B86:O86"/>
    <mergeCell ref="B91:O91"/>
    <mergeCell ref="B112:O112"/>
    <mergeCell ref="B142:O142"/>
    <mergeCell ref="B123:O123"/>
    <mergeCell ref="B130:O130"/>
    <mergeCell ref="B138:O138"/>
    <mergeCell ref="B63:O63"/>
    <mergeCell ref="B67:O67"/>
    <mergeCell ref="B94:O94"/>
    <mergeCell ref="B101:O101"/>
    <mergeCell ref="B106:O106"/>
    <mergeCell ref="B1:O1"/>
    <mergeCell ref="B2:O2"/>
    <mergeCell ref="B3:O3"/>
    <mergeCell ref="B48:O48"/>
    <mergeCell ref="B53:O53"/>
    <mergeCell ref="B59:O59"/>
    <mergeCell ref="B30:O30"/>
    <mergeCell ref="B44:O44"/>
    <mergeCell ref="B39:O39"/>
    <mergeCell ref="B35:O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73"/>
  <sheetViews>
    <sheetView tabSelected="1" zoomScale="98" zoomScaleNormal="98" zoomScalePageLayoutView="0" workbookViewId="0" topLeftCell="A1">
      <pane xSplit="3990" ySplit="2100" topLeftCell="A123" activePane="bottomRight" state="split"/>
      <selection pane="topLeft" activeCell="B2" sqref="B2:Q2"/>
      <selection pane="topRight" activeCell="P5" sqref="P1:Q16384"/>
      <selection pane="bottomLeft" activeCell="B41" sqref="B41"/>
      <selection pane="bottomRight" activeCell="C127" sqref="C127"/>
    </sheetView>
  </sheetViews>
  <sheetFormatPr defaultColWidth="11.421875" defaultRowHeight="12.75"/>
  <cols>
    <col min="1" max="1" width="11.421875" style="71" customWidth="1"/>
    <col min="2" max="2" width="23.57421875" style="0" customWidth="1"/>
    <col min="3" max="10" width="11.421875" style="0" customWidth="1"/>
    <col min="11" max="11" width="13.00390625" style="0" customWidth="1"/>
    <col min="12" max="12" width="14.8515625" style="0" customWidth="1"/>
    <col min="13" max="15" width="11.421875" style="0" customWidth="1"/>
    <col min="16" max="16" width="2.57421875" style="0" customWidth="1"/>
    <col min="17" max="17" width="30.421875" style="0" customWidth="1"/>
    <col min="18" max="18" width="1.8515625" style="18" customWidth="1"/>
    <col min="19" max="22" width="16.7109375" style="18" customWidth="1"/>
    <col min="23" max="23" width="1.8515625" style="18" customWidth="1"/>
    <col min="24" max="24" width="16.8515625" style="0" customWidth="1"/>
    <col min="25" max="25" width="19.421875" style="0" customWidth="1"/>
    <col min="26" max="26" width="18.140625" style="0" customWidth="1"/>
    <col min="27" max="27" width="17.7109375" style="0" customWidth="1"/>
    <col min="28" max="28" width="16.7109375" style="0" customWidth="1"/>
    <col min="29" max="29" width="19.8515625" style="0" customWidth="1"/>
    <col min="30" max="35" width="16.8515625" style="0" customWidth="1"/>
  </cols>
  <sheetData>
    <row r="1" spans="2:15" ht="12.75" customHeight="1">
      <c r="B1" s="490" t="s">
        <v>187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spans="2:15" ht="12.75" customHeight="1">
      <c r="B2" s="490" t="s">
        <v>188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</row>
    <row r="3" spans="2:15" ht="13.5" customHeight="1" thickBot="1">
      <c r="B3" s="491" t="s">
        <v>144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</row>
    <row r="4" spans="2:15" ht="18">
      <c r="B4" s="511" t="s">
        <v>212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3"/>
    </row>
    <row r="5" spans="2:15" ht="21.75" thickBot="1"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29" t="s">
        <v>13</v>
      </c>
      <c r="M5" s="29" t="s">
        <v>14</v>
      </c>
      <c r="N5" s="29" t="s">
        <v>15</v>
      </c>
      <c r="O5" s="15" t="s">
        <v>16</v>
      </c>
    </row>
    <row r="6" spans="1:29" ht="13.5" customHeight="1" thickBot="1">
      <c r="A6" s="147">
        <v>1</v>
      </c>
      <c r="B6" s="495" t="s">
        <v>17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509"/>
      <c r="Q6" s="524" t="s">
        <v>210</v>
      </c>
      <c r="S6" s="517" t="s">
        <v>299</v>
      </c>
      <c r="T6" s="518"/>
      <c r="U6" s="517" t="s">
        <v>302</v>
      </c>
      <c r="V6" s="518"/>
      <c r="X6" s="519" t="s">
        <v>237</v>
      </c>
      <c r="Y6" s="520"/>
      <c r="Z6" s="517" t="s">
        <v>403</v>
      </c>
      <c r="AA6" s="518"/>
      <c r="AB6" s="540" t="s">
        <v>395</v>
      </c>
      <c r="AC6" s="541"/>
    </row>
    <row r="7" spans="1:29" ht="14.25" customHeight="1" thickBot="1">
      <c r="A7" s="147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Q7" s="539"/>
      <c r="S7" s="276"/>
      <c r="T7" s="276"/>
      <c r="U7" s="276"/>
      <c r="V7" s="276"/>
      <c r="X7" s="528"/>
      <c r="Y7" s="529"/>
      <c r="Z7" s="276"/>
      <c r="AA7" s="279"/>
      <c r="AB7" s="280"/>
      <c r="AC7" s="281"/>
    </row>
    <row r="8" spans="1:29" ht="15.75" thickBot="1">
      <c r="A8" s="110">
        <v>1</v>
      </c>
      <c r="B8" s="3" t="s">
        <v>18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>
        <f>SUM(C8:N8)</f>
        <v>0</v>
      </c>
      <c r="Q8" s="196" t="s">
        <v>427</v>
      </c>
      <c r="R8" s="107"/>
      <c r="S8" s="217" t="s">
        <v>430</v>
      </c>
      <c r="T8" s="401">
        <v>846540.24</v>
      </c>
      <c r="U8" s="321"/>
      <c r="V8" s="236"/>
      <c r="X8" s="390" t="s">
        <v>433</v>
      </c>
      <c r="Y8" s="391" t="s">
        <v>436</v>
      </c>
      <c r="Z8" s="389">
        <v>1369182098</v>
      </c>
      <c r="AA8" s="392" t="s">
        <v>439</v>
      </c>
      <c r="AB8" s="284"/>
      <c r="AC8" s="283"/>
    </row>
    <row r="9" spans="1:29" ht="15.75" thickBot="1">
      <c r="A9" s="110">
        <v>2</v>
      </c>
      <c r="B9" s="3" t="s">
        <v>19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>
        <f>SUM(C9:N9)-1</f>
        <v>-1</v>
      </c>
      <c r="Q9" s="196" t="s">
        <v>426</v>
      </c>
      <c r="S9" s="217" t="s">
        <v>429</v>
      </c>
      <c r="T9" s="401">
        <v>844854.89</v>
      </c>
      <c r="U9" s="323"/>
      <c r="V9" s="244"/>
      <c r="X9" s="390" t="s">
        <v>434</v>
      </c>
      <c r="Y9" s="391" t="s">
        <v>437</v>
      </c>
      <c r="Z9" s="393" t="s">
        <v>440</v>
      </c>
      <c r="AA9" s="394" t="s">
        <v>441</v>
      </c>
      <c r="AB9" s="284"/>
      <c r="AC9" s="283"/>
    </row>
    <row r="10" spans="1:29" ht="15.75" thickBot="1">
      <c r="A10" s="110">
        <v>3</v>
      </c>
      <c r="B10" s="3" t="s">
        <v>142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>
        <f>SUM(C10:N10)</f>
        <v>0</v>
      </c>
      <c r="Q10" s="196" t="s">
        <v>428</v>
      </c>
      <c r="S10" s="217" t="s">
        <v>431</v>
      </c>
      <c r="T10" s="217" t="s">
        <v>432</v>
      </c>
      <c r="U10" s="324"/>
      <c r="V10" s="238"/>
      <c r="X10" s="390" t="s">
        <v>435</v>
      </c>
      <c r="Y10" s="391" t="s">
        <v>438</v>
      </c>
      <c r="Z10" s="395" t="s">
        <v>442</v>
      </c>
      <c r="AA10" s="396">
        <v>835784701</v>
      </c>
      <c r="AB10" s="285"/>
      <c r="AC10" s="231"/>
    </row>
    <row r="11" spans="2:29" ht="13.5" thickBot="1">
      <c r="B11" s="9" t="s">
        <v>146</v>
      </c>
      <c r="C11" s="62">
        <f>SUM(C8:C10)</f>
        <v>0</v>
      </c>
      <c r="D11" s="62">
        <f>SUM(D8:D10)</f>
        <v>0</v>
      </c>
      <c r="E11" s="62">
        <f aca="true" t="shared" si="0" ref="E11:N11">SUM(E8:E10)</f>
        <v>0</v>
      </c>
      <c r="F11" s="62">
        <f t="shared" si="0"/>
        <v>0</v>
      </c>
      <c r="G11" s="62">
        <f t="shared" si="0"/>
        <v>0</v>
      </c>
      <c r="H11" s="62">
        <f t="shared" si="0"/>
        <v>0</v>
      </c>
      <c r="I11" s="62">
        <f t="shared" si="0"/>
        <v>0</v>
      </c>
      <c r="J11" s="62">
        <f t="shared" si="0"/>
        <v>0</v>
      </c>
      <c r="K11" s="62">
        <f t="shared" si="0"/>
        <v>0</v>
      </c>
      <c r="L11" s="62">
        <f t="shared" si="0"/>
        <v>0</v>
      </c>
      <c r="M11" s="62">
        <f t="shared" si="0"/>
        <v>0</v>
      </c>
      <c r="N11" s="62">
        <f t="shared" si="0"/>
        <v>0</v>
      </c>
      <c r="O11" s="63">
        <f>SUM(O8:O10)</f>
        <v>-1</v>
      </c>
      <c r="Q11" s="525" t="s">
        <v>210</v>
      </c>
      <c r="S11" s="526" t="s">
        <v>299</v>
      </c>
      <c r="T11" s="527"/>
      <c r="U11" s="526" t="s">
        <v>302</v>
      </c>
      <c r="V11" s="527"/>
      <c r="X11" s="528" t="s">
        <v>237</v>
      </c>
      <c r="Y11" s="529"/>
      <c r="Z11" s="526" t="s">
        <v>403</v>
      </c>
      <c r="AA11" s="527"/>
      <c r="AB11" s="540" t="s">
        <v>395</v>
      </c>
      <c r="AC11" s="541"/>
    </row>
    <row r="12" spans="1:29" ht="13.5" thickBot="1">
      <c r="A12" s="147">
        <v>2</v>
      </c>
      <c r="B12" s="495" t="s">
        <v>147</v>
      </c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509"/>
      <c r="Q12" s="525"/>
      <c r="S12" s="276" t="s">
        <v>214</v>
      </c>
      <c r="T12" s="276" t="s">
        <v>215</v>
      </c>
      <c r="U12" s="276" t="s">
        <v>303</v>
      </c>
      <c r="V12" s="276" t="s">
        <v>340</v>
      </c>
      <c r="X12" s="528"/>
      <c r="Y12" s="529"/>
      <c r="Z12" s="276" t="s">
        <v>214</v>
      </c>
      <c r="AA12" s="279" t="s">
        <v>215</v>
      </c>
      <c r="AB12" s="288"/>
      <c r="AC12" s="289"/>
    </row>
    <row r="13" spans="1:29" ht="15.75" thickBot="1">
      <c r="A13" s="110">
        <v>4</v>
      </c>
      <c r="B13" s="3" t="s">
        <v>197</v>
      </c>
      <c r="C13" s="61"/>
      <c r="D13" s="61"/>
      <c r="E13" s="61"/>
      <c r="F13" s="61"/>
      <c r="G13" s="61"/>
      <c r="H13" s="61"/>
      <c r="I13" s="61"/>
      <c r="J13" s="61"/>
      <c r="K13" s="61"/>
      <c r="L13" s="65"/>
      <c r="M13" s="65"/>
      <c r="N13" s="65"/>
      <c r="O13" s="64">
        <f>SUM(C13:N13)</f>
        <v>0</v>
      </c>
      <c r="P13" s="23"/>
      <c r="Q13" s="84"/>
      <c r="R13" s="108"/>
      <c r="S13" s="217" t="s">
        <v>388</v>
      </c>
      <c r="T13" s="274" t="s">
        <v>389</v>
      </c>
      <c r="U13" s="295"/>
      <c r="V13" s="295"/>
      <c r="W13" s="108"/>
      <c r="X13" s="352" t="s">
        <v>417</v>
      </c>
      <c r="Y13" s="292"/>
      <c r="Z13" s="389">
        <v>971288.6819</v>
      </c>
      <c r="AA13" s="217">
        <v>962215.7765</v>
      </c>
      <c r="AB13" s="291"/>
      <c r="AC13" s="292"/>
    </row>
    <row r="14" spans="1:38" ht="15.75" thickBot="1">
      <c r="A14" s="110">
        <v>5</v>
      </c>
      <c r="B14" s="3" t="s">
        <v>198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5"/>
      <c r="O14" s="64">
        <f>SUM(C14:N14)</f>
        <v>0</v>
      </c>
      <c r="P14" s="109"/>
      <c r="Q14" s="294"/>
      <c r="R14" s="109"/>
      <c r="S14" s="217">
        <v>993551.4479</v>
      </c>
      <c r="T14" s="274">
        <v>978438.8956</v>
      </c>
      <c r="U14" s="295"/>
      <c r="V14" s="295"/>
      <c r="W14" s="109"/>
      <c r="X14" s="352" t="s">
        <v>418</v>
      </c>
      <c r="Y14" s="231"/>
      <c r="Z14" s="217">
        <v>962724.47</v>
      </c>
      <c r="AA14" s="217">
        <v>942230.1</v>
      </c>
      <c r="AB14" s="293"/>
      <c r="AC14" s="231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2:38" ht="13.5" customHeight="1" thickBot="1">
      <c r="B15" s="9" t="s">
        <v>146</v>
      </c>
      <c r="C15" s="62">
        <f>SUM(C13:C14)</f>
        <v>0</v>
      </c>
      <c r="D15" s="62">
        <f aca="true" t="shared" si="1" ref="D15:N15">SUM(D13:D14)</f>
        <v>0</v>
      </c>
      <c r="E15" s="62">
        <f t="shared" si="1"/>
        <v>0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0</v>
      </c>
      <c r="J15" s="62">
        <f t="shared" si="1"/>
        <v>0</v>
      </c>
      <c r="K15" s="62">
        <f t="shared" si="1"/>
        <v>0</v>
      </c>
      <c r="L15" s="62">
        <f t="shared" si="1"/>
        <v>0</v>
      </c>
      <c r="M15" s="62">
        <f t="shared" si="1"/>
        <v>0</v>
      </c>
      <c r="N15" s="62">
        <f t="shared" si="1"/>
        <v>0</v>
      </c>
      <c r="O15" s="63">
        <f>SUM(O13:O14)</f>
        <v>0</v>
      </c>
      <c r="P15" s="23"/>
      <c r="Q15" s="525" t="s">
        <v>210</v>
      </c>
      <c r="S15" s="517" t="s">
        <v>299</v>
      </c>
      <c r="T15" s="518"/>
      <c r="U15" s="526" t="s">
        <v>302</v>
      </c>
      <c r="V15" s="527"/>
      <c r="W15" s="108"/>
      <c r="X15" s="535" t="s">
        <v>237</v>
      </c>
      <c r="Y15" s="536"/>
      <c r="Z15" s="517" t="s">
        <v>299</v>
      </c>
      <c r="AA15" s="518"/>
      <c r="AB15" s="517" t="s">
        <v>302</v>
      </c>
      <c r="AC15" s="534"/>
      <c r="AD15" s="184"/>
      <c r="AE15" s="561"/>
      <c r="AF15" s="561"/>
      <c r="AG15" s="554"/>
      <c r="AH15" s="554"/>
      <c r="AI15" s="561"/>
      <c r="AJ15" s="561"/>
      <c r="AK15" s="554"/>
      <c r="AL15" s="554"/>
    </row>
    <row r="16" spans="2:38" ht="13.5" thickBot="1">
      <c r="B16" s="514" t="s">
        <v>24</v>
      </c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6"/>
      <c r="P16" s="23"/>
      <c r="Q16" s="525"/>
      <c r="S16" s="276" t="s">
        <v>214</v>
      </c>
      <c r="T16" s="276" t="s">
        <v>215</v>
      </c>
      <c r="U16" s="275" t="s">
        <v>303</v>
      </c>
      <c r="V16" s="275" t="s">
        <v>304</v>
      </c>
      <c r="W16" s="252"/>
      <c r="X16" s="537"/>
      <c r="Y16" s="538"/>
      <c r="Z16" s="276" t="s">
        <v>214</v>
      </c>
      <c r="AA16" s="276" t="s">
        <v>215</v>
      </c>
      <c r="AB16" s="276" t="s">
        <v>303</v>
      </c>
      <c r="AC16" s="276" t="s">
        <v>304</v>
      </c>
      <c r="AD16" s="248"/>
      <c r="AE16" s="561"/>
      <c r="AF16" s="561"/>
      <c r="AG16" s="248"/>
      <c r="AH16" s="248"/>
      <c r="AI16" s="561"/>
      <c r="AJ16" s="561"/>
      <c r="AK16" s="248"/>
      <c r="AL16" s="248"/>
    </row>
    <row r="17" spans="1:38" ht="15.75" thickBot="1">
      <c r="A17" s="110"/>
      <c r="B17" s="3" t="s">
        <v>25</v>
      </c>
      <c r="C17" s="61"/>
      <c r="D17" s="61"/>
      <c r="E17" s="61"/>
      <c r="F17" s="61"/>
      <c r="G17" s="61"/>
      <c r="H17" s="61"/>
      <c r="I17" s="61"/>
      <c r="J17" s="61"/>
      <c r="K17" s="61"/>
      <c r="L17" s="65"/>
      <c r="M17" s="65"/>
      <c r="N17" s="65"/>
      <c r="O17" s="64">
        <f aca="true" t="shared" si="2" ref="O17:O23">SUM(C17:N17)</f>
        <v>0</v>
      </c>
      <c r="Q17" s="196" t="s">
        <v>258</v>
      </c>
      <c r="S17" s="399" t="s">
        <v>265</v>
      </c>
      <c r="T17" s="286" t="s">
        <v>266</v>
      </c>
      <c r="U17" s="194" t="s">
        <v>305</v>
      </c>
      <c r="V17" s="194" t="s">
        <v>306</v>
      </c>
      <c r="W17" s="108"/>
      <c r="X17" s="253"/>
      <c r="Y17" s="212"/>
      <c r="Z17" s="187"/>
      <c r="AA17" s="210"/>
      <c r="AB17" s="187"/>
      <c r="AC17" s="188"/>
      <c r="AD17" s="108"/>
      <c r="AE17" s="108"/>
      <c r="AF17" s="108"/>
      <c r="AG17" s="108"/>
      <c r="AH17" s="108"/>
      <c r="AI17" s="108"/>
      <c r="AJ17" s="108"/>
      <c r="AK17" s="108"/>
      <c r="AL17" s="108"/>
    </row>
    <row r="18" spans="1:38" ht="15.75" thickBot="1">
      <c r="A18" s="110">
        <v>7</v>
      </c>
      <c r="B18" s="3" t="s">
        <v>26</v>
      </c>
      <c r="C18" s="61"/>
      <c r="D18" s="61"/>
      <c r="E18" s="61"/>
      <c r="F18" s="61"/>
      <c r="G18" s="61"/>
      <c r="H18" s="61"/>
      <c r="I18" s="61"/>
      <c r="J18" s="61"/>
      <c r="K18" s="61"/>
      <c r="L18" s="65"/>
      <c r="M18" s="65"/>
      <c r="N18" s="65"/>
      <c r="O18" s="64">
        <f t="shared" si="2"/>
        <v>0</v>
      </c>
      <c r="Q18" s="197" t="s">
        <v>259</v>
      </c>
      <c r="S18" s="399" t="s">
        <v>267</v>
      </c>
      <c r="T18" s="286" t="s">
        <v>268</v>
      </c>
      <c r="U18" s="194" t="s">
        <v>307</v>
      </c>
      <c r="V18" s="194" t="s">
        <v>308</v>
      </c>
      <c r="W18" s="108"/>
      <c r="X18" s="254"/>
      <c r="Y18" s="296"/>
      <c r="Z18" s="204"/>
      <c r="AA18" s="108"/>
      <c r="AB18" s="204"/>
      <c r="AC18" s="190"/>
      <c r="AD18" s="108"/>
      <c r="AE18" s="108"/>
      <c r="AF18" s="108"/>
      <c r="AG18" s="108"/>
      <c r="AH18" s="108"/>
      <c r="AI18" s="108"/>
      <c r="AJ18" s="108"/>
      <c r="AK18" s="108"/>
      <c r="AL18" s="108"/>
    </row>
    <row r="19" spans="1:38" ht="15.75" thickBot="1">
      <c r="A19" s="110"/>
      <c r="B19" s="3" t="s">
        <v>27</v>
      </c>
      <c r="C19" s="61"/>
      <c r="D19" s="61"/>
      <c r="E19" s="61"/>
      <c r="F19" s="61"/>
      <c r="G19" s="61"/>
      <c r="H19" s="61"/>
      <c r="I19" s="61"/>
      <c r="J19" s="61"/>
      <c r="K19" s="61"/>
      <c r="L19" s="65"/>
      <c r="M19" s="65"/>
      <c r="N19" s="65"/>
      <c r="O19" s="64">
        <f t="shared" si="2"/>
        <v>0</v>
      </c>
      <c r="Q19" s="197" t="s">
        <v>260</v>
      </c>
      <c r="S19" s="399" t="s">
        <v>269</v>
      </c>
      <c r="T19" s="286" t="s">
        <v>270</v>
      </c>
      <c r="U19" s="194" t="s">
        <v>309</v>
      </c>
      <c r="V19" s="194" t="s">
        <v>310</v>
      </c>
      <c r="W19" s="249"/>
      <c r="X19" s="352" t="s">
        <v>404</v>
      </c>
      <c r="Y19" s="256" t="s">
        <v>279</v>
      </c>
      <c r="Z19" s="202" t="s">
        <v>300</v>
      </c>
      <c r="AA19" s="209" t="s">
        <v>301</v>
      </c>
      <c r="AB19" s="259" t="s">
        <v>319</v>
      </c>
      <c r="AC19" s="258" t="s">
        <v>320</v>
      </c>
      <c r="AD19" s="250"/>
      <c r="AE19" s="249"/>
      <c r="AF19" s="249"/>
      <c r="AG19" s="249"/>
      <c r="AH19" s="250"/>
      <c r="AI19" s="249"/>
      <c r="AJ19" s="249"/>
      <c r="AK19" s="249"/>
      <c r="AL19" s="250"/>
    </row>
    <row r="20" spans="1:38" ht="15.75" thickBot="1">
      <c r="A20" s="110">
        <v>9</v>
      </c>
      <c r="B20" s="3" t="s">
        <v>113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4">
        <f t="shared" si="2"/>
        <v>0</v>
      </c>
      <c r="Q20" s="197" t="s">
        <v>261</v>
      </c>
      <c r="S20" s="399" t="s">
        <v>271</v>
      </c>
      <c r="T20" s="286" t="s">
        <v>272</v>
      </c>
      <c r="U20" s="194" t="s">
        <v>311</v>
      </c>
      <c r="V20" s="194" t="s">
        <v>312</v>
      </c>
      <c r="W20" s="108"/>
      <c r="X20" s="254"/>
      <c r="Y20" s="296"/>
      <c r="Z20" s="204"/>
      <c r="AA20" s="108"/>
      <c r="AB20" s="204"/>
      <c r="AC20" s="190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1:38" ht="15.75" thickBot="1">
      <c r="A21" s="110">
        <v>10</v>
      </c>
      <c r="B21" s="3" t="s">
        <v>28</v>
      </c>
      <c r="C21" s="61"/>
      <c r="D21" s="61"/>
      <c r="E21" s="61"/>
      <c r="F21" s="61"/>
      <c r="G21" s="61"/>
      <c r="H21" s="61"/>
      <c r="I21" s="61"/>
      <c r="J21" s="61"/>
      <c r="K21" s="61"/>
      <c r="L21" s="65"/>
      <c r="M21" s="65"/>
      <c r="N21" s="65"/>
      <c r="O21" s="64">
        <f t="shared" si="2"/>
        <v>0</v>
      </c>
      <c r="Q21" s="197" t="s">
        <v>262</v>
      </c>
      <c r="S21" s="399" t="s">
        <v>273</v>
      </c>
      <c r="T21" s="286" t="s">
        <v>274</v>
      </c>
      <c r="U21" s="194" t="s">
        <v>313</v>
      </c>
      <c r="V21" s="194" t="s">
        <v>314</v>
      </c>
      <c r="W21" s="108"/>
      <c r="X21" s="254"/>
      <c r="Y21" s="296"/>
      <c r="Z21" s="204"/>
      <c r="AA21" s="108"/>
      <c r="AB21" s="204"/>
      <c r="AC21" s="190"/>
      <c r="AD21" s="108"/>
      <c r="AE21" s="108"/>
      <c r="AF21" s="108"/>
      <c r="AG21" s="108"/>
      <c r="AH21" s="108"/>
      <c r="AI21" s="108"/>
      <c r="AJ21" s="108"/>
      <c r="AK21" s="108"/>
      <c r="AL21" s="108"/>
    </row>
    <row r="22" spans="1:38" ht="15.75" thickBot="1">
      <c r="A22" s="110">
        <v>11</v>
      </c>
      <c r="B22" s="3" t="s">
        <v>29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4">
        <f t="shared" si="2"/>
        <v>0</v>
      </c>
      <c r="Q22" s="197" t="s">
        <v>263</v>
      </c>
      <c r="S22" s="399" t="s">
        <v>275</v>
      </c>
      <c r="T22" s="286" t="s">
        <v>276</v>
      </c>
      <c r="U22" s="194" t="s">
        <v>315</v>
      </c>
      <c r="V22" s="194" t="s">
        <v>316</v>
      </c>
      <c r="W22" s="108"/>
      <c r="X22" s="254"/>
      <c r="Y22" s="296"/>
      <c r="Z22" s="204"/>
      <c r="AA22" s="108"/>
      <c r="AB22" s="204"/>
      <c r="AC22" s="190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:38" ht="15.75" thickBot="1">
      <c r="A23" s="110">
        <v>12</v>
      </c>
      <c r="B23" s="3" t="s">
        <v>30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>
        <f t="shared" si="2"/>
        <v>0</v>
      </c>
      <c r="Q23" s="198" t="s">
        <v>264</v>
      </c>
      <c r="S23" s="399" t="s">
        <v>277</v>
      </c>
      <c r="T23" s="400" t="s">
        <v>278</v>
      </c>
      <c r="U23" s="304" t="s">
        <v>317</v>
      </c>
      <c r="V23" s="304" t="s">
        <v>318</v>
      </c>
      <c r="W23" s="108"/>
      <c r="X23" s="255"/>
      <c r="Y23" s="213"/>
      <c r="Z23" s="191"/>
      <c r="AA23" s="211"/>
      <c r="AB23" s="191"/>
      <c r="AC23" s="192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2:38" s="71" customFormat="1" ht="13.5" thickBot="1">
      <c r="B24" s="9" t="s">
        <v>146</v>
      </c>
      <c r="C24" s="62">
        <f>SUM(C17:C23)</f>
        <v>0</v>
      </c>
      <c r="D24" s="62">
        <f>SUM(D17:D23)</f>
        <v>0</v>
      </c>
      <c r="E24" s="62">
        <f aca="true" t="shared" si="3" ref="E24:N24">SUM(E17:E23)</f>
        <v>0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3">
        <f>SUM(O17:O23)</f>
        <v>0</v>
      </c>
      <c r="Q24" s="525" t="s">
        <v>210</v>
      </c>
      <c r="R24" s="18"/>
      <c r="S24" s="526" t="s">
        <v>299</v>
      </c>
      <c r="T24" s="518"/>
      <c r="U24" s="540" t="s">
        <v>285</v>
      </c>
      <c r="V24" s="541"/>
      <c r="W24" s="110"/>
      <c r="X24" s="519" t="s">
        <v>237</v>
      </c>
      <c r="Y24" s="520"/>
      <c r="Z24" s="517" t="s">
        <v>213</v>
      </c>
      <c r="AA24" s="518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</row>
    <row r="25" spans="2:38" ht="13.5" thickBot="1">
      <c r="B25" s="495" t="s">
        <v>31</v>
      </c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509"/>
      <c r="Q25" s="525"/>
      <c r="S25" s="276" t="s">
        <v>214</v>
      </c>
      <c r="T25" s="276" t="s">
        <v>215</v>
      </c>
      <c r="U25" s="305" t="s">
        <v>214</v>
      </c>
      <c r="V25" s="306" t="s">
        <v>253</v>
      </c>
      <c r="X25" s="528"/>
      <c r="Y25" s="529"/>
      <c r="Z25" s="276" t="s">
        <v>214</v>
      </c>
      <c r="AA25" s="276" t="s">
        <v>253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1:38" ht="15.75" thickBot="1">
      <c r="A26" s="110">
        <v>13</v>
      </c>
      <c r="B26" s="102" t="s">
        <v>32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60"/>
      <c r="Q26" s="196" t="s">
        <v>249</v>
      </c>
      <c r="S26" s="235"/>
      <c r="T26" s="236"/>
      <c r="U26" s="312" t="s">
        <v>384</v>
      </c>
      <c r="V26" s="309" t="s">
        <v>405</v>
      </c>
      <c r="X26" s="297"/>
      <c r="Y26" s="303"/>
      <c r="Z26" s="297"/>
      <c r="AA26" s="298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27" ht="15">
      <c r="A27" s="110">
        <v>14</v>
      </c>
      <c r="B27" s="3" t="s">
        <v>114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5"/>
      <c r="O27" s="149">
        <v>4550</v>
      </c>
      <c r="P27" s="40"/>
      <c r="Q27" s="197" t="s">
        <v>250</v>
      </c>
      <c r="S27" s="243"/>
      <c r="T27" s="244"/>
      <c r="U27" s="313" t="s">
        <v>385</v>
      </c>
      <c r="V27" s="258" t="s">
        <v>406</v>
      </c>
      <c r="X27" s="352" t="s">
        <v>254</v>
      </c>
      <c r="Y27" s="206" t="s">
        <v>255</v>
      </c>
      <c r="Z27" s="202" t="s">
        <v>256</v>
      </c>
      <c r="AA27" s="302" t="s">
        <v>257</v>
      </c>
    </row>
    <row r="28" spans="1:27" ht="15">
      <c r="A28" s="110">
        <v>15</v>
      </c>
      <c r="B28" s="3" t="s">
        <v>33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5"/>
      <c r="O28" s="150">
        <f>SUM(C28:N28)</f>
        <v>0</v>
      </c>
      <c r="Q28" s="197" t="s">
        <v>252</v>
      </c>
      <c r="S28" s="243"/>
      <c r="T28" s="244"/>
      <c r="U28" s="313" t="s">
        <v>386</v>
      </c>
      <c r="V28" s="258" t="s">
        <v>407</v>
      </c>
      <c r="X28" s="299"/>
      <c r="Y28" s="23"/>
      <c r="Z28" s="299"/>
      <c r="AA28" s="300"/>
    </row>
    <row r="29" spans="1:27" ht="15.75" thickBot="1">
      <c r="A29" s="110">
        <v>16</v>
      </c>
      <c r="B29" s="46" t="s">
        <v>34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5"/>
      <c r="O29" s="151">
        <f>SUM(C29:N29)</f>
        <v>0</v>
      </c>
      <c r="Q29" s="198" t="s">
        <v>251</v>
      </c>
      <c r="S29" s="237"/>
      <c r="T29" s="238"/>
      <c r="U29" s="314" t="s">
        <v>387</v>
      </c>
      <c r="V29" s="311" t="s">
        <v>408</v>
      </c>
      <c r="X29" s="225"/>
      <c r="Y29" s="227"/>
      <c r="Z29" s="225"/>
      <c r="AA29" s="301"/>
    </row>
    <row r="30" spans="2:29" ht="13.5" thickBot="1">
      <c r="B30" s="9" t="s">
        <v>146</v>
      </c>
      <c r="C30" s="62">
        <f>SUM(C26:C29)</f>
        <v>0</v>
      </c>
      <c r="D30" s="62">
        <f aca="true" t="shared" si="4" ref="D30:N30">SUM(D26:D29)</f>
        <v>0</v>
      </c>
      <c r="E30" s="62">
        <f t="shared" si="4"/>
        <v>0</v>
      </c>
      <c r="F30" s="62">
        <f t="shared" si="4"/>
        <v>0</v>
      </c>
      <c r="G30" s="62">
        <f t="shared" si="4"/>
        <v>0</v>
      </c>
      <c r="H30" s="62">
        <f t="shared" si="4"/>
        <v>0</v>
      </c>
      <c r="I30" s="62">
        <f t="shared" si="4"/>
        <v>0</v>
      </c>
      <c r="J30" s="62">
        <f t="shared" si="4"/>
        <v>0</v>
      </c>
      <c r="K30" s="62">
        <f t="shared" si="4"/>
        <v>0</v>
      </c>
      <c r="L30" s="62">
        <f t="shared" si="4"/>
        <v>0</v>
      </c>
      <c r="M30" s="50">
        <f t="shared" si="4"/>
        <v>0</v>
      </c>
      <c r="N30" s="50">
        <f t="shared" si="4"/>
        <v>0</v>
      </c>
      <c r="O30" s="89">
        <f>SUM(O26:O29)</f>
        <v>4550</v>
      </c>
      <c r="Q30" s="524" t="s">
        <v>210</v>
      </c>
      <c r="S30" s="517" t="s">
        <v>299</v>
      </c>
      <c r="T30" s="518"/>
      <c r="U30" s="540" t="s">
        <v>285</v>
      </c>
      <c r="V30" s="541"/>
      <c r="X30" s="519" t="s">
        <v>237</v>
      </c>
      <c r="Y30" s="520"/>
      <c r="Z30" s="517" t="s">
        <v>299</v>
      </c>
      <c r="AA30" s="518"/>
      <c r="AB30" s="540" t="s">
        <v>285</v>
      </c>
      <c r="AC30" s="541"/>
    </row>
    <row r="31" spans="2:29" ht="13.5" thickBot="1">
      <c r="B31" s="495" t="s">
        <v>35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7"/>
      <c r="Q31" s="525"/>
      <c r="S31" s="276" t="s">
        <v>214</v>
      </c>
      <c r="T31" s="276" t="s">
        <v>253</v>
      </c>
      <c r="U31" s="276" t="s">
        <v>214</v>
      </c>
      <c r="V31" s="276" t="s">
        <v>253</v>
      </c>
      <c r="X31" s="521"/>
      <c r="Y31" s="522"/>
      <c r="Z31" s="276" t="s">
        <v>214</v>
      </c>
      <c r="AA31" s="276" t="s">
        <v>253</v>
      </c>
      <c r="AB31" s="276" t="s">
        <v>214</v>
      </c>
      <c r="AC31" s="276" t="s">
        <v>253</v>
      </c>
    </row>
    <row r="32" spans="1:29" ht="15">
      <c r="A32" s="110">
        <v>17</v>
      </c>
      <c r="B32" s="3" t="s">
        <v>36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00"/>
      <c r="O32" s="143">
        <f>SUM(C32:N32)</f>
        <v>0</v>
      </c>
      <c r="Q32" s="399" t="s">
        <v>443</v>
      </c>
      <c r="S32" s="217">
        <v>1661495.2526</v>
      </c>
      <c r="T32" s="218">
        <v>849705.0943</v>
      </c>
      <c r="U32" s="402" t="s">
        <v>444</v>
      </c>
      <c r="V32" s="403" t="s">
        <v>445</v>
      </c>
      <c r="X32" s="410" t="s">
        <v>36</v>
      </c>
      <c r="Y32" s="186" t="s">
        <v>453</v>
      </c>
      <c r="Z32" s="412">
        <v>1661750.0646</v>
      </c>
      <c r="AA32" s="413">
        <v>849731.6484</v>
      </c>
      <c r="AB32" s="402" t="s">
        <v>454</v>
      </c>
      <c r="AC32" s="403" t="s">
        <v>456</v>
      </c>
    </row>
    <row r="33" spans="1:29" ht="15">
      <c r="A33" s="110">
        <v>18</v>
      </c>
      <c r="B33" s="3" t="s">
        <v>37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100"/>
      <c r="O33" s="144">
        <f>SUM(C33:N33)</f>
        <v>0</v>
      </c>
      <c r="Q33" s="399" t="s">
        <v>446</v>
      </c>
      <c r="S33" s="223">
        <v>1709759.9807</v>
      </c>
      <c r="T33" s="221">
        <v>911252.6377</v>
      </c>
      <c r="U33" s="404" t="s">
        <v>448</v>
      </c>
      <c r="V33" s="405" t="s">
        <v>449</v>
      </c>
      <c r="X33" s="411" t="s">
        <v>37</v>
      </c>
      <c r="Y33" s="186" t="s">
        <v>452</v>
      </c>
      <c r="Z33" s="414">
        <v>1709735.1896</v>
      </c>
      <c r="AA33" s="415">
        <v>911152.0317</v>
      </c>
      <c r="AB33" s="404" t="s">
        <v>455</v>
      </c>
      <c r="AC33" s="405" t="s">
        <v>457</v>
      </c>
    </row>
    <row r="34" spans="1:29" ht="15.75" thickBot="1">
      <c r="A34" s="110">
        <v>19</v>
      </c>
      <c r="B34" s="3" t="s">
        <v>38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99"/>
      <c r="N34" s="65"/>
      <c r="O34" s="145">
        <f>SUM(C34:N34)</f>
        <v>0</v>
      </c>
      <c r="P34" s="40"/>
      <c r="Q34" s="399" t="s">
        <v>447</v>
      </c>
      <c r="S34" s="406">
        <v>1704782.969</v>
      </c>
      <c r="T34" s="407">
        <v>903970.2859</v>
      </c>
      <c r="U34" s="408" t="s">
        <v>450</v>
      </c>
      <c r="V34" s="409" t="s">
        <v>451</v>
      </c>
      <c r="X34" s="230"/>
      <c r="Y34" s="331"/>
      <c r="Z34" s="230"/>
      <c r="AA34" s="231"/>
      <c r="AB34" s="230"/>
      <c r="AC34" s="231"/>
    </row>
    <row r="35" spans="2:25" ht="13.5" thickBot="1">
      <c r="B35" s="9" t="s">
        <v>146</v>
      </c>
      <c r="C35" s="62">
        <f aca="true" t="shared" si="5" ref="C35:O35">SUM(C32:C34)</f>
        <v>0</v>
      </c>
      <c r="D35" s="62">
        <f>SUM(D32:D34)</f>
        <v>0</v>
      </c>
      <c r="E35" s="62">
        <f t="shared" si="5"/>
        <v>0</v>
      </c>
      <c r="F35" s="62">
        <f t="shared" si="5"/>
        <v>0</v>
      </c>
      <c r="G35" s="62">
        <f t="shared" si="5"/>
        <v>0</v>
      </c>
      <c r="H35" s="62">
        <f t="shared" si="5"/>
        <v>0</v>
      </c>
      <c r="I35" s="62">
        <f t="shared" si="5"/>
        <v>0</v>
      </c>
      <c r="J35" s="62">
        <f t="shared" si="5"/>
        <v>0</v>
      </c>
      <c r="K35" s="62">
        <f t="shared" si="5"/>
        <v>0</v>
      </c>
      <c r="L35" s="62">
        <f t="shared" si="5"/>
        <v>0</v>
      </c>
      <c r="M35" s="62">
        <f t="shared" si="5"/>
        <v>0</v>
      </c>
      <c r="N35" s="62">
        <f t="shared" si="5"/>
        <v>0</v>
      </c>
      <c r="O35" s="89">
        <f t="shared" si="5"/>
        <v>0</v>
      </c>
      <c r="Q35" s="525" t="s">
        <v>210</v>
      </c>
      <c r="S35" s="526" t="s">
        <v>299</v>
      </c>
      <c r="T35" s="527"/>
      <c r="U35" s="526" t="s">
        <v>302</v>
      </c>
      <c r="V35" s="527"/>
      <c r="X35" s="528" t="s">
        <v>237</v>
      </c>
      <c r="Y35" s="529"/>
    </row>
    <row r="36" spans="2:25" ht="12.75" customHeight="1" thickBot="1">
      <c r="B36" s="495" t="s">
        <v>148</v>
      </c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509"/>
      <c r="Q36" s="525"/>
      <c r="S36" s="276"/>
      <c r="T36" s="276"/>
      <c r="U36" s="276"/>
      <c r="V36" s="276"/>
      <c r="X36" s="521"/>
      <c r="Y36" s="522"/>
    </row>
    <row r="37" spans="1:22" ht="12.75">
      <c r="A37" s="110">
        <v>20</v>
      </c>
      <c r="B37" s="3" t="s">
        <v>149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>
        <f>SUM(C37:N37)</f>
        <v>0</v>
      </c>
      <c r="Q37" s="214"/>
      <c r="S37" s="235"/>
      <c r="T37" s="353"/>
      <c r="U37" s="235"/>
      <c r="V37" s="236"/>
    </row>
    <row r="38" spans="1:22" ht="13.5" thickBot="1">
      <c r="A38" s="110">
        <v>21</v>
      </c>
      <c r="B38" s="3" t="s">
        <v>150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>
        <f>SUM(C38:N38)</f>
        <v>0</v>
      </c>
      <c r="P38" s="40"/>
      <c r="Q38" s="216"/>
      <c r="S38" s="237"/>
      <c r="T38" s="355"/>
      <c r="U38" s="237"/>
      <c r="V38" s="238"/>
    </row>
    <row r="39" spans="2:31" ht="13.5" thickBot="1">
      <c r="B39" s="9" t="s">
        <v>146</v>
      </c>
      <c r="C39" s="10">
        <f>SUM(C37:C38)</f>
        <v>0</v>
      </c>
      <c r="D39" s="10">
        <f>SUM(D37:D38)</f>
        <v>0</v>
      </c>
      <c r="E39" s="10">
        <f aca="true" t="shared" si="6" ref="E39:N39">SUM(E37:E38)</f>
        <v>0</v>
      </c>
      <c r="F39" s="10">
        <f t="shared" si="6"/>
        <v>0</v>
      </c>
      <c r="G39" s="10">
        <f t="shared" si="6"/>
        <v>0</v>
      </c>
      <c r="H39" s="10">
        <f t="shared" si="6"/>
        <v>0</v>
      </c>
      <c r="I39" s="10">
        <f t="shared" si="6"/>
        <v>0</v>
      </c>
      <c r="J39" s="10">
        <f t="shared" si="6"/>
        <v>0</v>
      </c>
      <c r="K39" s="10">
        <f t="shared" si="6"/>
        <v>0</v>
      </c>
      <c r="L39" s="10">
        <f t="shared" si="6"/>
        <v>0</v>
      </c>
      <c r="M39" s="10">
        <f>SUM(M37:M38)</f>
        <v>0</v>
      </c>
      <c r="N39" s="50">
        <f t="shared" si="6"/>
        <v>0</v>
      </c>
      <c r="O39" s="63">
        <f>SUM(O37:O38)</f>
        <v>0</v>
      </c>
      <c r="Q39" s="525" t="s">
        <v>210</v>
      </c>
      <c r="S39" s="526" t="s">
        <v>299</v>
      </c>
      <c r="T39" s="527"/>
      <c r="U39" s="526" t="s">
        <v>302</v>
      </c>
      <c r="V39" s="527"/>
      <c r="X39" s="519" t="s">
        <v>237</v>
      </c>
      <c r="Y39" s="520"/>
      <c r="Z39" s="517" t="s">
        <v>299</v>
      </c>
      <c r="AA39" s="518"/>
      <c r="AB39" s="519" t="s">
        <v>237</v>
      </c>
      <c r="AC39" s="520"/>
      <c r="AD39" s="517" t="s">
        <v>299</v>
      </c>
      <c r="AE39" s="518"/>
    </row>
    <row r="40" spans="2:31" ht="13.5" customHeight="1" thickBot="1">
      <c r="B40" s="506" t="s">
        <v>151</v>
      </c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8"/>
      <c r="Q40" s="525"/>
      <c r="S40" s="276" t="s">
        <v>214</v>
      </c>
      <c r="T40" s="276" t="s">
        <v>215</v>
      </c>
      <c r="U40" s="276"/>
      <c r="V40" s="276"/>
      <c r="X40" s="521"/>
      <c r="Y40" s="522"/>
      <c r="Z40" s="276" t="s">
        <v>214</v>
      </c>
      <c r="AA40" s="276" t="s">
        <v>215</v>
      </c>
      <c r="AB40" s="521"/>
      <c r="AC40" s="522"/>
      <c r="AD40" s="276" t="s">
        <v>214</v>
      </c>
      <c r="AE40" s="276" t="s">
        <v>215</v>
      </c>
    </row>
    <row r="41" spans="1:25" ht="16.5" thickBot="1">
      <c r="A41" s="110">
        <v>22</v>
      </c>
      <c r="B41" s="90" t="s">
        <v>43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92"/>
      <c r="O41" s="149">
        <f>SUM(C41:N41)</f>
        <v>0</v>
      </c>
      <c r="Q41" s="418" t="s">
        <v>503</v>
      </c>
      <c r="S41" s="462">
        <v>1076800</v>
      </c>
      <c r="T41" s="463">
        <v>1054800</v>
      </c>
      <c r="U41" s="321"/>
      <c r="V41" s="236"/>
      <c r="X41" s="466"/>
      <c r="Y41" s="466"/>
    </row>
    <row r="42" spans="1:31" ht="16.5" thickBot="1">
      <c r="A42" s="110">
        <v>23</v>
      </c>
      <c r="B42" s="11" t="s">
        <v>44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5"/>
      <c r="N42" s="65"/>
      <c r="O42" s="150">
        <f>SUM(C42:N42)</f>
        <v>0</v>
      </c>
      <c r="Q42" s="418" t="s">
        <v>504</v>
      </c>
      <c r="S42" s="468">
        <v>1048110</v>
      </c>
      <c r="T42" s="469">
        <v>1026395</v>
      </c>
      <c r="U42" s="323"/>
      <c r="V42" s="244"/>
      <c r="X42" s="464" t="s">
        <v>499</v>
      </c>
      <c r="Y42" s="470" t="s">
        <v>500</v>
      </c>
      <c r="Z42" s="467">
        <v>1048445</v>
      </c>
      <c r="AA42" s="467">
        <v>1026605</v>
      </c>
      <c r="AB42" s="464" t="s">
        <v>502</v>
      </c>
      <c r="AC42" s="465" t="s">
        <v>501</v>
      </c>
      <c r="AD42" s="463">
        <v>1047830</v>
      </c>
      <c r="AE42" s="463">
        <v>1026120</v>
      </c>
    </row>
    <row r="43" spans="1:25" ht="13.5" thickBot="1">
      <c r="A43" s="110">
        <v>24</v>
      </c>
      <c r="B43" s="93" t="s">
        <v>45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5"/>
      <c r="N43" s="95"/>
      <c r="O43" s="151">
        <f>SUM(C43:N43)</f>
        <v>0</v>
      </c>
      <c r="Q43" s="216"/>
      <c r="S43" s="237"/>
      <c r="T43" s="238"/>
      <c r="U43" s="324"/>
      <c r="V43" s="238"/>
      <c r="X43" s="459"/>
      <c r="Y43" s="459"/>
    </row>
    <row r="44" spans="2:29" ht="13.5" thickBot="1">
      <c r="B44" s="88" t="s">
        <v>146</v>
      </c>
      <c r="C44" s="85">
        <f>SUM(C41:C43)</f>
        <v>0</v>
      </c>
      <c r="D44" s="85">
        <f>SUM(D41:D43)</f>
        <v>0</v>
      </c>
      <c r="E44" s="85">
        <f aca="true" t="shared" si="7" ref="E44:N44">SUM(E41:E43)</f>
        <v>0</v>
      </c>
      <c r="F44" s="85">
        <f t="shared" si="7"/>
        <v>0</v>
      </c>
      <c r="G44" s="85">
        <f t="shared" si="7"/>
        <v>0</v>
      </c>
      <c r="H44" s="85">
        <f t="shared" si="7"/>
        <v>0</v>
      </c>
      <c r="I44" s="85">
        <f t="shared" si="7"/>
        <v>0</v>
      </c>
      <c r="J44" s="85">
        <f t="shared" si="7"/>
        <v>0</v>
      </c>
      <c r="K44" s="85">
        <f t="shared" si="7"/>
        <v>0</v>
      </c>
      <c r="L44" s="85">
        <f t="shared" si="7"/>
        <v>0</v>
      </c>
      <c r="M44" s="85">
        <f t="shared" si="7"/>
        <v>0</v>
      </c>
      <c r="N44" s="85">
        <f t="shared" si="7"/>
        <v>0</v>
      </c>
      <c r="O44" s="89">
        <f>SUM(O41:O43)</f>
        <v>0</v>
      </c>
      <c r="Q44" s="525" t="s">
        <v>210</v>
      </c>
      <c r="S44" s="526" t="s">
        <v>497</v>
      </c>
      <c r="T44" s="527"/>
      <c r="U44" s="526" t="s">
        <v>498</v>
      </c>
      <c r="V44" s="527"/>
      <c r="X44" s="519" t="s">
        <v>237</v>
      </c>
      <c r="Y44" s="520"/>
      <c r="Z44" s="519" t="s">
        <v>237</v>
      </c>
      <c r="AA44" s="520"/>
      <c r="AB44" s="517" t="s">
        <v>299</v>
      </c>
      <c r="AC44" s="518"/>
    </row>
    <row r="45" spans="2:29" ht="13.5" thickBot="1">
      <c r="B45" s="492" t="s">
        <v>152</v>
      </c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4"/>
      <c r="Q45" s="539"/>
      <c r="S45" s="275" t="s">
        <v>215</v>
      </c>
      <c r="T45" s="276" t="s">
        <v>214</v>
      </c>
      <c r="U45" s="276" t="s">
        <v>215</v>
      </c>
      <c r="V45" s="276" t="s">
        <v>214</v>
      </c>
      <c r="X45" s="521"/>
      <c r="Y45" s="522"/>
      <c r="Z45" s="521"/>
      <c r="AA45" s="522"/>
      <c r="AB45" s="276" t="s">
        <v>215</v>
      </c>
      <c r="AC45" s="276" t="s">
        <v>214</v>
      </c>
    </row>
    <row r="46" spans="1:29" ht="16.5" thickBot="1">
      <c r="A46" s="110">
        <v>25</v>
      </c>
      <c r="B46" s="11" t="s">
        <v>153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5"/>
      <c r="O46" s="163">
        <f>SUM(C46:N46)</f>
        <v>0</v>
      </c>
      <c r="P46" s="40"/>
      <c r="Q46" s="320" t="s">
        <v>413</v>
      </c>
      <c r="S46" s="445" t="s">
        <v>492</v>
      </c>
      <c r="T46" s="456">
        <v>1522525865</v>
      </c>
      <c r="U46" s="446" t="s">
        <v>492</v>
      </c>
      <c r="V46" s="455">
        <v>1522525865</v>
      </c>
      <c r="X46" s="460" t="s">
        <v>415</v>
      </c>
      <c r="Y46" s="461" t="s">
        <v>414</v>
      </c>
      <c r="Z46" s="453" t="s">
        <v>490</v>
      </c>
      <c r="AA46" s="292"/>
      <c r="AB46" s="451">
        <v>863211.236</v>
      </c>
      <c r="AC46" s="447">
        <v>1522418.541</v>
      </c>
    </row>
    <row r="47" spans="1:29" ht="16.5" thickBot="1">
      <c r="A47" s="110">
        <v>26</v>
      </c>
      <c r="B47" s="1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81"/>
      <c r="M47" s="61"/>
      <c r="N47" s="65"/>
      <c r="O47" s="164">
        <f>SUM(C47:N47)</f>
        <v>0</v>
      </c>
      <c r="P47" s="40"/>
      <c r="Q47" s="319" t="s">
        <v>412</v>
      </c>
      <c r="S47" s="448" t="s">
        <v>495</v>
      </c>
      <c r="T47" s="457" t="s">
        <v>496</v>
      </c>
      <c r="U47" s="458" t="s">
        <v>493</v>
      </c>
      <c r="V47" s="457" t="s">
        <v>494</v>
      </c>
      <c r="Y47" s="450"/>
      <c r="Z47" s="454" t="s">
        <v>491</v>
      </c>
      <c r="AA47" s="231"/>
      <c r="AB47" s="452">
        <v>863085.841</v>
      </c>
      <c r="AC47" s="449">
        <v>1522424.774</v>
      </c>
    </row>
    <row r="48" spans="2:25" ht="13.5" thickBot="1">
      <c r="B48" s="9" t="s">
        <v>146</v>
      </c>
      <c r="C48" s="50">
        <f aca="true" t="shared" si="8" ref="C48:O48">SUM(C46:C47)</f>
        <v>0</v>
      </c>
      <c r="D48" s="50">
        <f>SUM(D46:D47)</f>
        <v>0</v>
      </c>
      <c r="E48" s="62">
        <f t="shared" si="8"/>
        <v>0</v>
      </c>
      <c r="F48" s="62">
        <f t="shared" si="8"/>
        <v>0</v>
      </c>
      <c r="G48" s="62">
        <f t="shared" si="8"/>
        <v>0</v>
      </c>
      <c r="H48" s="62">
        <f t="shared" si="8"/>
        <v>0</v>
      </c>
      <c r="I48" s="62">
        <f t="shared" si="8"/>
        <v>0</v>
      </c>
      <c r="J48" s="62">
        <f t="shared" si="8"/>
        <v>0</v>
      </c>
      <c r="K48" s="62">
        <f t="shared" si="8"/>
        <v>0</v>
      </c>
      <c r="L48" s="62">
        <f t="shared" si="8"/>
        <v>0</v>
      </c>
      <c r="M48" s="50">
        <f t="shared" si="8"/>
        <v>0</v>
      </c>
      <c r="N48" s="50">
        <f t="shared" si="8"/>
        <v>0</v>
      </c>
      <c r="O48" s="89">
        <f t="shared" si="8"/>
        <v>0</v>
      </c>
      <c r="Q48" s="524" t="s">
        <v>210</v>
      </c>
      <c r="S48" s="526" t="s">
        <v>299</v>
      </c>
      <c r="T48" s="527"/>
      <c r="U48" s="526" t="s">
        <v>302</v>
      </c>
      <c r="V48" s="527"/>
      <c r="X48" s="519" t="s">
        <v>237</v>
      </c>
      <c r="Y48" s="520"/>
    </row>
    <row r="49" spans="2:25" ht="12.75" customHeight="1" thickBot="1">
      <c r="B49" s="492" t="s">
        <v>51</v>
      </c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4"/>
      <c r="Q49" s="525"/>
      <c r="S49" s="276"/>
      <c r="T49" s="276"/>
      <c r="U49" s="276"/>
      <c r="V49" s="276"/>
      <c r="X49" s="528"/>
      <c r="Y49" s="529"/>
    </row>
    <row r="50" spans="1:25" ht="15">
      <c r="A50" s="110">
        <v>27</v>
      </c>
      <c r="B50" s="11" t="s">
        <v>157</v>
      </c>
      <c r="C50" s="61"/>
      <c r="D50" s="61"/>
      <c r="E50" s="61"/>
      <c r="F50" s="61"/>
      <c r="G50" s="61"/>
      <c r="H50" s="61"/>
      <c r="I50" s="61"/>
      <c r="J50" s="61"/>
      <c r="K50" s="61"/>
      <c r="L50" s="100"/>
      <c r="M50" s="65"/>
      <c r="N50" s="65"/>
      <c r="O50" s="149">
        <f>SUM(C50:N50)</f>
        <v>0</v>
      </c>
      <c r="Q50" s="357"/>
      <c r="R50" s="111"/>
      <c r="S50" s="359"/>
      <c r="T50" s="360"/>
      <c r="U50" s="359"/>
      <c r="V50" s="360"/>
      <c r="W50" s="111"/>
      <c r="X50" s="356"/>
      <c r="Y50" s="84"/>
    </row>
    <row r="51" spans="1:25" ht="15">
      <c r="A51" s="110">
        <v>28</v>
      </c>
      <c r="B51" s="11" t="s">
        <v>158</v>
      </c>
      <c r="C51" s="61"/>
      <c r="D51" s="61"/>
      <c r="E51" s="61"/>
      <c r="F51" s="61"/>
      <c r="G51" s="61"/>
      <c r="H51" s="61"/>
      <c r="I51" s="61"/>
      <c r="J51" s="61"/>
      <c r="K51" s="61"/>
      <c r="L51" s="100"/>
      <c r="M51" s="65"/>
      <c r="N51" s="65"/>
      <c r="O51" s="150">
        <f>SUM(C51:N51)</f>
        <v>0</v>
      </c>
      <c r="P51" s="40"/>
      <c r="Q51" s="358"/>
      <c r="R51" s="111"/>
      <c r="S51" s="361"/>
      <c r="T51" s="362"/>
      <c r="U51" s="361"/>
      <c r="V51" s="362"/>
      <c r="W51" s="111"/>
      <c r="X51" s="356"/>
      <c r="Y51" s="84"/>
    </row>
    <row r="52" spans="1:25" ht="13.5" thickBot="1">
      <c r="A52" s="110">
        <v>29</v>
      </c>
      <c r="B52" s="11" t="s">
        <v>159</v>
      </c>
      <c r="C52" s="61"/>
      <c r="D52" s="61"/>
      <c r="E52" s="61"/>
      <c r="F52" s="61"/>
      <c r="G52" s="61"/>
      <c r="H52" s="61"/>
      <c r="I52" s="61"/>
      <c r="J52" s="61"/>
      <c r="K52" s="61"/>
      <c r="L52" s="99"/>
      <c r="M52" s="99"/>
      <c r="N52" s="65"/>
      <c r="O52" s="151">
        <f>SUM(C52:N52)</f>
        <v>0</v>
      </c>
      <c r="Q52" s="216"/>
      <c r="S52" s="237"/>
      <c r="T52" s="238"/>
      <c r="U52" s="237"/>
      <c r="V52" s="238"/>
      <c r="X52" s="84"/>
      <c r="Y52" s="84"/>
    </row>
    <row r="53" spans="2:25" ht="13.5" thickBot="1">
      <c r="B53" s="9" t="s">
        <v>146</v>
      </c>
      <c r="C53" s="50">
        <f>SUM(C50:C52)</f>
        <v>0</v>
      </c>
      <c r="D53" s="50">
        <f aca="true" t="shared" si="9" ref="D53:N53">SUM(D50:D52)</f>
        <v>0</v>
      </c>
      <c r="E53" s="62">
        <f t="shared" si="9"/>
        <v>0</v>
      </c>
      <c r="F53" s="62">
        <f t="shared" si="9"/>
        <v>0</v>
      </c>
      <c r="G53" s="62">
        <f t="shared" si="9"/>
        <v>0</v>
      </c>
      <c r="H53" s="62">
        <f t="shared" si="9"/>
        <v>0</v>
      </c>
      <c r="I53" s="62">
        <f t="shared" si="9"/>
        <v>0</v>
      </c>
      <c r="J53" s="62">
        <f t="shared" si="9"/>
        <v>0</v>
      </c>
      <c r="K53" s="62">
        <f t="shared" si="9"/>
        <v>0</v>
      </c>
      <c r="L53" s="62">
        <f t="shared" si="9"/>
        <v>0</v>
      </c>
      <c r="M53" s="62">
        <f t="shared" si="9"/>
        <v>0</v>
      </c>
      <c r="N53" s="50">
        <f t="shared" si="9"/>
        <v>0</v>
      </c>
      <c r="O53" s="89">
        <f>SUM(O50:O52)</f>
        <v>0</v>
      </c>
      <c r="Q53" s="525" t="s">
        <v>210</v>
      </c>
      <c r="S53" s="526" t="s">
        <v>299</v>
      </c>
      <c r="T53" s="527"/>
      <c r="U53" s="526" t="s">
        <v>302</v>
      </c>
      <c r="V53" s="527"/>
      <c r="X53" s="528" t="s">
        <v>237</v>
      </c>
      <c r="Y53" s="529"/>
    </row>
    <row r="54" spans="2:25" ht="12.75" customHeight="1" thickBot="1">
      <c r="B54" s="492" t="s">
        <v>55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4"/>
      <c r="P54" s="23"/>
      <c r="Q54" s="525"/>
      <c r="R54" s="108"/>
      <c r="S54" s="276"/>
      <c r="T54" s="276"/>
      <c r="U54" s="276"/>
      <c r="V54" s="276"/>
      <c r="W54" s="108"/>
      <c r="X54" s="528"/>
      <c r="Y54" s="529"/>
    </row>
    <row r="55" spans="1:25" ht="15">
      <c r="A55" s="110">
        <v>30</v>
      </c>
      <c r="B55" s="11" t="s">
        <v>56</v>
      </c>
      <c r="C55" s="61"/>
      <c r="D55" s="61"/>
      <c r="E55" s="61"/>
      <c r="F55" s="61"/>
      <c r="G55" s="61"/>
      <c r="H55" s="61"/>
      <c r="I55" s="61"/>
      <c r="J55" s="61"/>
      <c r="K55" s="65"/>
      <c r="L55" s="65"/>
      <c r="M55" s="65"/>
      <c r="N55" s="65"/>
      <c r="O55" s="149">
        <f>SUM(C55:N55)</f>
        <v>0</v>
      </c>
      <c r="P55" s="79"/>
      <c r="Q55" s="363"/>
      <c r="R55" s="112"/>
      <c r="S55" s="367"/>
      <c r="T55" s="369"/>
      <c r="U55" s="367"/>
      <c r="V55" s="371"/>
      <c r="W55" s="112"/>
      <c r="X55" s="84"/>
      <c r="Y55" s="84"/>
    </row>
    <row r="56" spans="1:25" ht="12.75">
      <c r="A56" s="110">
        <v>31</v>
      </c>
      <c r="B56" s="11" t="s">
        <v>57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5"/>
      <c r="O56" s="150">
        <f>SUM(C56:N56)</f>
        <v>0</v>
      </c>
      <c r="Q56" s="364"/>
      <c r="S56" s="243"/>
      <c r="T56" s="354"/>
      <c r="U56" s="243"/>
      <c r="V56" s="244"/>
      <c r="X56" s="84"/>
      <c r="Y56" s="84"/>
    </row>
    <row r="57" spans="1:25" ht="15">
      <c r="A57" s="110">
        <v>32</v>
      </c>
      <c r="B57" s="11" t="s">
        <v>58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5"/>
      <c r="O57" s="150">
        <f>SUM(C57:N57)</f>
        <v>0</v>
      </c>
      <c r="P57" s="78"/>
      <c r="Q57" s="365"/>
      <c r="R57" s="113"/>
      <c r="S57" s="368"/>
      <c r="T57" s="370"/>
      <c r="U57" s="372"/>
      <c r="V57" s="373"/>
      <c r="W57" s="112"/>
      <c r="X57" s="374"/>
      <c r="Y57" s="84"/>
    </row>
    <row r="58" spans="1:25" ht="13.5" thickBot="1">
      <c r="A58" s="110">
        <v>33</v>
      </c>
      <c r="B58" s="11" t="s">
        <v>59</v>
      </c>
      <c r="C58" s="61"/>
      <c r="D58" s="61"/>
      <c r="E58" s="61"/>
      <c r="F58" s="61"/>
      <c r="G58" s="61"/>
      <c r="H58" s="61"/>
      <c r="I58" s="61"/>
      <c r="J58" s="61"/>
      <c r="K58" s="61"/>
      <c r="L58" s="65"/>
      <c r="M58" s="65"/>
      <c r="N58" s="65"/>
      <c r="O58" s="151">
        <f>SUM(C58:N58)</f>
        <v>0</v>
      </c>
      <c r="P58" s="75"/>
      <c r="Q58" s="366"/>
      <c r="R58" s="108"/>
      <c r="S58" s="237"/>
      <c r="T58" s="355"/>
      <c r="U58" s="237"/>
      <c r="V58" s="238"/>
      <c r="W58" s="108"/>
      <c r="X58" s="84"/>
      <c r="Y58" s="84"/>
    </row>
    <row r="59" spans="2:27" ht="13.5" thickBot="1">
      <c r="B59" s="9" t="s">
        <v>146</v>
      </c>
      <c r="C59" s="62">
        <f aca="true" t="shared" si="10" ref="C59:O59">SUM(C55:C58)</f>
        <v>0</v>
      </c>
      <c r="D59" s="62">
        <f t="shared" si="10"/>
        <v>0</v>
      </c>
      <c r="E59" s="62">
        <f t="shared" si="10"/>
        <v>0</v>
      </c>
      <c r="F59" s="62">
        <f t="shared" si="10"/>
        <v>0</v>
      </c>
      <c r="G59" s="62">
        <f t="shared" si="10"/>
        <v>0</v>
      </c>
      <c r="H59" s="62">
        <f t="shared" si="10"/>
        <v>0</v>
      </c>
      <c r="I59" s="62">
        <f t="shared" si="10"/>
        <v>0</v>
      </c>
      <c r="J59" s="62">
        <f t="shared" si="10"/>
        <v>0</v>
      </c>
      <c r="K59" s="62">
        <f t="shared" si="10"/>
        <v>0</v>
      </c>
      <c r="L59" s="62">
        <f t="shared" si="10"/>
        <v>0</v>
      </c>
      <c r="M59" s="62">
        <f t="shared" si="10"/>
        <v>0</v>
      </c>
      <c r="N59" s="62">
        <f t="shared" si="10"/>
        <v>0</v>
      </c>
      <c r="O59" s="89">
        <f t="shared" si="10"/>
        <v>0</v>
      </c>
      <c r="Q59" s="525" t="s">
        <v>210</v>
      </c>
      <c r="S59" s="526" t="s">
        <v>299</v>
      </c>
      <c r="T59" s="527"/>
      <c r="U59" s="526" t="s">
        <v>302</v>
      </c>
      <c r="V59" s="527"/>
      <c r="X59" s="528" t="s">
        <v>237</v>
      </c>
      <c r="Y59" s="529"/>
      <c r="Z59" s="517" t="s">
        <v>302</v>
      </c>
      <c r="AA59" s="518"/>
    </row>
    <row r="60" spans="2:27" ht="12.75" customHeight="1" thickBot="1">
      <c r="B60" s="492" t="s">
        <v>60</v>
      </c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4"/>
      <c r="Q60" s="525"/>
      <c r="S60" s="276" t="s">
        <v>214</v>
      </c>
      <c r="T60" s="276" t="s">
        <v>253</v>
      </c>
      <c r="U60" s="275" t="s">
        <v>303</v>
      </c>
      <c r="V60" s="275" t="s">
        <v>322</v>
      </c>
      <c r="X60" s="528"/>
      <c r="Y60" s="529"/>
      <c r="Z60" s="275" t="s">
        <v>303</v>
      </c>
      <c r="AA60" s="275" t="s">
        <v>322</v>
      </c>
    </row>
    <row r="61" spans="1:27" ht="15.75" thickBot="1">
      <c r="A61" s="110">
        <v>34</v>
      </c>
      <c r="B61" s="53" t="s">
        <v>61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131"/>
      <c r="N61" s="132"/>
      <c r="O61" s="149">
        <f>SUM(C61:N61)</f>
        <v>0</v>
      </c>
      <c r="Q61" s="239" t="s">
        <v>400</v>
      </c>
      <c r="S61" s="200"/>
      <c r="T61" s="205"/>
      <c r="U61" s="194" t="s">
        <v>321</v>
      </c>
      <c r="V61" s="194" t="s">
        <v>323</v>
      </c>
      <c r="X61" s="352" t="s">
        <v>326</v>
      </c>
      <c r="Y61" s="239" t="s">
        <v>401</v>
      </c>
      <c r="Z61" s="194" t="s">
        <v>328</v>
      </c>
      <c r="AA61" s="194" t="s">
        <v>329</v>
      </c>
    </row>
    <row r="62" spans="1:27" ht="15.75" thickBot="1">
      <c r="A62" s="110">
        <v>35</v>
      </c>
      <c r="B62" s="53" t="s">
        <v>62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5"/>
      <c r="O62" s="151">
        <f>SUM(C62:N62)</f>
        <v>0</v>
      </c>
      <c r="Q62" s="385" t="s">
        <v>402</v>
      </c>
      <c r="S62" s="203"/>
      <c r="T62" s="207"/>
      <c r="U62" s="194" t="s">
        <v>324</v>
      </c>
      <c r="V62" s="194" t="s">
        <v>325</v>
      </c>
      <c r="X62" s="352" t="s">
        <v>327</v>
      </c>
      <c r="Y62" s="239" t="s">
        <v>402</v>
      </c>
      <c r="Z62" s="194" t="s">
        <v>330</v>
      </c>
      <c r="AA62" s="194" t="s">
        <v>331</v>
      </c>
    </row>
    <row r="63" spans="2:27" ht="13.5" thickBot="1">
      <c r="B63" s="54" t="s">
        <v>146</v>
      </c>
      <c r="C63" s="62">
        <f>SUM(C61:C62)</f>
        <v>0</v>
      </c>
      <c r="D63" s="62">
        <f aca="true" t="shared" si="11" ref="D63:N63">SUM(D61:D62)</f>
        <v>0</v>
      </c>
      <c r="E63" s="62">
        <f t="shared" si="11"/>
        <v>0</v>
      </c>
      <c r="F63" s="62">
        <f t="shared" si="11"/>
        <v>0</v>
      </c>
      <c r="G63" s="62">
        <f t="shared" si="11"/>
        <v>0</v>
      </c>
      <c r="H63" s="62">
        <f t="shared" si="11"/>
        <v>0</v>
      </c>
      <c r="I63" s="62">
        <f t="shared" si="11"/>
        <v>0</v>
      </c>
      <c r="J63" s="62">
        <f t="shared" si="11"/>
        <v>0</v>
      </c>
      <c r="K63" s="62">
        <f t="shared" si="11"/>
        <v>0</v>
      </c>
      <c r="L63" s="62">
        <f t="shared" si="11"/>
        <v>0</v>
      </c>
      <c r="M63" s="62">
        <f t="shared" si="11"/>
        <v>0</v>
      </c>
      <c r="N63" s="62">
        <f t="shared" si="11"/>
        <v>0</v>
      </c>
      <c r="O63" s="89">
        <f>SUM(O61:O62)</f>
        <v>0</v>
      </c>
      <c r="Q63" s="525" t="s">
        <v>210</v>
      </c>
      <c r="S63" s="526" t="s">
        <v>213</v>
      </c>
      <c r="T63" s="527"/>
      <c r="U63" s="517" t="s">
        <v>302</v>
      </c>
      <c r="V63" s="518"/>
      <c r="X63" s="528" t="s">
        <v>237</v>
      </c>
      <c r="Y63" s="529"/>
      <c r="Z63" s="517" t="s">
        <v>213</v>
      </c>
      <c r="AA63" s="518"/>
    </row>
    <row r="64" spans="2:27" ht="12.75" customHeight="1" thickBot="1">
      <c r="B64" s="501" t="s">
        <v>63</v>
      </c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3"/>
      <c r="Q64" s="525"/>
      <c r="S64" s="276" t="s">
        <v>214</v>
      </c>
      <c r="T64" s="276" t="s">
        <v>236</v>
      </c>
      <c r="U64" s="276"/>
      <c r="V64" s="276"/>
      <c r="X64" s="528"/>
      <c r="Y64" s="529"/>
      <c r="Z64" s="275" t="s">
        <v>214</v>
      </c>
      <c r="AA64" s="275" t="s">
        <v>236</v>
      </c>
    </row>
    <row r="65" spans="1:27" ht="15.75" customHeight="1" thickBot="1">
      <c r="A65" s="110">
        <v>36</v>
      </c>
      <c r="B65" s="53" t="s">
        <v>64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5"/>
      <c r="O65" s="149">
        <f>SUM(C65:N65)</f>
        <v>0</v>
      </c>
      <c r="Q65" s="239" t="s">
        <v>280</v>
      </c>
      <c r="S65" s="196">
        <v>967360.078</v>
      </c>
      <c r="T65" s="196">
        <v>892038.442</v>
      </c>
      <c r="U65" s="383"/>
      <c r="V65" s="317"/>
      <c r="X65" s="352" t="s">
        <v>411</v>
      </c>
      <c r="Y65" s="315" t="s">
        <v>409</v>
      </c>
      <c r="Z65" s="200">
        <v>967505.641</v>
      </c>
      <c r="AA65" s="201">
        <v>891871.932</v>
      </c>
    </row>
    <row r="66" spans="1:27" ht="15.75" thickBot="1">
      <c r="A66" s="110">
        <v>37</v>
      </c>
      <c r="B66" s="53" t="s">
        <v>160</v>
      </c>
      <c r="C66" s="61"/>
      <c r="D66" s="61"/>
      <c r="E66" s="61"/>
      <c r="F66" s="61"/>
      <c r="G66" s="61"/>
      <c r="H66" s="61"/>
      <c r="I66" s="61"/>
      <c r="J66" s="61"/>
      <c r="K66" s="61"/>
      <c r="L66" s="65"/>
      <c r="M66" s="65"/>
      <c r="N66" s="65"/>
      <c r="O66" s="151">
        <f>SUM(C66:N66)</f>
        <v>0</v>
      </c>
      <c r="Q66" s="385" t="s">
        <v>281</v>
      </c>
      <c r="S66" s="198">
        <v>961265.588</v>
      </c>
      <c r="T66" s="198">
        <v>910855.219</v>
      </c>
      <c r="U66" s="384"/>
      <c r="V66" s="318"/>
      <c r="X66" s="352" t="s">
        <v>160</v>
      </c>
      <c r="Y66" s="316" t="s">
        <v>410</v>
      </c>
      <c r="Z66" s="240">
        <v>961175.601</v>
      </c>
      <c r="AA66" s="241">
        <v>910636.142</v>
      </c>
    </row>
    <row r="67" spans="2:27" ht="13.5" thickBot="1">
      <c r="B67" s="54" t="s">
        <v>146</v>
      </c>
      <c r="C67" s="62">
        <f>SUM(C65:C66)</f>
        <v>0</v>
      </c>
      <c r="D67" s="62">
        <f aca="true" t="shared" si="12" ref="D67:N67">SUM(D65:D66)</f>
        <v>0</v>
      </c>
      <c r="E67" s="62">
        <f t="shared" si="12"/>
        <v>0</v>
      </c>
      <c r="F67" s="62">
        <f t="shared" si="12"/>
        <v>0</v>
      </c>
      <c r="G67" s="62">
        <f t="shared" si="12"/>
        <v>0</v>
      </c>
      <c r="H67" s="62">
        <f t="shared" si="12"/>
        <v>0</v>
      </c>
      <c r="I67" s="62">
        <f t="shared" si="12"/>
        <v>0</v>
      </c>
      <c r="J67" s="62">
        <f t="shared" si="12"/>
        <v>0</v>
      </c>
      <c r="K67" s="62">
        <f t="shared" si="12"/>
        <v>0</v>
      </c>
      <c r="L67" s="62">
        <f t="shared" si="12"/>
        <v>0</v>
      </c>
      <c r="M67" s="62">
        <f t="shared" si="12"/>
        <v>0</v>
      </c>
      <c r="N67" s="62">
        <f t="shared" si="12"/>
        <v>0</v>
      </c>
      <c r="O67" s="89">
        <f>SUM(O65:O66)</f>
        <v>0</v>
      </c>
      <c r="Q67" s="525" t="s">
        <v>210</v>
      </c>
      <c r="S67" s="526" t="s">
        <v>213</v>
      </c>
      <c r="T67" s="527"/>
      <c r="U67" s="517" t="s">
        <v>302</v>
      </c>
      <c r="V67" s="518"/>
      <c r="X67" s="528" t="s">
        <v>237</v>
      </c>
      <c r="Y67" s="529"/>
      <c r="Z67" s="526" t="s">
        <v>213</v>
      </c>
      <c r="AA67" s="527"/>
    </row>
    <row r="68" spans="2:27" ht="13.5" thickBot="1">
      <c r="B68" s="492" t="s">
        <v>65</v>
      </c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4"/>
      <c r="Q68" s="525"/>
      <c r="S68" s="276" t="s">
        <v>236</v>
      </c>
      <c r="T68" s="276" t="s">
        <v>214</v>
      </c>
      <c r="U68" s="276"/>
      <c r="V68" s="276"/>
      <c r="X68" s="528"/>
      <c r="Y68" s="529"/>
      <c r="Z68" s="275" t="s">
        <v>236</v>
      </c>
      <c r="AA68" s="275" t="s">
        <v>214</v>
      </c>
    </row>
    <row r="69" spans="1:27" ht="12.75">
      <c r="A69" s="110">
        <v>38</v>
      </c>
      <c r="B69" s="11" t="s">
        <v>161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30"/>
      <c r="M69" s="130"/>
      <c r="N69" s="130"/>
      <c r="O69" s="159">
        <f aca="true" t="shared" si="13" ref="O69:O74">SUM(C69:N69)</f>
        <v>0</v>
      </c>
      <c r="Q69" s="214"/>
      <c r="S69" s="380" t="s">
        <v>242</v>
      </c>
      <c r="T69" s="377">
        <v>893.5</v>
      </c>
      <c r="U69" s="321"/>
      <c r="V69" s="236"/>
      <c r="X69" s="297"/>
      <c r="Y69" s="298"/>
      <c r="Z69" s="210"/>
      <c r="AA69" s="188"/>
    </row>
    <row r="70" spans="1:27" ht="15">
      <c r="A70" s="110">
        <v>39</v>
      </c>
      <c r="B70" s="11" t="s">
        <v>162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30"/>
      <c r="M70" s="130"/>
      <c r="N70" s="130"/>
      <c r="O70" s="150">
        <f t="shared" si="13"/>
        <v>0</v>
      </c>
      <c r="Q70" s="215"/>
      <c r="S70" s="381" t="s">
        <v>243</v>
      </c>
      <c r="T70" s="378">
        <v>936.97</v>
      </c>
      <c r="U70" s="322"/>
      <c r="V70" s="242"/>
      <c r="X70" s="375" t="s">
        <v>162</v>
      </c>
      <c r="Y70" s="283"/>
      <c r="Z70" s="287" t="s">
        <v>247</v>
      </c>
      <c r="AA70" s="221">
        <v>936.801</v>
      </c>
    </row>
    <row r="71" spans="1:27" ht="12.75" customHeight="1" hidden="1">
      <c r="A71" s="110"/>
      <c r="B71" s="101" t="s">
        <v>163</v>
      </c>
      <c r="C71" s="82"/>
      <c r="D71" s="82"/>
      <c r="E71" s="82"/>
      <c r="F71" s="82"/>
      <c r="G71" s="82"/>
      <c r="H71" s="82"/>
      <c r="I71" s="82"/>
      <c r="J71" s="82"/>
      <c r="K71" s="82"/>
      <c r="L71" s="77"/>
      <c r="M71" s="77"/>
      <c r="N71" s="77"/>
      <c r="O71" s="160">
        <f t="shared" si="13"/>
        <v>0</v>
      </c>
      <c r="Q71" s="215"/>
      <c r="S71" s="381" t="s">
        <v>218</v>
      </c>
      <c r="T71" s="378" t="s">
        <v>219</v>
      </c>
      <c r="U71" s="323"/>
      <c r="V71" s="244"/>
      <c r="X71" s="375"/>
      <c r="Y71" s="300"/>
      <c r="Z71" s="250"/>
      <c r="AA71" s="208"/>
    </row>
    <row r="72" spans="1:27" ht="12.75">
      <c r="A72" s="110">
        <v>40</v>
      </c>
      <c r="B72" s="11" t="s">
        <v>164</v>
      </c>
      <c r="C72" s="99"/>
      <c r="D72" s="99"/>
      <c r="E72" s="99"/>
      <c r="F72" s="99"/>
      <c r="G72" s="99"/>
      <c r="H72" s="99"/>
      <c r="I72" s="99"/>
      <c r="J72" s="99"/>
      <c r="K72" s="99"/>
      <c r="L72" s="100"/>
      <c r="M72" s="100"/>
      <c r="N72" s="100"/>
      <c r="O72" s="150">
        <f t="shared" si="13"/>
        <v>0</v>
      </c>
      <c r="Q72" s="215"/>
      <c r="S72" s="381" t="s">
        <v>244</v>
      </c>
      <c r="T72" s="378">
        <v>962.98</v>
      </c>
      <c r="U72" s="323"/>
      <c r="V72" s="244"/>
      <c r="X72" s="299"/>
      <c r="Y72" s="300"/>
      <c r="Z72" s="250"/>
      <c r="AA72" s="208"/>
    </row>
    <row r="73" spans="1:27" ht="15">
      <c r="A73" s="110">
        <v>41</v>
      </c>
      <c r="B73" s="11" t="s">
        <v>165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30"/>
      <c r="M73" s="130"/>
      <c r="N73" s="130"/>
      <c r="O73" s="161">
        <f t="shared" si="13"/>
        <v>0</v>
      </c>
      <c r="Q73" s="215"/>
      <c r="S73" s="381" t="s">
        <v>245</v>
      </c>
      <c r="T73" s="378">
        <v>940.4</v>
      </c>
      <c r="U73" s="322"/>
      <c r="V73" s="242"/>
      <c r="X73" s="375" t="s">
        <v>165</v>
      </c>
      <c r="Y73" s="283"/>
      <c r="Z73" s="287" t="s">
        <v>248</v>
      </c>
      <c r="AA73" s="221">
        <v>940.381</v>
      </c>
    </row>
    <row r="74" spans="1:27" ht="22.5" thickBot="1">
      <c r="A74" s="110">
        <v>42</v>
      </c>
      <c r="B74" s="11" t="s">
        <v>166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8"/>
      <c r="M74" s="128"/>
      <c r="N74" s="128"/>
      <c r="O74" s="162">
        <f t="shared" si="13"/>
        <v>0</v>
      </c>
      <c r="Q74" s="216"/>
      <c r="S74" s="382" t="s">
        <v>246</v>
      </c>
      <c r="T74" s="379">
        <v>955.55</v>
      </c>
      <c r="U74" s="324"/>
      <c r="V74" s="238"/>
      <c r="X74" s="375"/>
      <c r="Y74" s="231"/>
      <c r="Z74" s="211"/>
      <c r="AA74" s="192"/>
    </row>
    <row r="75" spans="2:27" ht="13.5" thickBot="1">
      <c r="B75" s="9" t="s">
        <v>146</v>
      </c>
      <c r="C75" s="50">
        <f>SUM(C69:C74)</f>
        <v>0</v>
      </c>
      <c r="D75" s="50">
        <f aca="true" t="shared" si="14" ref="D75:N75">SUM(D69:D74)</f>
        <v>0</v>
      </c>
      <c r="E75" s="50">
        <f t="shared" si="14"/>
        <v>0</v>
      </c>
      <c r="F75" s="50">
        <f t="shared" si="14"/>
        <v>0</v>
      </c>
      <c r="G75" s="50">
        <f t="shared" si="14"/>
        <v>0</v>
      </c>
      <c r="H75" s="50">
        <f t="shared" si="14"/>
        <v>0</v>
      </c>
      <c r="I75" s="50">
        <f t="shared" si="14"/>
        <v>0</v>
      </c>
      <c r="J75" s="50">
        <f t="shared" si="14"/>
        <v>0</v>
      </c>
      <c r="K75" s="50">
        <f t="shared" si="14"/>
        <v>0</v>
      </c>
      <c r="L75" s="50">
        <f t="shared" si="14"/>
        <v>0</v>
      </c>
      <c r="M75" s="50">
        <f t="shared" si="14"/>
        <v>0</v>
      </c>
      <c r="N75" s="50">
        <f t="shared" si="14"/>
        <v>0</v>
      </c>
      <c r="O75" s="105">
        <f>SUM(O69:O74)</f>
        <v>0</v>
      </c>
      <c r="Q75" s="524" t="s">
        <v>210</v>
      </c>
      <c r="S75" s="526" t="s">
        <v>299</v>
      </c>
      <c r="T75" s="527"/>
      <c r="U75" s="517" t="s">
        <v>302</v>
      </c>
      <c r="V75" s="518"/>
      <c r="X75" s="519" t="s">
        <v>237</v>
      </c>
      <c r="Y75" s="520"/>
      <c r="Z75" s="517" t="s">
        <v>213</v>
      </c>
      <c r="AA75" s="518"/>
    </row>
    <row r="76" spans="2:27" ht="12.75" customHeight="1" thickBot="1">
      <c r="B76" s="492" t="s">
        <v>72</v>
      </c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4"/>
      <c r="Q76" s="525"/>
      <c r="S76" s="276"/>
      <c r="T76" s="276"/>
      <c r="U76" s="276"/>
      <c r="V76" s="276"/>
      <c r="X76" s="528"/>
      <c r="Y76" s="529"/>
      <c r="Z76" s="275" t="s">
        <v>236</v>
      </c>
      <c r="AA76" s="275" t="s">
        <v>214</v>
      </c>
    </row>
    <row r="77" spans="1:27" ht="12.75">
      <c r="A77" s="110">
        <v>43</v>
      </c>
      <c r="B77" s="11" t="s">
        <v>73</v>
      </c>
      <c r="C77" s="61"/>
      <c r="D77" s="61"/>
      <c r="E77" s="61"/>
      <c r="F77" s="61"/>
      <c r="G77" s="61"/>
      <c r="H77" s="61"/>
      <c r="I77" s="61"/>
      <c r="J77" s="61"/>
      <c r="K77" s="61"/>
      <c r="L77" s="81"/>
      <c r="M77" s="65"/>
      <c r="N77" s="65"/>
      <c r="O77" s="149">
        <f aca="true" t="shared" si="15" ref="O77:O85">SUM(C77:N77)</f>
        <v>0</v>
      </c>
      <c r="Q77" s="239" t="s">
        <v>461</v>
      </c>
      <c r="R77" s="140"/>
      <c r="S77" s="419">
        <v>881407.09</v>
      </c>
      <c r="T77" s="420">
        <v>1081601.21</v>
      </c>
      <c r="U77" s="321"/>
      <c r="V77" s="236"/>
      <c r="X77" s="297"/>
      <c r="Y77" s="298"/>
      <c r="Z77" s="297"/>
      <c r="AA77" s="298"/>
    </row>
    <row r="78" spans="1:27" ht="12.75">
      <c r="A78" s="110">
        <v>44</v>
      </c>
      <c r="B78" s="11" t="s">
        <v>74</v>
      </c>
      <c r="C78" s="61"/>
      <c r="D78" s="61"/>
      <c r="E78" s="61"/>
      <c r="F78" s="61"/>
      <c r="G78" s="61"/>
      <c r="H78" s="61"/>
      <c r="I78" s="61"/>
      <c r="J78" s="65"/>
      <c r="K78" s="65"/>
      <c r="L78" s="65"/>
      <c r="M78" s="65"/>
      <c r="N78" s="65"/>
      <c r="O78" s="150">
        <f t="shared" si="15"/>
        <v>0</v>
      </c>
      <c r="Q78" s="427" t="s">
        <v>466</v>
      </c>
      <c r="R78" s="140"/>
      <c r="S78" s="421">
        <v>885147.69</v>
      </c>
      <c r="T78" s="422">
        <v>1068323.34</v>
      </c>
      <c r="U78" s="323"/>
      <c r="V78" s="244"/>
      <c r="X78" s="430" t="s">
        <v>475</v>
      </c>
      <c r="Y78" s="432" t="s">
        <v>478</v>
      </c>
      <c r="Z78" s="430">
        <v>906061.49</v>
      </c>
      <c r="AA78" s="432">
        <v>1083675.07</v>
      </c>
    </row>
    <row r="79" spans="1:27" ht="12.75">
      <c r="A79" s="110">
        <v>45</v>
      </c>
      <c r="B79" s="11" t="s">
        <v>75</v>
      </c>
      <c r="C79" s="61"/>
      <c r="D79" s="61"/>
      <c r="E79" s="61"/>
      <c r="F79" s="61"/>
      <c r="G79" s="61"/>
      <c r="H79" s="61"/>
      <c r="I79" s="61"/>
      <c r="J79" s="65"/>
      <c r="K79" s="65"/>
      <c r="L79" s="65"/>
      <c r="M79" s="65"/>
      <c r="N79" s="65"/>
      <c r="O79" s="150">
        <f t="shared" si="15"/>
        <v>0</v>
      </c>
      <c r="Q79" s="418" t="s">
        <v>460</v>
      </c>
      <c r="R79" s="140"/>
      <c r="S79" s="421">
        <v>902373.59</v>
      </c>
      <c r="T79" s="422">
        <v>1084298.27</v>
      </c>
      <c r="U79" s="323"/>
      <c r="V79" s="244"/>
      <c r="X79" s="430" t="s">
        <v>476</v>
      </c>
      <c r="Y79" s="432" t="s">
        <v>477</v>
      </c>
      <c r="Z79" s="430">
        <v>903819.86</v>
      </c>
      <c r="AA79" s="432">
        <v>1084000.2</v>
      </c>
    </row>
    <row r="80" spans="1:27" ht="12.75">
      <c r="A80" s="110">
        <v>46</v>
      </c>
      <c r="B80" s="11" t="s">
        <v>76</v>
      </c>
      <c r="C80" s="61"/>
      <c r="D80" s="61"/>
      <c r="E80" s="61"/>
      <c r="F80" s="61"/>
      <c r="G80" s="61"/>
      <c r="H80" s="61"/>
      <c r="I80" s="61"/>
      <c r="J80" s="65"/>
      <c r="K80" s="65"/>
      <c r="L80" s="65"/>
      <c r="M80" s="65"/>
      <c r="N80" s="65"/>
      <c r="O80" s="150">
        <f t="shared" si="15"/>
        <v>0</v>
      </c>
      <c r="Q80" s="418" t="s">
        <v>462</v>
      </c>
      <c r="R80" s="140"/>
      <c r="S80" s="421">
        <v>878890.05</v>
      </c>
      <c r="T80" s="422">
        <v>1070516.55</v>
      </c>
      <c r="U80" s="323"/>
      <c r="V80" s="244"/>
      <c r="X80" s="430"/>
      <c r="Y80" s="432"/>
      <c r="Z80" s="430"/>
      <c r="AA80" s="432"/>
    </row>
    <row r="81" spans="1:27" ht="12.75">
      <c r="A81" s="110">
        <v>47</v>
      </c>
      <c r="B81" s="11" t="s">
        <v>77</v>
      </c>
      <c r="C81" s="61"/>
      <c r="D81" s="61"/>
      <c r="E81" s="61"/>
      <c r="F81" s="61"/>
      <c r="G81" s="61"/>
      <c r="H81" s="61"/>
      <c r="I81" s="61"/>
      <c r="J81" s="65"/>
      <c r="K81" s="65"/>
      <c r="L81" s="65"/>
      <c r="M81" s="65"/>
      <c r="N81" s="65"/>
      <c r="O81" s="150">
        <f t="shared" si="15"/>
        <v>0</v>
      </c>
      <c r="P81" s="40"/>
      <c r="Q81" s="427" t="s">
        <v>464</v>
      </c>
      <c r="R81" s="140"/>
      <c r="S81" s="421">
        <v>907553.98</v>
      </c>
      <c r="T81" s="422">
        <v>1073999.12</v>
      </c>
      <c r="U81" s="323"/>
      <c r="V81" s="244"/>
      <c r="X81" s="430" t="s">
        <v>471</v>
      </c>
      <c r="Y81" s="432" t="s">
        <v>473</v>
      </c>
      <c r="Z81" s="430">
        <v>906716.3</v>
      </c>
      <c r="AA81" s="432">
        <v>1074196.62</v>
      </c>
    </row>
    <row r="82" spans="1:27" ht="12.75">
      <c r="A82" s="110">
        <v>48</v>
      </c>
      <c r="B82" s="11" t="s">
        <v>78</v>
      </c>
      <c r="C82" s="61"/>
      <c r="D82" s="61"/>
      <c r="E82" s="61"/>
      <c r="F82" s="61"/>
      <c r="G82" s="61"/>
      <c r="H82" s="61"/>
      <c r="I82" s="61"/>
      <c r="J82" s="65"/>
      <c r="K82" s="65"/>
      <c r="L82" s="65"/>
      <c r="M82" s="65"/>
      <c r="N82" s="65"/>
      <c r="O82" s="150">
        <f t="shared" si="15"/>
        <v>0</v>
      </c>
      <c r="Q82" s="427" t="s">
        <v>465</v>
      </c>
      <c r="R82" s="140"/>
      <c r="S82" s="428">
        <v>894720.54</v>
      </c>
      <c r="T82" s="424">
        <v>1077392.58</v>
      </c>
      <c r="U82" s="323"/>
      <c r="V82" s="244"/>
      <c r="X82" s="430" t="s">
        <v>472</v>
      </c>
      <c r="Y82" s="432" t="s">
        <v>474</v>
      </c>
      <c r="Z82" s="430">
        <v>907962.58</v>
      </c>
      <c r="AA82" s="432">
        <v>1073932.89</v>
      </c>
    </row>
    <row r="83" spans="1:27" ht="12.75">
      <c r="A83" s="110">
        <v>49</v>
      </c>
      <c r="B83" s="11" t="s">
        <v>79</v>
      </c>
      <c r="C83" s="61"/>
      <c r="D83" s="61"/>
      <c r="E83" s="61"/>
      <c r="F83" s="61"/>
      <c r="G83" s="61"/>
      <c r="H83" s="61"/>
      <c r="I83" s="61"/>
      <c r="J83" s="65"/>
      <c r="K83" s="65"/>
      <c r="L83" s="65"/>
      <c r="M83" s="65"/>
      <c r="N83" s="65"/>
      <c r="O83" s="150">
        <f t="shared" si="15"/>
        <v>0</v>
      </c>
      <c r="Q83" s="418" t="s">
        <v>458</v>
      </c>
      <c r="R83" s="140"/>
      <c r="S83" s="423">
        <v>790526.27</v>
      </c>
      <c r="T83" s="424">
        <v>1060138.93</v>
      </c>
      <c r="U83" s="416"/>
      <c r="V83" s="417"/>
      <c r="X83" s="430"/>
      <c r="Y83" s="432"/>
      <c r="Z83" s="430"/>
      <c r="AA83" s="432"/>
    </row>
    <row r="84" spans="1:27" ht="12.75">
      <c r="A84" s="110">
        <v>50</v>
      </c>
      <c r="B84" s="11" t="s">
        <v>115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5"/>
      <c r="N84" s="65"/>
      <c r="O84" s="150">
        <f t="shared" si="15"/>
        <v>0</v>
      </c>
      <c r="Q84" s="427" t="s">
        <v>463</v>
      </c>
      <c r="R84" s="140"/>
      <c r="S84" s="421">
        <v>892917.75</v>
      </c>
      <c r="T84" s="422">
        <v>1068879.38</v>
      </c>
      <c r="U84" s="323"/>
      <c r="V84" s="244"/>
      <c r="X84" s="430" t="s">
        <v>467</v>
      </c>
      <c r="Y84" s="432" t="s">
        <v>468</v>
      </c>
      <c r="Z84" s="430">
        <v>838123.26</v>
      </c>
      <c r="AA84" s="432">
        <v>1068299.69</v>
      </c>
    </row>
    <row r="85" spans="1:27" ht="13.5" thickBot="1">
      <c r="A85" s="110">
        <v>51</v>
      </c>
      <c r="B85" s="11" t="s">
        <v>80</v>
      </c>
      <c r="C85" s="61"/>
      <c r="D85" s="61"/>
      <c r="E85" s="61"/>
      <c r="F85" s="61"/>
      <c r="G85" s="61"/>
      <c r="H85" s="61"/>
      <c r="I85" s="61"/>
      <c r="J85" s="61"/>
      <c r="K85" s="61"/>
      <c r="L85" s="65"/>
      <c r="M85" s="65"/>
      <c r="N85" s="65"/>
      <c r="O85" s="151">
        <f t="shared" si="15"/>
        <v>0</v>
      </c>
      <c r="Q85" s="385" t="s">
        <v>459</v>
      </c>
      <c r="S85" s="425">
        <v>840213.45</v>
      </c>
      <c r="T85" s="426">
        <v>1068600.1</v>
      </c>
      <c r="U85" s="324"/>
      <c r="V85" s="238"/>
      <c r="X85" s="433" t="s">
        <v>469</v>
      </c>
      <c r="Y85" s="434" t="s">
        <v>470</v>
      </c>
      <c r="Z85" s="433">
        <v>838267.67</v>
      </c>
      <c r="AA85" s="434">
        <v>1068247.76</v>
      </c>
    </row>
    <row r="86" spans="2:31" ht="13.5" thickBot="1">
      <c r="B86" s="9" t="s">
        <v>146</v>
      </c>
      <c r="C86" s="50">
        <f aca="true" t="shared" si="16" ref="C86:O86">SUM(C77:C85)</f>
        <v>0</v>
      </c>
      <c r="D86" s="50">
        <f t="shared" si="16"/>
        <v>0</v>
      </c>
      <c r="E86" s="50">
        <f t="shared" si="16"/>
        <v>0</v>
      </c>
      <c r="F86" s="50">
        <f t="shared" si="16"/>
        <v>0</v>
      </c>
      <c r="G86" s="50">
        <f t="shared" si="16"/>
        <v>0</v>
      </c>
      <c r="H86" s="50">
        <f t="shared" si="16"/>
        <v>0</v>
      </c>
      <c r="I86" s="50">
        <f t="shared" si="16"/>
        <v>0</v>
      </c>
      <c r="J86" s="50">
        <f t="shared" si="16"/>
        <v>0</v>
      </c>
      <c r="K86" s="50">
        <f t="shared" si="16"/>
        <v>0</v>
      </c>
      <c r="L86" s="50">
        <f t="shared" si="16"/>
        <v>0</v>
      </c>
      <c r="M86" s="50">
        <f t="shared" si="16"/>
        <v>0</v>
      </c>
      <c r="N86" s="50">
        <f t="shared" si="16"/>
        <v>0</v>
      </c>
      <c r="O86" s="104">
        <f t="shared" si="16"/>
        <v>0</v>
      </c>
      <c r="Q86" s="525" t="s">
        <v>210</v>
      </c>
      <c r="S86" s="526" t="s">
        <v>299</v>
      </c>
      <c r="T86" s="527"/>
      <c r="U86" s="526" t="s">
        <v>395</v>
      </c>
      <c r="V86" s="527"/>
      <c r="X86" s="528" t="s">
        <v>237</v>
      </c>
      <c r="Y86" s="529"/>
      <c r="Z86" s="526" t="s">
        <v>213</v>
      </c>
      <c r="AA86" s="527"/>
      <c r="AB86" s="519" t="s">
        <v>237</v>
      </c>
      <c r="AC86" s="565"/>
      <c r="AD86" s="517" t="s">
        <v>213</v>
      </c>
      <c r="AE86" s="518"/>
    </row>
    <row r="87" spans="2:31" ht="13.5" thickBot="1">
      <c r="B87" s="492" t="s">
        <v>168</v>
      </c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494"/>
      <c r="Q87" s="539"/>
      <c r="S87" s="276" t="s">
        <v>236</v>
      </c>
      <c r="T87" s="276" t="s">
        <v>214</v>
      </c>
      <c r="U87" s="275" t="s">
        <v>236</v>
      </c>
      <c r="V87" s="275" t="s">
        <v>214</v>
      </c>
      <c r="X87" s="528"/>
      <c r="Y87" s="529"/>
      <c r="Z87" s="275" t="s">
        <v>236</v>
      </c>
      <c r="AA87" s="275" t="s">
        <v>214</v>
      </c>
      <c r="AB87" s="521"/>
      <c r="AC87" s="566"/>
      <c r="AD87" s="276" t="s">
        <v>236</v>
      </c>
      <c r="AE87" s="276" t="s">
        <v>214</v>
      </c>
    </row>
    <row r="88" spans="1:31" ht="22.5">
      <c r="A88" s="110">
        <v>52</v>
      </c>
      <c r="B88" s="139" t="s">
        <v>82</v>
      </c>
      <c r="C88" s="66"/>
      <c r="D88" s="66"/>
      <c r="E88" s="66"/>
      <c r="F88" s="66"/>
      <c r="G88" s="66"/>
      <c r="H88" s="66"/>
      <c r="I88" s="66"/>
      <c r="J88" s="66"/>
      <c r="K88" s="67"/>
      <c r="L88" s="115"/>
      <c r="M88" s="115"/>
      <c r="N88" s="116"/>
      <c r="O88" s="159">
        <f>SUM(C88:N88)</f>
        <v>0</v>
      </c>
      <c r="P88" s="40"/>
      <c r="Q88" s="196" t="s">
        <v>223</v>
      </c>
      <c r="S88" s="386">
        <v>913000.26</v>
      </c>
      <c r="T88" s="222">
        <v>955363.57</v>
      </c>
      <c r="X88" s="219" t="s">
        <v>419</v>
      </c>
      <c r="Y88" s="218" t="s">
        <v>238</v>
      </c>
      <c r="Z88" s="286">
        <v>913022.807</v>
      </c>
      <c r="AA88" s="222">
        <v>955526.47</v>
      </c>
      <c r="AB88" s="219" t="s">
        <v>217</v>
      </c>
      <c r="AC88" s="226" t="s">
        <v>240</v>
      </c>
      <c r="AD88" s="228">
        <v>912902.1</v>
      </c>
      <c r="AE88" s="229">
        <v>955200.2</v>
      </c>
    </row>
    <row r="89" spans="1:31" ht="29.25" customHeight="1">
      <c r="A89" s="110">
        <v>53</v>
      </c>
      <c r="B89" s="11" t="s">
        <v>83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161">
        <f>SUM(C89:N89)</f>
        <v>0</v>
      </c>
      <c r="P89" s="40"/>
      <c r="Q89" s="197" t="s">
        <v>234</v>
      </c>
      <c r="S89" s="387">
        <v>863283.5</v>
      </c>
      <c r="T89" s="224">
        <v>21114.5</v>
      </c>
      <c r="X89" s="376" t="s">
        <v>420</v>
      </c>
      <c r="Y89" s="221" t="s">
        <v>239</v>
      </c>
      <c r="Z89" s="287">
        <v>863267.484</v>
      </c>
      <c r="AA89" s="224">
        <v>820912.53</v>
      </c>
      <c r="AB89" s="220" t="s">
        <v>216</v>
      </c>
      <c r="AC89" s="186" t="s">
        <v>241</v>
      </c>
      <c r="AD89" s="223">
        <v>863308.93</v>
      </c>
      <c r="AE89" s="221">
        <v>821421.171</v>
      </c>
    </row>
    <row r="90" spans="1:31" ht="19.5" customHeight="1" thickBot="1">
      <c r="A90" s="110">
        <v>54</v>
      </c>
      <c r="B90" s="11" t="s">
        <v>84</v>
      </c>
      <c r="C90" s="61"/>
      <c r="D90" s="61"/>
      <c r="E90" s="61"/>
      <c r="F90" s="61"/>
      <c r="G90" s="61"/>
      <c r="H90" s="61"/>
      <c r="I90" s="61"/>
      <c r="J90" s="61"/>
      <c r="K90" s="61"/>
      <c r="L90" s="65"/>
      <c r="M90" s="115"/>
      <c r="N90" s="65"/>
      <c r="O90" s="151">
        <f>SUM(C90:N90)</f>
        <v>0</v>
      </c>
      <c r="P90" s="40"/>
      <c r="Q90" s="198" t="s">
        <v>235</v>
      </c>
      <c r="S90" s="388">
        <v>874840</v>
      </c>
      <c r="T90" s="325">
        <v>867112</v>
      </c>
      <c r="X90" s="237"/>
      <c r="Y90" s="238"/>
      <c r="Z90" s="211"/>
      <c r="AA90" s="192"/>
      <c r="AB90" s="225"/>
      <c r="AC90" s="227"/>
      <c r="AD90" s="230"/>
      <c r="AE90" s="231"/>
    </row>
    <row r="91" spans="2:29" ht="13.5" thickBot="1">
      <c r="B91" s="9" t="s">
        <v>146</v>
      </c>
      <c r="C91" s="62">
        <f>SUM(C88:C90)</f>
        <v>0</v>
      </c>
      <c r="D91" s="62">
        <f aca="true" t="shared" si="17" ref="D91:N91">SUM(D88:D90)</f>
        <v>0</v>
      </c>
      <c r="E91" s="62">
        <f t="shared" si="17"/>
        <v>0</v>
      </c>
      <c r="F91" s="62">
        <f t="shared" si="17"/>
        <v>0</v>
      </c>
      <c r="G91" s="62">
        <f t="shared" si="17"/>
        <v>0</v>
      </c>
      <c r="H91" s="62">
        <f t="shared" si="17"/>
        <v>0</v>
      </c>
      <c r="I91" s="62">
        <f t="shared" si="17"/>
        <v>0</v>
      </c>
      <c r="J91" s="62">
        <f t="shared" si="17"/>
        <v>0</v>
      </c>
      <c r="K91" s="62">
        <f t="shared" si="17"/>
        <v>0</v>
      </c>
      <c r="L91" s="62">
        <f t="shared" si="17"/>
        <v>0</v>
      </c>
      <c r="M91" s="62">
        <f t="shared" si="17"/>
        <v>0</v>
      </c>
      <c r="N91" s="62">
        <f t="shared" si="17"/>
        <v>0</v>
      </c>
      <c r="O91" s="89">
        <f>SUM(O88:O90)</f>
        <v>0</v>
      </c>
      <c r="Q91" s="525" t="s">
        <v>210</v>
      </c>
      <c r="S91" s="526" t="s">
        <v>299</v>
      </c>
      <c r="T91" s="527"/>
      <c r="U91" s="517" t="s">
        <v>395</v>
      </c>
      <c r="V91" s="518"/>
      <c r="X91" s="528" t="s">
        <v>237</v>
      </c>
      <c r="Y91" s="529"/>
      <c r="Z91" s="517" t="s">
        <v>395</v>
      </c>
      <c r="AA91" s="518"/>
      <c r="AB91" s="23"/>
      <c r="AC91" s="23"/>
    </row>
    <row r="92" spans="2:27" ht="13.5" thickBot="1">
      <c r="B92" s="492" t="s">
        <v>88</v>
      </c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Q92" s="525"/>
      <c r="S92" s="276" t="s">
        <v>236</v>
      </c>
      <c r="T92" s="276" t="s">
        <v>214</v>
      </c>
      <c r="U92" s="275" t="s">
        <v>288</v>
      </c>
      <c r="V92" s="275" t="s">
        <v>253</v>
      </c>
      <c r="X92" s="521"/>
      <c r="Y92" s="522"/>
      <c r="Z92" s="275" t="s">
        <v>214</v>
      </c>
      <c r="AA92" s="275" t="s">
        <v>253</v>
      </c>
    </row>
    <row r="93" spans="1:27" ht="23.25" customHeight="1" thickBot="1">
      <c r="A93" s="110">
        <v>55</v>
      </c>
      <c r="B93" s="11" t="s">
        <v>89</v>
      </c>
      <c r="C93" s="61"/>
      <c r="D93" s="61"/>
      <c r="E93" s="61"/>
      <c r="F93" s="61"/>
      <c r="G93" s="61"/>
      <c r="H93" s="61"/>
      <c r="I93" s="61"/>
      <c r="J93" s="61"/>
      <c r="K93" s="65"/>
      <c r="L93" s="65"/>
      <c r="M93" s="65"/>
      <c r="N93" s="122"/>
      <c r="O93" s="64">
        <f>SUM(C93:N93)</f>
        <v>0</v>
      </c>
      <c r="Q93" s="278"/>
      <c r="S93" s="326"/>
      <c r="T93" s="327"/>
      <c r="U93" s="195" t="s">
        <v>397</v>
      </c>
      <c r="V93" s="194" t="s">
        <v>396</v>
      </c>
      <c r="X93" s="277" t="s">
        <v>421</v>
      </c>
      <c r="Y93" s="278"/>
      <c r="Z93" s="194" t="s">
        <v>398</v>
      </c>
      <c r="AA93" s="194" t="s">
        <v>399</v>
      </c>
    </row>
    <row r="94" spans="2:27" ht="13.5" thickBot="1">
      <c r="B94" s="9" t="s">
        <v>146</v>
      </c>
      <c r="C94" s="62">
        <f>+C93</f>
        <v>0</v>
      </c>
      <c r="D94" s="62">
        <f aca="true" t="shared" si="18" ref="D94:N94">+D93</f>
        <v>0</v>
      </c>
      <c r="E94" s="62">
        <f t="shared" si="18"/>
        <v>0</v>
      </c>
      <c r="F94" s="62">
        <f t="shared" si="18"/>
        <v>0</v>
      </c>
      <c r="G94" s="62">
        <f t="shared" si="18"/>
        <v>0</v>
      </c>
      <c r="H94" s="62">
        <f t="shared" si="18"/>
        <v>0</v>
      </c>
      <c r="I94" s="62">
        <f t="shared" si="18"/>
        <v>0</v>
      </c>
      <c r="J94" s="62">
        <f t="shared" si="18"/>
        <v>0</v>
      </c>
      <c r="K94" s="62">
        <f t="shared" si="18"/>
        <v>0</v>
      </c>
      <c r="L94" s="62">
        <f t="shared" si="18"/>
        <v>0</v>
      </c>
      <c r="M94" s="62">
        <f t="shared" si="18"/>
        <v>0</v>
      </c>
      <c r="N94" s="62">
        <f t="shared" si="18"/>
        <v>0</v>
      </c>
      <c r="O94" s="63">
        <f>SUM(O93)</f>
        <v>0</v>
      </c>
      <c r="Q94" s="525" t="s">
        <v>210</v>
      </c>
      <c r="S94" s="517" t="s">
        <v>299</v>
      </c>
      <c r="T94" s="518"/>
      <c r="U94" s="517" t="s">
        <v>395</v>
      </c>
      <c r="V94" s="518"/>
      <c r="X94" s="528" t="s">
        <v>237</v>
      </c>
      <c r="Y94" s="529"/>
      <c r="Z94" s="517" t="s">
        <v>395</v>
      </c>
      <c r="AA94" s="518"/>
    </row>
    <row r="95" spans="2:27" ht="13.5" thickBot="1">
      <c r="B95" s="492" t="s">
        <v>90</v>
      </c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504"/>
      <c r="N95" s="493"/>
      <c r="O95" s="504"/>
      <c r="Q95" s="525"/>
      <c r="S95" s="276" t="s">
        <v>236</v>
      </c>
      <c r="T95" s="276" t="s">
        <v>214</v>
      </c>
      <c r="U95" s="276" t="s">
        <v>288</v>
      </c>
      <c r="V95" s="276" t="s">
        <v>253</v>
      </c>
      <c r="X95" s="528"/>
      <c r="Y95" s="529"/>
      <c r="Z95" s="276" t="s">
        <v>214</v>
      </c>
      <c r="AA95" s="276" t="s">
        <v>253</v>
      </c>
    </row>
    <row r="96" spans="1:27" ht="12.75">
      <c r="A96" s="110">
        <v>56</v>
      </c>
      <c r="B96" s="11" t="s">
        <v>91</v>
      </c>
      <c r="C96" s="61"/>
      <c r="D96" s="61"/>
      <c r="E96" s="61"/>
      <c r="F96" s="61"/>
      <c r="G96" s="61"/>
      <c r="H96" s="61"/>
      <c r="I96" s="61"/>
      <c r="J96" s="61"/>
      <c r="K96" s="61"/>
      <c r="L96" s="65"/>
      <c r="M96" s="86"/>
      <c r="N96" s="158"/>
      <c r="O96" s="149">
        <f>SUM(C96:N96)</f>
        <v>0</v>
      </c>
      <c r="P96" s="40"/>
      <c r="Q96" s="214"/>
      <c r="S96" s="235"/>
      <c r="T96" s="236"/>
      <c r="U96" s="235"/>
      <c r="V96" s="236"/>
      <c r="X96" s="290"/>
      <c r="Y96" s="329"/>
      <c r="Z96" s="290"/>
      <c r="AA96" s="292"/>
    </row>
    <row r="97" spans="1:27" ht="12.75">
      <c r="A97" s="110">
        <v>57</v>
      </c>
      <c r="B97" s="11" t="s">
        <v>92</v>
      </c>
      <c r="C97" s="61"/>
      <c r="D97" s="61"/>
      <c r="E97" s="61"/>
      <c r="F97" s="61"/>
      <c r="G97" s="61"/>
      <c r="H97" s="61"/>
      <c r="I97" s="61"/>
      <c r="J97" s="65"/>
      <c r="K97" s="65"/>
      <c r="L97" s="65"/>
      <c r="M97" s="80"/>
      <c r="N97" s="100"/>
      <c r="O97" s="150">
        <f>SUM(C97:N97)</f>
        <v>0</v>
      </c>
      <c r="Q97" s="215"/>
      <c r="S97" s="243"/>
      <c r="T97" s="244"/>
      <c r="U97" s="243"/>
      <c r="V97" s="244"/>
      <c r="X97" s="282"/>
      <c r="Y97" s="330"/>
      <c r="Z97" s="282"/>
      <c r="AA97" s="283"/>
    </row>
    <row r="98" spans="1:27" ht="12.75">
      <c r="A98" s="110">
        <v>58</v>
      </c>
      <c r="B98" s="11" t="s">
        <v>196</v>
      </c>
      <c r="C98" s="61"/>
      <c r="D98" s="61"/>
      <c r="E98" s="61"/>
      <c r="F98" s="61"/>
      <c r="G98" s="61"/>
      <c r="H98" s="65"/>
      <c r="I98" s="65"/>
      <c r="J98" s="65"/>
      <c r="K98" s="65"/>
      <c r="L98" s="65"/>
      <c r="M98" s="100"/>
      <c r="N98" s="100"/>
      <c r="O98" s="150">
        <f>SUM(C98:N98)</f>
        <v>0</v>
      </c>
      <c r="Q98" s="215"/>
      <c r="S98" s="243"/>
      <c r="T98" s="244"/>
      <c r="U98" s="243"/>
      <c r="V98" s="244"/>
      <c r="X98" s="282"/>
      <c r="Y98" s="330"/>
      <c r="Z98" s="282"/>
      <c r="AA98" s="283"/>
    </row>
    <row r="99" spans="1:27" ht="12.75">
      <c r="A99" s="110">
        <v>59</v>
      </c>
      <c r="B99" s="11" t="s">
        <v>93</v>
      </c>
      <c r="C99" s="61"/>
      <c r="D99" s="61"/>
      <c r="E99" s="61"/>
      <c r="F99" s="61"/>
      <c r="G99" s="61"/>
      <c r="H99" s="61"/>
      <c r="I99" s="61"/>
      <c r="J99" s="65"/>
      <c r="K99" s="65"/>
      <c r="L99" s="65"/>
      <c r="M99" s="86"/>
      <c r="N99" s="158"/>
      <c r="O99" s="150">
        <f>SUM(C99:N99)</f>
        <v>0</v>
      </c>
      <c r="Q99" s="215"/>
      <c r="S99" s="243"/>
      <c r="T99" s="244"/>
      <c r="U99" s="243"/>
      <c r="V99" s="244"/>
      <c r="X99" s="282"/>
      <c r="Y99" s="330"/>
      <c r="Z99" s="282"/>
      <c r="AA99" s="283"/>
    </row>
    <row r="100" spans="1:27" ht="13.5" thickBot="1">
      <c r="A100" s="110">
        <v>60</v>
      </c>
      <c r="B100" s="11" t="s">
        <v>169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5"/>
      <c r="M100" s="100"/>
      <c r="N100" s="100"/>
      <c r="O100" s="151">
        <f>SUM(C100:N100)</f>
        <v>0</v>
      </c>
      <c r="Q100" s="216"/>
      <c r="S100" s="237"/>
      <c r="T100" s="238"/>
      <c r="U100" s="237"/>
      <c r="V100" s="238"/>
      <c r="X100" s="230"/>
      <c r="Y100" s="331"/>
      <c r="Z100" s="230"/>
      <c r="AA100" s="231"/>
    </row>
    <row r="101" spans="2:27" ht="13.5" thickBot="1">
      <c r="B101" s="9" t="s">
        <v>146</v>
      </c>
      <c r="C101" s="50">
        <f>SUM(C96:C100)</f>
        <v>0</v>
      </c>
      <c r="D101" s="50">
        <f>SUM(D96:D100)</f>
        <v>0</v>
      </c>
      <c r="E101" s="50">
        <f>SUM(E96:E100)</f>
        <v>0</v>
      </c>
      <c r="F101" s="50">
        <f aca="true" t="shared" si="19" ref="F101:N101">SUM(F96:F100)</f>
        <v>0</v>
      </c>
      <c r="G101" s="50">
        <f t="shared" si="19"/>
        <v>0</v>
      </c>
      <c r="H101" s="50">
        <f t="shared" si="19"/>
        <v>0</v>
      </c>
      <c r="I101" s="50">
        <f t="shared" si="19"/>
        <v>0</v>
      </c>
      <c r="J101" s="50">
        <f t="shared" si="19"/>
        <v>0</v>
      </c>
      <c r="K101" s="50">
        <f t="shared" si="19"/>
        <v>0</v>
      </c>
      <c r="L101" s="50">
        <f>SUM(L96:L100)</f>
        <v>0</v>
      </c>
      <c r="M101" s="50">
        <f t="shared" si="19"/>
        <v>0</v>
      </c>
      <c r="N101" s="50">
        <f t="shared" si="19"/>
        <v>0</v>
      </c>
      <c r="O101" s="105">
        <f>SUM(O96:O100)</f>
        <v>0</v>
      </c>
      <c r="Q101" s="525" t="s">
        <v>210</v>
      </c>
      <c r="S101" s="517" t="s">
        <v>299</v>
      </c>
      <c r="T101" s="518"/>
      <c r="U101" s="517" t="s">
        <v>395</v>
      </c>
      <c r="V101" s="518"/>
      <c r="X101" s="528" t="s">
        <v>237</v>
      </c>
      <c r="Y101" s="529"/>
      <c r="Z101" s="526" t="s">
        <v>395</v>
      </c>
      <c r="AA101" s="527"/>
    </row>
    <row r="102" spans="2:27" ht="12.75" customHeight="1" thickBot="1">
      <c r="B102" s="492" t="s">
        <v>94</v>
      </c>
      <c r="C102" s="493"/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544"/>
      <c r="Q102" s="525"/>
      <c r="S102" s="276" t="s">
        <v>236</v>
      </c>
      <c r="T102" s="276" t="s">
        <v>214</v>
      </c>
      <c r="U102" s="276" t="s">
        <v>288</v>
      </c>
      <c r="V102" s="276" t="s">
        <v>253</v>
      </c>
      <c r="X102" s="528"/>
      <c r="Y102" s="529"/>
      <c r="Z102" s="276" t="s">
        <v>214</v>
      </c>
      <c r="AA102" s="276" t="s">
        <v>253</v>
      </c>
    </row>
    <row r="103" spans="1:27" ht="12.75">
      <c r="A103" s="110">
        <v>61</v>
      </c>
      <c r="B103" s="11" t="s">
        <v>116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4">
        <f>SUM(C103:N103)</f>
        <v>0</v>
      </c>
      <c r="Q103" s="214"/>
      <c r="S103" s="235"/>
      <c r="T103" s="236"/>
      <c r="U103" s="235"/>
      <c r="V103" s="236"/>
      <c r="X103" s="290"/>
      <c r="Y103" s="329"/>
      <c r="Z103" s="290"/>
      <c r="AA103" s="292"/>
    </row>
    <row r="104" spans="1:27" ht="12.75">
      <c r="A104" s="110">
        <v>62</v>
      </c>
      <c r="B104" s="11" t="s">
        <v>117</v>
      </c>
      <c r="C104" s="133"/>
      <c r="D104" s="133"/>
      <c r="E104" s="133"/>
      <c r="F104" s="133"/>
      <c r="G104" s="133"/>
      <c r="H104" s="133"/>
      <c r="I104" s="133"/>
      <c r="J104" s="133"/>
      <c r="K104" s="134"/>
      <c r="L104" s="134"/>
      <c r="M104" s="134"/>
      <c r="N104" s="134"/>
      <c r="O104" s="134">
        <f>SUM(C104:N104)</f>
        <v>0</v>
      </c>
      <c r="Q104" s="215"/>
      <c r="S104" s="243"/>
      <c r="T104" s="244"/>
      <c r="U104" s="243"/>
      <c r="V104" s="244"/>
      <c r="X104" s="282"/>
      <c r="Y104" s="330"/>
      <c r="Z104" s="282"/>
      <c r="AA104" s="283"/>
    </row>
    <row r="105" spans="1:27" ht="13.5" thickBot="1">
      <c r="A105" s="110">
        <v>63</v>
      </c>
      <c r="B105" s="11" t="s">
        <v>95</v>
      </c>
      <c r="C105" s="137"/>
      <c r="D105" s="137"/>
      <c r="E105" s="137"/>
      <c r="F105" s="137"/>
      <c r="G105" s="137"/>
      <c r="H105" s="137"/>
      <c r="I105" s="137"/>
      <c r="J105" s="137"/>
      <c r="K105" s="138"/>
      <c r="L105" s="138"/>
      <c r="M105" s="138"/>
      <c r="N105" s="138"/>
      <c r="O105" s="134">
        <f>SUM(C105:N105)</f>
        <v>0</v>
      </c>
      <c r="Q105" s="216"/>
      <c r="S105" s="237"/>
      <c r="T105" s="238"/>
      <c r="U105" s="237"/>
      <c r="V105" s="238"/>
      <c r="X105" s="230"/>
      <c r="Y105" s="331"/>
      <c r="Z105" s="230"/>
      <c r="AA105" s="231"/>
    </row>
    <row r="106" spans="2:29" ht="13.5" thickBot="1">
      <c r="B106" s="9" t="s">
        <v>146</v>
      </c>
      <c r="C106" s="135">
        <f>SUM(C103:C105)</f>
        <v>0</v>
      </c>
      <c r="D106" s="135">
        <f>SUM(D103:D105)</f>
        <v>0</v>
      </c>
      <c r="E106" s="135">
        <f aca="true" t="shared" si="20" ref="E106:N106">SUM(E103:E105)</f>
        <v>0</v>
      </c>
      <c r="F106" s="135">
        <f t="shared" si="20"/>
        <v>0</v>
      </c>
      <c r="G106" s="135">
        <f t="shared" si="20"/>
        <v>0</v>
      </c>
      <c r="H106" s="135">
        <f t="shared" si="20"/>
        <v>0</v>
      </c>
      <c r="I106" s="135">
        <f t="shared" si="20"/>
        <v>0</v>
      </c>
      <c r="J106" s="135">
        <f t="shared" si="20"/>
        <v>0</v>
      </c>
      <c r="K106" s="135">
        <f t="shared" si="20"/>
        <v>0</v>
      </c>
      <c r="L106" s="135">
        <f t="shared" si="20"/>
        <v>0</v>
      </c>
      <c r="M106" s="135">
        <f t="shared" si="20"/>
        <v>0</v>
      </c>
      <c r="N106" s="135">
        <f t="shared" si="20"/>
        <v>0</v>
      </c>
      <c r="O106" s="136">
        <f>SUM(O103:O105)</f>
        <v>0</v>
      </c>
      <c r="Q106" s="553" t="s">
        <v>210</v>
      </c>
      <c r="S106" s="549" t="s">
        <v>299</v>
      </c>
      <c r="T106" s="550"/>
      <c r="U106" s="549" t="s">
        <v>302</v>
      </c>
      <c r="V106" s="550"/>
      <c r="X106" s="551" t="s">
        <v>211</v>
      </c>
      <c r="Y106" s="552"/>
      <c r="Z106" s="549" t="s">
        <v>355</v>
      </c>
      <c r="AA106" s="550"/>
      <c r="AB106" s="557" t="s">
        <v>356</v>
      </c>
      <c r="AC106" s="558"/>
    </row>
    <row r="107" spans="2:29" ht="12.75" customHeight="1" thickBot="1">
      <c r="B107" s="492" t="s">
        <v>96</v>
      </c>
      <c r="C107" s="493"/>
      <c r="D107" s="493"/>
      <c r="E107" s="493"/>
      <c r="F107" s="493"/>
      <c r="G107" s="493"/>
      <c r="H107" s="493"/>
      <c r="I107" s="493"/>
      <c r="J107" s="504"/>
      <c r="K107" s="493"/>
      <c r="L107" s="493"/>
      <c r="M107" s="493"/>
      <c r="N107" s="493"/>
      <c r="O107" s="494"/>
      <c r="Q107" s="553"/>
      <c r="S107" s="199" t="s">
        <v>214</v>
      </c>
      <c r="T107" s="199" t="s">
        <v>253</v>
      </c>
      <c r="U107" s="185" t="s">
        <v>303</v>
      </c>
      <c r="V107" s="185" t="s">
        <v>304</v>
      </c>
      <c r="X107" s="547"/>
      <c r="Y107" s="548"/>
      <c r="Z107" s="185" t="s">
        <v>288</v>
      </c>
      <c r="AA107" s="185" t="s">
        <v>253</v>
      </c>
      <c r="AB107" s="185" t="s">
        <v>348</v>
      </c>
      <c r="AC107" s="185" t="s">
        <v>379</v>
      </c>
    </row>
    <row r="108" spans="1:31" ht="22.5" customHeight="1" thickBot="1">
      <c r="A108" s="110">
        <v>64</v>
      </c>
      <c r="B108" s="11" t="s">
        <v>97</v>
      </c>
      <c r="C108" s="61"/>
      <c r="D108" s="61"/>
      <c r="E108" s="61"/>
      <c r="F108" s="61"/>
      <c r="G108" s="61"/>
      <c r="H108" s="61"/>
      <c r="I108" s="65"/>
      <c r="J108" s="86"/>
      <c r="K108" s="117"/>
      <c r="L108" s="100"/>
      <c r="M108" s="86"/>
      <c r="N108" s="148"/>
      <c r="O108" s="149">
        <f>SUM(C108:N108)</f>
        <v>0</v>
      </c>
      <c r="Q108" s="196" t="s">
        <v>226</v>
      </c>
      <c r="S108" s="217" t="s">
        <v>373</v>
      </c>
      <c r="T108" s="217">
        <v>-72.542313</v>
      </c>
      <c r="U108" s="194" t="s">
        <v>374</v>
      </c>
      <c r="V108" s="194" t="s">
        <v>375</v>
      </c>
      <c r="X108" s="530" t="s">
        <v>423</v>
      </c>
      <c r="Y108" s="532" t="s">
        <v>422</v>
      </c>
      <c r="Z108" s="555">
        <v>11.275167</v>
      </c>
      <c r="AA108" s="555">
        <v>-73.122652</v>
      </c>
      <c r="AB108" s="562" t="s">
        <v>380</v>
      </c>
      <c r="AC108" s="562" t="s">
        <v>381</v>
      </c>
      <c r="AE108" s="272"/>
    </row>
    <row r="109" spans="1:29" ht="15.75" thickBot="1">
      <c r="A109" s="110">
        <v>65</v>
      </c>
      <c r="B109" s="11" t="s">
        <v>99</v>
      </c>
      <c r="C109" s="61"/>
      <c r="D109" s="61"/>
      <c r="E109" s="61"/>
      <c r="F109" s="61"/>
      <c r="G109" s="61"/>
      <c r="H109" s="61"/>
      <c r="I109" s="61"/>
      <c r="J109" s="86"/>
      <c r="K109" s="86"/>
      <c r="L109" s="86"/>
      <c r="M109" s="86"/>
      <c r="N109" s="148"/>
      <c r="O109" s="150">
        <f>SUM(C109:N109)</f>
        <v>0</v>
      </c>
      <c r="Q109" s="197" t="s">
        <v>227</v>
      </c>
      <c r="S109" s="217" t="s">
        <v>370</v>
      </c>
      <c r="T109" s="217">
        <v>-73.122097</v>
      </c>
      <c r="U109" s="194" t="s">
        <v>371</v>
      </c>
      <c r="V109" s="194" t="s">
        <v>372</v>
      </c>
      <c r="X109" s="531"/>
      <c r="Y109" s="533"/>
      <c r="Z109" s="556"/>
      <c r="AA109" s="556"/>
      <c r="AB109" s="563"/>
      <c r="AC109" s="563"/>
    </row>
    <row r="110" spans="1:31" ht="20.25" customHeight="1" thickBot="1">
      <c r="A110" s="110">
        <v>66</v>
      </c>
      <c r="B110" s="11" t="s">
        <v>100</v>
      </c>
      <c r="C110" s="61"/>
      <c r="D110" s="61"/>
      <c r="E110" s="61"/>
      <c r="F110" s="61"/>
      <c r="G110" s="61"/>
      <c r="H110" s="61"/>
      <c r="I110" s="65"/>
      <c r="J110" s="86"/>
      <c r="K110" s="86"/>
      <c r="L110" s="86"/>
      <c r="M110" s="86"/>
      <c r="N110" s="148"/>
      <c r="O110" s="150">
        <f>SUM(C110:N110)</f>
        <v>0</v>
      </c>
      <c r="Q110" s="197" t="s">
        <v>228</v>
      </c>
      <c r="S110" s="217" t="s">
        <v>367</v>
      </c>
      <c r="T110" s="217">
        <v>-74.109242</v>
      </c>
      <c r="U110" s="194" t="s">
        <v>368</v>
      </c>
      <c r="V110" s="194" t="s">
        <v>369</v>
      </c>
      <c r="X110" s="530" t="s">
        <v>425</v>
      </c>
      <c r="Y110" s="532" t="s">
        <v>424</v>
      </c>
      <c r="Z110" s="559">
        <v>11.351598</v>
      </c>
      <c r="AA110" s="559">
        <v>-72287277</v>
      </c>
      <c r="AB110" s="562" t="s">
        <v>382</v>
      </c>
      <c r="AC110" s="562" t="s">
        <v>383</v>
      </c>
      <c r="AE110" s="272"/>
    </row>
    <row r="111" spans="1:29" ht="15.75" thickBot="1">
      <c r="A111" s="110">
        <v>67</v>
      </c>
      <c r="B111" s="11" t="s">
        <v>101</v>
      </c>
      <c r="C111" s="61"/>
      <c r="D111" s="61"/>
      <c r="E111" s="61"/>
      <c r="F111" s="61"/>
      <c r="G111" s="61"/>
      <c r="H111" s="61"/>
      <c r="I111" s="118"/>
      <c r="J111" s="118"/>
      <c r="K111" s="119"/>
      <c r="L111" s="119"/>
      <c r="M111" s="119"/>
      <c r="N111" s="65"/>
      <c r="O111" s="151">
        <f>SUM(C111:N111)</f>
        <v>0</v>
      </c>
      <c r="Q111" s="198" t="s">
        <v>229</v>
      </c>
      <c r="R111" s="171"/>
      <c r="S111" s="217" t="s">
        <v>376</v>
      </c>
      <c r="T111" s="217">
        <v>-72.15662</v>
      </c>
      <c r="U111" s="194" t="s">
        <v>377</v>
      </c>
      <c r="V111" s="194" t="s">
        <v>378</v>
      </c>
      <c r="X111" s="531"/>
      <c r="Y111" s="533"/>
      <c r="Z111" s="560"/>
      <c r="AA111" s="560"/>
      <c r="AB111" s="563"/>
      <c r="AC111" s="563"/>
    </row>
    <row r="112" spans="2:25" ht="13.5" thickBot="1">
      <c r="B112" s="9" t="s">
        <v>146</v>
      </c>
      <c r="C112" s="50">
        <f aca="true" t="shared" si="21" ref="C112:O112">SUM(C108:C111)</f>
        <v>0</v>
      </c>
      <c r="D112" s="50">
        <f>SUM(D108:D111)</f>
        <v>0</v>
      </c>
      <c r="E112" s="50">
        <f t="shared" si="21"/>
        <v>0</v>
      </c>
      <c r="F112" s="50">
        <f t="shared" si="21"/>
        <v>0</v>
      </c>
      <c r="G112" s="50">
        <f t="shared" si="21"/>
        <v>0</v>
      </c>
      <c r="H112" s="50">
        <f t="shared" si="21"/>
        <v>0</v>
      </c>
      <c r="I112" s="50">
        <f t="shared" si="21"/>
        <v>0</v>
      </c>
      <c r="J112" s="50">
        <f t="shared" si="21"/>
        <v>0</v>
      </c>
      <c r="K112" s="50">
        <f t="shared" si="21"/>
        <v>0</v>
      </c>
      <c r="L112" s="50">
        <f t="shared" si="21"/>
        <v>0</v>
      </c>
      <c r="M112" s="50">
        <f t="shared" si="21"/>
        <v>0</v>
      </c>
      <c r="N112" s="50">
        <f t="shared" si="21"/>
        <v>0</v>
      </c>
      <c r="O112" s="105">
        <f t="shared" si="21"/>
        <v>0</v>
      </c>
      <c r="Q112" s="525" t="s">
        <v>210</v>
      </c>
      <c r="S112" s="526" t="s">
        <v>299</v>
      </c>
      <c r="T112" s="527"/>
      <c r="U112" s="517" t="s">
        <v>302</v>
      </c>
      <c r="V112" s="518"/>
      <c r="X112" s="545" t="s">
        <v>211</v>
      </c>
      <c r="Y112" s="546"/>
    </row>
    <row r="113" spans="2:25" ht="13.5" thickBot="1">
      <c r="B113" s="492" t="s">
        <v>103</v>
      </c>
      <c r="C113" s="504"/>
      <c r="D113" s="504"/>
      <c r="E113" s="504"/>
      <c r="F113" s="504"/>
      <c r="G113" s="504"/>
      <c r="H113" s="504"/>
      <c r="I113" s="504"/>
      <c r="J113" s="504"/>
      <c r="K113" s="504"/>
      <c r="L113" s="504"/>
      <c r="M113" s="504"/>
      <c r="N113" s="504"/>
      <c r="O113" s="494"/>
      <c r="Q113" s="525"/>
      <c r="R113" s="184"/>
      <c r="S113" s="276"/>
      <c r="T113" s="276"/>
      <c r="U113" s="276"/>
      <c r="V113" s="276"/>
      <c r="X113" s="547"/>
      <c r="Y113" s="548"/>
    </row>
    <row r="114" spans="1:25" ht="15.75" thickBot="1">
      <c r="A114" s="110">
        <v>68</v>
      </c>
      <c r="B114" s="234" t="s">
        <v>104</v>
      </c>
      <c r="C114" s="124"/>
      <c r="D114" s="124"/>
      <c r="E114" s="124"/>
      <c r="F114" s="125"/>
      <c r="G114" s="125"/>
      <c r="H114" s="125"/>
      <c r="I114" s="125"/>
      <c r="J114" s="125"/>
      <c r="K114" s="125"/>
      <c r="L114" s="125"/>
      <c r="M114" s="125"/>
      <c r="N114" s="152"/>
      <c r="O114" s="154">
        <f>SUM(C114:N114)</f>
        <v>0</v>
      </c>
      <c r="Q114" s="196" t="s">
        <v>230</v>
      </c>
      <c r="R114" s="171"/>
      <c r="S114" s="235"/>
      <c r="T114" s="329"/>
      <c r="U114" s="235"/>
      <c r="V114" s="236"/>
      <c r="X114" s="232"/>
      <c r="Y114" s="188"/>
    </row>
    <row r="115" spans="1:25" ht="12.75" customHeight="1" thickBot="1">
      <c r="A115" s="110">
        <v>69</v>
      </c>
      <c r="B115" s="234" t="s">
        <v>200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53"/>
      <c r="O115" s="155">
        <f>SUM(C115:N115)</f>
        <v>0</v>
      </c>
      <c r="Q115" s="197" t="s">
        <v>222</v>
      </c>
      <c r="R115" s="171"/>
      <c r="S115" s="243"/>
      <c r="T115" s="330"/>
      <c r="U115" s="243"/>
      <c r="V115" s="244"/>
      <c r="X115" s="542" t="s">
        <v>220</v>
      </c>
      <c r="Y115" s="543"/>
    </row>
    <row r="116" spans="1:25" ht="12.75" customHeight="1" thickBot="1">
      <c r="A116" s="110">
        <v>70</v>
      </c>
      <c r="B116" s="234" t="s">
        <v>106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48"/>
      <c r="O116" s="155">
        <f>SUM(C116:N116)</f>
        <v>0</v>
      </c>
      <c r="Q116" s="197" t="s">
        <v>233</v>
      </c>
      <c r="R116" s="171"/>
      <c r="S116" s="243"/>
      <c r="T116" s="330"/>
      <c r="U116" s="243"/>
      <c r="V116" s="244"/>
      <c r="X116" s="189"/>
      <c r="Y116" s="190"/>
    </row>
    <row r="117" spans="1:25" ht="12.75" customHeight="1" thickBot="1">
      <c r="A117" s="110">
        <v>71</v>
      </c>
      <c r="B117" s="234" t="s">
        <v>107</v>
      </c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48"/>
      <c r="O117" s="155">
        <f>SUM(C117:N117)</f>
        <v>0</v>
      </c>
      <c r="Q117" s="197" t="s">
        <v>231</v>
      </c>
      <c r="R117" s="171"/>
      <c r="S117" s="243"/>
      <c r="T117" s="330"/>
      <c r="U117" s="243"/>
      <c r="V117" s="244"/>
      <c r="W117" s="108"/>
      <c r="X117" s="542" t="s">
        <v>221</v>
      </c>
      <c r="Y117" s="543"/>
    </row>
    <row r="118" spans="1:25" ht="12.75" customHeight="1" thickBot="1">
      <c r="A118" s="110">
        <v>72</v>
      </c>
      <c r="B118" s="234" t="s">
        <v>201</v>
      </c>
      <c r="C118" s="124"/>
      <c r="D118" s="124"/>
      <c r="E118" s="124"/>
      <c r="F118" s="125"/>
      <c r="G118" s="125"/>
      <c r="H118" s="125"/>
      <c r="I118" s="125"/>
      <c r="J118" s="125"/>
      <c r="K118" s="125"/>
      <c r="L118" s="125"/>
      <c r="M118" s="125"/>
      <c r="N118" s="148"/>
      <c r="O118" s="156">
        <f>SUM(C118:N118)</f>
        <v>0</v>
      </c>
      <c r="Q118" s="198" t="s">
        <v>232</v>
      </c>
      <c r="R118" s="171"/>
      <c r="S118" s="328"/>
      <c r="T118" s="331"/>
      <c r="U118" s="237"/>
      <c r="V118" s="238"/>
      <c r="W118" s="108"/>
      <c r="X118" s="233"/>
      <c r="Y118" s="192"/>
    </row>
    <row r="119" spans="2:29" ht="13.5" thickBot="1">
      <c r="B119" s="9" t="s">
        <v>146</v>
      </c>
      <c r="C119" s="85">
        <f>SUM(C114:C118)</f>
        <v>0</v>
      </c>
      <c r="D119" s="85">
        <f aca="true" t="shared" si="22" ref="D119:N119">SUM(D114:D118)</f>
        <v>0</v>
      </c>
      <c r="E119" s="85">
        <f t="shared" si="22"/>
        <v>0</v>
      </c>
      <c r="F119" s="85">
        <f t="shared" si="22"/>
        <v>0</v>
      </c>
      <c r="G119" s="85">
        <f t="shared" si="22"/>
        <v>0</v>
      </c>
      <c r="H119" s="85">
        <f t="shared" si="22"/>
        <v>0</v>
      </c>
      <c r="I119" s="85">
        <f t="shared" si="22"/>
        <v>0</v>
      </c>
      <c r="J119" s="85">
        <f t="shared" si="22"/>
        <v>0</v>
      </c>
      <c r="K119" s="85">
        <f t="shared" si="22"/>
        <v>0</v>
      </c>
      <c r="L119" s="85">
        <f t="shared" si="22"/>
        <v>0</v>
      </c>
      <c r="M119" s="85">
        <f t="shared" si="22"/>
        <v>0</v>
      </c>
      <c r="N119" s="85">
        <f t="shared" si="22"/>
        <v>0</v>
      </c>
      <c r="O119" s="104">
        <f>SUM(O114:O118)</f>
        <v>0</v>
      </c>
      <c r="Q119" s="524" t="s">
        <v>210</v>
      </c>
      <c r="S119" s="549" t="s">
        <v>299</v>
      </c>
      <c r="T119" s="550"/>
      <c r="U119" s="549" t="s">
        <v>302</v>
      </c>
      <c r="V119" s="550"/>
      <c r="X119" s="545" t="s">
        <v>211</v>
      </c>
      <c r="Y119" s="546"/>
      <c r="Z119" s="557" t="s">
        <v>355</v>
      </c>
      <c r="AA119" s="558"/>
      <c r="AB119" s="557" t="s">
        <v>356</v>
      </c>
      <c r="AC119" s="558"/>
    </row>
    <row r="120" spans="2:29" ht="12.75" customHeight="1" thickBot="1">
      <c r="B120" s="492" t="s">
        <v>109</v>
      </c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4"/>
      <c r="Q120" s="539"/>
      <c r="S120" s="185" t="s">
        <v>214</v>
      </c>
      <c r="T120" s="185" t="s">
        <v>215</v>
      </c>
      <c r="U120" s="185" t="s">
        <v>303</v>
      </c>
      <c r="V120" s="185" t="s">
        <v>340</v>
      </c>
      <c r="X120" s="547"/>
      <c r="Y120" s="548"/>
      <c r="Z120" s="185" t="s">
        <v>288</v>
      </c>
      <c r="AA120" s="185" t="s">
        <v>215</v>
      </c>
      <c r="AB120" s="185" t="s">
        <v>348</v>
      </c>
      <c r="AC120" s="185" t="s">
        <v>347</v>
      </c>
    </row>
    <row r="121" spans="1:29" ht="15.75" thickBot="1">
      <c r="A121" s="110">
        <v>72</v>
      </c>
      <c r="B121" s="11" t="s">
        <v>110</v>
      </c>
      <c r="C121" s="61"/>
      <c r="D121" s="61"/>
      <c r="E121" s="61"/>
      <c r="F121" s="61"/>
      <c r="G121" s="61"/>
      <c r="H121" s="61"/>
      <c r="I121" s="61"/>
      <c r="J121" s="61"/>
      <c r="K121" s="65"/>
      <c r="L121" s="65"/>
      <c r="M121" s="65"/>
      <c r="N121" s="65"/>
      <c r="O121" s="149">
        <f>SUM(C121:N121)</f>
        <v>0</v>
      </c>
      <c r="Q121" s="198" t="s">
        <v>338</v>
      </c>
      <c r="S121" s="217">
        <v>1277339.088</v>
      </c>
      <c r="T121" s="217">
        <v>1098579.52</v>
      </c>
      <c r="U121" s="194" t="s">
        <v>339</v>
      </c>
      <c r="V121" s="194" t="s">
        <v>341</v>
      </c>
      <c r="X121" s="179" t="s">
        <v>345</v>
      </c>
      <c r="Y121" s="262" t="s">
        <v>346</v>
      </c>
      <c r="Z121" s="247">
        <v>1277400.627</v>
      </c>
      <c r="AA121" s="247">
        <v>1098000.304</v>
      </c>
      <c r="AB121" s="194" t="s">
        <v>349</v>
      </c>
      <c r="AC121" s="194" t="s">
        <v>350</v>
      </c>
    </row>
    <row r="122" spans="1:29" ht="15.75" thickBot="1">
      <c r="A122" s="110">
        <v>74</v>
      </c>
      <c r="B122" s="11" t="s">
        <v>111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5"/>
      <c r="O122" s="151">
        <f>SUM(C122:N122)</f>
        <v>0</v>
      </c>
      <c r="Q122" s="198" t="s">
        <v>342</v>
      </c>
      <c r="S122" s="217">
        <v>1292494.568</v>
      </c>
      <c r="T122" s="217">
        <v>1102488.596</v>
      </c>
      <c r="U122" s="194" t="s">
        <v>343</v>
      </c>
      <c r="V122" s="194" t="s">
        <v>344</v>
      </c>
      <c r="X122" s="264" t="s">
        <v>351</v>
      </c>
      <c r="Y122" s="262" t="s">
        <v>352</v>
      </c>
      <c r="Z122" s="266">
        <v>1291551.525</v>
      </c>
      <c r="AA122" s="265">
        <v>1102689.047</v>
      </c>
      <c r="AB122" s="257" t="s">
        <v>353</v>
      </c>
      <c r="AC122" s="257" t="s">
        <v>354</v>
      </c>
    </row>
    <row r="123" spans="2:32" ht="15.75" thickBot="1">
      <c r="B123" s="9" t="s">
        <v>146</v>
      </c>
      <c r="C123" s="57">
        <f>SUM(C121:C122)</f>
        <v>0</v>
      </c>
      <c r="D123" s="57">
        <f>SUM(D121:D122)</f>
        <v>0</v>
      </c>
      <c r="E123" s="57">
        <f aca="true" t="shared" si="23" ref="E123:N123">SUM(E121:E122)</f>
        <v>0</v>
      </c>
      <c r="F123" s="57">
        <f t="shared" si="23"/>
        <v>0</v>
      </c>
      <c r="G123" s="57">
        <f t="shared" si="23"/>
        <v>0</v>
      </c>
      <c r="H123" s="57">
        <f t="shared" si="23"/>
        <v>0</v>
      </c>
      <c r="I123" s="57">
        <f t="shared" si="23"/>
        <v>0</v>
      </c>
      <c r="J123" s="57">
        <f t="shared" si="23"/>
        <v>0</v>
      </c>
      <c r="K123" s="57">
        <f t="shared" si="23"/>
        <v>0</v>
      </c>
      <c r="L123" s="57">
        <f t="shared" si="23"/>
        <v>0</v>
      </c>
      <c r="M123" s="57">
        <f t="shared" si="23"/>
        <v>0</v>
      </c>
      <c r="N123" s="57">
        <f t="shared" si="23"/>
        <v>0</v>
      </c>
      <c r="O123" s="146">
        <f>SUM(O121:O122)</f>
        <v>0</v>
      </c>
      <c r="Q123" s="524" t="s">
        <v>210</v>
      </c>
      <c r="S123" s="517" t="s">
        <v>299</v>
      </c>
      <c r="T123" s="518"/>
      <c r="U123" s="517" t="s">
        <v>302</v>
      </c>
      <c r="V123" s="518"/>
      <c r="X123" s="545" t="s">
        <v>211</v>
      </c>
      <c r="Y123" s="546"/>
      <c r="Z123" s="557" t="s">
        <v>355</v>
      </c>
      <c r="AA123" s="558"/>
      <c r="AB123" s="263"/>
      <c r="AC123" s="263"/>
      <c r="AD123" s="178"/>
      <c r="AE123" s="178"/>
      <c r="AF123" s="23"/>
    </row>
    <row r="124" spans="2:32" ht="15.75" thickBot="1">
      <c r="B124" s="498" t="s">
        <v>140</v>
      </c>
      <c r="C124" s="499"/>
      <c r="D124" s="499"/>
      <c r="E124" s="499"/>
      <c r="F124" s="499"/>
      <c r="G124" s="499"/>
      <c r="H124" s="499"/>
      <c r="I124" s="499"/>
      <c r="J124" s="499"/>
      <c r="K124" s="499"/>
      <c r="L124" s="499"/>
      <c r="M124" s="499"/>
      <c r="N124" s="499"/>
      <c r="O124" s="500"/>
      <c r="Q124" s="539"/>
      <c r="S124" s="275" t="s">
        <v>236</v>
      </c>
      <c r="T124" s="275" t="s">
        <v>214</v>
      </c>
      <c r="U124" s="276"/>
      <c r="V124" s="276"/>
      <c r="X124" s="547"/>
      <c r="Y124" s="548"/>
      <c r="Z124" s="177" t="s">
        <v>236</v>
      </c>
      <c r="AA124" s="177" t="s">
        <v>214</v>
      </c>
      <c r="AC124" s="267"/>
      <c r="AD124" s="263"/>
      <c r="AE124" s="178"/>
      <c r="AF124" s="178"/>
    </row>
    <row r="125" spans="1:32" ht="15.75" thickBot="1">
      <c r="A125" s="110">
        <v>75</v>
      </c>
      <c r="B125" s="11" t="s">
        <v>139</v>
      </c>
      <c r="C125" s="99"/>
      <c r="D125" s="99"/>
      <c r="E125" s="99"/>
      <c r="F125" s="99"/>
      <c r="G125" s="99"/>
      <c r="H125" s="99"/>
      <c r="I125" s="99"/>
      <c r="J125" s="99"/>
      <c r="K125" s="100"/>
      <c r="L125" s="100"/>
      <c r="M125" s="100"/>
      <c r="N125" s="100"/>
      <c r="O125" s="143">
        <f>SUM(C125:N125)</f>
        <v>0</v>
      </c>
      <c r="Q125" s="269" t="s">
        <v>362</v>
      </c>
      <c r="S125" s="270">
        <v>957989.3036</v>
      </c>
      <c r="T125" s="350">
        <v>1187851.8404</v>
      </c>
      <c r="U125" s="235"/>
      <c r="V125" s="236"/>
      <c r="X125" s="176" t="s">
        <v>358</v>
      </c>
      <c r="Y125" s="193" t="s">
        <v>359</v>
      </c>
      <c r="Z125" s="268">
        <v>1054808.6554</v>
      </c>
      <c r="AA125" s="268">
        <v>1279711.3311</v>
      </c>
      <c r="AC125" s="261" t="s">
        <v>357</v>
      </c>
      <c r="AD125" s="23"/>
      <c r="AE125" s="23"/>
      <c r="AF125" s="23"/>
    </row>
    <row r="126" spans="1:32" ht="15.75" thickBot="1">
      <c r="A126" s="110">
        <v>76</v>
      </c>
      <c r="B126" s="11" t="s">
        <v>138</v>
      </c>
      <c r="C126" s="99"/>
      <c r="D126" s="99"/>
      <c r="E126" s="99"/>
      <c r="F126" s="99"/>
      <c r="G126" s="99"/>
      <c r="H126" s="99"/>
      <c r="I126" s="99"/>
      <c r="J126" s="99"/>
      <c r="K126" s="100"/>
      <c r="L126" s="100"/>
      <c r="M126" s="100"/>
      <c r="N126" s="100"/>
      <c r="O126" s="144">
        <f>SUM(C126:N126)</f>
        <v>0</v>
      </c>
      <c r="Q126" s="198" t="s">
        <v>363</v>
      </c>
      <c r="S126" s="271">
        <v>1013775.2644</v>
      </c>
      <c r="T126" s="351">
        <v>1226629.9044</v>
      </c>
      <c r="U126" s="243"/>
      <c r="V126" s="244"/>
      <c r="X126" s="176" t="s">
        <v>360</v>
      </c>
      <c r="Y126" s="193" t="s">
        <v>361</v>
      </c>
      <c r="Z126" s="268">
        <v>1054674.4121</v>
      </c>
      <c r="AA126" s="268">
        <v>1279645.4191</v>
      </c>
      <c r="AC126" s="398" t="s">
        <v>357</v>
      </c>
      <c r="AD126" s="23"/>
      <c r="AE126" s="23"/>
      <c r="AF126" s="23"/>
    </row>
    <row r="127" spans="1:32" ht="15.75" thickBot="1">
      <c r="A127" s="110">
        <v>77</v>
      </c>
      <c r="B127" s="11" t="s">
        <v>137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100"/>
      <c r="O127" s="144">
        <f>SUM(C127:N127)</f>
        <v>0</v>
      </c>
      <c r="P127" s="40"/>
      <c r="Q127" s="269" t="s">
        <v>364</v>
      </c>
      <c r="S127" s="271">
        <v>1058651.2237</v>
      </c>
      <c r="T127" s="351">
        <v>1309774.8662</v>
      </c>
      <c r="U127" s="243"/>
      <c r="V127" s="244"/>
      <c r="AC127" s="178"/>
      <c r="AD127" s="23"/>
      <c r="AE127" s="23"/>
      <c r="AF127" s="23"/>
    </row>
    <row r="128" spans="1:29" ht="15.75" thickBot="1">
      <c r="A128" s="110">
        <v>78</v>
      </c>
      <c r="B128" s="11" t="s">
        <v>136</v>
      </c>
      <c r="C128" s="99"/>
      <c r="D128" s="99"/>
      <c r="E128" s="99"/>
      <c r="F128" s="99"/>
      <c r="G128" s="99"/>
      <c r="H128" s="99"/>
      <c r="I128" s="99"/>
      <c r="J128" s="99"/>
      <c r="K128" s="100"/>
      <c r="L128" s="100"/>
      <c r="M128" s="100"/>
      <c r="N128" s="100"/>
      <c r="O128" s="144">
        <f>SUM(C128:N128)</f>
        <v>0</v>
      </c>
      <c r="Q128" s="269" t="s">
        <v>365</v>
      </c>
      <c r="S128" s="271">
        <v>1056986.4613</v>
      </c>
      <c r="T128" s="351">
        <v>1386657.9061</v>
      </c>
      <c r="U128" s="243"/>
      <c r="V128" s="244"/>
      <c r="AC128" s="178"/>
    </row>
    <row r="129" spans="1:29" ht="15.75" thickBot="1">
      <c r="A129" s="110">
        <v>79</v>
      </c>
      <c r="B129" s="27" t="s">
        <v>171</v>
      </c>
      <c r="C129" s="120"/>
      <c r="D129" s="120"/>
      <c r="E129" s="120"/>
      <c r="F129" s="120"/>
      <c r="G129" s="120"/>
      <c r="H129" s="120"/>
      <c r="I129" s="120"/>
      <c r="J129" s="120"/>
      <c r="K129" s="121"/>
      <c r="L129" s="121"/>
      <c r="M129" s="121"/>
      <c r="N129" s="100"/>
      <c r="O129" s="145">
        <f>SUM(C129:N129)</f>
        <v>0</v>
      </c>
      <c r="Q129" s="269" t="s">
        <v>366</v>
      </c>
      <c r="S129" s="271">
        <v>1044903.8655</v>
      </c>
      <c r="T129" s="351">
        <v>1470779.1001</v>
      </c>
      <c r="U129" s="237"/>
      <c r="V129" s="238"/>
      <c r="AC129" s="178"/>
    </row>
    <row r="130" spans="2:29" ht="15.75" thickBot="1">
      <c r="B130" s="9" t="s">
        <v>146</v>
      </c>
      <c r="C130" s="57">
        <f>SUM(C125:C129)</f>
        <v>0</v>
      </c>
      <c r="D130" s="57">
        <f>SUM(D125:D129)</f>
        <v>0</v>
      </c>
      <c r="E130" s="57">
        <f aca="true" t="shared" si="24" ref="E130:N130">SUM(E125:E129)</f>
        <v>0</v>
      </c>
      <c r="F130" s="57">
        <f t="shared" si="24"/>
        <v>0</v>
      </c>
      <c r="G130" s="57">
        <f t="shared" si="24"/>
        <v>0</v>
      </c>
      <c r="H130" s="57">
        <f t="shared" si="24"/>
        <v>0</v>
      </c>
      <c r="I130" s="57">
        <f t="shared" si="24"/>
        <v>0</v>
      </c>
      <c r="J130" s="57">
        <f t="shared" si="24"/>
        <v>0</v>
      </c>
      <c r="K130" s="57">
        <f t="shared" si="24"/>
        <v>0</v>
      </c>
      <c r="L130" s="57">
        <f t="shared" si="24"/>
        <v>0</v>
      </c>
      <c r="M130" s="57">
        <f t="shared" si="24"/>
        <v>0</v>
      </c>
      <c r="N130" s="57">
        <f t="shared" si="24"/>
        <v>0</v>
      </c>
      <c r="O130" s="146">
        <f>SUM(O125:O129)</f>
        <v>0</v>
      </c>
      <c r="Q130" s="524" t="s">
        <v>210</v>
      </c>
      <c r="S130" s="517" t="s">
        <v>213</v>
      </c>
      <c r="T130" s="518"/>
      <c r="U130" s="526" t="s">
        <v>302</v>
      </c>
      <c r="V130" s="527"/>
      <c r="AC130" s="178"/>
    </row>
    <row r="131" spans="2:29" ht="15.75" thickBot="1">
      <c r="B131" s="498" t="s">
        <v>172</v>
      </c>
      <c r="C131" s="499"/>
      <c r="D131" s="499"/>
      <c r="E131" s="499"/>
      <c r="F131" s="499"/>
      <c r="G131" s="499"/>
      <c r="H131" s="499"/>
      <c r="I131" s="499"/>
      <c r="J131" s="499"/>
      <c r="K131" s="499"/>
      <c r="L131" s="499"/>
      <c r="M131" s="499"/>
      <c r="N131" s="499"/>
      <c r="O131" s="500"/>
      <c r="Q131" s="539"/>
      <c r="S131" s="276" t="s">
        <v>236</v>
      </c>
      <c r="T131" s="276" t="s">
        <v>214</v>
      </c>
      <c r="U131" s="276"/>
      <c r="V131" s="276"/>
      <c r="AC131" s="178"/>
    </row>
    <row r="132" spans="1:22" ht="15.75" thickBot="1">
      <c r="A132" s="110">
        <v>80</v>
      </c>
      <c r="B132" s="11" t="s">
        <v>173</v>
      </c>
      <c r="C132" s="99"/>
      <c r="D132" s="99"/>
      <c r="E132" s="99"/>
      <c r="F132" s="99"/>
      <c r="G132" s="99"/>
      <c r="H132" s="99"/>
      <c r="I132" s="99"/>
      <c r="J132" s="99"/>
      <c r="K132" s="100"/>
      <c r="L132" s="100"/>
      <c r="M132" s="100"/>
      <c r="N132" s="100"/>
      <c r="O132" s="143">
        <f aca="true" t="shared" si="25" ref="O132:O137">SUM(C132:N132)</f>
        <v>0</v>
      </c>
      <c r="Q132" s="245" t="s">
        <v>333</v>
      </c>
      <c r="S132" s="397">
        <v>1016851.675</v>
      </c>
      <c r="T132" s="397">
        <v>1604297.433</v>
      </c>
      <c r="U132" s="235"/>
      <c r="V132" s="236"/>
    </row>
    <row r="133" spans="1:22" ht="15.75" thickBot="1">
      <c r="A133" s="110">
        <v>81</v>
      </c>
      <c r="B133" s="11" t="s">
        <v>174</v>
      </c>
      <c r="C133" s="99"/>
      <c r="D133" s="99"/>
      <c r="E133" s="99"/>
      <c r="F133" s="99"/>
      <c r="G133" s="99"/>
      <c r="H133" s="99"/>
      <c r="I133" s="99"/>
      <c r="J133" s="99"/>
      <c r="K133" s="100"/>
      <c r="L133" s="100"/>
      <c r="M133" s="100"/>
      <c r="N133" s="100"/>
      <c r="O133" s="144">
        <f t="shared" si="25"/>
        <v>0</v>
      </c>
      <c r="P133" s="40" t="s">
        <v>202</v>
      </c>
      <c r="Q133" s="245" t="s">
        <v>332</v>
      </c>
      <c r="S133" s="397">
        <v>1048087.4454</v>
      </c>
      <c r="T133" s="397">
        <v>1557629.0455</v>
      </c>
      <c r="U133" s="243"/>
      <c r="V133" s="244"/>
    </row>
    <row r="134" spans="1:22" ht="15.75" thickBot="1">
      <c r="A134" s="110">
        <v>82</v>
      </c>
      <c r="B134" s="11" t="s">
        <v>175</v>
      </c>
      <c r="C134" s="99"/>
      <c r="D134" s="99"/>
      <c r="E134" s="99"/>
      <c r="F134" s="99"/>
      <c r="G134" s="99"/>
      <c r="H134" s="99"/>
      <c r="I134" s="99"/>
      <c r="J134" s="99"/>
      <c r="K134" s="100"/>
      <c r="L134" s="100"/>
      <c r="M134" s="100"/>
      <c r="N134" s="100"/>
      <c r="O134" s="144">
        <f t="shared" si="25"/>
        <v>0</v>
      </c>
      <c r="P134" s="40"/>
      <c r="Q134" s="245" t="s">
        <v>334</v>
      </c>
      <c r="S134" s="397">
        <v>1070862.9013</v>
      </c>
      <c r="T134" s="397">
        <v>1626404.3323</v>
      </c>
      <c r="U134" s="243"/>
      <c r="V134" s="244"/>
    </row>
    <row r="135" spans="1:22" ht="15.75" thickBot="1">
      <c r="A135" s="110">
        <v>83</v>
      </c>
      <c r="B135" s="11" t="s">
        <v>176</v>
      </c>
      <c r="C135" s="99"/>
      <c r="D135" s="99"/>
      <c r="E135" s="99"/>
      <c r="F135" s="99"/>
      <c r="G135" s="99"/>
      <c r="H135" s="99"/>
      <c r="I135" s="99"/>
      <c r="J135" s="100"/>
      <c r="K135" s="100"/>
      <c r="L135" s="100"/>
      <c r="M135" s="100"/>
      <c r="N135" s="100"/>
      <c r="O135" s="144">
        <f t="shared" si="25"/>
        <v>0</v>
      </c>
      <c r="Q135" s="245" t="s">
        <v>335</v>
      </c>
      <c r="S135" s="397">
        <v>979129.9921</v>
      </c>
      <c r="T135" s="397">
        <v>1578952.1314</v>
      </c>
      <c r="U135" s="243"/>
      <c r="V135" s="244"/>
    </row>
    <row r="136" spans="1:22" ht="15.75" thickBot="1">
      <c r="A136" s="110">
        <v>84</v>
      </c>
      <c r="B136" s="27" t="s">
        <v>102</v>
      </c>
      <c r="C136" s="99"/>
      <c r="D136" s="99"/>
      <c r="E136" s="99"/>
      <c r="F136" s="99"/>
      <c r="G136" s="120"/>
      <c r="H136" s="120"/>
      <c r="I136" s="120"/>
      <c r="J136" s="120"/>
      <c r="K136" s="121"/>
      <c r="L136" s="121"/>
      <c r="M136" s="121"/>
      <c r="N136" s="100"/>
      <c r="O136" s="144">
        <f t="shared" si="25"/>
        <v>0</v>
      </c>
      <c r="Q136" s="245" t="s">
        <v>336</v>
      </c>
      <c r="S136" s="397">
        <v>990060.1638</v>
      </c>
      <c r="T136" s="397">
        <v>1664983.6406</v>
      </c>
      <c r="U136" s="243"/>
      <c r="V136" s="244"/>
    </row>
    <row r="137" spans="1:22" ht="15.75" thickBot="1">
      <c r="A137" s="110">
        <v>85</v>
      </c>
      <c r="B137" s="11" t="s">
        <v>177</v>
      </c>
      <c r="C137" s="99"/>
      <c r="D137" s="99"/>
      <c r="E137" s="99"/>
      <c r="F137" s="99"/>
      <c r="G137" s="99"/>
      <c r="H137" s="99"/>
      <c r="I137" s="99"/>
      <c r="J137" s="99"/>
      <c r="K137" s="100"/>
      <c r="L137" s="100"/>
      <c r="M137" s="100"/>
      <c r="N137" s="100"/>
      <c r="O137" s="145">
        <f t="shared" si="25"/>
        <v>0</v>
      </c>
      <c r="Q137" s="260" t="s">
        <v>337</v>
      </c>
      <c r="S137" s="397">
        <v>919744.5587</v>
      </c>
      <c r="T137" s="397">
        <v>1574618.8149</v>
      </c>
      <c r="U137" s="237"/>
      <c r="V137" s="238"/>
    </row>
    <row r="138" spans="2:25" ht="13.5" thickBot="1">
      <c r="B138" s="9" t="s">
        <v>146</v>
      </c>
      <c r="C138" s="57">
        <f>SUM(C132:C137)</f>
        <v>0</v>
      </c>
      <c r="D138" s="57">
        <f>SUM(D132:D137)</f>
        <v>0</v>
      </c>
      <c r="E138" s="57">
        <f aca="true" t="shared" si="26" ref="E138:N138">SUM(E132:E137)</f>
        <v>0</v>
      </c>
      <c r="F138" s="57">
        <f t="shared" si="26"/>
        <v>0</v>
      </c>
      <c r="G138" s="57">
        <f t="shared" si="26"/>
        <v>0</v>
      </c>
      <c r="H138" s="57">
        <f t="shared" si="26"/>
        <v>0</v>
      </c>
      <c r="I138" s="57">
        <f t="shared" si="26"/>
        <v>0</v>
      </c>
      <c r="J138" s="57">
        <f t="shared" si="26"/>
        <v>0</v>
      </c>
      <c r="K138" s="57">
        <f t="shared" si="26"/>
        <v>0</v>
      </c>
      <c r="L138" s="57">
        <f t="shared" si="26"/>
        <v>0</v>
      </c>
      <c r="M138" s="57">
        <f t="shared" si="26"/>
        <v>0</v>
      </c>
      <c r="N138" s="57">
        <f t="shared" si="26"/>
        <v>0</v>
      </c>
      <c r="O138" s="142">
        <f>SUM(O132:O137)</f>
        <v>0</v>
      </c>
      <c r="Q138" s="524" t="s">
        <v>210</v>
      </c>
      <c r="S138" s="526" t="s">
        <v>299</v>
      </c>
      <c r="T138" s="527"/>
      <c r="U138" s="526" t="s">
        <v>302</v>
      </c>
      <c r="V138" s="527"/>
      <c r="X138" s="535" t="s">
        <v>237</v>
      </c>
      <c r="Y138" s="536"/>
    </row>
    <row r="139" spans="2:26" ht="12.75" customHeight="1" thickBot="1">
      <c r="B139" s="498" t="s">
        <v>178</v>
      </c>
      <c r="C139" s="499"/>
      <c r="D139" s="499"/>
      <c r="E139" s="499"/>
      <c r="F139" s="499"/>
      <c r="G139" s="499"/>
      <c r="H139" s="499"/>
      <c r="I139" s="499"/>
      <c r="J139" s="499"/>
      <c r="K139" s="499"/>
      <c r="L139" s="499"/>
      <c r="M139" s="499"/>
      <c r="N139" s="499"/>
      <c r="O139" s="500"/>
      <c r="Q139" s="539"/>
      <c r="S139" s="344" t="s">
        <v>214</v>
      </c>
      <c r="T139" s="345" t="s">
        <v>215</v>
      </c>
      <c r="U139" s="276"/>
      <c r="V139" s="276"/>
      <c r="X139" s="537"/>
      <c r="Y139" s="564"/>
      <c r="Z139" s="23"/>
    </row>
    <row r="140" spans="1:26" ht="15.75" thickBot="1">
      <c r="A140" s="110">
        <v>86</v>
      </c>
      <c r="B140" s="11" t="s">
        <v>179</v>
      </c>
      <c r="C140" s="61"/>
      <c r="D140" s="61"/>
      <c r="E140" s="61"/>
      <c r="F140" s="61"/>
      <c r="G140" s="61"/>
      <c r="H140" s="61"/>
      <c r="I140" s="61"/>
      <c r="J140" s="65"/>
      <c r="K140" s="65"/>
      <c r="L140" s="65"/>
      <c r="M140" s="80"/>
      <c r="N140" s="80"/>
      <c r="O140" s="149">
        <f>SUM(C140:N140)</f>
        <v>0</v>
      </c>
      <c r="P140" s="178"/>
      <c r="Q140" s="179" t="s">
        <v>224</v>
      </c>
      <c r="S140" s="308">
        <v>1468680</v>
      </c>
      <c r="T140" s="309">
        <v>1118629</v>
      </c>
      <c r="U140" s="346"/>
      <c r="V140" s="347"/>
      <c r="X140" s="554"/>
      <c r="Y140" s="554"/>
      <c r="Z140" s="273"/>
    </row>
    <row r="141" spans="1:26" ht="15.75" thickBot="1">
      <c r="A141" s="110">
        <v>87</v>
      </c>
      <c r="B141" s="11" t="s">
        <v>180</v>
      </c>
      <c r="C141" s="61"/>
      <c r="D141" s="61"/>
      <c r="E141" s="61"/>
      <c r="F141" s="61"/>
      <c r="G141" s="61"/>
      <c r="H141" s="61"/>
      <c r="I141" s="61"/>
      <c r="J141" s="65"/>
      <c r="K141" s="65"/>
      <c r="L141" s="86"/>
      <c r="M141" s="87"/>
      <c r="N141" s="87"/>
      <c r="O141" s="151">
        <f>SUM(C141:N141)</f>
        <v>0</v>
      </c>
      <c r="P141" s="178"/>
      <c r="Q141" s="176" t="s">
        <v>225</v>
      </c>
      <c r="S141" s="310">
        <v>1447634</v>
      </c>
      <c r="T141" s="311">
        <v>1144427</v>
      </c>
      <c r="U141" s="348"/>
      <c r="V141" s="349"/>
      <c r="X141" s="248"/>
      <c r="Y141" s="248"/>
      <c r="Z141" s="273"/>
    </row>
    <row r="142" spans="2:31" ht="13.5" thickBot="1">
      <c r="B142" s="9" t="s">
        <v>146</v>
      </c>
      <c r="C142" s="68">
        <f aca="true" t="shared" si="27" ref="C142:O142">SUM(C140:C141)</f>
        <v>0</v>
      </c>
      <c r="D142" s="68">
        <f>SUM(D140:D141)</f>
        <v>0</v>
      </c>
      <c r="E142" s="68">
        <f t="shared" si="27"/>
        <v>0</v>
      </c>
      <c r="F142" s="68">
        <f t="shared" si="27"/>
        <v>0</v>
      </c>
      <c r="G142" s="68">
        <f t="shared" si="27"/>
        <v>0</v>
      </c>
      <c r="H142" s="68">
        <f t="shared" si="27"/>
        <v>0</v>
      </c>
      <c r="I142" s="68">
        <f t="shared" si="27"/>
        <v>0</v>
      </c>
      <c r="J142" s="68">
        <f t="shared" si="27"/>
        <v>0</v>
      </c>
      <c r="K142" s="68">
        <f t="shared" si="27"/>
        <v>0</v>
      </c>
      <c r="L142" s="68">
        <f t="shared" si="27"/>
        <v>0</v>
      </c>
      <c r="M142" s="98">
        <f t="shared" si="27"/>
        <v>0</v>
      </c>
      <c r="N142" s="98">
        <f t="shared" si="27"/>
        <v>0</v>
      </c>
      <c r="O142" s="103">
        <f t="shared" si="27"/>
        <v>0</v>
      </c>
      <c r="Q142" s="525" t="s">
        <v>210</v>
      </c>
      <c r="S142" s="526" t="s">
        <v>213</v>
      </c>
      <c r="T142" s="527"/>
      <c r="U142" s="526" t="s">
        <v>302</v>
      </c>
      <c r="V142" s="527"/>
      <c r="X142" s="535" t="s">
        <v>237</v>
      </c>
      <c r="Y142" s="536"/>
      <c r="Z142" s="517" t="s">
        <v>292</v>
      </c>
      <c r="AA142" s="518"/>
      <c r="AB142" s="535" t="s">
        <v>237</v>
      </c>
      <c r="AC142" s="536"/>
      <c r="AD142" s="517" t="s">
        <v>292</v>
      </c>
      <c r="AE142" s="518"/>
    </row>
    <row r="143" spans="2:31" ht="13.5" thickBot="1">
      <c r="B143" s="498" t="s">
        <v>195</v>
      </c>
      <c r="C143" s="499"/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500"/>
      <c r="Q143" s="525"/>
      <c r="S143" s="276"/>
      <c r="T143" s="276"/>
      <c r="U143" s="276"/>
      <c r="V143" s="276"/>
      <c r="X143" s="537"/>
      <c r="Y143" s="564"/>
      <c r="Z143" s="275"/>
      <c r="AA143" s="275"/>
      <c r="AB143" s="537"/>
      <c r="AC143" s="564"/>
      <c r="AD143" s="275"/>
      <c r="AE143" s="275"/>
    </row>
    <row r="144" spans="1:31" ht="24" customHeight="1" thickBot="1">
      <c r="A144" s="110">
        <v>88</v>
      </c>
      <c r="B144" s="343" t="s">
        <v>129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5"/>
      <c r="M144" s="65"/>
      <c r="N144" s="65"/>
      <c r="O144" s="157">
        <f>SUM(C144:N144)</f>
        <v>0</v>
      </c>
      <c r="Q144" s="278"/>
      <c r="S144" s="326"/>
      <c r="T144" s="332"/>
      <c r="U144" s="326"/>
      <c r="V144" s="327"/>
      <c r="X144" s="430" t="s">
        <v>479</v>
      </c>
      <c r="Y144" s="429" t="s">
        <v>480</v>
      </c>
      <c r="Z144" s="431">
        <v>920286.52</v>
      </c>
      <c r="AA144" s="431">
        <v>1067403.28</v>
      </c>
      <c r="AB144" s="433" t="s">
        <v>481</v>
      </c>
      <c r="AC144" s="435" t="s">
        <v>482</v>
      </c>
      <c r="AD144" s="436">
        <v>920340.13</v>
      </c>
      <c r="AE144" s="436">
        <v>1067328.41</v>
      </c>
    </row>
    <row r="145" spans="1:35" ht="13.5" thickBot="1">
      <c r="A145" s="72"/>
      <c r="B145" s="9" t="s">
        <v>146</v>
      </c>
      <c r="C145" s="68">
        <f aca="true" t="shared" si="28" ref="C145:O145">SUM(C144:C144)</f>
        <v>0</v>
      </c>
      <c r="D145" s="68">
        <f t="shared" si="28"/>
        <v>0</v>
      </c>
      <c r="E145" s="68">
        <f t="shared" si="28"/>
        <v>0</v>
      </c>
      <c r="F145" s="68">
        <f t="shared" si="28"/>
        <v>0</v>
      </c>
      <c r="G145" s="68">
        <f t="shared" si="28"/>
        <v>0</v>
      </c>
      <c r="H145" s="68">
        <f t="shared" si="28"/>
        <v>0</v>
      </c>
      <c r="I145" s="68">
        <f t="shared" si="28"/>
        <v>0</v>
      </c>
      <c r="J145" s="68">
        <f t="shared" si="28"/>
        <v>0</v>
      </c>
      <c r="K145" s="68">
        <f t="shared" si="28"/>
        <v>0</v>
      </c>
      <c r="L145" s="68">
        <f t="shared" si="28"/>
        <v>0</v>
      </c>
      <c r="M145" s="68">
        <f t="shared" si="28"/>
        <v>0</v>
      </c>
      <c r="N145" s="57">
        <f t="shared" si="28"/>
        <v>0</v>
      </c>
      <c r="O145" s="98">
        <f t="shared" si="28"/>
        <v>0</v>
      </c>
      <c r="Q145" s="524" t="s">
        <v>210</v>
      </c>
      <c r="S145" s="526" t="s">
        <v>286</v>
      </c>
      <c r="T145" s="527"/>
      <c r="U145" s="526" t="s">
        <v>287</v>
      </c>
      <c r="V145" s="527"/>
      <c r="X145" s="517" t="s">
        <v>292</v>
      </c>
      <c r="Y145" s="518"/>
      <c r="Z145" s="517" t="s">
        <v>416</v>
      </c>
      <c r="AA145" s="518"/>
      <c r="AB145" s="182" t="s">
        <v>390</v>
      </c>
      <c r="AC145" s="183"/>
      <c r="AD145" s="182" t="s">
        <v>391</v>
      </c>
      <c r="AE145" s="183"/>
      <c r="AF145" s="182" t="s">
        <v>294</v>
      </c>
      <c r="AG145" s="183"/>
      <c r="AH145" s="182" t="s">
        <v>295</v>
      </c>
      <c r="AI145" s="183"/>
    </row>
    <row r="146" spans="1:35" s="37" customFormat="1" ht="12.75" customHeight="1" thickBot="1">
      <c r="A146" s="72"/>
      <c r="B146" s="498" t="s">
        <v>199</v>
      </c>
      <c r="C146" s="499"/>
      <c r="D146" s="499"/>
      <c r="E146" s="499"/>
      <c r="F146" s="499"/>
      <c r="G146" s="499"/>
      <c r="H146" s="499"/>
      <c r="I146" s="499"/>
      <c r="J146" s="499"/>
      <c r="K146" s="499"/>
      <c r="L146" s="499"/>
      <c r="M146" s="499"/>
      <c r="N146" s="499"/>
      <c r="O146" s="500"/>
      <c r="Q146" s="539"/>
      <c r="R146" s="114"/>
      <c r="S146" s="275" t="s">
        <v>288</v>
      </c>
      <c r="T146" s="275" t="s">
        <v>215</v>
      </c>
      <c r="U146" s="275" t="s">
        <v>289</v>
      </c>
      <c r="V146" s="275" t="s">
        <v>293</v>
      </c>
      <c r="W146" s="114"/>
      <c r="X146" s="275" t="s">
        <v>288</v>
      </c>
      <c r="Y146" s="275" t="s">
        <v>215</v>
      </c>
      <c r="Z146" s="275"/>
      <c r="AA146" s="275"/>
      <c r="AB146" s="185" t="s">
        <v>288</v>
      </c>
      <c r="AC146" s="185" t="s">
        <v>215</v>
      </c>
      <c r="AD146" s="185" t="s">
        <v>289</v>
      </c>
      <c r="AE146" s="185" t="s">
        <v>293</v>
      </c>
      <c r="AF146" s="185" t="s">
        <v>288</v>
      </c>
      <c r="AG146" s="185" t="s">
        <v>215</v>
      </c>
      <c r="AH146" s="185" t="s">
        <v>289</v>
      </c>
      <c r="AI146" s="185" t="s">
        <v>293</v>
      </c>
    </row>
    <row r="147" spans="1:35" s="37" customFormat="1" ht="22.5" customHeight="1" thickBot="1">
      <c r="A147" s="110">
        <v>89</v>
      </c>
      <c r="B147" s="11" t="s">
        <v>204</v>
      </c>
      <c r="C147" s="61"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5">
        <v>0</v>
      </c>
      <c r="M147" s="65"/>
      <c r="N147" s="65"/>
      <c r="O147" s="157"/>
      <c r="Q147" s="246"/>
      <c r="R147" s="114"/>
      <c r="S147" s="194">
        <v>940616.909</v>
      </c>
      <c r="T147" s="194">
        <v>1099643.163</v>
      </c>
      <c r="U147" s="194" t="s">
        <v>290</v>
      </c>
      <c r="V147" s="194" t="s">
        <v>291</v>
      </c>
      <c r="W147" s="114"/>
      <c r="X147" s="247">
        <v>940604.356</v>
      </c>
      <c r="Y147" s="247">
        <v>10999670.559</v>
      </c>
      <c r="Z147" s="334"/>
      <c r="AA147" s="335"/>
      <c r="AB147" s="333">
        <v>939940.097</v>
      </c>
      <c r="AC147" s="247">
        <v>1099744.239</v>
      </c>
      <c r="AD147" s="194" t="s">
        <v>296</v>
      </c>
      <c r="AE147" s="194" t="s">
        <v>291</v>
      </c>
      <c r="AF147" s="247">
        <v>940114.219</v>
      </c>
      <c r="AG147" s="247">
        <v>1099646.264</v>
      </c>
      <c r="AH147" s="194" t="s">
        <v>297</v>
      </c>
      <c r="AI147" s="194" t="s">
        <v>298</v>
      </c>
    </row>
    <row r="148" spans="1:23" s="37" customFormat="1" ht="13.5" thickBot="1">
      <c r="A148" s="110"/>
      <c r="B148" s="9" t="s">
        <v>146</v>
      </c>
      <c r="C148" s="68">
        <f aca="true" t="shared" si="29" ref="C148:O148">SUM(C147:C147)</f>
        <v>0</v>
      </c>
      <c r="D148" s="68">
        <f t="shared" si="29"/>
        <v>0</v>
      </c>
      <c r="E148" s="68">
        <f t="shared" si="29"/>
        <v>0</v>
      </c>
      <c r="F148" s="68">
        <f t="shared" si="29"/>
        <v>0</v>
      </c>
      <c r="G148" s="68">
        <f t="shared" si="29"/>
        <v>0</v>
      </c>
      <c r="H148" s="68">
        <f t="shared" si="29"/>
        <v>0</v>
      </c>
      <c r="I148" s="68">
        <f t="shared" si="29"/>
        <v>0</v>
      </c>
      <c r="J148" s="68">
        <f t="shared" si="29"/>
        <v>0</v>
      </c>
      <c r="K148" s="68">
        <f t="shared" si="29"/>
        <v>0</v>
      </c>
      <c r="L148" s="68">
        <f t="shared" si="29"/>
        <v>0</v>
      </c>
      <c r="M148" s="68">
        <f t="shared" si="29"/>
        <v>0</v>
      </c>
      <c r="N148" s="68">
        <f t="shared" si="29"/>
        <v>0</v>
      </c>
      <c r="O148" s="98">
        <f t="shared" si="29"/>
        <v>0</v>
      </c>
      <c r="Q148" s="524" t="s">
        <v>210</v>
      </c>
      <c r="R148" s="114"/>
      <c r="S148" s="517" t="s">
        <v>213</v>
      </c>
      <c r="T148" s="518"/>
      <c r="U148" s="517" t="s">
        <v>302</v>
      </c>
      <c r="V148" s="518"/>
      <c r="W148" s="114"/>
    </row>
    <row r="149" spans="1:23" s="37" customFormat="1" ht="13.5" thickBot="1">
      <c r="A149" s="110"/>
      <c r="B149" s="523" t="s">
        <v>206</v>
      </c>
      <c r="C149" s="505"/>
      <c r="D149" s="505"/>
      <c r="E149" s="505"/>
      <c r="F149" s="505"/>
      <c r="G149" s="505"/>
      <c r="H149" s="505"/>
      <c r="I149" s="505"/>
      <c r="J149" s="505"/>
      <c r="K149" s="505"/>
      <c r="L149" s="505"/>
      <c r="M149" s="505"/>
      <c r="N149" s="505"/>
      <c r="O149" s="500"/>
      <c r="Q149" s="539"/>
      <c r="R149" s="114"/>
      <c r="S149" s="276"/>
      <c r="T149" s="276"/>
      <c r="U149" s="276"/>
      <c r="V149" s="276"/>
      <c r="W149" s="114"/>
    </row>
    <row r="150" spans="1:23" s="37" customFormat="1" ht="15.75" thickBot="1">
      <c r="A150" s="110">
        <v>90</v>
      </c>
      <c r="B150" s="166" t="s">
        <v>207</v>
      </c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Q150" s="245" t="s">
        <v>282</v>
      </c>
      <c r="R150" s="114"/>
      <c r="S150" s="336"/>
      <c r="T150" s="340"/>
      <c r="U150" s="336"/>
      <c r="V150" s="337"/>
      <c r="W150" s="114"/>
    </row>
    <row r="151" spans="1:23" s="37" customFormat="1" ht="15.75" thickBot="1">
      <c r="A151" s="110">
        <v>91</v>
      </c>
      <c r="B151" s="166" t="s">
        <v>208</v>
      </c>
      <c r="C151" s="168">
        <v>0</v>
      </c>
      <c r="D151" s="168">
        <v>0</v>
      </c>
      <c r="E151" s="168">
        <v>0</v>
      </c>
      <c r="F151" s="168">
        <v>0</v>
      </c>
      <c r="G151" s="168">
        <v>0</v>
      </c>
      <c r="H151" s="168">
        <v>0</v>
      </c>
      <c r="I151" s="168">
        <v>0</v>
      </c>
      <c r="J151" s="168">
        <v>0</v>
      </c>
      <c r="K151" s="168">
        <v>0</v>
      </c>
      <c r="L151" s="168">
        <v>0</v>
      </c>
      <c r="M151" s="168">
        <v>0</v>
      </c>
      <c r="N151" s="168">
        <v>0</v>
      </c>
      <c r="O151" s="168">
        <f>SUM(C151:N151)</f>
        <v>0</v>
      </c>
      <c r="Q151" s="245" t="s">
        <v>283</v>
      </c>
      <c r="R151" s="114"/>
      <c r="S151" s="338"/>
      <c r="T151" s="341"/>
      <c r="U151" s="338"/>
      <c r="V151" s="339"/>
      <c r="W151" s="114"/>
    </row>
    <row r="152" spans="1:26" s="37" customFormat="1" ht="15.75" thickBot="1">
      <c r="A152" s="110"/>
      <c r="B152" s="88" t="s">
        <v>146</v>
      </c>
      <c r="C152" s="98">
        <f aca="true" t="shared" si="30" ref="C152:O152">SUM(C151:C151)</f>
        <v>0</v>
      </c>
      <c r="D152" s="98">
        <f t="shared" si="30"/>
        <v>0</v>
      </c>
      <c r="E152" s="98">
        <f t="shared" si="30"/>
        <v>0</v>
      </c>
      <c r="F152" s="98">
        <f t="shared" si="30"/>
        <v>0</v>
      </c>
      <c r="G152" s="98">
        <f t="shared" si="30"/>
        <v>0</v>
      </c>
      <c r="H152" s="98">
        <f t="shared" si="30"/>
        <v>0</v>
      </c>
      <c r="I152" s="98">
        <f t="shared" si="30"/>
        <v>0</v>
      </c>
      <c r="J152" s="98">
        <f t="shared" si="30"/>
        <v>0</v>
      </c>
      <c r="K152" s="98">
        <f t="shared" si="30"/>
        <v>0</v>
      </c>
      <c r="L152" s="98">
        <f t="shared" si="30"/>
        <v>0</v>
      </c>
      <c r="M152" s="98">
        <f t="shared" si="30"/>
        <v>0</v>
      </c>
      <c r="N152" s="98">
        <f t="shared" si="30"/>
        <v>0</v>
      </c>
      <c r="O152" s="98">
        <f t="shared" si="30"/>
        <v>0</v>
      </c>
      <c r="P152" s="165"/>
      <c r="Q152" s="524" t="s">
        <v>210</v>
      </c>
      <c r="R152" s="114"/>
      <c r="S152" s="526" t="s">
        <v>299</v>
      </c>
      <c r="T152" s="527"/>
      <c r="U152" s="517" t="s">
        <v>302</v>
      </c>
      <c r="V152" s="518"/>
      <c r="W152" s="114"/>
      <c r="X152"/>
      <c r="Y152"/>
      <c r="Z152"/>
    </row>
    <row r="153" spans="1:26" s="37" customFormat="1" ht="15.75" thickBot="1">
      <c r="A153" s="110"/>
      <c r="B153" s="523" t="s">
        <v>209</v>
      </c>
      <c r="C153" s="505"/>
      <c r="D153" s="505"/>
      <c r="E153" s="505"/>
      <c r="F153" s="505"/>
      <c r="G153" s="505"/>
      <c r="H153" s="505"/>
      <c r="I153" s="505"/>
      <c r="J153" s="505"/>
      <c r="K153" s="505"/>
      <c r="L153" s="505"/>
      <c r="M153" s="505"/>
      <c r="N153" s="505"/>
      <c r="O153" s="500"/>
      <c r="P153" s="165"/>
      <c r="Q153" s="539"/>
      <c r="R153" s="114"/>
      <c r="S153" s="275" t="s">
        <v>214</v>
      </c>
      <c r="T153" s="275" t="s">
        <v>215</v>
      </c>
      <c r="U153" s="276"/>
      <c r="V153" s="276"/>
      <c r="W153" s="114"/>
      <c r="X153"/>
      <c r="Y153"/>
      <c r="Z153"/>
    </row>
    <row r="154" spans="1:26" s="37" customFormat="1" ht="16.5" thickBot="1">
      <c r="A154" s="110">
        <v>92</v>
      </c>
      <c r="B154" s="166" t="s">
        <v>394</v>
      </c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Q154" s="245" t="s">
        <v>284</v>
      </c>
      <c r="R154" s="114"/>
      <c r="S154" s="194" t="s">
        <v>393</v>
      </c>
      <c r="T154" s="307" t="s">
        <v>392</v>
      </c>
      <c r="U154" s="334"/>
      <c r="V154" s="342"/>
      <c r="W154" s="114"/>
      <c r="X154"/>
      <c r="Y154"/>
      <c r="Z154"/>
    </row>
    <row r="155" spans="1:26" s="37" customFormat="1" ht="13.5" thickBot="1">
      <c r="A155" s="110"/>
      <c r="B155" s="88" t="s">
        <v>146</v>
      </c>
      <c r="C155" s="98">
        <f aca="true" t="shared" si="31" ref="C155:O155">SUM(C154:C154)</f>
        <v>0</v>
      </c>
      <c r="D155" s="98">
        <f t="shared" si="31"/>
        <v>0</v>
      </c>
      <c r="E155" s="98">
        <f t="shared" si="31"/>
        <v>0</v>
      </c>
      <c r="F155" s="98">
        <f t="shared" si="31"/>
        <v>0</v>
      </c>
      <c r="G155" s="98">
        <f t="shared" si="31"/>
        <v>0</v>
      </c>
      <c r="H155" s="98">
        <f t="shared" si="31"/>
        <v>0</v>
      </c>
      <c r="I155" s="98">
        <f t="shared" si="31"/>
        <v>0</v>
      </c>
      <c r="J155" s="98">
        <f t="shared" si="31"/>
        <v>0</v>
      </c>
      <c r="K155" s="98">
        <f t="shared" si="31"/>
        <v>0</v>
      </c>
      <c r="L155" s="98">
        <f t="shared" si="31"/>
        <v>0</v>
      </c>
      <c r="M155" s="98">
        <f t="shared" si="31"/>
        <v>0</v>
      </c>
      <c r="N155" s="98">
        <f t="shared" si="31"/>
        <v>0</v>
      </c>
      <c r="O155" s="98">
        <f t="shared" si="31"/>
        <v>0</v>
      </c>
      <c r="Q155" s="524" t="s">
        <v>210</v>
      </c>
      <c r="R155" s="114"/>
      <c r="S155" s="526" t="s">
        <v>299</v>
      </c>
      <c r="T155" s="527"/>
      <c r="U155" s="517" t="s">
        <v>302</v>
      </c>
      <c r="V155" s="518"/>
      <c r="W155" s="114"/>
      <c r="X155"/>
      <c r="Y155"/>
      <c r="Z155"/>
    </row>
    <row r="156" spans="1:26" s="37" customFormat="1" ht="13.5" thickBot="1">
      <c r="A156" s="110"/>
      <c r="B156" s="523" t="s">
        <v>483</v>
      </c>
      <c r="C156" s="505"/>
      <c r="D156" s="505"/>
      <c r="E156" s="505"/>
      <c r="F156" s="505"/>
      <c r="G156" s="505"/>
      <c r="H156" s="505"/>
      <c r="I156" s="505"/>
      <c r="J156" s="505"/>
      <c r="K156" s="505"/>
      <c r="L156" s="505"/>
      <c r="M156" s="505"/>
      <c r="N156" s="505"/>
      <c r="O156" s="500"/>
      <c r="Q156" s="525"/>
      <c r="R156" s="114"/>
      <c r="S156" s="276" t="s">
        <v>214</v>
      </c>
      <c r="T156" s="276" t="s">
        <v>215</v>
      </c>
      <c r="U156" s="275"/>
      <c r="V156" s="275"/>
      <c r="W156" s="114"/>
      <c r="X156"/>
      <c r="Y156"/>
      <c r="Z156"/>
    </row>
    <row r="157" spans="1:26" s="37" customFormat="1" ht="15.75">
      <c r="A157" s="110"/>
      <c r="B157" s="166" t="s">
        <v>484</v>
      </c>
      <c r="C157" s="437"/>
      <c r="D157" s="437"/>
      <c r="E157" s="437"/>
      <c r="F157" s="437"/>
      <c r="G157" s="437"/>
      <c r="H157" s="437"/>
      <c r="I157" s="437"/>
      <c r="J157" s="437"/>
      <c r="K157" s="437"/>
      <c r="L157" s="437"/>
      <c r="M157" s="437"/>
      <c r="N157" s="437"/>
      <c r="O157" s="437"/>
      <c r="Q157" s="439"/>
      <c r="R157" s="114"/>
      <c r="S157" s="441" t="s">
        <v>485</v>
      </c>
      <c r="T157" s="442" t="s">
        <v>486</v>
      </c>
      <c r="U157" s="437"/>
      <c r="V157" s="438"/>
      <c r="W157" s="114"/>
      <c r="X157"/>
      <c r="Y157"/>
      <c r="Z157"/>
    </row>
    <row r="158" spans="1:26" s="37" customFormat="1" ht="16.5" thickBot="1">
      <c r="A158" s="110"/>
      <c r="B158" s="166" t="s">
        <v>487</v>
      </c>
      <c r="C158" s="437"/>
      <c r="D158" s="437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37"/>
      <c r="Q158" s="440"/>
      <c r="R158" s="114"/>
      <c r="S158" s="443" t="s">
        <v>488</v>
      </c>
      <c r="T158" s="444" t="s">
        <v>489</v>
      </c>
      <c r="U158" s="437"/>
      <c r="V158" s="438"/>
      <c r="W158" s="114"/>
      <c r="X158"/>
      <c r="Y158"/>
      <c r="Z158"/>
    </row>
    <row r="159" spans="1:26" s="37" customFormat="1" ht="15.75" thickBot="1">
      <c r="A159" s="110"/>
      <c r="B159" s="88" t="s">
        <v>146</v>
      </c>
      <c r="C159" s="98">
        <f>+C154</f>
        <v>0</v>
      </c>
      <c r="D159" s="98">
        <f aca="true" t="shared" si="32" ref="D159:O159">+D154</f>
        <v>0</v>
      </c>
      <c r="E159" s="98">
        <f t="shared" si="32"/>
        <v>0</v>
      </c>
      <c r="F159" s="98">
        <f t="shared" si="32"/>
        <v>0</v>
      </c>
      <c r="G159" s="98">
        <f t="shared" si="32"/>
        <v>0</v>
      </c>
      <c r="H159" s="98">
        <f t="shared" si="32"/>
        <v>0</v>
      </c>
      <c r="I159" s="98">
        <f t="shared" si="32"/>
        <v>0</v>
      </c>
      <c r="J159" s="98">
        <f t="shared" si="32"/>
        <v>0</v>
      </c>
      <c r="K159" s="98">
        <f t="shared" si="32"/>
        <v>0</v>
      </c>
      <c r="L159" s="98">
        <f t="shared" si="32"/>
        <v>0</v>
      </c>
      <c r="M159" s="98">
        <f t="shared" si="32"/>
        <v>0</v>
      </c>
      <c r="N159" s="98">
        <f t="shared" si="32"/>
        <v>0</v>
      </c>
      <c r="O159" s="98">
        <f t="shared" si="32"/>
        <v>0</v>
      </c>
      <c r="P159" s="165"/>
      <c r="R159" s="114"/>
      <c r="S159" s="114"/>
      <c r="T159" s="114"/>
      <c r="U159" s="114"/>
      <c r="V159" s="114"/>
      <c r="W159" s="114"/>
      <c r="X159"/>
      <c r="Y159"/>
      <c r="Z159"/>
    </row>
    <row r="160" spans="1:26" s="37" customFormat="1" ht="12.75">
      <c r="A160" s="72"/>
      <c r="B160" s="169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/>
      <c r="Q160"/>
      <c r="R160" s="18"/>
      <c r="S160" s="114"/>
      <c r="T160" s="114"/>
      <c r="U160" s="114"/>
      <c r="V160" s="114"/>
      <c r="W160" s="114"/>
      <c r="X160"/>
      <c r="Y160"/>
      <c r="Z160"/>
    </row>
    <row r="161" spans="2:15" ht="12.75">
      <c r="B161" s="169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</row>
    <row r="162" spans="2:15" ht="12.75">
      <c r="B162" s="169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</row>
    <row r="163" spans="2:15" ht="13.5" thickBot="1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2:15" ht="32.25" thickBot="1">
      <c r="B164" s="38" t="s">
        <v>181</v>
      </c>
      <c r="C164" s="39">
        <f aca="true" t="shared" si="33" ref="C164:O164">+C11+C15+C24+C30+C35+C39+C44+C48+C53+C63+C59+C67+C75+C86+C91+C94+C101+C106+C112+C119+C123+C130+C138+C142</f>
        <v>0</v>
      </c>
      <c r="D164" s="39">
        <f t="shared" si="33"/>
        <v>0</v>
      </c>
      <c r="E164" s="39">
        <f t="shared" si="33"/>
        <v>0</v>
      </c>
      <c r="F164" s="39">
        <f t="shared" si="33"/>
        <v>0</v>
      </c>
      <c r="G164" s="39">
        <f t="shared" si="33"/>
        <v>0</v>
      </c>
      <c r="H164" s="39">
        <f t="shared" si="33"/>
        <v>0</v>
      </c>
      <c r="I164" s="39">
        <f t="shared" si="33"/>
        <v>0</v>
      </c>
      <c r="J164" s="39">
        <f t="shared" si="33"/>
        <v>0</v>
      </c>
      <c r="K164" s="39">
        <f t="shared" si="33"/>
        <v>0</v>
      </c>
      <c r="L164" s="39">
        <f t="shared" si="33"/>
        <v>0</v>
      </c>
      <c r="M164" s="39">
        <f t="shared" si="33"/>
        <v>0</v>
      </c>
      <c r="N164" s="39">
        <f t="shared" si="33"/>
        <v>0</v>
      </c>
      <c r="O164" s="39">
        <f t="shared" si="33"/>
        <v>4549</v>
      </c>
    </row>
    <row r="166" spans="2:15" ht="1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2:12" ht="12.75">
      <c r="B167" s="18" t="s">
        <v>203</v>
      </c>
      <c r="C167" s="76"/>
      <c r="D167" s="73"/>
      <c r="E167" s="73"/>
      <c r="F167" s="73"/>
      <c r="G167" s="73"/>
      <c r="H167" s="73"/>
      <c r="I167" s="73"/>
      <c r="J167" s="73"/>
      <c r="K167" s="73"/>
      <c r="L167" s="73"/>
    </row>
    <row r="168" spans="11:12" ht="12.75">
      <c r="K168" s="45"/>
      <c r="L168" s="44"/>
    </row>
    <row r="169" spans="2:12" ht="12.75">
      <c r="B169" t="s">
        <v>183</v>
      </c>
      <c r="K169" s="40"/>
      <c r="L169" s="43"/>
    </row>
    <row r="170" spans="2:12" ht="12.75">
      <c r="B170" s="40" t="s">
        <v>205</v>
      </c>
      <c r="K170" s="40"/>
      <c r="L170" s="43"/>
    </row>
    <row r="171" spans="2:12" ht="12.75">
      <c r="B171" s="483"/>
      <c r="K171" s="40"/>
      <c r="L171" s="43"/>
    </row>
    <row r="172" spans="2:12" ht="12.75">
      <c r="B172" s="483"/>
      <c r="K172" s="40"/>
      <c r="L172" s="43"/>
    </row>
    <row r="173" spans="2:12" ht="12.75">
      <c r="B173" s="483"/>
      <c r="K173" s="40"/>
      <c r="L173" s="43"/>
    </row>
  </sheetData>
  <sheetProtection/>
  <mergeCells count="198">
    <mergeCell ref="Z39:AA39"/>
    <mergeCell ref="Z106:AA106"/>
    <mergeCell ref="AB106:AC106"/>
    <mergeCell ref="AB86:AC87"/>
    <mergeCell ref="AC108:AC109"/>
    <mergeCell ref="AB142:AC143"/>
    <mergeCell ref="Z142:AA142"/>
    <mergeCell ref="Z101:AA101"/>
    <mergeCell ref="AD142:AE142"/>
    <mergeCell ref="AC110:AC111"/>
    <mergeCell ref="Z108:Z109"/>
    <mergeCell ref="AB110:AB111"/>
    <mergeCell ref="X75:Y76"/>
    <mergeCell ref="Z75:AA75"/>
    <mergeCell ref="X123:Y124"/>
    <mergeCell ref="Z123:AA123"/>
    <mergeCell ref="X138:Y139"/>
    <mergeCell ref="X142:Y143"/>
    <mergeCell ref="AI15:AJ16"/>
    <mergeCell ref="AE15:AF16"/>
    <mergeCell ref="AG15:AH15"/>
    <mergeCell ref="Z59:AA59"/>
    <mergeCell ref="AB108:AB109"/>
    <mergeCell ref="S119:T119"/>
    <mergeCell ref="S112:T112"/>
    <mergeCell ref="Z86:AA86"/>
    <mergeCell ref="U24:V24"/>
    <mergeCell ref="Z63:AA63"/>
    <mergeCell ref="AK15:AL15"/>
    <mergeCell ref="U15:V15"/>
    <mergeCell ref="U59:V59"/>
    <mergeCell ref="AA108:AA109"/>
    <mergeCell ref="Z119:AA119"/>
    <mergeCell ref="AB119:AC119"/>
    <mergeCell ref="U106:V106"/>
    <mergeCell ref="Z110:Z111"/>
    <mergeCell ref="AA110:AA111"/>
    <mergeCell ref="Z91:AA91"/>
    <mergeCell ref="Q152:Q153"/>
    <mergeCell ref="U145:V145"/>
    <mergeCell ref="X145:Y145"/>
    <mergeCell ref="X140:Y140"/>
    <mergeCell ref="Q59:Q60"/>
    <mergeCell ref="S59:T59"/>
    <mergeCell ref="X59:Y60"/>
    <mergeCell ref="Q119:Q120"/>
    <mergeCell ref="Q123:Q124"/>
    <mergeCell ref="X91:Y92"/>
    <mergeCell ref="S123:T123"/>
    <mergeCell ref="Q15:Q16"/>
    <mergeCell ref="S15:T15"/>
    <mergeCell ref="Q67:Q68"/>
    <mergeCell ref="Q75:Q76"/>
    <mergeCell ref="S75:T75"/>
    <mergeCell ref="S63:T63"/>
    <mergeCell ref="S67:T67"/>
    <mergeCell ref="Q24:Q25"/>
    <mergeCell ref="Q30:Q31"/>
    <mergeCell ref="Q63:Q64"/>
    <mergeCell ref="Z30:AA30"/>
    <mergeCell ref="AD86:AE86"/>
    <mergeCell ref="X106:Y107"/>
    <mergeCell ref="Q106:Q107"/>
    <mergeCell ref="S106:T106"/>
    <mergeCell ref="X94:Y95"/>
    <mergeCell ref="X101:Y102"/>
    <mergeCell ref="Z94:AA94"/>
    <mergeCell ref="AB30:AC30"/>
    <mergeCell ref="Q130:Q131"/>
    <mergeCell ref="S130:T130"/>
    <mergeCell ref="U119:V119"/>
    <mergeCell ref="Q94:Q95"/>
    <mergeCell ref="Q101:Q102"/>
    <mergeCell ref="Q86:Q87"/>
    <mergeCell ref="U123:V123"/>
    <mergeCell ref="U130:V130"/>
    <mergeCell ref="S94:T94"/>
    <mergeCell ref="U94:V94"/>
    <mergeCell ref="Q138:Q139"/>
    <mergeCell ref="U75:V75"/>
    <mergeCell ref="X119:Y120"/>
    <mergeCell ref="U138:V138"/>
    <mergeCell ref="Q91:Q92"/>
    <mergeCell ref="Q112:Q113"/>
    <mergeCell ref="X112:Y113"/>
    <mergeCell ref="X115:Y115"/>
    <mergeCell ref="U86:V86"/>
    <mergeCell ref="U91:V91"/>
    <mergeCell ref="B12:O12"/>
    <mergeCell ref="B16:O16"/>
    <mergeCell ref="B25:O25"/>
    <mergeCell ref="B1:O1"/>
    <mergeCell ref="B2:O2"/>
    <mergeCell ref="B3:O3"/>
    <mergeCell ref="B4:O4"/>
    <mergeCell ref="B6:O6"/>
    <mergeCell ref="B49:O49"/>
    <mergeCell ref="B54:O54"/>
    <mergeCell ref="B60:O60"/>
    <mergeCell ref="B64:O64"/>
    <mergeCell ref="B31:O31"/>
    <mergeCell ref="B36:O36"/>
    <mergeCell ref="B40:O40"/>
    <mergeCell ref="B45:O45"/>
    <mergeCell ref="B68:O68"/>
    <mergeCell ref="B76:O76"/>
    <mergeCell ref="B87:O87"/>
    <mergeCell ref="B92:O92"/>
    <mergeCell ref="B95:O95"/>
    <mergeCell ref="B102:O102"/>
    <mergeCell ref="B107:O107"/>
    <mergeCell ref="B113:O113"/>
    <mergeCell ref="B120:O120"/>
    <mergeCell ref="B124:O124"/>
    <mergeCell ref="B131:O131"/>
    <mergeCell ref="B139:O139"/>
    <mergeCell ref="B143:O143"/>
    <mergeCell ref="S138:T138"/>
    <mergeCell ref="Q142:Q143"/>
    <mergeCell ref="S142:T142"/>
    <mergeCell ref="B146:O146"/>
    <mergeCell ref="B171:B173"/>
    <mergeCell ref="B149:O149"/>
    <mergeCell ref="B153:O153"/>
    <mergeCell ref="Q145:Q146"/>
    <mergeCell ref="Q148:Q149"/>
    <mergeCell ref="S148:T148"/>
    <mergeCell ref="S152:T152"/>
    <mergeCell ref="S11:T11"/>
    <mergeCell ref="X6:Y7"/>
    <mergeCell ref="Z6:AA6"/>
    <mergeCell ref="S30:T30"/>
    <mergeCell ref="U30:V30"/>
    <mergeCell ref="S86:T86"/>
    <mergeCell ref="X117:Y117"/>
    <mergeCell ref="X86:Y87"/>
    <mergeCell ref="Q35:Q36"/>
    <mergeCell ref="Q39:Q40"/>
    <mergeCell ref="Q44:Q45"/>
    <mergeCell ref="Q48:Q49"/>
    <mergeCell ref="Q53:Q54"/>
    <mergeCell ref="Q11:Q12"/>
    <mergeCell ref="Q6:Q7"/>
    <mergeCell ref="U11:V11"/>
    <mergeCell ref="S6:T6"/>
    <mergeCell ref="U6:V6"/>
    <mergeCell ref="AB6:AC6"/>
    <mergeCell ref="X11:Y12"/>
    <mergeCell ref="Z11:AA11"/>
    <mergeCell ref="AB11:AC11"/>
    <mergeCell ref="AB15:AC15"/>
    <mergeCell ref="Z15:AA15"/>
    <mergeCell ref="X15:Y16"/>
    <mergeCell ref="X24:Y25"/>
    <mergeCell ref="Z24:AA24"/>
    <mergeCell ref="S24:T24"/>
    <mergeCell ref="S39:T39"/>
    <mergeCell ref="U39:V39"/>
    <mergeCell ref="S44:T44"/>
    <mergeCell ref="U44:V44"/>
    <mergeCell ref="S48:T48"/>
    <mergeCell ref="U48:V48"/>
    <mergeCell ref="S53:T53"/>
    <mergeCell ref="U53:V53"/>
    <mergeCell ref="S35:T35"/>
    <mergeCell ref="U35:V35"/>
    <mergeCell ref="X67:Y68"/>
    <mergeCell ref="Z67:AA67"/>
    <mergeCell ref="U67:V67"/>
    <mergeCell ref="X63:Y64"/>
    <mergeCell ref="U63:V63"/>
    <mergeCell ref="X44:Y45"/>
    <mergeCell ref="S91:T91"/>
    <mergeCell ref="U142:V142"/>
    <mergeCell ref="Z145:AA145"/>
    <mergeCell ref="U148:V148"/>
    <mergeCell ref="X108:X109"/>
    <mergeCell ref="Y108:Y109"/>
    <mergeCell ref="Y110:Y111"/>
    <mergeCell ref="X110:X111"/>
    <mergeCell ref="U112:V112"/>
    <mergeCell ref="S145:T145"/>
    <mergeCell ref="U101:V101"/>
    <mergeCell ref="X30:Y31"/>
    <mergeCell ref="X35:Y36"/>
    <mergeCell ref="X39:Y40"/>
    <mergeCell ref="X48:Y49"/>
    <mergeCell ref="X53:Y54"/>
    <mergeCell ref="AD39:AE39"/>
    <mergeCell ref="AB39:AC40"/>
    <mergeCell ref="B156:O156"/>
    <mergeCell ref="Q155:Q156"/>
    <mergeCell ref="S155:T155"/>
    <mergeCell ref="U155:V155"/>
    <mergeCell ref="AB44:AC44"/>
    <mergeCell ref="Z44:AA45"/>
    <mergeCell ref="U152:V152"/>
    <mergeCell ref="S101:T101"/>
  </mergeCells>
  <hyperlinks>
    <hyperlink ref="S135" r:id="rId1" display="tel:979129.9921"/>
    <hyperlink ref="S136" r:id="rId2" display="tel:990060.1638"/>
    <hyperlink ref="S137" r:id="rId3" display="tel:919744.5587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9" sqref="N89"/>
    </sheetView>
  </sheetViews>
  <sheetFormatPr defaultColWidth="11.421875" defaultRowHeight="12.75"/>
  <cols>
    <col min="1" max="1" width="29.28125" style="0" customWidth="1"/>
    <col min="10" max="10" width="15.421875" style="0" customWidth="1"/>
  </cols>
  <sheetData>
    <row r="1" spans="1:14" ht="12.7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2.75">
      <c r="A2" s="472" t="s">
        <v>112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3.5" thickBo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4" ht="12.75">
      <c r="A4" s="480" t="s">
        <v>122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2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477" t="s">
        <v>24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9"/>
    </row>
    <row r="7" spans="1:14" ht="12.75">
      <c r="A7" s="3" t="s">
        <v>25</v>
      </c>
      <c r="B7" s="1">
        <v>148332</v>
      </c>
      <c r="C7" s="1">
        <v>111682</v>
      </c>
      <c r="D7" s="1">
        <v>119976</v>
      </c>
      <c r="E7" s="1">
        <v>127922</v>
      </c>
      <c r="F7" s="1">
        <v>120957</v>
      </c>
      <c r="G7" s="1">
        <v>125431</v>
      </c>
      <c r="H7" s="1">
        <v>135746</v>
      </c>
      <c r="I7" s="2">
        <v>126313</v>
      </c>
      <c r="J7" s="2">
        <v>114356</v>
      </c>
      <c r="K7" s="2">
        <v>128785</v>
      </c>
      <c r="L7" s="2">
        <v>122919</v>
      </c>
      <c r="M7" s="2">
        <v>150524</v>
      </c>
      <c r="N7" s="4">
        <f>SUM(B7:M7)</f>
        <v>1532943</v>
      </c>
    </row>
    <row r="8" spans="1:14" ht="12.75">
      <c r="A8" s="3" t="s">
        <v>27</v>
      </c>
      <c r="B8" s="1">
        <v>59775</v>
      </c>
      <c r="C8" s="1">
        <v>40626</v>
      </c>
      <c r="D8" s="1">
        <v>46758</v>
      </c>
      <c r="E8" s="1">
        <v>55867</v>
      </c>
      <c r="F8" s="1">
        <v>50103</v>
      </c>
      <c r="G8" s="1">
        <v>48273</v>
      </c>
      <c r="H8" s="1">
        <v>58817</v>
      </c>
      <c r="I8" s="2">
        <v>47728</v>
      </c>
      <c r="J8" s="2">
        <v>43373</v>
      </c>
      <c r="K8" s="2">
        <v>50582</v>
      </c>
      <c r="L8" s="2">
        <v>48458</v>
      </c>
      <c r="M8" s="2">
        <v>60828</v>
      </c>
      <c r="N8" s="4">
        <f>SUM(B8:M8)</f>
        <v>611188</v>
      </c>
    </row>
    <row r="9" spans="1:14" ht="12.75">
      <c r="A9" s="3" t="s">
        <v>113</v>
      </c>
      <c r="B9" s="1">
        <v>82628</v>
      </c>
      <c r="C9" s="1">
        <v>63326</v>
      </c>
      <c r="D9" s="1">
        <v>67889</v>
      </c>
      <c r="E9" s="1">
        <v>68853</v>
      </c>
      <c r="F9" s="1">
        <v>66186</v>
      </c>
      <c r="G9" s="1">
        <v>70860</v>
      </c>
      <c r="H9" s="1">
        <v>77500</v>
      </c>
      <c r="I9" s="2">
        <v>75324</v>
      </c>
      <c r="J9" s="2">
        <v>61592</v>
      </c>
      <c r="K9" s="2">
        <v>70930</v>
      </c>
      <c r="L9" s="2">
        <v>70413</v>
      </c>
      <c r="M9" s="2">
        <v>92943</v>
      </c>
      <c r="N9" s="4">
        <f>SUM(B9:M9)</f>
        <v>868444</v>
      </c>
    </row>
    <row r="10" spans="1:14" ht="12.75">
      <c r="A10" s="3" t="s">
        <v>29</v>
      </c>
      <c r="B10" s="1">
        <v>237976</v>
      </c>
      <c r="C10" s="1">
        <v>177945</v>
      </c>
      <c r="D10" s="1">
        <v>191545</v>
      </c>
      <c r="E10" s="1">
        <v>195144</v>
      </c>
      <c r="F10" s="1">
        <v>190026</v>
      </c>
      <c r="G10" s="1">
        <v>193886</v>
      </c>
      <c r="H10" s="1">
        <v>212549</v>
      </c>
      <c r="I10" s="2">
        <v>200853</v>
      </c>
      <c r="J10" s="2">
        <v>176795</v>
      </c>
      <c r="K10" s="2">
        <v>205277</v>
      </c>
      <c r="L10" s="2">
        <v>201590</v>
      </c>
      <c r="M10" s="2">
        <v>236184</v>
      </c>
      <c r="N10" s="4">
        <f>SUM(B10:M10)</f>
        <v>2419770</v>
      </c>
    </row>
    <row r="11" spans="1:14" ht="12.75">
      <c r="A11" s="9" t="s">
        <v>20</v>
      </c>
      <c r="B11" s="10">
        <f aca="true" t="shared" si="0" ref="B11:N11">SUM(B7:B10)</f>
        <v>528711</v>
      </c>
      <c r="C11" s="10">
        <f t="shared" si="0"/>
        <v>393579</v>
      </c>
      <c r="D11" s="10">
        <f t="shared" si="0"/>
        <v>426168</v>
      </c>
      <c r="E11" s="10">
        <f t="shared" si="0"/>
        <v>447786</v>
      </c>
      <c r="F11" s="10">
        <f t="shared" si="0"/>
        <v>427272</v>
      </c>
      <c r="G11" s="10">
        <f t="shared" si="0"/>
        <v>438450</v>
      </c>
      <c r="H11" s="10">
        <f t="shared" si="0"/>
        <v>484612</v>
      </c>
      <c r="I11" s="10">
        <f t="shared" si="0"/>
        <v>450218</v>
      </c>
      <c r="J11" s="10">
        <f t="shared" si="0"/>
        <v>396116</v>
      </c>
      <c r="K11" s="10">
        <f t="shared" si="0"/>
        <v>455574</v>
      </c>
      <c r="L11" s="10">
        <f t="shared" si="0"/>
        <v>443380</v>
      </c>
      <c r="M11" s="10">
        <f t="shared" si="0"/>
        <v>540479</v>
      </c>
      <c r="N11" s="10">
        <f t="shared" si="0"/>
        <v>5432345</v>
      </c>
    </row>
    <row r="12" spans="1:14" ht="12.75">
      <c r="A12" s="477" t="s">
        <v>31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9"/>
    </row>
    <row r="13" spans="1:14" ht="12.75">
      <c r="A13" s="3" t="s">
        <v>32</v>
      </c>
      <c r="B13" s="1">
        <v>178314</v>
      </c>
      <c r="C13" s="1">
        <v>117635</v>
      </c>
      <c r="D13" s="1">
        <v>149159</v>
      </c>
      <c r="E13" s="1">
        <v>170152</v>
      </c>
      <c r="F13" s="1">
        <v>162147</v>
      </c>
      <c r="G13" s="2">
        <v>151489</v>
      </c>
      <c r="H13" s="1">
        <v>176018</v>
      </c>
      <c r="I13" s="1">
        <v>167183</v>
      </c>
      <c r="J13" s="2">
        <v>150296</v>
      </c>
      <c r="K13" s="2">
        <v>182689</v>
      </c>
      <c r="L13" s="2">
        <v>171873</v>
      </c>
      <c r="M13" s="2">
        <v>211507</v>
      </c>
      <c r="N13" s="4">
        <f>SUM(B13:M13)</f>
        <v>1988462</v>
      </c>
    </row>
    <row r="14" spans="1:14" ht="12.75">
      <c r="A14" s="3" t="s">
        <v>114</v>
      </c>
      <c r="B14" s="1">
        <v>0</v>
      </c>
      <c r="C14" s="1">
        <v>0</v>
      </c>
      <c r="D14" s="1">
        <v>15944</v>
      </c>
      <c r="E14" s="1">
        <v>5763</v>
      </c>
      <c r="F14" s="1">
        <v>5102</v>
      </c>
      <c r="G14" s="2">
        <v>4589</v>
      </c>
      <c r="H14" s="1">
        <v>4097</v>
      </c>
      <c r="I14" s="1">
        <v>3768</v>
      </c>
      <c r="J14" s="2">
        <v>3510</v>
      </c>
      <c r="K14" s="2">
        <v>3974</v>
      </c>
      <c r="L14" s="2">
        <v>3917</v>
      </c>
      <c r="M14" s="2">
        <v>3849</v>
      </c>
      <c r="N14" s="4">
        <f>SUM(B14:M14)</f>
        <v>54513</v>
      </c>
    </row>
    <row r="15" spans="1:14" ht="12.75">
      <c r="A15" s="3" t="s">
        <v>33</v>
      </c>
      <c r="B15" s="1">
        <v>186946</v>
      </c>
      <c r="C15" s="1">
        <v>124491</v>
      </c>
      <c r="D15" s="1">
        <v>133160</v>
      </c>
      <c r="E15" s="1">
        <v>144064</v>
      </c>
      <c r="F15" s="1">
        <v>133087</v>
      </c>
      <c r="G15" s="2">
        <v>118606</v>
      </c>
      <c r="H15" s="1">
        <v>146136</v>
      </c>
      <c r="I15" s="1">
        <v>138643</v>
      </c>
      <c r="J15" s="2">
        <v>121548</v>
      </c>
      <c r="K15" s="2">
        <v>150088</v>
      </c>
      <c r="L15" s="2">
        <v>141464</v>
      </c>
      <c r="M15" s="2">
        <v>178817</v>
      </c>
      <c r="N15" s="4">
        <f>SUM(B15:M15)</f>
        <v>1717050</v>
      </c>
    </row>
    <row r="16" spans="1:14" ht="12.75">
      <c r="A16" s="3" t="s">
        <v>34</v>
      </c>
      <c r="B16" s="1">
        <v>193152</v>
      </c>
      <c r="C16" s="1">
        <v>130996</v>
      </c>
      <c r="D16" s="1">
        <v>139124</v>
      </c>
      <c r="E16" s="1">
        <v>150350</v>
      </c>
      <c r="F16" s="1">
        <v>139490</v>
      </c>
      <c r="G16" s="2">
        <v>123410</v>
      </c>
      <c r="H16" s="1">
        <v>152490</v>
      </c>
      <c r="I16" s="1">
        <v>146320</v>
      </c>
      <c r="J16" s="2">
        <v>128287</v>
      </c>
      <c r="K16" s="2">
        <v>158466</v>
      </c>
      <c r="L16" s="2">
        <v>149597</v>
      </c>
      <c r="M16" s="2">
        <v>186795</v>
      </c>
      <c r="N16" s="4">
        <f>SUM(B16:M16)</f>
        <v>1798477</v>
      </c>
    </row>
    <row r="17" spans="1:14" ht="12.75">
      <c r="A17" s="9" t="s">
        <v>20</v>
      </c>
      <c r="B17" s="10">
        <f aca="true" t="shared" si="1" ref="B17:N17">SUM(B13:B16)</f>
        <v>558412</v>
      </c>
      <c r="C17" s="10">
        <f t="shared" si="1"/>
        <v>373122</v>
      </c>
      <c r="D17" s="10">
        <f t="shared" si="1"/>
        <v>437387</v>
      </c>
      <c r="E17" s="10">
        <f t="shared" si="1"/>
        <v>470329</v>
      </c>
      <c r="F17" s="10">
        <f t="shared" si="1"/>
        <v>439826</v>
      </c>
      <c r="G17" s="10">
        <f t="shared" si="1"/>
        <v>398094</v>
      </c>
      <c r="H17" s="10">
        <f t="shared" si="1"/>
        <v>478741</v>
      </c>
      <c r="I17" s="10">
        <f t="shared" si="1"/>
        <v>455914</v>
      </c>
      <c r="J17" s="10">
        <f t="shared" si="1"/>
        <v>403641</v>
      </c>
      <c r="K17" s="10">
        <f t="shared" si="1"/>
        <v>495217</v>
      </c>
      <c r="L17" s="10">
        <f t="shared" si="1"/>
        <v>466851</v>
      </c>
      <c r="M17" s="10">
        <f t="shared" si="1"/>
        <v>580968</v>
      </c>
      <c r="N17" s="10">
        <f t="shared" si="1"/>
        <v>5558502</v>
      </c>
    </row>
    <row r="18" spans="1:14" ht="12.75">
      <c r="A18" s="477" t="s">
        <v>35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9"/>
    </row>
    <row r="19" spans="1:14" ht="12.75">
      <c r="A19" s="3" t="s">
        <v>36</v>
      </c>
      <c r="B19" s="1">
        <v>83499</v>
      </c>
      <c r="C19" s="1">
        <v>55231</v>
      </c>
      <c r="D19" s="1">
        <v>52784</v>
      </c>
      <c r="E19" s="1">
        <v>58652</v>
      </c>
      <c r="F19" s="1">
        <v>51712</v>
      </c>
      <c r="G19" s="1">
        <v>58157</v>
      </c>
      <c r="H19" s="2">
        <v>73733</v>
      </c>
      <c r="I19" s="2">
        <v>60192</v>
      </c>
      <c r="J19" s="2">
        <v>53985</v>
      </c>
      <c r="K19" s="2">
        <v>57010</v>
      </c>
      <c r="L19" s="2">
        <v>42643</v>
      </c>
      <c r="M19" s="2">
        <v>71538</v>
      </c>
      <c r="N19" s="4">
        <f>SUM(B19:M19)</f>
        <v>719136</v>
      </c>
    </row>
    <row r="20" spans="1:14" ht="12.75">
      <c r="A20" s="3" t="s">
        <v>37</v>
      </c>
      <c r="B20" s="1">
        <v>29394.451612903227</v>
      </c>
      <c r="C20" s="1">
        <v>26750.41379310345</v>
      </c>
      <c r="D20" s="1">
        <v>28563</v>
      </c>
      <c r="E20" s="1">
        <v>24915</v>
      </c>
      <c r="F20" s="1">
        <v>25237</v>
      </c>
      <c r="G20" s="1">
        <v>22854</v>
      </c>
      <c r="H20" s="2">
        <v>21518</v>
      </c>
      <c r="I20" s="2">
        <v>22524</v>
      </c>
      <c r="J20" s="2">
        <v>24025</v>
      </c>
      <c r="K20" s="2">
        <v>25718</v>
      </c>
      <c r="L20" s="2">
        <v>18658</v>
      </c>
      <c r="M20" s="2">
        <v>24677</v>
      </c>
      <c r="N20" s="4">
        <f>SUM(B20:M20)</f>
        <v>294833.8654060067</v>
      </c>
    </row>
    <row r="21" spans="1:14" ht="12.75">
      <c r="A21" s="3" t="s">
        <v>38</v>
      </c>
      <c r="B21" s="1">
        <v>109869</v>
      </c>
      <c r="C21" s="1">
        <v>72077</v>
      </c>
      <c r="D21" s="1">
        <v>68046</v>
      </c>
      <c r="E21" s="1">
        <v>77515</v>
      </c>
      <c r="F21" s="1">
        <v>68979</v>
      </c>
      <c r="G21" s="1">
        <v>78823</v>
      </c>
      <c r="H21" s="2">
        <v>101730</v>
      </c>
      <c r="I21" s="2">
        <v>82736</v>
      </c>
      <c r="J21" s="2">
        <v>67158</v>
      </c>
      <c r="K21" s="2">
        <v>73884</v>
      </c>
      <c r="L21" s="2">
        <v>54610</v>
      </c>
      <c r="M21" s="2">
        <v>92972</v>
      </c>
      <c r="N21" s="4">
        <f>SUM(B21:M21)</f>
        <v>948399</v>
      </c>
    </row>
    <row r="22" spans="1:14" ht="12.75">
      <c r="A22" s="9" t="s">
        <v>20</v>
      </c>
      <c r="B22" s="10">
        <f aca="true" t="shared" si="2" ref="B22:N22">SUM(B19:B21)</f>
        <v>222762.4516129032</v>
      </c>
      <c r="C22" s="10">
        <f t="shared" si="2"/>
        <v>154058.41379310345</v>
      </c>
      <c r="D22" s="10">
        <f t="shared" si="2"/>
        <v>149393</v>
      </c>
      <c r="E22" s="10">
        <f t="shared" si="2"/>
        <v>161082</v>
      </c>
      <c r="F22" s="10">
        <f t="shared" si="2"/>
        <v>145928</v>
      </c>
      <c r="G22" s="10">
        <f t="shared" si="2"/>
        <v>159834</v>
      </c>
      <c r="H22" s="10">
        <f t="shared" si="2"/>
        <v>196981</v>
      </c>
      <c r="I22" s="10">
        <f t="shared" si="2"/>
        <v>165452</v>
      </c>
      <c r="J22" s="10">
        <f t="shared" si="2"/>
        <v>145168</v>
      </c>
      <c r="K22" s="10">
        <f t="shared" si="2"/>
        <v>156612</v>
      </c>
      <c r="L22" s="10">
        <f t="shared" si="2"/>
        <v>115911</v>
      </c>
      <c r="M22" s="10">
        <f t="shared" si="2"/>
        <v>189187</v>
      </c>
      <c r="N22" s="10">
        <f t="shared" si="2"/>
        <v>1962368.8654060066</v>
      </c>
    </row>
    <row r="23" spans="1:14" ht="12.75">
      <c r="A23" s="477" t="s">
        <v>39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9"/>
    </row>
    <row r="24" spans="1:14" ht="12.75">
      <c r="A24" s="3" t="s">
        <v>41</v>
      </c>
      <c r="B24" s="1">
        <v>309667</v>
      </c>
      <c r="C24" s="1">
        <v>249619</v>
      </c>
      <c r="D24" s="1">
        <v>267169</v>
      </c>
      <c r="E24" s="1">
        <v>277129</v>
      </c>
      <c r="F24" s="1">
        <v>272760</v>
      </c>
      <c r="G24" s="1">
        <v>284616</v>
      </c>
      <c r="H24" s="1">
        <v>301784</v>
      </c>
      <c r="I24" s="1">
        <v>282067</v>
      </c>
      <c r="J24" s="2">
        <v>256895</v>
      </c>
      <c r="K24" s="2">
        <v>288730</v>
      </c>
      <c r="L24" s="2">
        <v>193904</v>
      </c>
      <c r="M24" s="2">
        <v>333120</v>
      </c>
      <c r="N24" s="4">
        <f>SUM(B24:M24)</f>
        <v>3317460</v>
      </c>
    </row>
    <row r="25" spans="1:14" ht="12.75">
      <c r="A25" s="9" t="s">
        <v>20</v>
      </c>
      <c r="B25" s="10">
        <f aca="true" t="shared" si="3" ref="B25:N25">SUM(B24:B24)</f>
        <v>309667</v>
      </c>
      <c r="C25" s="10">
        <f t="shared" si="3"/>
        <v>249619</v>
      </c>
      <c r="D25" s="10">
        <f t="shared" si="3"/>
        <v>267169</v>
      </c>
      <c r="E25" s="10">
        <f t="shared" si="3"/>
        <v>277129</v>
      </c>
      <c r="F25" s="10">
        <f t="shared" si="3"/>
        <v>272760</v>
      </c>
      <c r="G25" s="10">
        <f t="shared" si="3"/>
        <v>284616</v>
      </c>
      <c r="H25" s="10">
        <f t="shared" si="3"/>
        <v>301784</v>
      </c>
      <c r="I25" s="10">
        <f t="shared" si="3"/>
        <v>282067</v>
      </c>
      <c r="J25" s="10">
        <f t="shared" si="3"/>
        <v>256895</v>
      </c>
      <c r="K25" s="10">
        <f t="shared" si="3"/>
        <v>288730</v>
      </c>
      <c r="L25" s="10">
        <f t="shared" si="3"/>
        <v>193904</v>
      </c>
      <c r="M25" s="10">
        <f t="shared" si="3"/>
        <v>333120</v>
      </c>
      <c r="N25" s="10">
        <f t="shared" si="3"/>
        <v>3317460</v>
      </c>
    </row>
    <row r="26" spans="1:14" ht="12.75">
      <c r="A26" s="477" t="s">
        <v>42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9"/>
    </row>
    <row r="27" spans="1:14" ht="12.75">
      <c r="A27" s="11" t="s">
        <v>43</v>
      </c>
      <c r="B27" s="1">
        <v>0</v>
      </c>
      <c r="C27" s="1">
        <v>145284</v>
      </c>
      <c r="D27" s="1">
        <v>154713</v>
      </c>
      <c r="E27" s="1">
        <v>173843</v>
      </c>
      <c r="F27" s="1">
        <v>156880</v>
      </c>
      <c r="G27" s="1">
        <v>164688</v>
      </c>
      <c r="H27" s="1">
        <v>181908</v>
      </c>
      <c r="I27" s="1">
        <v>168684</v>
      </c>
      <c r="J27" s="1">
        <v>141933</v>
      </c>
      <c r="K27" s="1">
        <v>165980</v>
      </c>
      <c r="L27" s="1">
        <v>157049</v>
      </c>
      <c r="M27" s="1">
        <v>202635</v>
      </c>
      <c r="N27" s="4">
        <f>SUM(B27:M27)</f>
        <v>1813597</v>
      </c>
    </row>
    <row r="28" spans="1:14" ht="12.75">
      <c r="A28" s="11" t="s">
        <v>44</v>
      </c>
      <c r="B28" s="1">
        <v>0</v>
      </c>
      <c r="C28" s="1">
        <v>246921</v>
      </c>
      <c r="D28" s="1">
        <v>124649</v>
      </c>
      <c r="E28" s="1">
        <v>279370</v>
      </c>
      <c r="F28" s="1">
        <v>260377</v>
      </c>
      <c r="G28" s="1">
        <v>271740</v>
      </c>
      <c r="H28" s="1">
        <v>292158</v>
      </c>
      <c r="I28" s="1">
        <v>272751</v>
      </c>
      <c r="J28" s="1">
        <v>239569</v>
      </c>
      <c r="K28" s="1">
        <v>275308</v>
      </c>
      <c r="L28" s="1">
        <v>258580</v>
      </c>
      <c r="M28" s="1">
        <v>323850</v>
      </c>
      <c r="N28" s="4">
        <f>SUM(B28:M28)</f>
        <v>2845273</v>
      </c>
    </row>
    <row r="29" spans="1:14" ht="12.75">
      <c r="A29" s="11" t="s">
        <v>45</v>
      </c>
      <c r="B29" s="1">
        <v>0</v>
      </c>
      <c r="C29" s="1">
        <v>118582</v>
      </c>
      <c r="D29" s="1">
        <v>124649</v>
      </c>
      <c r="E29" s="1">
        <v>132072</v>
      </c>
      <c r="F29" s="1">
        <v>127077</v>
      </c>
      <c r="G29" s="1">
        <v>130747</v>
      </c>
      <c r="H29" s="1">
        <v>144627</v>
      </c>
      <c r="I29" s="1">
        <v>135545</v>
      </c>
      <c r="J29" s="1">
        <v>121157</v>
      </c>
      <c r="K29" s="1">
        <v>137609</v>
      </c>
      <c r="L29" s="1">
        <v>135345</v>
      </c>
      <c r="M29" s="1">
        <v>164170</v>
      </c>
      <c r="N29" s="4">
        <f>SUM(B29:M29)</f>
        <v>1471580</v>
      </c>
    </row>
    <row r="30" spans="1:14" ht="12.75">
      <c r="A30" s="12" t="s">
        <v>20</v>
      </c>
      <c r="B30" s="10">
        <f aca="true" t="shared" si="4" ref="B30:N30">SUM(B27:B29)</f>
        <v>0</v>
      </c>
      <c r="C30" s="10">
        <f t="shared" si="4"/>
        <v>510787</v>
      </c>
      <c r="D30" s="10">
        <f t="shared" si="4"/>
        <v>404011</v>
      </c>
      <c r="E30" s="10">
        <f t="shared" si="4"/>
        <v>585285</v>
      </c>
      <c r="F30" s="10">
        <f t="shared" si="4"/>
        <v>544334</v>
      </c>
      <c r="G30" s="10">
        <f t="shared" si="4"/>
        <v>567175</v>
      </c>
      <c r="H30" s="10">
        <f t="shared" si="4"/>
        <v>618693</v>
      </c>
      <c r="I30" s="10">
        <f t="shared" si="4"/>
        <v>576980</v>
      </c>
      <c r="J30" s="10">
        <f t="shared" si="4"/>
        <v>502659</v>
      </c>
      <c r="K30" s="10">
        <f t="shared" si="4"/>
        <v>578897</v>
      </c>
      <c r="L30" s="10">
        <f t="shared" si="4"/>
        <v>550974</v>
      </c>
      <c r="M30" s="10">
        <f t="shared" si="4"/>
        <v>690655</v>
      </c>
      <c r="N30" s="10">
        <f t="shared" si="4"/>
        <v>6130450</v>
      </c>
    </row>
    <row r="31" spans="1:14" ht="12.75">
      <c r="A31" s="474" t="s">
        <v>51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6"/>
    </row>
    <row r="32" spans="1:14" ht="12.75">
      <c r="A32" s="11" t="s">
        <v>52</v>
      </c>
      <c r="B32" s="1">
        <v>570434</v>
      </c>
      <c r="C32" s="1">
        <v>555182</v>
      </c>
      <c r="D32" s="1">
        <v>595897</v>
      </c>
      <c r="E32" s="1">
        <v>568048</v>
      </c>
      <c r="F32" s="1">
        <v>605551</v>
      </c>
      <c r="G32" s="1">
        <v>589844</v>
      </c>
      <c r="H32" s="1">
        <v>612677</v>
      </c>
      <c r="I32" s="1">
        <v>616454</v>
      </c>
      <c r="J32" s="1">
        <v>588816</v>
      </c>
      <c r="K32" s="1">
        <v>622624</v>
      </c>
      <c r="L32" s="1">
        <v>612620</v>
      </c>
      <c r="M32" s="1">
        <v>710158</v>
      </c>
      <c r="N32" s="4">
        <f>SUM(B32:M32)</f>
        <v>7248305</v>
      </c>
    </row>
    <row r="33" spans="1:14" ht="12.75">
      <c r="A33" s="11" t="s">
        <v>53</v>
      </c>
      <c r="B33" s="1">
        <v>49925</v>
      </c>
      <c r="C33" s="1">
        <v>55222</v>
      </c>
      <c r="D33" s="1">
        <v>60005</v>
      </c>
      <c r="E33" s="1">
        <v>50432</v>
      </c>
      <c r="F33" s="1">
        <v>58525</v>
      </c>
      <c r="G33" s="1">
        <v>52558</v>
      </c>
      <c r="H33" s="1">
        <v>50973</v>
      </c>
      <c r="I33" s="1">
        <v>52899</v>
      </c>
      <c r="J33" s="1">
        <v>52222</v>
      </c>
      <c r="K33" s="1">
        <v>56618</v>
      </c>
      <c r="L33" s="1">
        <v>49981</v>
      </c>
      <c r="M33" s="1">
        <v>59387</v>
      </c>
      <c r="N33" s="4">
        <f>SUM(B33:M33)</f>
        <v>648747</v>
      </c>
    </row>
    <row r="34" spans="1:14" ht="12.75">
      <c r="A34" s="11" t="s">
        <v>54</v>
      </c>
      <c r="B34" s="1">
        <v>1998</v>
      </c>
      <c r="C34" s="1">
        <v>2064</v>
      </c>
      <c r="D34" s="1">
        <v>2351</v>
      </c>
      <c r="E34" s="1">
        <v>2252</v>
      </c>
      <c r="F34" s="1">
        <v>2301</v>
      </c>
      <c r="G34" s="1">
        <v>2061</v>
      </c>
      <c r="H34" s="1">
        <v>2353</v>
      </c>
      <c r="I34" s="1">
        <v>2544</v>
      </c>
      <c r="J34" s="1">
        <v>2791</v>
      </c>
      <c r="K34" s="1">
        <v>2885</v>
      </c>
      <c r="L34" s="1">
        <v>2668</v>
      </c>
      <c r="M34" s="1">
        <v>863</v>
      </c>
      <c r="N34" s="4">
        <f>SUM(B34:M34)</f>
        <v>27131</v>
      </c>
    </row>
    <row r="35" spans="1:14" ht="12.75">
      <c r="A35" s="12" t="s">
        <v>20</v>
      </c>
      <c r="B35" s="10">
        <f aca="true" t="shared" si="5" ref="B35:N35">SUM(B32:B34)</f>
        <v>622357</v>
      </c>
      <c r="C35" s="10">
        <f t="shared" si="5"/>
        <v>612468</v>
      </c>
      <c r="D35" s="10">
        <f t="shared" si="5"/>
        <v>658253</v>
      </c>
      <c r="E35" s="10">
        <f t="shared" si="5"/>
        <v>620732</v>
      </c>
      <c r="F35" s="10">
        <f t="shared" si="5"/>
        <v>666377</v>
      </c>
      <c r="G35" s="10">
        <f t="shared" si="5"/>
        <v>644463</v>
      </c>
      <c r="H35" s="10">
        <f t="shared" si="5"/>
        <v>666003</v>
      </c>
      <c r="I35" s="10">
        <f t="shared" si="5"/>
        <v>671897</v>
      </c>
      <c r="J35" s="10">
        <f t="shared" si="5"/>
        <v>643829</v>
      </c>
      <c r="K35" s="10">
        <f t="shared" si="5"/>
        <v>682127</v>
      </c>
      <c r="L35" s="10">
        <f t="shared" si="5"/>
        <v>665269</v>
      </c>
      <c r="M35" s="10">
        <f t="shared" si="5"/>
        <v>770408</v>
      </c>
      <c r="N35" s="10">
        <f t="shared" si="5"/>
        <v>7924183</v>
      </c>
    </row>
    <row r="36" spans="1:14" ht="12.75">
      <c r="A36" s="474" t="s">
        <v>55</v>
      </c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6"/>
    </row>
    <row r="37" spans="1:14" ht="12.75">
      <c r="A37" s="11" t="s">
        <v>56</v>
      </c>
      <c r="B37" s="1">
        <v>61467</v>
      </c>
      <c r="C37" s="1">
        <v>42481</v>
      </c>
      <c r="D37" s="1">
        <v>44896</v>
      </c>
      <c r="E37" s="1">
        <v>51372</v>
      </c>
      <c r="F37" s="1">
        <v>44342</v>
      </c>
      <c r="G37" s="1">
        <v>48417</v>
      </c>
      <c r="H37" s="1">
        <v>51079</v>
      </c>
      <c r="I37" s="1">
        <v>48858</v>
      </c>
      <c r="J37" s="1">
        <v>40510</v>
      </c>
      <c r="K37" s="1">
        <v>47500</v>
      </c>
      <c r="L37" s="1">
        <v>47500</v>
      </c>
      <c r="M37" s="1">
        <v>62151</v>
      </c>
      <c r="N37" s="4">
        <f>SUM(B37:M37)</f>
        <v>590573</v>
      </c>
    </row>
    <row r="38" spans="1:14" ht="12.75">
      <c r="A38" s="11" t="s">
        <v>57</v>
      </c>
      <c r="B38" s="1">
        <v>332688</v>
      </c>
      <c r="C38" s="1">
        <v>276136</v>
      </c>
      <c r="D38" s="1">
        <v>298787</v>
      </c>
      <c r="E38" s="1">
        <v>297611</v>
      </c>
      <c r="F38" s="1">
        <v>295959</v>
      </c>
      <c r="G38" s="1">
        <v>306836</v>
      </c>
      <c r="H38" s="1">
        <v>323559</v>
      </c>
      <c r="I38" s="1">
        <v>318852</v>
      </c>
      <c r="J38" s="1">
        <v>276992</v>
      </c>
      <c r="K38" s="1">
        <v>293201</v>
      </c>
      <c r="L38" s="1">
        <v>293201</v>
      </c>
      <c r="M38" s="1">
        <v>356200</v>
      </c>
      <c r="N38" s="4">
        <f>SUM(B38:M38)</f>
        <v>3670022</v>
      </c>
    </row>
    <row r="39" spans="1:14" ht="12.75">
      <c r="A39" s="11" t="s">
        <v>58</v>
      </c>
      <c r="B39" s="1">
        <v>130517</v>
      </c>
      <c r="C39" s="1">
        <v>117193</v>
      </c>
      <c r="D39" s="1">
        <v>123822</v>
      </c>
      <c r="E39" s="1">
        <v>116909</v>
      </c>
      <c r="F39" s="1">
        <v>123317</v>
      </c>
      <c r="G39" s="1">
        <v>124079</v>
      </c>
      <c r="H39" s="1">
        <v>131542</v>
      </c>
      <c r="I39" s="1">
        <v>132821</v>
      </c>
      <c r="J39" s="1">
        <v>111796</v>
      </c>
      <c r="K39" s="1">
        <v>132396</v>
      </c>
      <c r="L39" s="1">
        <v>132396</v>
      </c>
      <c r="M39" s="1">
        <v>156125</v>
      </c>
      <c r="N39" s="4">
        <f>SUM(B39:M39)</f>
        <v>1532913</v>
      </c>
    </row>
    <row r="40" spans="1:14" ht="12.75">
      <c r="A40" s="11" t="s">
        <v>59</v>
      </c>
      <c r="B40" s="1">
        <v>59055</v>
      </c>
      <c r="C40" s="1">
        <v>41390</v>
      </c>
      <c r="D40" s="1">
        <v>43409</v>
      </c>
      <c r="E40" s="1">
        <v>49004</v>
      </c>
      <c r="F40" s="1">
        <v>43279</v>
      </c>
      <c r="G40" s="1">
        <v>47798</v>
      </c>
      <c r="H40" s="1">
        <v>50259</v>
      </c>
      <c r="I40" s="1">
        <v>47656</v>
      </c>
      <c r="J40" s="1">
        <v>40617</v>
      </c>
      <c r="K40" s="1">
        <v>46150</v>
      </c>
      <c r="L40" s="1">
        <v>46151</v>
      </c>
      <c r="M40" s="1">
        <v>60472</v>
      </c>
      <c r="N40" s="4">
        <f>SUM(B40:M40)</f>
        <v>575240</v>
      </c>
    </row>
    <row r="41" spans="1:14" ht="12.75">
      <c r="A41" s="12" t="s">
        <v>20</v>
      </c>
      <c r="B41" s="10">
        <f aca="true" t="shared" si="6" ref="B41:N41">SUM(B37:B40)</f>
        <v>583727</v>
      </c>
      <c r="C41" s="10">
        <f t="shared" si="6"/>
        <v>477200</v>
      </c>
      <c r="D41" s="10">
        <f t="shared" si="6"/>
        <v>510914</v>
      </c>
      <c r="E41" s="10">
        <f t="shared" si="6"/>
        <v>514896</v>
      </c>
      <c r="F41" s="10">
        <f t="shared" si="6"/>
        <v>506897</v>
      </c>
      <c r="G41" s="10">
        <f t="shared" si="6"/>
        <v>527130</v>
      </c>
      <c r="H41" s="10">
        <f t="shared" si="6"/>
        <v>556439</v>
      </c>
      <c r="I41" s="10">
        <f t="shared" si="6"/>
        <v>548187</v>
      </c>
      <c r="J41" s="10">
        <f t="shared" si="6"/>
        <v>469915</v>
      </c>
      <c r="K41" s="10">
        <f t="shared" si="6"/>
        <v>519247</v>
      </c>
      <c r="L41" s="10">
        <f t="shared" si="6"/>
        <v>519248</v>
      </c>
      <c r="M41" s="10">
        <f t="shared" si="6"/>
        <v>634948</v>
      </c>
      <c r="N41" s="10">
        <f t="shared" si="6"/>
        <v>6368748</v>
      </c>
    </row>
    <row r="42" spans="1:14" ht="12.75">
      <c r="A42" s="474" t="s">
        <v>60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6"/>
    </row>
    <row r="43" spans="1:14" ht="12.75">
      <c r="A43" s="11" t="s">
        <v>61</v>
      </c>
      <c r="B43" s="1">
        <v>191945</v>
      </c>
      <c r="C43" s="1">
        <v>176537</v>
      </c>
      <c r="D43" s="1">
        <v>188717</v>
      </c>
      <c r="E43" s="1">
        <v>181422</v>
      </c>
      <c r="F43" s="1">
        <v>189623</v>
      </c>
      <c r="G43" s="1">
        <v>184852</v>
      </c>
      <c r="H43" s="1">
        <v>193110</v>
      </c>
      <c r="I43" s="1">
        <v>192894</v>
      </c>
      <c r="J43" s="1">
        <v>184009</v>
      </c>
      <c r="K43" s="1">
        <v>192670</v>
      </c>
      <c r="L43" s="1">
        <v>187300</v>
      </c>
      <c r="M43" s="1">
        <v>205723</v>
      </c>
      <c r="N43" s="4">
        <v>2268803</v>
      </c>
    </row>
    <row r="44" spans="1:14" ht="12.75">
      <c r="A44" s="11" t="s">
        <v>62</v>
      </c>
      <c r="B44" s="1">
        <v>431822</v>
      </c>
      <c r="C44" s="1">
        <v>419829</v>
      </c>
      <c r="D44" s="1">
        <v>454391</v>
      </c>
      <c r="E44" s="1">
        <v>429680</v>
      </c>
      <c r="F44" s="1">
        <v>443940</v>
      </c>
      <c r="G44" s="1">
        <v>433599</v>
      </c>
      <c r="H44" s="1">
        <v>453396</v>
      </c>
      <c r="I44" s="1">
        <v>449049</v>
      </c>
      <c r="J44" s="1">
        <v>434023</v>
      </c>
      <c r="K44" s="1">
        <v>460277</v>
      </c>
      <c r="L44" s="1">
        <v>435296</v>
      </c>
      <c r="M44" s="1">
        <v>494767</v>
      </c>
      <c r="N44" s="4">
        <f>SUM(B44:M44)</f>
        <v>5340069</v>
      </c>
    </row>
    <row r="45" spans="1:14" ht="12.75">
      <c r="A45" s="12" t="s">
        <v>20</v>
      </c>
      <c r="B45" s="10">
        <f aca="true" t="shared" si="7" ref="B45:N45">SUM(B43:B44)</f>
        <v>623767</v>
      </c>
      <c r="C45" s="10">
        <f t="shared" si="7"/>
        <v>596366</v>
      </c>
      <c r="D45" s="10">
        <f t="shared" si="7"/>
        <v>643108</v>
      </c>
      <c r="E45" s="10">
        <f t="shared" si="7"/>
        <v>611102</v>
      </c>
      <c r="F45" s="10">
        <f t="shared" si="7"/>
        <v>633563</v>
      </c>
      <c r="G45" s="10">
        <f t="shared" si="7"/>
        <v>618451</v>
      </c>
      <c r="H45" s="10">
        <f t="shared" si="7"/>
        <v>646506</v>
      </c>
      <c r="I45" s="10">
        <f t="shared" si="7"/>
        <v>641943</v>
      </c>
      <c r="J45" s="10">
        <f t="shared" si="7"/>
        <v>618032</v>
      </c>
      <c r="K45" s="10">
        <f t="shared" si="7"/>
        <v>652947</v>
      </c>
      <c r="L45" s="10">
        <f t="shared" si="7"/>
        <v>622596</v>
      </c>
      <c r="M45" s="10">
        <f t="shared" si="7"/>
        <v>700490</v>
      </c>
      <c r="N45" s="10">
        <f t="shared" si="7"/>
        <v>7608872</v>
      </c>
    </row>
    <row r="46" spans="1:14" ht="12.75">
      <c r="A46" s="474" t="s">
        <v>65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6"/>
    </row>
    <row r="47" spans="1:14" ht="12.75">
      <c r="A47" s="11" t="s">
        <v>66</v>
      </c>
      <c r="B47" s="1">
        <v>70335</v>
      </c>
      <c r="C47" s="1">
        <v>59084</v>
      </c>
      <c r="D47" s="1">
        <v>61578</v>
      </c>
      <c r="E47" s="1">
        <v>60161</v>
      </c>
      <c r="F47" s="1">
        <v>56254</v>
      </c>
      <c r="G47" s="1">
        <v>57208</v>
      </c>
      <c r="H47" s="1">
        <v>66473</v>
      </c>
      <c r="I47" s="1">
        <v>65576</v>
      </c>
      <c r="J47" s="1">
        <v>59906</v>
      </c>
      <c r="K47" s="1">
        <v>64048</v>
      </c>
      <c r="L47" s="1">
        <v>62400</v>
      </c>
      <c r="M47" s="1">
        <v>67607</v>
      </c>
      <c r="N47" s="4">
        <f aca="true" t="shared" si="8" ref="N47:N52">SUM(B47:M47)</f>
        <v>750630</v>
      </c>
    </row>
    <row r="48" spans="1:14" ht="12.75">
      <c r="A48" s="11" t="s">
        <v>67</v>
      </c>
      <c r="B48" s="1">
        <v>174016</v>
      </c>
      <c r="C48" s="1">
        <v>134923</v>
      </c>
      <c r="D48" s="1">
        <v>144365</v>
      </c>
      <c r="E48" s="1">
        <v>141240</v>
      </c>
      <c r="F48" s="1">
        <v>136246</v>
      </c>
      <c r="G48" s="1">
        <v>140020</v>
      </c>
      <c r="H48" s="1">
        <v>151561</v>
      </c>
      <c r="I48" s="1">
        <v>150869</v>
      </c>
      <c r="J48" s="1">
        <v>139917</v>
      </c>
      <c r="K48" s="1">
        <v>161791</v>
      </c>
      <c r="L48" s="1">
        <v>151685</v>
      </c>
      <c r="M48" s="1">
        <v>174173</v>
      </c>
      <c r="N48" s="4">
        <f t="shared" si="8"/>
        <v>1800806</v>
      </c>
    </row>
    <row r="49" spans="1:14" ht="12.75">
      <c r="A49" s="11" t="s">
        <v>68</v>
      </c>
      <c r="B49" s="1">
        <v>153294</v>
      </c>
      <c r="C49" s="1">
        <v>121576</v>
      </c>
      <c r="D49" s="1">
        <v>131154</v>
      </c>
      <c r="E49" s="1">
        <v>131402</v>
      </c>
      <c r="F49" s="1">
        <v>133758</v>
      </c>
      <c r="G49" s="1">
        <v>138258</v>
      </c>
      <c r="H49" s="1">
        <v>143452</v>
      </c>
      <c r="I49" s="1">
        <v>139783</v>
      </c>
      <c r="J49" s="1">
        <v>129989</v>
      </c>
      <c r="K49" s="1">
        <v>143517</v>
      </c>
      <c r="L49" s="1">
        <v>131350</v>
      </c>
      <c r="M49" s="1">
        <v>156572</v>
      </c>
      <c r="N49" s="4">
        <f t="shared" si="8"/>
        <v>1654105</v>
      </c>
    </row>
    <row r="50" spans="1:14" ht="12.75">
      <c r="A50" s="11" t="s">
        <v>69</v>
      </c>
      <c r="B50" s="1">
        <v>53504</v>
      </c>
      <c r="C50" s="1">
        <v>41135</v>
      </c>
      <c r="D50" s="1">
        <v>43704</v>
      </c>
      <c r="E50" s="1">
        <v>44603</v>
      </c>
      <c r="F50" s="1">
        <v>44066</v>
      </c>
      <c r="G50" s="1">
        <v>47831</v>
      </c>
      <c r="H50" s="1">
        <v>46956</v>
      </c>
      <c r="I50" s="1">
        <v>50225</v>
      </c>
      <c r="J50" s="1">
        <v>47655</v>
      </c>
      <c r="K50" s="1">
        <v>52014</v>
      </c>
      <c r="L50" s="1">
        <v>46320</v>
      </c>
      <c r="M50" s="1">
        <v>54426</v>
      </c>
      <c r="N50" s="4">
        <f t="shared" si="8"/>
        <v>572439</v>
      </c>
    </row>
    <row r="51" spans="1:14" ht="12.75">
      <c r="A51" s="11" t="s">
        <v>70</v>
      </c>
      <c r="B51" s="1">
        <v>69109</v>
      </c>
      <c r="C51" s="1">
        <v>49383</v>
      </c>
      <c r="D51" s="1">
        <v>53601</v>
      </c>
      <c r="E51" s="1">
        <v>56041</v>
      </c>
      <c r="F51" s="1">
        <v>55768</v>
      </c>
      <c r="G51" s="1">
        <v>52421</v>
      </c>
      <c r="H51" s="1">
        <v>62437</v>
      </c>
      <c r="I51" s="1">
        <v>69084</v>
      </c>
      <c r="J51" s="1">
        <v>60033</v>
      </c>
      <c r="K51" s="1">
        <v>59013</v>
      </c>
      <c r="L51" s="1">
        <v>57658</v>
      </c>
      <c r="M51" s="1">
        <v>65693</v>
      </c>
      <c r="N51" s="4">
        <f t="shared" si="8"/>
        <v>710241</v>
      </c>
    </row>
    <row r="52" spans="1:14" ht="21.75">
      <c r="A52" s="11" t="s">
        <v>71</v>
      </c>
      <c r="B52" s="1">
        <v>86445</v>
      </c>
      <c r="C52" s="1">
        <v>65834</v>
      </c>
      <c r="D52" s="1">
        <v>70511</v>
      </c>
      <c r="E52" s="1">
        <v>71711</v>
      </c>
      <c r="F52" s="1">
        <v>72786</v>
      </c>
      <c r="G52" s="1">
        <v>70436</v>
      </c>
      <c r="H52" s="1">
        <v>74954</v>
      </c>
      <c r="I52" s="1">
        <v>77976</v>
      </c>
      <c r="J52" s="1">
        <v>72446</v>
      </c>
      <c r="K52" s="1">
        <v>78341</v>
      </c>
      <c r="L52" s="1">
        <v>73278</v>
      </c>
      <c r="M52" s="1">
        <v>83445</v>
      </c>
      <c r="N52" s="4">
        <f t="shared" si="8"/>
        <v>898163</v>
      </c>
    </row>
    <row r="53" spans="1:14" ht="12.75">
      <c r="A53" s="12" t="s">
        <v>20</v>
      </c>
      <c r="B53" s="10">
        <f aca="true" t="shared" si="9" ref="B53:N53">SUM(B47:B52)</f>
        <v>606703</v>
      </c>
      <c r="C53" s="10">
        <f t="shared" si="9"/>
        <v>471935</v>
      </c>
      <c r="D53" s="10">
        <f t="shared" si="9"/>
        <v>504913</v>
      </c>
      <c r="E53" s="10">
        <f t="shared" si="9"/>
        <v>505158</v>
      </c>
      <c r="F53" s="10">
        <f t="shared" si="9"/>
        <v>498878</v>
      </c>
      <c r="G53" s="10">
        <f t="shared" si="9"/>
        <v>506174</v>
      </c>
      <c r="H53" s="10">
        <f t="shared" si="9"/>
        <v>545833</v>
      </c>
      <c r="I53" s="10">
        <f t="shared" si="9"/>
        <v>553513</v>
      </c>
      <c r="J53" s="10">
        <f t="shared" si="9"/>
        <v>509946</v>
      </c>
      <c r="K53" s="10">
        <f t="shared" si="9"/>
        <v>558724</v>
      </c>
      <c r="L53" s="10">
        <f t="shared" si="9"/>
        <v>522691</v>
      </c>
      <c r="M53" s="10">
        <f t="shared" si="9"/>
        <v>601916</v>
      </c>
      <c r="N53" s="10">
        <f t="shared" si="9"/>
        <v>6386384</v>
      </c>
    </row>
    <row r="54" spans="1:14" ht="12.75">
      <c r="A54" s="474" t="s">
        <v>72</v>
      </c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6"/>
    </row>
    <row r="55" spans="1:14" ht="12.75">
      <c r="A55" s="11" t="s">
        <v>73</v>
      </c>
      <c r="B55" s="1">
        <v>221688</v>
      </c>
      <c r="C55" s="1">
        <v>206386</v>
      </c>
      <c r="D55" s="1">
        <v>221616</v>
      </c>
      <c r="E55" s="1">
        <v>208326</v>
      </c>
      <c r="F55" s="1">
        <v>218058</v>
      </c>
      <c r="G55" s="1">
        <v>215890</v>
      </c>
      <c r="H55" s="1">
        <v>226178</v>
      </c>
      <c r="I55" s="1">
        <v>229892</v>
      </c>
      <c r="J55" s="1">
        <v>215587</v>
      </c>
      <c r="K55" s="1">
        <v>217824</v>
      </c>
      <c r="L55" s="1">
        <v>213833</v>
      </c>
      <c r="M55" s="1">
        <v>245208</v>
      </c>
      <c r="N55" s="4">
        <f aca="true" t="shared" si="10" ref="N55:N62">SUM(B55:M55)</f>
        <v>2640486</v>
      </c>
    </row>
    <row r="56" spans="1:14" ht="12.75">
      <c r="A56" s="11" t="s">
        <v>74</v>
      </c>
      <c r="B56" s="1">
        <v>0</v>
      </c>
      <c r="C56" s="1">
        <v>1143</v>
      </c>
      <c r="D56" s="1">
        <v>124649</v>
      </c>
      <c r="E56" s="1">
        <v>1123</v>
      </c>
      <c r="F56" s="1">
        <v>260377</v>
      </c>
      <c r="G56" s="1">
        <v>271740</v>
      </c>
      <c r="H56" s="1">
        <v>292158</v>
      </c>
      <c r="I56" s="1">
        <v>272751</v>
      </c>
      <c r="J56" s="1">
        <v>239569</v>
      </c>
      <c r="K56" s="1">
        <v>275308</v>
      </c>
      <c r="L56" s="1">
        <v>258580</v>
      </c>
      <c r="M56" s="1">
        <v>323850</v>
      </c>
      <c r="N56" s="4">
        <f t="shared" si="10"/>
        <v>2321248</v>
      </c>
    </row>
    <row r="57" spans="1:14" ht="12.75">
      <c r="A57" s="11" t="s">
        <v>75</v>
      </c>
      <c r="B57" s="1">
        <v>208497</v>
      </c>
      <c r="C57" s="1">
        <v>173299</v>
      </c>
      <c r="D57" s="1">
        <v>184446</v>
      </c>
      <c r="E57" s="1">
        <v>189295</v>
      </c>
      <c r="F57" s="1">
        <v>187360</v>
      </c>
      <c r="G57" s="1">
        <v>196145</v>
      </c>
      <c r="H57" s="1">
        <v>209162</v>
      </c>
      <c r="I57" s="1">
        <v>200986</v>
      </c>
      <c r="J57" s="1">
        <v>174396</v>
      </c>
      <c r="K57" s="1">
        <v>194286</v>
      </c>
      <c r="L57" s="1">
        <v>183933</v>
      </c>
      <c r="M57" s="1">
        <v>217053</v>
      </c>
      <c r="N57" s="4">
        <f t="shared" si="10"/>
        <v>2318858</v>
      </c>
    </row>
    <row r="58" spans="1:14" ht="12.75">
      <c r="A58" s="11" t="s">
        <v>76</v>
      </c>
      <c r="B58" s="1">
        <v>302647</v>
      </c>
      <c r="C58" s="1">
        <v>279857</v>
      </c>
      <c r="D58" s="1">
        <v>301268</v>
      </c>
      <c r="E58" s="1">
        <v>284253</v>
      </c>
      <c r="F58" s="1">
        <v>297076</v>
      </c>
      <c r="G58" s="1">
        <v>296807</v>
      </c>
      <c r="H58" s="1">
        <v>301103</v>
      </c>
      <c r="I58" s="1">
        <v>303497</v>
      </c>
      <c r="J58" s="1">
        <v>280679</v>
      </c>
      <c r="K58" s="1">
        <v>284902</v>
      </c>
      <c r="L58" s="1">
        <v>277107</v>
      </c>
      <c r="M58" s="1">
        <v>318418</v>
      </c>
      <c r="N58" s="4">
        <f t="shared" si="10"/>
        <v>3527614</v>
      </c>
    </row>
    <row r="59" spans="1:14" ht="12.75">
      <c r="A59" s="11" t="s">
        <v>77</v>
      </c>
      <c r="B59" s="1">
        <v>255202</v>
      </c>
      <c r="C59" s="1">
        <v>214205</v>
      </c>
      <c r="D59" s="1">
        <v>230168</v>
      </c>
      <c r="E59" s="1">
        <v>242522</v>
      </c>
      <c r="F59" s="1">
        <v>224392</v>
      </c>
      <c r="G59" s="1">
        <v>230949</v>
      </c>
      <c r="H59" s="1">
        <v>254441</v>
      </c>
      <c r="I59" s="1">
        <v>248001</v>
      </c>
      <c r="J59" s="1">
        <v>197389</v>
      </c>
      <c r="K59" s="1">
        <v>227044</v>
      </c>
      <c r="L59" s="1">
        <v>224686</v>
      </c>
      <c r="M59" s="1">
        <v>253118</v>
      </c>
      <c r="N59" s="4">
        <f t="shared" si="10"/>
        <v>2802117</v>
      </c>
    </row>
    <row r="60" spans="1:14" ht="12.75">
      <c r="A60" s="11" t="s">
        <v>78</v>
      </c>
      <c r="B60" s="1">
        <v>53664</v>
      </c>
      <c r="C60" s="1">
        <v>49089</v>
      </c>
      <c r="D60" s="1">
        <v>50757</v>
      </c>
      <c r="E60" s="1">
        <v>51080</v>
      </c>
      <c r="F60" s="1">
        <v>51904</v>
      </c>
      <c r="G60" s="1">
        <v>54952</v>
      </c>
      <c r="H60" s="1">
        <v>55750</v>
      </c>
      <c r="I60" s="1">
        <v>55271</v>
      </c>
      <c r="J60" s="1">
        <v>52340</v>
      </c>
      <c r="K60" s="1">
        <v>54229</v>
      </c>
      <c r="L60" s="1">
        <v>51231</v>
      </c>
      <c r="M60" s="1">
        <v>57645</v>
      </c>
      <c r="N60" s="4">
        <f t="shared" si="10"/>
        <v>637912</v>
      </c>
    </row>
    <row r="61" spans="1:14" ht="12.75">
      <c r="A61" s="11" t="s">
        <v>79</v>
      </c>
      <c r="B61" s="1">
        <v>126597</v>
      </c>
      <c r="C61" s="1">
        <v>104859</v>
      </c>
      <c r="D61" s="1">
        <v>112562</v>
      </c>
      <c r="E61" s="1">
        <v>123576</v>
      </c>
      <c r="F61" s="1">
        <v>113198</v>
      </c>
      <c r="G61" s="1">
        <v>114859</v>
      </c>
      <c r="H61" s="1">
        <v>128173</v>
      </c>
      <c r="I61" s="1">
        <v>123965</v>
      </c>
      <c r="J61" s="1">
        <v>102198</v>
      </c>
      <c r="K61" s="1">
        <v>117120</v>
      </c>
      <c r="L61" s="1">
        <v>113997</v>
      </c>
      <c r="M61" s="1">
        <v>134154</v>
      </c>
      <c r="N61" s="4">
        <f t="shared" si="10"/>
        <v>1415258</v>
      </c>
    </row>
    <row r="62" spans="1:14" ht="12.75">
      <c r="A62" s="11" t="s">
        <v>80</v>
      </c>
      <c r="B62" s="1">
        <v>188741</v>
      </c>
      <c r="C62" s="1">
        <v>163559</v>
      </c>
      <c r="D62" s="1">
        <v>176971</v>
      </c>
      <c r="E62" s="1">
        <v>183702</v>
      </c>
      <c r="F62" s="1">
        <v>175505</v>
      </c>
      <c r="G62" s="1">
        <v>176345</v>
      </c>
      <c r="H62" s="1">
        <v>194767</v>
      </c>
      <c r="I62" s="1">
        <v>191310</v>
      </c>
      <c r="J62" s="1">
        <v>163062</v>
      </c>
      <c r="K62" s="1">
        <v>181488</v>
      </c>
      <c r="L62" s="1">
        <v>175974</v>
      </c>
      <c r="M62" s="1">
        <v>202680</v>
      </c>
      <c r="N62" s="4">
        <f t="shared" si="10"/>
        <v>2174104</v>
      </c>
    </row>
    <row r="63" spans="1:14" ht="12.75">
      <c r="A63" s="12" t="s">
        <v>20</v>
      </c>
      <c r="B63" s="10">
        <f aca="true" t="shared" si="11" ref="B63:N63">SUM(B55:B62)</f>
        <v>1357036</v>
      </c>
      <c r="C63" s="10">
        <f t="shared" si="11"/>
        <v>1192397</v>
      </c>
      <c r="D63" s="10">
        <f t="shared" si="11"/>
        <v>1402437</v>
      </c>
      <c r="E63" s="10">
        <f t="shared" si="11"/>
        <v>1283877</v>
      </c>
      <c r="F63" s="10">
        <f t="shared" si="11"/>
        <v>1527870</v>
      </c>
      <c r="G63" s="10">
        <f t="shared" si="11"/>
        <v>1557687</v>
      </c>
      <c r="H63" s="10">
        <f t="shared" si="11"/>
        <v>1661732</v>
      </c>
      <c r="I63" s="10">
        <f t="shared" si="11"/>
        <v>1625673</v>
      </c>
      <c r="J63" s="10">
        <f t="shared" si="11"/>
        <v>1425220</v>
      </c>
      <c r="K63" s="10">
        <f t="shared" si="11"/>
        <v>1552201</v>
      </c>
      <c r="L63" s="10">
        <f t="shared" si="11"/>
        <v>1499341</v>
      </c>
      <c r="M63" s="10">
        <f t="shared" si="11"/>
        <v>1752126</v>
      </c>
      <c r="N63" s="10">
        <f t="shared" si="11"/>
        <v>17837597</v>
      </c>
    </row>
    <row r="64" spans="1:14" ht="12.75">
      <c r="A64" s="474" t="s">
        <v>81</v>
      </c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6"/>
    </row>
    <row r="65" spans="1:14" ht="12.75">
      <c r="A65" s="11" t="s">
        <v>125</v>
      </c>
      <c r="B65" s="1">
        <v>232298</v>
      </c>
      <c r="C65" s="1">
        <v>184678</v>
      </c>
      <c r="D65" s="1">
        <v>199839</v>
      </c>
      <c r="E65" s="1">
        <v>203265</v>
      </c>
      <c r="F65" s="1">
        <v>193567</v>
      </c>
      <c r="G65" s="1">
        <v>202053</v>
      </c>
      <c r="H65" s="1">
        <v>223744</v>
      </c>
      <c r="I65" s="1">
        <v>201665</v>
      </c>
      <c r="J65" s="1">
        <v>185713</v>
      </c>
      <c r="K65" s="1">
        <v>198850</v>
      </c>
      <c r="L65" s="1">
        <v>192567</v>
      </c>
      <c r="M65" s="1"/>
      <c r="N65" s="4">
        <f>SUM(B65:M65)</f>
        <v>2218239</v>
      </c>
    </row>
    <row r="66" spans="1:14" ht="12.75">
      <c r="A66" s="11" t="s">
        <v>83</v>
      </c>
      <c r="B66" s="1">
        <v>108955</v>
      </c>
      <c r="C66" s="1">
        <v>85446</v>
      </c>
      <c r="D66" s="1">
        <v>93499</v>
      </c>
      <c r="E66" s="1">
        <v>97599</v>
      </c>
      <c r="F66" s="1">
        <v>93590</v>
      </c>
      <c r="G66" s="1">
        <v>96348</v>
      </c>
      <c r="H66" s="1">
        <v>110525</v>
      </c>
      <c r="I66" s="1">
        <v>92945</v>
      </c>
      <c r="J66" s="1">
        <v>85463</v>
      </c>
      <c r="K66" s="1">
        <v>93541</v>
      </c>
      <c r="L66" s="1">
        <v>96166</v>
      </c>
      <c r="M66" s="1"/>
      <c r="N66" s="4">
        <f>SUM(B66:M66)</f>
        <v>1054077</v>
      </c>
    </row>
    <row r="67" spans="1:14" ht="12.75">
      <c r="A67" s="11" t="s">
        <v>84</v>
      </c>
      <c r="B67" s="1">
        <v>72856</v>
      </c>
      <c r="C67" s="1">
        <v>51288</v>
      </c>
      <c r="D67" s="1">
        <v>55384</v>
      </c>
      <c r="E67" s="1">
        <v>61583</v>
      </c>
      <c r="F67" s="1">
        <v>55029</v>
      </c>
      <c r="G67" s="1">
        <v>60633</v>
      </c>
      <c r="H67" s="1">
        <v>73706</v>
      </c>
      <c r="I67" s="1">
        <v>56837</v>
      </c>
      <c r="J67" s="1">
        <v>51114</v>
      </c>
      <c r="K67" s="1">
        <v>59131</v>
      </c>
      <c r="L67" s="1">
        <v>61061</v>
      </c>
      <c r="M67" s="1"/>
      <c r="N67" s="4">
        <f>SUM(B67:M67)</f>
        <v>658622</v>
      </c>
    </row>
    <row r="68" spans="1:14" ht="12.75">
      <c r="A68" s="12" t="s">
        <v>20</v>
      </c>
      <c r="B68" s="10">
        <f aca="true" t="shared" si="12" ref="B68:N68">SUM(B65:B67)</f>
        <v>414109</v>
      </c>
      <c r="C68" s="10">
        <f t="shared" si="12"/>
        <v>321412</v>
      </c>
      <c r="D68" s="10">
        <f t="shared" si="12"/>
        <v>348722</v>
      </c>
      <c r="E68" s="10">
        <f t="shared" si="12"/>
        <v>362447</v>
      </c>
      <c r="F68" s="10">
        <f t="shared" si="12"/>
        <v>342186</v>
      </c>
      <c r="G68" s="10">
        <f t="shared" si="12"/>
        <v>359034</v>
      </c>
      <c r="H68" s="10">
        <f t="shared" si="12"/>
        <v>407975</v>
      </c>
      <c r="I68" s="10">
        <f t="shared" si="12"/>
        <v>351447</v>
      </c>
      <c r="J68" s="10">
        <f t="shared" si="12"/>
        <v>322290</v>
      </c>
      <c r="K68" s="10">
        <f t="shared" si="12"/>
        <v>351522</v>
      </c>
      <c r="L68" s="10">
        <f t="shared" si="12"/>
        <v>349794</v>
      </c>
      <c r="M68" s="10">
        <f t="shared" si="12"/>
        <v>0</v>
      </c>
      <c r="N68" s="10">
        <f t="shared" si="12"/>
        <v>3930938</v>
      </c>
    </row>
    <row r="69" spans="1:14" ht="12.75">
      <c r="A69" s="474" t="s">
        <v>85</v>
      </c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6"/>
    </row>
    <row r="70" spans="1:14" ht="12.75">
      <c r="A70" s="11" t="s">
        <v>86</v>
      </c>
      <c r="B70" s="1">
        <v>23609</v>
      </c>
      <c r="C70" s="1">
        <v>21615</v>
      </c>
      <c r="D70" s="1">
        <v>21866</v>
      </c>
      <c r="E70" s="1">
        <v>21456</v>
      </c>
      <c r="F70" s="1">
        <v>22140</v>
      </c>
      <c r="G70" s="1">
        <v>21626</v>
      </c>
      <c r="H70" s="1">
        <v>23224</v>
      </c>
      <c r="I70" s="1">
        <v>23477</v>
      </c>
      <c r="J70" s="1">
        <v>20688</v>
      </c>
      <c r="K70" s="1">
        <v>23007</v>
      </c>
      <c r="L70" s="1">
        <v>22096</v>
      </c>
      <c r="M70" s="1">
        <v>25359</v>
      </c>
      <c r="N70" s="4">
        <f>SUM(B70:M70)</f>
        <v>270163</v>
      </c>
    </row>
    <row r="71" spans="1:14" ht="12.75">
      <c r="A71" s="11" t="s">
        <v>87</v>
      </c>
      <c r="B71" s="1">
        <v>91763</v>
      </c>
      <c r="C71" s="1">
        <v>92468</v>
      </c>
      <c r="D71" s="1">
        <v>96571</v>
      </c>
      <c r="E71" s="1">
        <v>87733</v>
      </c>
      <c r="F71" s="1">
        <v>95620</v>
      </c>
      <c r="G71" s="1">
        <v>90920</v>
      </c>
      <c r="H71" s="1">
        <v>91789</v>
      </c>
      <c r="I71" s="1">
        <v>93833</v>
      </c>
      <c r="J71" s="1">
        <v>92737</v>
      </c>
      <c r="K71" s="1">
        <v>96363</v>
      </c>
      <c r="L71" s="1">
        <v>91416</v>
      </c>
      <c r="M71" s="1">
        <v>103273</v>
      </c>
      <c r="N71" s="4">
        <f>SUM(B71:M71)</f>
        <v>1124486</v>
      </c>
    </row>
    <row r="72" spans="1:14" ht="12.75">
      <c r="A72" s="12" t="s">
        <v>20</v>
      </c>
      <c r="B72" s="10">
        <f aca="true" t="shared" si="13" ref="B72:N72">SUM(B70:B71)</f>
        <v>115372</v>
      </c>
      <c r="C72" s="10">
        <f t="shared" si="13"/>
        <v>114083</v>
      </c>
      <c r="D72" s="10">
        <f t="shared" si="13"/>
        <v>118437</v>
      </c>
      <c r="E72" s="10">
        <f t="shared" si="13"/>
        <v>109189</v>
      </c>
      <c r="F72" s="10">
        <f t="shared" si="13"/>
        <v>117760</v>
      </c>
      <c r="G72" s="10">
        <f t="shared" si="13"/>
        <v>112546</v>
      </c>
      <c r="H72" s="10">
        <f t="shared" si="13"/>
        <v>115013</v>
      </c>
      <c r="I72" s="10">
        <f t="shared" si="13"/>
        <v>117310</v>
      </c>
      <c r="J72" s="10">
        <f t="shared" si="13"/>
        <v>113425</v>
      </c>
      <c r="K72" s="10">
        <f t="shared" si="13"/>
        <v>119370</v>
      </c>
      <c r="L72" s="10">
        <f t="shared" si="13"/>
        <v>113512</v>
      </c>
      <c r="M72" s="10">
        <f t="shared" si="13"/>
        <v>128632</v>
      </c>
      <c r="N72" s="10">
        <f t="shared" si="13"/>
        <v>1394649</v>
      </c>
    </row>
    <row r="73" spans="1:14" ht="12.75">
      <c r="A73" s="474" t="s">
        <v>96</v>
      </c>
      <c r="B73" s="475"/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476"/>
    </row>
    <row r="74" spans="1:14" ht="12.75">
      <c r="A74" s="11" t="s">
        <v>97</v>
      </c>
      <c r="B74" s="1">
        <v>51560</v>
      </c>
      <c r="C74" s="1">
        <v>41943</v>
      </c>
      <c r="D74" s="1">
        <v>47135</v>
      </c>
      <c r="E74" s="1">
        <v>47790</v>
      </c>
      <c r="F74" s="1">
        <v>45339</v>
      </c>
      <c r="G74" s="1">
        <v>44378</v>
      </c>
      <c r="H74" s="1">
        <v>47560</v>
      </c>
      <c r="I74" s="1">
        <v>42663</v>
      </c>
      <c r="J74" s="1">
        <v>41751</v>
      </c>
      <c r="K74" s="1">
        <v>42887</v>
      </c>
      <c r="L74" s="1">
        <v>45824</v>
      </c>
      <c r="M74" s="1">
        <v>58693</v>
      </c>
      <c r="N74" s="4">
        <f>SUM(B74:M74)</f>
        <v>557523</v>
      </c>
    </row>
    <row r="75" spans="1:14" ht="12.75">
      <c r="A75" s="11" t="s">
        <v>99</v>
      </c>
      <c r="B75" s="1">
        <v>37927</v>
      </c>
      <c r="C75" s="1">
        <v>29195</v>
      </c>
      <c r="D75" s="1">
        <v>32801</v>
      </c>
      <c r="E75" s="1">
        <v>37720</v>
      </c>
      <c r="F75" s="1">
        <v>35595</v>
      </c>
      <c r="G75" s="1">
        <v>35138</v>
      </c>
      <c r="H75" s="1">
        <v>35627</v>
      </c>
      <c r="I75" s="1">
        <v>32673</v>
      </c>
      <c r="J75" s="1">
        <v>28805</v>
      </c>
      <c r="K75" s="1">
        <v>33428</v>
      </c>
      <c r="L75" s="1">
        <v>32563</v>
      </c>
      <c r="M75" s="1">
        <v>39799</v>
      </c>
      <c r="N75" s="4">
        <f>SUM(B75:M75)</f>
        <v>411271</v>
      </c>
    </row>
    <row r="76" spans="1:14" ht="12.75">
      <c r="A76" s="11" t="s">
        <v>100</v>
      </c>
      <c r="B76" s="1">
        <v>68034</v>
      </c>
      <c r="C76" s="1">
        <v>39313</v>
      </c>
      <c r="D76" s="1">
        <v>44150</v>
      </c>
      <c r="E76" s="1">
        <v>49584</v>
      </c>
      <c r="F76" s="1">
        <v>44034</v>
      </c>
      <c r="G76" s="1">
        <v>47845</v>
      </c>
      <c r="H76" s="1">
        <v>50141</v>
      </c>
      <c r="I76" s="1">
        <v>47577</v>
      </c>
      <c r="J76" s="1">
        <v>41167</v>
      </c>
      <c r="K76" s="1">
        <v>47738</v>
      </c>
      <c r="L76" s="1">
        <v>46299</v>
      </c>
      <c r="M76" s="1">
        <v>58736</v>
      </c>
      <c r="N76" s="4">
        <f>SUM(B76:M76)</f>
        <v>584618</v>
      </c>
    </row>
    <row r="77" spans="1:14" ht="12.75">
      <c r="A77" s="11" t="s">
        <v>101</v>
      </c>
      <c r="B77" s="1">
        <v>49174</v>
      </c>
      <c r="C77" s="1">
        <v>40184</v>
      </c>
      <c r="D77" s="1">
        <v>43442</v>
      </c>
      <c r="E77" s="1">
        <v>42510</v>
      </c>
      <c r="F77" s="1">
        <v>42324</v>
      </c>
      <c r="G77" s="1">
        <v>44660</v>
      </c>
      <c r="H77" s="1">
        <v>55531</v>
      </c>
      <c r="I77" s="1">
        <v>50114</v>
      </c>
      <c r="J77" s="1">
        <v>48217</v>
      </c>
      <c r="K77" s="1">
        <v>50204</v>
      </c>
      <c r="L77" s="1">
        <v>52671</v>
      </c>
      <c r="M77" s="1">
        <v>67421</v>
      </c>
      <c r="N77" s="4">
        <f>SUM(B77:M77)</f>
        <v>586452</v>
      </c>
    </row>
    <row r="78" spans="1:14" ht="12.75">
      <c r="A78" s="12" t="s">
        <v>20</v>
      </c>
      <c r="B78" s="10">
        <f aca="true" t="shared" si="14" ref="B78:N78">SUM(B74:B77)</f>
        <v>206695</v>
      </c>
      <c r="C78" s="10">
        <f t="shared" si="14"/>
        <v>150635</v>
      </c>
      <c r="D78" s="10">
        <f t="shared" si="14"/>
        <v>167528</v>
      </c>
      <c r="E78" s="10">
        <f t="shared" si="14"/>
        <v>177604</v>
      </c>
      <c r="F78" s="10">
        <f t="shared" si="14"/>
        <v>167292</v>
      </c>
      <c r="G78" s="10">
        <f t="shared" si="14"/>
        <v>172021</v>
      </c>
      <c r="H78" s="10">
        <f t="shared" si="14"/>
        <v>188859</v>
      </c>
      <c r="I78" s="10">
        <f t="shared" si="14"/>
        <v>173027</v>
      </c>
      <c r="J78" s="10">
        <f t="shared" si="14"/>
        <v>159940</v>
      </c>
      <c r="K78" s="10">
        <f t="shared" si="14"/>
        <v>174257</v>
      </c>
      <c r="L78" s="10">
        <f t="shared" si="14"/>
        <v>177357</v>
      </c>
      <c r="M78" s="10">
        <f t="shared" si="14"/>
        <v>224649</v>
      </c>
      <c r="N78" s="10">
        <f t="shared" si="14"/>
        <v>2139864</v>
      </c>
    </row>
    <row r="79" spans="1:14" ht="12.75">
      <c r="A79" s="474" t="s">
        <v>103</v>
      </c>
      <c r="B79" s="475"/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6"/>
    </row>
    <row r="80" spans="1:14" ht="12.75">
      <c r="A80" s="11" t="s">
        <v>104</v>
      </c>
      <c r="B80" s="1">
        <v>165540</v>
      </c>
      <c r="C80" s="1">
        <v>126799</v>
      </c>
      <c r="D80" s="1">
        <v>135111</v>
      </c>
      <c r="E80" s="1">
        <v>146234</v>
      </c>
      <c r="F80" s="1">
        <v>139271</v>
      </c>
      <c r="G80" s="1">
        <v>148558</v>
      </c>
      <c r="H80" s="1">
        <v>164810</v>
      </c>
      <c r="I80" s="1">
        <v>156826</v>
      </c>
      <c r="J80" s="1">
        <v>133090</v>
      </c>
      <c r="K80" s="1">
        <v>156471</v>
      </c>
      <c r="L80" s="1">
        <v>145626</v>
      </c>
      <c r="M80" s="1">
        <v>178716</v>
      </c>
      <c r="N80" s="4">
        <f>SUM(B80:M80)</f>
        <v>1797052</v>
      </c>
    </row>
    <row r="81" spans="1:14" ht="12.75">
      <c r="A81" s="11" t="s">
        <v>105</v>
      </c>
      <c r="B81" s="1">
        <v>113712</v>
      </c>
      <c r="C81" s="1">
        <v>76756</v>
      </c>
      <c r="D81" s="1">
        <v>80409</v>
      </c>
      <c r="E81" s="1">
        <v>90084</v>
      </c>
      <c r="F81" s="1">
        <v>78998</v>
      </c>
      <c r="G81" s="1">
        <v>85419</v>
      </c>
      <c r="H81" s="1">
        <v>96643</v>
      </c>
      <c r="I81" s="1">
        <v>84924</v>
      </c>
      <c r="J81" s="1">
        <v>73807</v>
      </c>
      <c r="K81" s="1">
        <v>85983</v>
      </c>
      <c r="L81" s="1">
        <v>83855</v>
      </c>
      <c r="M81" s="1">
        <v>110621</v>
      </c>
      <c r="N81" s="4">
        <f>SUM(B81:M81)</f>
        <v>1061211</v>
      </c>
    </row>
    <row r="82" spans="1:14" ht="12.75">
      <c r="A82" s="11" t="s">
        <v>106</v>
      </c>
      <c r="B82" s="1">
        <v>95805</v>
      </c>
      <c r="C82" s="1">
        <v>61911</v>
      </c>
      <c r="D82" s="1">
        <v>66669</v>
      </c>
      <c r="E82" s="1">
        <v>77921</v>
      </c>
      <c r="F82" s="1">
        <v>67036</v>
      </c>
      <c r="G82" s="1">
        <v>71625</v>
      </c>
      <c r="H82" s="1">
        <v>82123</v>
      </c>
      <c r="I82" s="1">
        <v>70934</v>
      </c>
      <c r="J82" s="1">
        <v>61191</v>
      </c>
      <c r="K82" s="1">
        <v>72460</v>
      </c>
      <c r="L82" s="1">
        <v>72214</v>
      </c>
      <c r="M82" s="1">
        <v>94309</v>
      </c>
      <c r="N82" s="4">
        <f>SUM(B82:M82)</f>
        <v>894198</v>
      </c>
    </row>
    <row r="83" spans="1:14" ht="12.75">
      <c r="A83" s="11" t="s">
        <v>107</v>
      </c>
      <c r="B83" s="1">
        <v>68651</v>
      </c>
      <c r="C83" s="1">
        <v>41323</v>
      </c>
      <c r="D83" s="1">
        <v>45124</v>
      </c>
      <c r="E83" s="1">
        <v>54744</v>
      </c>
      <c r="F83" s="1">
        <v>45605</v>
      </c>
      <c r="G83" s="1">
        <v>51951</v>
      </c>
      <c r="H83" s="1">
        <v>60382</v>
      </c>
      <c r="I83" s="1">
        <v>53319</v>
      </c>
      <c r="J83" s="1">
        <v>43486</v>
      </c>
      <c r="K83" s="1">
        <v>54482</v>
      </c>
      <c r="L83" s="1">
        <v>51821</v>
      </c>
      <c r="M83" s="1">
        <v>70372</v>
      </c>
      <c r="N83" s="4">
        <f>SUM(B83:M83)</f>
        <v>641260</v>
      </c>
    </row>
    <row r="84" spans="1:14" ht="12.75">
      <c r="A84" s="11" t="s">
        <v>108</v>
      </c>
      <c r="B84" s="1">
        <v>106283</v>
      </c>
      <c r="C84" s="1">
        <v>70162</v>
      </c>
      <c r="D84" s="1">
        <v>75421</v>
      </c>
      <c r="E84" s="1">
        <v>86015</v>
      </c>
      <c r="F84" s="1">
        <v>75926</v>
      </c>
      <c r="G84" s="1">
        <v>81901</v>
      </c>
      <c r="H84" s="1">
        <v>92013</v>
      </c>
      <c r="I84" s="1">
        <v>79968</v>
      </c>
      <c r="J84" s="1">
        <v>68768</v>
      </c>
      <c r="K84" s="1">
        <v>81409</v>
      </c>
      <c r="L84" s="1">
        <v>80587</v>
      </c>
      <c r="M84" s="1">
        <v>106744</v>
      </c>
      <c r="N84" s="4">
        <f>SUM(B84:M84)</f>
        <v>1005197</v>
      </c>
    </row>
    <row r="85" spans="1:14" ht="12.75">
      <c r="A85" s="12" t="s">
        <v>20</v>
      </c>
      <c r="B85" s="10">
        <f aca="true" t="shared" si="15" ref="B85:N85">SUM(B80:B84)</f>
        <v>549991</v>
      </c>
      <c r="C85" s="10">
        <f t="shared" si="15"/>
        <v>376951</v>
      </c>
      <c r="D85" s="10">
        <f t="shared" si="15"/>
        <v>402734</v>
      </c>
      <c r="E85" s="10">
        <f t="shared" si="15"/>
        <v>454998</v>
      </c>
      <c r="F85" s="10">
        <f t="shared" si="15"/>
        <v>406836</v>
      </c>
      <c r="G85" s="10">
        <f t="shared" si="15"/>
        <v>439454</v>
      </c>
      <c r="H85" s="10">
        <f t="shared" si="15"/>
        <v>495971</v>
      </c>
      <c r="I85" s="10">
        <f t="shared" si="15"/>
        <v>445971</v>
      </c>
      <c r="J85" s="10">
        <f t="shared" si="15"/>
        <v>380342</v>
      </c>
      <c r="K85" s="10">
        <f t="shared" si="15"/>
        <v>450805</v>
      </c>
      <c r="L85" s="10">
        <f t="shared" si="15"/>
        <v>434103</v>
      </c>
      <c r="M85" s="10">
        <f t="shared" si="15"/>
        <v>560762</v>
      </c>
      <c r="N85" s="10">
        <f t="shared" si="15"/>
        <v>5398918</v>
      </c>
    </row>
    <row r="86" spans="1:14" ht="13.5" thickBot="1">
      <c r="A86" s="5" t="s">
        <v>16</v>
      </c>
      <c r="B86" s="6"/>
      <c r="C86" s="6"/>
      <c r="D86" s="6"/>
      <c r="E86" s="6"/>
      <c r="F86" s="6"/>
      <c r="G86" s="6"/>
      <c r="H86" s="6"/>
      <c r="I86" s="6"/>
      <c r="J86" s="7"/>
      <c r="K86" s="7"/>
      <c r="L86" s="7"/>
      <c r="M86" s="7"/>
      <c r="N86" s="8"/>
    </row>
    <row r="88" ht="13.5" thickBot="1"/>
    <row r="89" spans="1:14" ht="21.75" thickBot="1">
      <c r="A89" s="38" t="s">
        <v>181</v>
      </c>
      <c r="B89" s="42">
        <f>+B11+B17+B22+B25+B30+B35+B41+B45+B53+B63+B68+B72+B78+B85</f>
        <v>6699309.451612903</v>
      </c>
      <c r="C89" s="42">
        <f aca="true" t="shared" si="16" ref="C89:N89">+C11+C17+C22+C25+C30+C35+C41+C45+C53+C63+C68+C72+C78+C85</f>
        <v>5994612.413793104</v>
      </c>
      <c r="D89" s="42">
        <f t="shared" si="16"/>
        <v>6441174</v>
      </c>
      <c r="E89" s="42">
        <f t="shared" si="16"/>
        <v>6581614</v>
      </c>
      <c r="F89" s="42">
        <f t="shared" si="16"/>
        <v>6697779</v>
      </c>
      <c r="G89" s="42">
        <f t="shared" si="16"/>
        <v>6785129</v>
      </c>
      <c r="H89" s="42">
        <f t="shared" si="16"/>
        <v>7365142</v>
      </c>
      <c r="I89" s="42">
        <f t="shared" si="16"/>
        <v>7059599</v>
      </c>
      <c r="J89" s="42">
        <f t="shared" si="16"/>
        <v>6347418</v>
      </c>
      <c r="K89" s="42">
        <f t="shared" si="16"/>
        <v>7036230</v>
      </c>
      <c r="L89" s="42">
        <f t="shared" si="16"/>
        <v>6674931</v>
      </c>
      <c r="M89" s="42">
        <f t="shared" si="16"/>
        <v>7708340</v>
      </c>
      <c r="N89" s="42">
        <f t="shared" si="16"/>
        <v>81391278.865406</v>
      </c>
    </row>
  </sheetData>
  <sheetProtection password="855B" sheet="1"/>
  <mergeCells count="18">
    <mergeCell ref="A1:N1"/>
    <mergeCell ref="A2:N2"/>
    <mergeCell ref="A3:N3"/>
    <mergeCell ref="A69:N69"/>
    <mergeCell ref="A64:N64"/>
    <mergeCell ref="A18:N18"/>
    <mergeCell ref="A23:N23"/>
    <mergeCell ref="A26:N26"/>
    <mergeCell ref="A31:N31"/>
    <mergeCell ref="A4:N4"/>
    <mergeCell ref="A6:N6"/>
    <mergeCell ref="A12:N12"/>
    <mergeCell ref="A73:N73"/>
    <mergeCell ref="A79:N79"/>
    <mergeCell ref="A36:N36"/>
    <mergeCell ref="A42:N42"/>
    <mergeCell ref="A46:N46"/>
    <mergeCell ref="A54:N5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pane xSplit="1" ySplit="4" topLeftCell="D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8" sqref="A98"/>
    </sheetView>
  </sheetViews>
  <sheetFormatPr defaultColWidth="11.421875" defaultRowHeight="12.75"/>
  <cols>
    <col min="1" max="1" width="29.28125" style="0" customWidth="1"/>
    <col min="10" max="10" width="15.421875" style="0" customWidth="1"/>
  </cols>
  <sheetData>
    <row r="1" spans="1:14" ht="12.7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2.75">
      <c r="A2" s="472" t="s">
        <v>112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3.5" thickBo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4" ht="12.75">
      <c r="A4" s="480" t="s">
        <v>121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2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477" t="s">
        <v>21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9"/>
    </row>
    <row r="7" spans="1:14" ht="12.75">
      <c r="A7" s="3" t="s">
        <v>22</v>
      </c>
      <c r="B7" s="1">
        <v>424418</v>
      </c>
      <c r="C7" s="1">
        <v>248752</v>
      </c>
      <c r="D7" s="1">
        <v>349988</v>
      </c>
      <c r="E7" s="1">
        <v>262383</v>
      </c>
      <c r="F7" s="1">
        <v>306787</v>
      </c>
      <c r="G7" s="1">
        <v>311395</v>
      </c>
      <c r="H7" s="1">
        <v>393533</v>
      </c>
      <c r="I7" s="1">
        <v>309312</v>
      </c>
      <c r="J7" s="1">
        <v>281154</v>
      </c>
      <c r="K7" s="1">
        <v>305447</v>
      </c>
      <c r="L7" s="1">
        <v>307414</v>
      </c>
      <c r="M7" s="1">
        <v>377519</v>
      </c>
      <c r="N7" s="4">
        <f>SUM(B7:M7)</f>
        <v>3878102</v>
      </c>
    </row>
    <row r="8" spans="1:14" ht="12.75">
      <c r="A8" s="3" t="s">
        <v>23</v>
      </c>
      <c r="B8" s="1">
        <v>500584</v>
      </c>
      <c r="C8" s="1">
        <v>309565</v>
      </c>
      <c r="D8" s="1">
        <v>422094</v>
      </c>
      <c r="E8" s="1">
        <v>327678</v>
      </c>
      <c r="F8" s="1">
        <v>386464</v>
      </c>
      <c r="G8" s="1">
        <v>384829</v>
      </c>
      <c r="H8" s="1">
        <v>474106</v>
      </c>
      <c r="I8" s="1">
        <v>381809</v>
      </c>
      <c r="J8" s="1">
        <v>350603</v>
      </c>
      <c r="K8" s="1">
        <v>383419</v>
      </c>
      <c r="L8" s="1">
        <v>381638</v>
      </c>
      <c r="M8" s="1">
        <v>469060</v>
      </c>
      <c r="N8" s="4">
        <f>SUM(B8:M8)</f>
        <v>4771849</v>
      </c>
    </row>
    <row r="9" spans="1:14" ht="12.75">
      <c r="A9" s="9" t="s">
        <v>20</v>
      </c>
      <c r="B9" s="10">
        <f aca="true" t="shared" si="0" ref="B9:N9">SUM(B7:B8)</f>
        <v>925002</v>
      </c>
      <c r="C9" s="10">
        <f t="shared" si="0"/>
        <v>558317</v>
      </c>
      <c r="D9" s="10">
        <f t="shared" si="0"/>
        <v>772082</v>
      </c>
      <c r="E9" s="10">
        <f t="shared" si="0"/>
        <v>590061</v>
      </c>
      <c r="F9" s="10">
        <f t="shared" si="0"/>
        <v>693251</v>
      </c>
      <c r="G9" s="10">
        <f t="shared" si="0"/>
        <v>696224</v>
      </c>
      <c r="H9" s="10">
        <f t="shared" si="0"/>
        <v>867639</v>
      </c>
      <c r="I9" s="10">
        <f t="shared" si="0"/>
        <v>691121</v>
      </c>
      <c r="J9" s="10">
        <f t="shared" si="0"/>
        <v>631757</v>
      </c>
      <c r="K9" s="10">
        <f t="shared" si="0"/>
        <v>688866</v>
      </c>
      <c r="L9" s="10">
        <f t="shared" si="0"/>
        <v>689052</v>
      </c>
      <c r="M9" s="10">
        <f t="shared" si="0"/>
        <v>846579</v>
      </c>
      <c r="N9" s="10">
        <f t="shared" si="0"/>
        <v>8649951</v>
      </c>
    </row>
    <row r="10" spans="1:14" ht="12.75">
      <c r="A10" s="477" t="s">
        <v>24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9"/>
    </row>
    <row r="11" spans="1:14" ht="12.75">
      <c r="A11" s="3" t="s">
        <v>25</v>
      </c>
      <c r="B11" s="1">
        <v>160030</v>
      </c>
      <c r="C11" s="1">
        <v>111689</v>
      </c>
      <c r="D11" s="1">
        <v>142489</v>
      </c>
      <c r="E11" s="1">
        <v>117668</v>
      </c>
      <c r="F11" s="1">
        <v>125894</v>
      </c>
      <c r="G11" s="1">
        <v>128497</v>
      </c>
      <c r="H11" s="1">
        <v>146129</v>
      </c>
      <c r="I11" s="2">
        <v>135820</v>
      </c>
      <c r="J11" s="2">
        <v>125368</v>
      </c>
      <c r="K11" s="2">
        <v>130398</v>
      </c>
      <c r="L11" s="2">
        <v>132190</v>
      </c>
      <c r="M11" s="2">
        <v>162831</v>
      </c>
      <c r="N11" s="4">
        <f aca="true" t="shared" si="1" ref="N11:N16">SUM(B11:M11)</f>
        <v>1619003</v>
      </c>
    </row>
    <row r="12" spans="1:14" ht="12.75">
      <c r="A12" s="3" t="s">
        <v>26</v>
      </c>
      <c r="B12" s="1">
        <v>0</v>
      </c>
      <c r="C12" s="1">
        <v>106710</v>
      </c>
      <c r="D12" s="1">
        <v>134825</v>
      </c>
      <c r="E12" s="1">
        <v>112610</v>
      </c>
      <c r="F12" s="1">
        <v>119517</v>
      </c>
      <c r="G12" s="1">
        <v>122415</v>
      </c>
      <c r="H12" s="1">
        <v>138661</v>
      </c>
      <c r="I12" s="2">
        <v>131767</v>
      </c>
      <c r="J12" s="2">
        <v>116506</v>
      </c>
      <c r="K12" s="2">
        <v>122122</v>
      </c>
      <c r="L12" s="2">
        <v>120080</v>
      </c>
      <c r="M12" s="2">
        <v>149308</v>
      </c>
      <c r="N12" s="4">
        <f t="shared" si="1"/>
        <v>1374521</v>
      </c>
    </row>
    <row r="13" spans="1:14" ht="12.75">
      <c r="A13" s="3" t="s">
        <v>27</v>
      </c>
      <c r="B13" s="1">
        <v>75114</v>
      </c>
      <c r="C13" s="1">
        <v>42536</v>
      </c>
      <c r="D13" s="1">
        <v>51331</v>
      </c>
      <c r="E13" s="1">
        <v>44101</v>
      </c>
      <c r="F13" s="1">
        <v>47664</v>
      </c>
      <c r="G13" s="1">
        <v>47702</v>
      </c>
      <c r="H13" s="1">
        <v>52895</v>
      </c>
      <c r="I13" s="2">
        <v>50856</v>
      </c>
      <c r="J13" s="2">
        <v>57201</v>
      </c>
      <c r="K13" s="2">
        <v>68572</v>
      </c>
      <c r="L13" s="2">
        <v>59494</v>
      </c>
      <c r="M13" s="2">
        <v>64649</v>
      </c>
      <c r="N13" s="4">
        <f t="shared" si="1"/>
        <v>662115</v>
      </c>
    </row>
    <row r="14" spans="1:14" ht="12.75">
      <c r="A14" s="3" t="s">
        <v>113</v>
      </c>
      <c r="B14" s="1">
        <v>90711</v>
      </c>
      <c r="C14" s="1">
        <v>59329</v>
      </c>
      <c r="D14" s="1">
        <v>75841</v>
      </c>
      <c r="E14" s="1">
        <v>62242</v>
      </c>
      <c r="F14" s="1">
        <v>66765</v>
      </c>
      <c r="G14" s="1">
        <v>63056</v>
      </c>
      <c r="H14" s="1">
        <v>75917</v>
      </c>
      <c r="I14" s="2">
        <v>66958</v>
      </c>
      <c r="J14" s="2">
        <v>62355</v>
      </c>
      <c r="K14" s="2">
        <v>67004</v>
      </c>
      <c r="L14" s="2">
        <v>68700</v>
      </c>
      <c r="M14" s="2">
        <v>88832</v>
      </c>
      <c r="N14" s="4">
        <f t="shared" si="1"/>
        <v>847710</v>
      </c>
    </row>
    <row r="15" spans="1:14" ht="12.75">
      <c r="A15" s="3" t="s">
        <v>28</v>
      </c>
      <c r="B15" s="1">
        <v>0</v>
      </c>
      <c r="C15" s="1">
        <v>58592</v>
      </c>
      <c r="D15" s="1">
        <v>78433</v>
      </c>
      <c r="E15" s="1">
        <v>62157</v>
      </c>
      <c r="F15" s="1">
        <v>65975</v>
      </c>
      <c r="G15" s="1">
        <v>66692</v>
      </c>
      <c r="H15" s="1">
        <v>78368</v>
      </c>
      <c r="I15" s="2">
        <v>75222</v>
      </c>
      <c r="J15" s="2">
        <v>64803</v>
      </c>
      <c r="K15" s="2">
        <v>68764</v>
      </c>
      <c r="L15" s="2">
        <v>68997</v>
      </c>
      <c r="M15" s="2">
        <v>89360</v>
      </c>
      <c r="N15" s="4">
        <f t="shared" si="1"/>
        <v>777363</v>
      </c>
    </row>
    <row r="16" spans="1:14" ht="12.75">
      <c r="A16" s="3" t="s">
        <v>29</v>
      </c>
      <c r="B16" s="1">
        <v>255806</v>
      </c>
      <c r="C16" s="1">
        <v>178499</v>
      </c>
      <c r="D16" s="1">
        <v>216075</v>
      </c>
      <c r="E16" s="1">
        <v>188679</v>
      </c>
      <c r="F16" s="1">
        <v>198890</v>
      </c>
      <c r="G16" s="1">
        <v>196937</v>
      </c>
      <c r="H16" s="1">
        <v>221478</v>
      </c>
      <c r="I16" s="2">
        <v>209621</v>
      </c>
      <c r="J16" s="2">
        <v>192626</v>
      </c>
      <c r="K16" s="2">
        <v>204647</v>
      </c>
      <c r="L16" s="2">
        <v>203246</v>
      </c>
      <c r="M16" s="2">
        <v>241682</v>
      </c>
      <c r="N16" s="4">
        <f t="shared" si="1"/>
        <v>2508186</v>
      </c>
    </row>
    <row r="17" spans="1:14" ht="12.75">
      <c r="A17" s="9" t="s">
        <v>20</v>
      </c>
      <c r="B17" s="10">
        <f aca="true" t="shared" si="2" ref="B17:N17">SUM(B11:B16)</f>
        <v>581661</v>
      </c>
      <c r="C17" s="10">
        <f t="shared" si="2"/>
        <v>557355</v>
      </c>
      <c r="D17" s="10">
        <f t="shared" si="2"/>
        <v>698994</v>
      </c>
      <c r="E17" s="10">
        <f t="shared" si="2"/>
        <v>587457</v>
      </c>
      <c r="F17" s="10">
        <f t="shared" si="2"/>
        <v>624705</v>
      </c>
      <c r="G17" s="10">
        <f t="shared" si="2"/>
        <v>625299</v>
      </c>
      <c r="H17" s="10">
        <f t="shared" si="2"/>
        <v>713448</v>
      </c>
      <c r="I17" s="10">
        <f t="shared" si="2"/>
        <v>670244</v>
      </c>
      <c r="J17" s="10">
        <f t="shared" si="2"/>
        <v>618859</v>
      </c>
      <c r="K17" s="10">
        <f t="shared" si="2"/>
        <v>661507</v>
      </c>
      <c r="L17" s="10">
        <f t="shared" si="2"/>
        <v>652707</v>
      </c>
      <c r="M17" s="10">
        <f t="shared" si="2"/>
        <v>796662</v>
      </c>
      <c r="N17" s="10">
        <f t="shared" si="2"/>
        <v>7788898</v>
      </c>
    </row>
    <row r="18" spans="1:14" ht="12.75">
      <c r="A18" s="477" t="s">
        <v>31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9"/>
    </row>
    <row r="19" spans="1:14" ht="12.75">
      <c r="A19" s="3" t="s">
        <v>32</v>
      </c>
      <c r="B19" s="1">
        <v>224996</v>
      </c>
      <c r="C19" s="1">
        <v>153219</v>
      </c>
      <c r="D19" s="1">
        <v>202805</v>
      </c>
      <c r="E19" s="1">
        <v>161930</v>
      </c>
      <c r="F19" s="1">
        <v>181102</v>
      </c>
      <c r="G19" s="2">
        <v>181092</v>
      </c>
      <c r="H19" s="1">
        <v>208860</v>
      </c>
      <c r="I19" s="1">
        <v>175789</v>
      </c>
      <c r="J19" s="2">
        <v>158439</v>
      </c>
      <c r="K19" s="2">
        <v>190897</v>
      </c>
      <c r="L19" s="2">
        <v>190351</v>
      </c>
      <c r="M19" s="2">
        <v>230809</v>
      </c>
      <c r="N19" s="4">
        <f>SUM(B19:M19)</f>
        <v>2260289</v>
      </c>
    </row>
    <row r="20" spans="1:14" ht="12.75">
      <c r="A20" s="3" t="s">
        <v>114</v>
      </c>
      <c r="B20" s="1">
        <v>3925</v>
      </c>
      <c r="C20" s="1">
        <v>2290</v>
      </c>
      <c r="D20" s="1">
        <v>3109</v>
      </c>
      <c r="E20" s="1">
        <v>2134</v>
      </c>
      <c r="F20" s="1">
        <v>2473</v>
      </c>
      <c r="G20" s="2">
        <v>2034</v>
      </c>
      <c r="H20" s="1">
        <v>2501</v>
      </c>
      <c r="I20" s="1">
        <v>2205</v>
      </c>
      <c r="J20" s="2">
        <v>2305</v>
      </c>
      <c r="K20" s="2">
        <v>2165</v>
      </c>
      <c r="L20" s="2">
        <v>2174</v>
      </c>
      <c r="M20" s="2">
        <v>1998</v>
      </c>
      <c r="N20" s="4">
        <f>SUM(B20:M20)</f>
        <v>29313</v>
      </c>
    </row>
    <row r="21" spans="1:14" ht="12.75">
      <c r="A21" s="3" t="s">
        <v>33</v>
      </c>
      <c r="B21" s="1">
        <v>194003</v>
      </c>
      <c r="C21" s="1">
        <v>125789</v>
      </c>
      <c r="D21" s="1">
        <v>171756</v>
      </c>
      <c r="E21" s="1">
        <v>133217</v>
      </c>
      <c r="F21" s="1">
        <v>148827</v>
      </c>
      <c r="G21" s="2">
        <v>150407</v>
      </c>
      <c r="H21" s="1">
        <v>173992</v>
      </c>
      <c r="I21" s="1">
        <v>143229</v>
      </c>
      <c r="J21" s="2">
        <v>126464</v>
      </c>
      <c r="K21" s="2">
        <v>157183</v>
      </c>
      <c r="L21" s="2">
        <v>155994</v>
      </c>
      <c r="M21" s="2">
        <v>192644</v>
      </c>
      <c r="N21" s="4">
        <f>SUM(B21:M21)</f>
        <v>1873505</v>
      </c>
    </row>
    <row r="22" spans="1:14" ht="12.75">
      <c r="A22" s="3" t="s">
        <v>34</v>
      </c>
      <c r="B22" s="1">
        <v>201081</v>
      </c>
      <c r="C22" s="1">
        <v>131705</v>
      </c>
      <c r="D22" s="1">
        <v>177886</v>
      </c>
      <c r="E22" s="1">
        <v>138205</v>
      </c>
      <c r="F22" s="1">
        <v>155303</v>
      </c>
      <c r="G22" s="2">
        <v>156407</v>
      </c>
      <c r="H22" s="1">
        <v>180246</v>
      </c>
      <c r="I22" s="1">
        <v>149846</v>
      </c>
      <c r="J22" s="2">
        <v>133167</v>
      </c>
      <c r="K22" s="2">
        <v>164643</v>
      </c>
      <c r="L22" s="2">
        <v>162571</v>
      </c>
      <c r="M22" s="2">
        <v>199740</v>
      </c>
      <c r="N22" s="4">
        <f>SUM(B22:M22)</f>
        <v>1950800</v>
      </c>
    </row>
    <row r="23" spans="1:14" ht="12.75">
      <c r="A23" s="9" t="s">
        <v>20</v>
      </c>
      <c r="B23" s="10">
        <f aca="true" t="shared" si="3" ref="B23:N23">SUM(B19:B22)</f>
        <v>624005</v>
      </c>
      <c r="C23" s="10">
        <f t="shared" si="3"/>
        <v>413003</v>
      </c>
      <c r="D23" s="10">
        <f t="shared" si="3"/>
        <v>555556</v>
      </c>
      <c r="E23" s="10">
        <f t="shared" si="3"/>
        <v>435486</v>
      </c>
      <c r="F23" s="10">
        <f t="shared" si="3"/>
        <v>487705</v>
      </c>
      <c r="G23" s="10">
        <f t="shared" si="3"/>
        <v>489940</v>
      </c>
      <c r="H23" s="10">
        <f t="shared" si="3"/>
        <v>565599</v>
      </c>
      <c r="I23" s="10">
        <f t="shared" si="3"/>
        <v>471069</v>
      </c>
      <c r="J23" s="10">
        <f t="shared" si="3"/>
        <v>420375</v>
      </c>
      <c r="K23" s="10">
        <f t="shared" si="3"/>
        <v>514888</v>
      </c>
      <c r="L23" s="10">
        <f t="shared" si="3"/>
        <v>511090</v>
      </c>
      <c r="M23" s="10">
        <f t="shared" si="3"/>
        <v>625191</v>
      </c>
      <c r="N23" s="10">
        <f t="shared" si="3"/>
        <v>6113907</v>
      </c>
    </row>
    <row r="24" spans="1:14" ht="12.75">
      <c r="A24" s="477" t="s">
        <v>35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9"/>
    </row>
    <row r="25" spans="1:14" ht="12.75">
      <c r="A25" s="3" t="s">
        <v>36</v>
      </c>
      <c r="B25" s="1">
        <v>83463</v>
      </c>
      <c r="C25" s="1">
        <v>54901</v>
      </c>
      <c r="D25" s="1">
        <v>65135</v>
      </c>
      <c r="E25" s="1">
        <v>51104</v>
      </c>
      <c r="F25" s="1">
        <v>55958</v>
      </c>
      <c r="G25" s="1">
        <v>57215</v>
      </c>
      <c r="H25" s="2">
        <v>69174</v>
      </c>
      <c r="I25" s="2">
        <v>60658</v>
      </c>
      <c r="J25" s="2">
        <v>54706</v>
      </c>
      <c r="K25" s="2">
        <v>58513</v>
      </c>
      <c r="L25" s="2">
        <v>61238</v>
      </c>
      <c r="M25" s="2">
        <v>76265</v>
      </c>
      <c r="N25" s="4">
        <f>SUM(B25:M25)</f>
        <v>748330</v>
      </c>
    </row>
    <row r="26" spans="1:14" ht="12.75">
      <c r="A26" s="3" t="s">
        <v>37</v>
      </c>
      <c r="B26" s="1">
        <v>23511</v>
      </c>
      <c r="C26" s="1">
        <v>20223</v>
      </c>
      <c r="D26" s="1">
        <v>22283</v>
      </c>
      <c r="E26" s="1">
        <v>23186</v>
      </c>
      <c r="F26" s="1">
        <v>24725</v>
      </c>
      <c r="G26" s="1">
        <v>23281</v>
      </c>
      <c r="H26" s="2">
        <v>22218</v>
      </c>
      <c r="I26" s="2">
        <v>26301</v>
      </c>
      <c r="J26" s="2">
        <v>27565</v>
      </c>
      <c r="K26" s="2">
        <v>29323</v>
      </c>
      <c r="L26" s="2">
        <v>23469</v>
      </c>
      <c r="M26" s="2">
        <v>23546</v>
      </c>
      <c r="N26" s="4">
        <f>SUM(B26:M26)</f>
        <v>289631</v>
      </c>
    </row>
    <row r="27" spans="1:14" ht="12.75">
      <c r="A27" s="3" t="s">
        <v>38</v>
      </c>
      <c r="B27" s="1">
        <v>105901</v>
      </c>
      <c r="C27" s="1">
        <v>66527</v>
      </c>
      <c r="D27" s="1">
        <v>84575</v>
      </c>
      <c r="E27" s="1">
        <v>63604</v>
      </c>
      <c r="F27" s="1">
        <v>73497</v>
      </c>
      <c r="G27" s="1">
        <v>72467</v>
      </c>
      <c r="H27" s="2">
        <v>92842</v>
      </c>
      <c r="I27" s="2">
        <v>75395</v>
      </c>
      <c r="J27" s="2">
        <v>67446</v>
      </c>
      <c r="K27" s="2">
        <v>73409</v>
      </c>
      <c r="L27" s="2">
        <v>74952</v>
      </c>
      <c r="M27" s="2">
        <v>94224</v>
      </c>
      <c r="N27" s="4">
        <f>SUM(B27:M27)</f>
        <v>944839</v>
      </c>
    </row>
    <row r="28" spans="1:14" ht="12.75">
      <c r="A28" s="9" t="s">
        <v>20</v>
      </c>
      <c r="B28" s="10">
        <f aca="true" t="shared" si="4" ref="B28:N28">SUM(B25:B27)</f>
        <v>212875</v>
      </c>
      <c r="C28" s="10">
        <f t="shared" si="4"/>
        <v>141651</v>
      </c>
      <c r="D28" s="10">
        <f t="shared" si="4"/>
        <v>171993</v>
      </c>
      <c r="E28" s="10">
        <f t="shared" si="4"/>
        <v>137894</v>
      </c>
      <c r="F28" s="10">
        <f t="shared" si="4"/>
        <v>154180</v>
      </c>
      <c r="G28" s="10">
        <f t="shared" si="4"/>
        <v>152963</v>
      </c>
      <c r="H28" s="10">
        <f t="shared" si="4"/>
        <v>184234</v>
      </c>
      <c r="I28" s="10">
        <f t="shared" si="4"/>
        <v>162354</v>
      </c>
      <c r="J28" s="10">
        <f t="shared" si="4"/>
        <v>149717</v>
      </c>
      <c r="K28" s="10">
        <f t="shared" si="4"/>
        <v>161245</v>
      </c>
      <c r="L28" s="10">
        <f t="shared" si="4"/>
        <v>159659</v>
      </c>
      <c r="M28" s="10">
        <f t="shared" si="4"/>
        <v>194035</v>
      </c>
      <c r="N28" s="10">
        <f t="shared" si="4"/>
        <v>1982800</v>
      </c>
    </row>
    <row r="29" spans="1:14" ht="12.75">
      <c r="A29" s="477" t="s">
        <v>39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9"/>
    </row>
    <row r="30" spans="1:14" ht="12.75">
      <c r="A30" s="3" t="s">
        <v>41</v>
      </c>
      <c r="B30" s="1">
        <v>334267</v>
      </c>
      <c r="C30" s="1">
        <v>238694</v>
      </c>
      <c r="D30" s="1">
        <v>295505</v>
      </c>
      <c r="E30" s="1">
        <v>259813</v>
      </c>
      <c r="F30" s="1">
        <v>292696</v>
      </c>
      <c r="G30" s="1">
        <v>291538</v>
      </c>
      <c r="H30" s="1">
        <v>328894</v>
      </c>
      <c r="I30" s="1">
        <v>299037</v>
      </c>
      <c r="J30" s="2">
        <v>278079</v>
      </c>
      <c r="K30" s="2">
        <v>297878</v>
      </c>
      <c r="L30" s="2">
        <v>284643</v>
      </c>
      <c r="M30" s="2">
        <v>347638</v>
      </c>
      <c r="N30" s="4">
        <f>SUM(B30:M30)</f>
        <v>3548682</v>
      </c>
    </row>
    <row r="31" spans="1:14" ht="12.75">
      <c r="A31" s="9" t="s">
        <v>20</v>
      </c>
      <c r="B31" s="10">
        <f aca="true" t="shared" si="5" ref="B31:N31">SUM(B30:B30)</f>
        <v>334267</v>
      </c>
      <c r="C31" s="10">
        <f t="shared" si="5"/>
        <v>238694</v>
      </c>
      <c r="D31" s="10">
        <f t="shared" si="5"/>
        <v>295505</v>
      </c>
      <c r="E31" s="10">
        <f t="shared" si="5"/>
        <v>259813</v>
      </c>
      <c r="F31" s="10">
        <f t="shared" si="5"/>
        <v>292696</v>
      </c>
      <c r="G31" s="10">
        <f t="shared" si="5"/>
        <v>291538</v>
      </c>
      <c r="H31" s="10">
        <f t="shared" si="5"/>
        <v>328894</v>
      </c>
      <c r="I31" s="10">
        <f t="shared" si="5"/>
        <v>299037</v>
      </c>
      <c r="J31" s="10">
        <f t="shared" si="5"/>
        <v>278079</v>
      </c>
      <c r="K31" s="10">
        <f t="shared" si="5"/>
        <v>297878</v>
      </c>
      <c r="L31" s="10">
        <f t="shared" si="5"/>
        <v>284643</v>
      </c>
      <c r="M31" s="10">
        <f t="shared" si="5"/>
        <v>347638</v>
      </c>
      <c r="N31" s="10">
        <f t="shared" si="5"/>
        <v>3548682</v>
      </c>
    </row>
    <row r="32" spans="1:14" ht="12.75">
      <c r="A32" s="477" t="s">
        <v>42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9"/>
    </row>
    <row r="33" spans="1:14" ht="12.75">
      <c r="A33" s="11" t="s">
        <v>43</v>
      </c>
      <c r="B33" s="1">
        <v>206368</v>
      </c>
      <c r="C33" s="1">
        <v>138494</v>
      </c>
      <c r="D33" s="1">
        <v>180768</v>
      </c>
      <c r="E33" s="1">
        <v>146375</v>
      </c>
      <c r="F33" s="1">
        <v>165815</v>
      </c>
      <c r="G33" s="1">
        <v>163843</v>
      </c>
      <c r="H33" s="1">
        <v>194817</v>
      </c>
      <c r="I33" s="1">
        <v>175408</v>
      </c>
      <c r="J33" s="1">
        <v>158941</v>
      </c>
      <c r="K33" s="1">
        <v>171345</v>
      </c>
      <c r="L33" s="1">
        <v>170973</v>
      </c>
      <c r="M33" s="1">
        <v>213195</v>
      </c>
      <c r="N33" s="4">
        <f>SUM(B33:M33)</f>
        <v>2086342</v>
      </c>
    </row>
    <row r="34" spans="1:14" ht="12.75">
      <c r="A34" s="11" t="s">
        <v>44</v>
      </c>
      <c r="B34" s="1">
        <v>109639</v>
      </c>
      <c r="C34" s="1">
        <v>231446</v>
      </c>
      <c r="D34" s="1">
        <v>291592</v>
      </c>
      <c r="E34" s="1">
        <v>243114</v>
      </c>
      <c r="F34" s="1">
        <v>274285</v>
      </c>
      <c r="G34" s="1">
        <v>267309</v>
      </c>
      <c r="H34" s="1">
        <v>311357</v>
      </c>
      <c r="I34" s="1">
        <v>282354</v>
      </c>
      <c r="J34" s="1">
        <v>261795</v>
      </c>
      <c r="K34" s="1">
        <v>282165</v>
      </c>
      <c r="L34" s="1">
        <v>281127</v>
      </c>
      <c r="M34" s="1">
        <v>339098</v>
      </c>
      <c r="N34" s="4">
        <f>SUM(B34:M34)</f>
        <v>3175281</v>
      </c>
    </row>
    <row r="35" spans="1:14" ht="12.75">
      <c r="A35" s="11" t="s">
        <v>45</v>
      </c>
      <c r="B35" s="1">
        <v>166115</v>
      </c>
      <c r="C35" s="1">
        <v>123383</v>
      </c>
      <c r="D35" s="1">
        <v>155332</v>
      </c>
      <c r="E35" s="1">
        <v>133472</v>
      </c>
      <c r="F35" s="1">
        <v>145864</v>
      </c>
      <c r="G35" s="1">
        <v>143510</v>
      </c>
      <c r="H35" s="1">
        <v>164573</v>
      </c>
      <c r="I35" s="1">
        <v>153067</v>
      </c>
      <c r="J35" s="1">
        <v>143629</v>
      </c>
      <c r="K35" s="1">
        <v>151993</v>
      </c>
      <c r="L35" s="1">
        <v>154823</v>
      </c>
      <c r="M35" s="1">
        <v>188924</v>
      </c>
      <c r="N35" s="4">
        <f>SUM(B35:M35)</f>
        <v>1824685</v>
      </c>
    </row>
    <row r="36" spans="1:14" ht="12.75">
      <c r="A36" s="12" t="s">
        <v>20</v>
      </c>
      <c r="B36" s="10">
        <f aca="true" t="shared" si="6" ref="B36:N36">SUM(B33:B35)</f>
        <v>482122</v>
      </c>
      <c r="C36" s="10">
        <f t="shared" si="6"/>
        <v>493323</v>
      </c>
      <c r="D36" s="10">
        <f t="shared" si="6"/>
        <v>627692</v>
      </c>
      <c r="E36" s="10">
        <f t="shared" si="6"/>
        <v>522961</v>
      </c>
      <c r="F36" s="10">
        <f t="shared" si="6"/>
        <v>585964</v>
      </c>
      <c r="G36" s="10">
        <f t="shared" si="6"/>
        <v>574662</v>
      </c>
      <c r="H36" s="10">
        <f t="shared" si="6"/>
        <v>670747</v>
      </c>
      <c r="I36" s="10">
        <f t="shared" si="6"/>
        <v>610829</v>
      </c>
      <c r="J36" s="10">
        <f t="shared" si="6"/>
        <v>564365</v>
      </c>
      <c r="K36" s="10">
        <f t="shared" si="6"/>
        <v>605503</v>
      </c>
      <c r="L36" s="10">
        <f t="shared" si="6"/>
        <v>606923</v>
      </c>
      <c r="M36" s="10">
        <f t="shared" si="6"/>
        <v>741217</v>
      </c>
      <c r="N36" s="10">
        <f t="shared" si="6"/>
        <v>7086308</v>
      </c>
    </row>
    <row r="37" spans="1:14" ht="12.75">
      <c r="A37" s="474" t="s">
        <v>51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6"/>
    </row>
    <row r="38" spans="1:14" ht="12.75">
      <c r="A38" s="11" t="s">
        <v>52</v>
      </c>
      <c r="B38" s="1">
        <v>596400</v>
      </c>
      <c r="C38" s="1">
        <v>551400</v>
      </c>
      <c r="D38" s="1">
        <v>610414</v>
      </c>
      <c r="E38" s="1">
        <v>603635</v>
      </c>
      <c r="F38" s="1">
        <v>632227</v>
      </c>
      <c r="G38" s="1">
        <v>616769</v>
      </c>
      <c r="H38" s="1">
        <v>649656</v>
      </c>
      <c r="I38" s="1">
        <v>644135</v>
      </c>
      <c r="J38" s="1">
        <v>617811</v>
      </c>
      <c r="K38" s="1">
        <v>624567</v>
      </c>
      <c r="L38" s="1">
        <v>605410</v>
      </c>
      <c r="M38" s="1">
        <v>688986</v>
      </c>
      <c r="N38" s="4">
        <f>SUM(B38:M38)</f>
        <v>7441410</v>
      </c>
    </row>
    <row r="39" spans="1:14" ht="12.75">
      <c r="A39" s="11" t="s">
        <v>53</v>
      </c>
      <c r="B39" s="1">
        <v>47194</v>
      </c>
      <c r="C39" s="1">
        <v>47650</v>
      </c>
      <c r="D39" s="1">
        <v>51265</v>
      </c>
      <c r="E39" s="1">
        <v>51302</v>
      </c>
      <c r="F39" s="1">
        <v>55399</v>
      </c>
      <c r="G39" s="1">
        <v>53274</v>
      </c>
      <c r="H39" s="1">
        <v>56419</v>
      </c>
      <c r="I39" s="1">
        <v>53790</v>
      </c>
      <c r="J39" s="1">
        <v>54256</v>
      </c>
      <c r="K39" s="1">
        <v>54561</v>
      </c>
      <c r="L39" s="1">
        <v>51681</v>
      </c>
      <c r="M39" s="1">
        <v>60165</v>
      </c>
      <c r="N39" s="4">
        <f>SUM(B39:M39)</f>
        <v>636956</v>
      </c>
    </row>
    <row r="40" spans="1:14" ht="12.75">
      <c r="A40" s="11" t="s">
        <v>54</v>
      </c>
      <c r="B40" s="1">
        <v>1460</v>
      </c>
      <c r="C40" s="1">
        <v>2056</v>
      </c>
      <c r="D40" s="1">
        <v>2002</v>
      </c>
      <c r="E40" s="1">
        <v>3253</v>
      </c>
      <c r="F40" s="1">
        <v>2865</v>
      </c>
      <c r="G40" s="1">
        <v>2448</v>
      </c>
      <c r="H40" s="1">
        <v>2326</v>
      </c>
      <c r="I40" s="1">
        <v>2839</v>
      </c>
      <c r="J40" s="1">
        <v>3424</v>
      </c>
      <c r="K40" s="1">
        <v>3368</v>
      </c>
      <c r="L40" s="1">
        <v>3474</v>
      </c>
      <c r="M40" s="1">
        <v>3374</v>
      </c>
      <c r="N40" s="4">
        <f>SUM(B40:M40)</f>
        <v>32889</v>
      </c>
    </row>
    <row r="41" spans="1:14" ht="12.75">
      <c r="A41" s="12" t="s">
        <v>20</v>
      </c>
      <c r="B41" s="10">
        <f aca="true" t="shared" si="7" ref="B41:N41">SUM(B38:B40)</f>
        <v>645054</v>
      </c>
      <c r="C41" s="10">
        <f t="shared" si="7"/>
        <v>601106</v>
      </c>
      <c r="D41" s="10">
        <f t="shared" si="7"/>
        <v>663681</v>
      </c>
      <c r="E41" s="10">
        <f t="shared" si="7"/>
        <v>658190</v>
      </c>
      <c r="F41" s="10">
        <f t="shared" si="7"/>
        <v>690491</v>
      </c>
      <c r="G41" s="10">
        <f t="shared" si="7"/>
        <v>672491</v>
      </c>
      <c r="H41" s="10">
        <f t="shared" si="7"/>
        <v>708401</v>
      </c>
      <c r="I41" s="10">
        <f t="shared" si="7"/>
        <v>700764</v>
      </c>
      <c r="J41" s="10">
        <f t="shared" si="7"/>
        <v>675491</v>
      </c>
      <c r="K41" s="10">
        <f t="shared" si="7"/>
        <v>682496</v>
      </c>
      <c r="L41" s="10">
        <f t="shared" si="7"/>
        <v>660565</v>
      </c>
      <c r="M41" s="10">
        <f t="shared" si="7"/>
        <v>752525</v>
      </c>
      <c r="N41" s="10">
        <f t="shared" si="7"/>
        <v>8111255</v>
      </c>
    </row>
    <row r="42" spans="1:14" ht="12.75">
      <c r="A42" s="474" t="s">
        <v>55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6"/>
    </row>
    <row r="43" spans="1:14" ht="12.75">
      <c r="A43" s="11" t="s">
        <v>56</v>
      </c>
      <c r="B43" s="1">
        <v>68056</v>
      </c>
      <c r="C43" s="1">
        <v>44851</v>
      </c>
      <c r="D43" s="1">
        <v>57967</v>
      </c>
      <c r="E43" s="1">
        <v>47503</v>
      </c>
      <c r="F43" s="1">
        <v>49864</v>
      </c>
      <c r="G43" s="1">
        <v>53234</v>
      </c>
      <c r="H43" s="1">
        <v>61634</v>
      </c>
      <c r="I43" s="1">
        <v>59261</v>
      </c>
      <c r="J43" s="1">
        <v>54618</v>
      </c>
      <c r="K43" s="1">
        <v>57826</v>
      </c>
      <c r="L43" s="1">
        <v>58882</v>
      </c>
      <c r="M43" s="1">
        <v>77112</v>
      </c>
      <c r="N43" s="4">
        <f>SUM(B43:M43)</f>
        <v>690808</v>
      </c>
    </row>
    <row r="44" spans="1:14" ht="12.75">
      <c r="A44" s="11" t="s">
        <v>57</v>
      </c>
      <c r="B44" s="1">
        <v>346844</v>
      </c>
      <c r="C44" s="1">
        <v>265003</v>
      </c>
      <c r="D44" s="1">
        <v>312597</v>
      </c>
      <c r="E44" s="1">
        <v>281285</v>
      </c>
      <c r="F44" s="1">
        <v>303666</v>
      </c>
      <c r="G44" s="1">
        <v>304027</v>
      </c>
      <c r="H44" s="1">
        <v>345281</v>
      </c>
      <c r="I44" s="1">
        <v>329485</v>
      </c>
      <c r="J44" s="1">
        <v>312911</v>
      </c>
      <c r="K44" s="1">
        <v>361127</v>
      </c>
      <c r="L44" s="1">
        <v>366013</v>
      </c>
      <c r="M44" s="1">
        <v>450634</v>
      </c>
      <c r="N44" s="4">
        <f>SUM(B44:M44)</f>
        <v>3978873</v>
      </c>
    </row>
    <row r="45" spans="1:14" ht="12.75">
      <c r="A45" s="11" t="s">
        <v>58</v>
      </c>
      <c r="B45" s="1">
        <v>139335</v>
      </c>
      <c r="C45" s="1">
        <v>114714</v>
      </c>
      <c r="D45" s="1">
        <v>133331</v>
      </c>
      <c r="E45" s="1">
        <v>124464</v>
      </c>
      <c r="F45" s="1">
        <v>135679</v>
      </c>
      <c r="G45" s="1">
        <v>125604</v>
      </c>
      <c r="H45" s="1">
        <v>145965</v>
      </c>
      <c r="I45" s="1">
        <v>132637</v>
      </c>
      <c r="J45" s="1">
        <v>116762</v>
      </c>
      <c r="K45" s="1">
        <v>104169</v>
      </c>
      <c r="L45" s="1">
        <v>110957</v>
      </c>
      <c r="M45" s="1">
        <v>123207</v>
      </c>
      <c r="N45" s="4">
        <f>SUM(B45:M45)</f>
        <v>1506824</v>
      </c>
    </row>
    <row r="46" spans="1:14" ht="12.75">
      <c r="A46" s="11" t="s">
        <v>59</v>
      </c>
      <c r="B46" s="1">
        <v>66094</v>
      </c>
      <c r="C46" s="1">
        <v>44253</v>
      </c>
      <c r="D46" s="1">
        <v>56341</v>
      </c>
      <c r="E46" s="1">
        <v>45879</v>
      </c>
      <c r="F46" s="1">
        <v>48124</v>
      </c>
      <c r="G46" s="1">
        <v>52096</v>
      </c>
      <c r="H46" s="1">
        <v>58985</v>
      </c>
      <c r="I46" s="1">
        <v>56795</v>
      </c>
      <c r="J46" s="1">
        <v>51759</v>
      </c>
      <c r="K46" s="1">
        <v>54286</v>
      </c>
      <c r="L46" s="1">
        <v>55648</v>
      </c>
      <c r="M46" s="1">
        <v>72443</v>
      </c>
      <c r="N46" s="4">
        <f>SUM(B46:M46)</f>
        <v>662703</v>
      </c>
    </row>
    <row r="47" spans="1:14" ht="12.75">
      <c r="A47" s="12" t="s">
        <v>20</v>
      </c>
      <c r="B47" s="10">
        <f aca="true" t="shared" si="8" ref="B47:N47">SUM(B43:B46)</f>
        <v>620329</v>
      </c>
      <c r="C47" s="10">
        <f t="shared" si="8"/>
        <v>468821</v>
      </c>
      <c r="D47" s="10">
        <f t="shared" si="8"/>
        <v>560236</v>
      </c>
      <c r="E47" s="10">
        <f t="shared" si="8"/>
        <v>499131</v>
      </c>
      <c r="F47" s="10">
        <f t="shared" si="8"/>
        <v>537333</v>
      </c>
      <c r="G47" s="10">
        <f t="shared" si="8"/>
        <v>534961</v>
      </c>
      <c r="H47" s="10">
        <f t="shared" si="8"/>
        <v>611865</v>
      </c>
      <c r="I47" s="10">
        <f t="shared" si="8"/>
        <v>578178</v>
      </c>
      <c r="J47" s="10">
        <f t="shared" si="8"/>
        <v>536050</v>
      </c>
      <c r="K47" s="10">
        <f t="shared" si="8"/>
        <v>577408</v>
      </c>
      <c r="L47" s="10">
        <f t="shared" si="8"/>
        <v>591500</v>
      </c>
      <c r="M47" s="10">
        <f t="shared" si="8"/>
        <v>723396</v>
      </c>
      <c r="N47" s="10">
        <f t="shared" si="8"/>
        <v>6839208</v>
      </c>
    </row>
    <row r="48" spans="1:14" ht="12.75">
      <c r="A48" s="474" t="s">
        <v>60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6"/>
    </row>
    <row r="49" spans="1:14" ht="12.75">
      <c r="A49" s="11" t="s">
        <v>61</v>
      </c>
      <c r="B49" s="1">
        <v>205121</v>
      </c>
      <c r="C49" s="1">
        <v>177172</v>
      </c>
      <c r="D49" s="1">
        <v>195325</v>
      </c>
      <c r="E49" s="1">
        <v>187679</v>
      </c>
      <c r="F49" s="1">
        <v>196788</v>
      </c>
      <c r="G49" s="1">
        <v>192671</v>
      </c>
      <c r="H49" s="1">
        <v>206255</v>
      </c>
      <c r="I49" s="1">
        <v>201089</v>
      </c>
      <c r="J49" s="1">
        <v>193907</v>
      </c>
      <c r="K49" s="1">
        <v>200943</v>
      </c>
      <c r="L49" s="1">
        <v>192710</v>
      </c>
      <c r="M49" s="1">
        <v>208710</v>
      </c>
      <c r="N49" s="4">
        <f>SUM(B49:M49)</f>
        <v>2358370</v>
      </c>
    </row>
    <row r="50" spans="1:14" ht="12.75">
      <c r="A50" s="11" t="s">
        <v>62</v>
      </c>
      <c r="B50" s="1">
        <v>438242</v>
      </c>
      <c r="C50" s="1">
        <v>407887</v>
      </c>
      <c r="D50" s="1">
        <v>453108</v>
      </c>
      <c r="E50" s="1">
        <v>446364</v>
      </c>
      <c r="F50" s="1">
        <v>460396</v>
      </c>
      <c r="G50" s="1">
        <v>461034</v>
      </c>
      <c r="H50" s="1">
        <v>488504</v>
      </c>
      <c r="I50" s="1">
        <v>485901</v>
      </c>
      <c r="J50" s="1">
        <v>470456</v>
      </c>
      <c r="K50" s="1">
        <v>482560</v>
      </c>
      <c r="L50" s="1">
        <v>470636</v>
      </c>
      <c r="M50" s="1">
        <v>528795</v>
      </c>
      <c r="N50" s="4">
        <f>SUM(B50:M50)</f>
        <v>5593883</v>
      </c>
    </row>
    <row r="51" spans="1:14" ht="12.75">
      <c r="A51" s="12" t="s">
        <v>20</v>
      </c>
      <c r="B51" s="10">
        <f aca="true" t="shared" si="9" ref="B51:N51">SUM(B49:B50)</f>
        <v>643363</v>
      </c>
      <c r="C51" s="10">
        <f t="shared" si="9"/>
        <v>585059</v>
      </c>
      <c r="D51" s="10">
        <f t="shared" si="9"/>
        <v>648433</v>
      </c>
      <c r="E51" s="10">
        <f t="shared" si="9"/>
        <v>634043</v>
      </c>
      <c r="F51" s="10">
        <f t="shared" si="9"/>
        <v>657184</v>
      </c>
      <c r="G51" s="10">
        <f t="shared" si="9"/>
        <v>653705</v>
      </c>
      <c r="H51" s="10">
        <f t="shared" si="9"/>
        <v>694759</v>
      </c>
      <c r="I51" s="10">
        <f t="shared" si="9"/>
        <v>686990</v>
      </c>
      <c r="J51" s="10">
        <f t="shared" si="9"/>
        <v>664363</v>
      </c>
      <c r="K51" s="10">
        <f t="shared" si="9"/>
        <v>683503</v>
      </c>
      <c r="L51" s="10">
        <f t="shared" si="9"/>
        <v>663346</v>
      </c>
      <c r="M51" s="10">
        <f t="shared" si="9"/>
        <v>737505</v>
      </c>
      <c r="N51" s="10">
        <f t="shared" si="9"/>
        <v>7952253</v>
      </c>
    </row>
    <row r="52" spans="1:14" ht="12.75">
      <c r="A52" s="474" t="s">
        <v>65</v>
      </c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6"/>
    </row>
    <row r="53" spans="1:14" ht="12.75">
      <c r="A53" s="11" t="s">
        <v>66</v>
      </c>
      <c r="B53" s="1">
        <v>69890</v>
      </c>
      <c r="C53" s="1">
        <v>54741</v>
      </c>
      <c r="D53" s="1">
        <v>62548</v>
      </c>
      <c r="E53" s="1">
        <v>57479</v>
      </c>
      <c r="F53" s="1">
        <v>59009</v>
      </c>
      <c r="G53" s="1">
        <v>60856</v>
      </c>
      <c r="H53" s="1">
        <v>68648</v>
      </c>
      <c r="I53" s="1">
        <v>67909</v>
      </c>
      <c r="J53" s="1">
        <v>63103</v>
      </c>
      <c r="K53" s="1">
        <v>64503</v>
      </c>
      <c r="L53" s="1">
        <v>64706</v>
      </c>
      <c r="M53" s="1">
        <v>71480</v>
      </c>
      <c r="N53" s="4">
        <f aca="true" t="shared" si="10" ref="N53:N58">SUM(B53:M53)</f>
        <v>764872</v>
      </c>
    </row>
    <row r="54" spans="1:14" ht="12.75">
      <c r="A54" s="11" t="s">
        <v>67</v>
      </c>
      <c r="B54" s="1">
        <v>182594</v>
      </c>
      <c r="C54" s="1">
        <v>134981</v>
      </c>
      <c r="D54" s="1">
        <v>160521</v>
      </c>
      <c r="E54" s="1">
        <v>139183</v>
      </c>
      <c r="F54" s="1">
        <v>143969</v>
      </c>
      <c r="G54" s="1">
        <v>145195</v>
      </c>
      <c r="H54" s="1">
        <v>159089</v>
      </c>
      <c r="I54" s="1">
        <v>151907</v>
      </c>
      <c r="J54" s="1">
        <v>144656</v>
      </c>
      <c r="K54" s="1">
        <v>158994</v>
      </c>
      <c r="L54" s="1">
        <v>151648</v>
      </c>
      <c r="M54" s="1">
        <v>177566</v>
      </c>
      <c r="N54" s="4">
        <f t="shared" si="10"/>
        <v>1850303</v>
      </c>
    </row>
    <row r="55" spans="1:14" ht="12.75">
      <c r="A55" s="11" t="s">
        <v>68</v>
      </c>
      <c r="B55" s="1">
        <v>147502</v>
      </c>
      <c r="C55" s="1">
        <v>116283</v>
      </c>
      <c r="D55" s="1">
        <v>139773</v>
      </c>
      <c r="E55" s="1">
        <v>122705</v>
      </c>
      <c r="F55" s="1">
        <v>132441</v>
      </c>
      <c r="G55" s="1">
        <v>129362</v>
      </c>
      <c r="H55" s="1">
        <v>144575</v>
      </c>
      <c r="I55" s="1">
        <v>133226</v>
      </c>
      <c r="J55" s="1">
        <v>135498</v>
      </c>
      <c r="K55" s="1">
        <v>215831</v>
      </c>
      <c r="L55" s="1">
        <v>198214</v>
      </c>
      <c r="M55" s="1">
        <v>175090</v>
      </c>
      <c r="N55" s="4">
        <f t="shared" si="10"/>
        <v>1790500</v>
      </c>
    </row>
    <row r="56" spans="1:14" ht="12.75">
      <c r="A56" s="11" t="s">
        <v>69</v>
      </c>
      <c r="B56" s="1">
        <v>57012</v>
      </c>
      <c r="C56" s="1">
        <v>41780</v>
      </c>
      <c r="D56" s="1">
        <v>52019</v>
      </c>
      <c r="E56" s="1">
        <v>41476</v>
      </c>
      <c r="F56" s="1">
        <v>43311</v>
      </c>
      <c r="G56" s="1">
        <v>43343</v>
      </c>
      <c r="H56" s="1">
        <v>51672</v>
      </c>
      <c r="I56" s="1">
        <v>49773</v>
      </c>
      <c r="J56" s="1">
        <v>46523</v>
      </c>
      <c r="K56" s="1">
        <v>49580</v>
      </c>
      <c r="L56" s="1">
        <v>47117</v>
      </c>
      <c r="M56" s="1">
        <v>57251</v>
      </c>
      <c r="N56" s="4">
        <f t="shared" si="10"/>
        <v>580857</v>
      </c>
    </row>
    <row r="57" spans="1:14" ht="12.75">
      <c r="A57" s="11" t="s">
        <v>70</v>
      </c>
      <c r="B57" s="1">
        <v>72863</v>
      </c>
      <c r="C57" s="1">
        <v>53922</v>
      </c>
      <c r="D57" s="1">
        <v>66557</v>
      </c>
      <c r="E57" s="1">
        <v>56949</v>
      </c>
      <c r="F57" s="1">
        <v>58276</v>
      </c>
      <c r="G57" s="1">
        <v>59158</v>
      </c>
      <c r="H57" s="1">
        <v>68355</v>
      </c>
      <c r="I57" s="1">
        <v>66935</v>
      </c>
      <c r="J57" s="1">
        <v>58906</v>
      </c>
      <c r="K57" s="1">
        <v>58981</v>
      </c>
      <c r="L57" s="1">
        <v>58004</v>
      </c>
      <c r="M57" s="1">
        <v>65537</v>
      </c>
      <c r="N57" s="4">
        <f t="shared" si="10"/>
        <v>744443</v>
      </c>
    </row>
    <row r="58" spans="1:14" ht="21.75">
      <c r="A58" s="11" t="s">
        <v>71</v>
      </c>
      <c r="B58" s="1">
        <v>91586</v>
      </c>
      <c r="C58" s="1">
        <v>65439</v>
      </c>
      <c r="D58" s="1">
        <v>81619</v>
      </c>
      <c r="E58" s="1">
        <v>66856</v>
      </c>
      <c r="F58" s="1">
        <v>74296</v>
      </c>
      <c r="G58" s="1">
        <v>70273</v>
      </c>
      <c r="H58" s="1">
        <v>82038</v>
      </c>
      <c r="I58" s="1">
        <v>75556</v>
      </c>
      <c r="J58" s="1">
        <v>70938</v>
      </c>
      <c r="K58" s="1">
        <v>76365</v>
      </c>
      <c r="L58" s="1">
        <v>70238</v>
      </c>
      <c r="M58" s="1">
        <v>85344</v>
      </c>
      <c r="N58" s="4">
        <f t="shared" si="10"/>
        <v>910548</v>
      </c>
    </row>
    <row r="59" spans="1:14" ht="12.75">
      <c r="A59" s="12" t="s">
        <v>20</v>
      </c>
      <c r="B59" s="10">
        <f aca="true" t="shared" si="11" ref="B59:N59">SUM(B53:B58)</f>
        <v>621447</v>
      </c>
      <c r="C59" s="10">
        <f t="shared" si="11"/>
        <v>467146</v>
      </c>
      <c r="D59" s="10">
        <f t="shared" si="11"/>
        <v>563037</v>
      </c>
      <c r="E59" s="10">
        <f t="shared" si="11"/>
        <v>484648</v>
      </c>
      <c r="F59" s="10">
        <f t="shared" si="11"/>
        <v>511302</v>
      </c>
      <c r="G59" s="10">
        <f t="shared" si="11"/>
        <v>508187</v>
      </c>
      <c r="H59" s="10">
        <f t="shared" si="11"/>
        <v>574377</v>
      </c>
      <c r="I59" s="10">
        <f t="shared" si="11"/>
        <v>545306</v>
      </c>
      <c r="J59" s="10">
        <f t="shared" si="11"/>
        <v>519624</v>
      </c>
      <c r="K59" s="10">
        <f t="shared" si="11"/>
        <v>624254</v>
      </c>
      <c r="L59" s="10">
        <f t="shared" si="11"/>
        <v>589927</v>
      </c>
      <c r="M59" s="10">
        <f t="shared" si="11"/>
        <v>632268</v>
      </c>
      <c r="N59" s="10">
        <f t="shared" si="11"/>
        <v>6641523</v>
      </c>
    </row>
    <row r="60" spans="1:14" ht="12.75">
      <c r="A60" s="474" t="s">
        <v>72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6"/>
    </row>
    <row r="61" spans="1:14" ht="12.75">
      <c r="A61" s="11" t="s">
        <v>73</v>
      </c>
      <c r="B61" s="1">
        <v>221688</v>
      </c>
      <c r="C61" s="1">
        <v>199126</v>
      </c>
      <c r="D61" s="1">
        <v>210726</v>
      </c>
      <c r="E61" s="1">
        <v>210282</v>
      </c>
      <c r="F61" s="1">
        <v>217676</v>
      </c>
      <c r="G61" s="1">
        <v>213924</v>
      </c>
      <c r="H61" s="1">
        <v>230192</v>
      </c>
      <c r="I61" s="1">
        <v>229960</v>
      </c>
      <c r="J61" s="1">
        <v>219300</v>
      </c>
      <c r="K61" s="1">
        <v>217882</v>
      </c>
      <c r="L61" s="1">
        <v>211529</v>
      </c>
      <c r="M61" s="1">
        <v>248256</v>
      </c>
      <c r="N61" s="4">
        <f aca="true" t="shared" si="12" ref="N61:N68">SUM(B61:M61)</f>
        <v>2630541</v>
      </c>
    </row>
    <row r="62" spans="1:14" ht="12.75">
      <c r="A62" s="11" t="s">
        <v>74</v>
      </c>
      <c r="B62" s="1">
        <v>112168</v>
      </c>
      <c r="C62" s="1">
        <v>106944</v>
      </c>
      <c r="D62" s="1">
        <v>118767</v>
      </c>
      <c r="E62" s="1">
        <v>114482</v>
      </c>
      <c r="F62" s="1">
        <v>117785</v>
      </c>
      <c r="G62" s="1">
        <v>122341</v>
      </c>
      <c r="H62" s="1">
        <v>134583</v>
      </c>
      <c r="I62" s="1">
        <v>142653</v>
      </c>
      <c r="J62" s="1">
        <v>131589</v>
      </c>
      <c r="K62" s="1">
        <v>129502</v>
      </c>
      <c r="L62" s="1">
        <v>121411</v>
      </c>
      <c r="M62" s="1">
        <v>133745</v>
      </c>
      <c r="N62" s="4">
        <f t="shared" si="12"/>
        <v>1485970</v>
      </c>
    </row>
    <row r="63" spans="1:14" ht="12.75">
      <c r="A63" s="11" t="s">
        <v>75</v>
      </c>
      <c r="B63" s="1">
        <v>216470</v>
      </c>
      <c r="C63" s="1">
        <v>170256</v>
      </c>
      <c r="D63" s="1">
        <v>201863</v>
      </c>
      <c r="E63" s="1">
        <v>174214</v>
      </c>
      <c r="F63" s="1">
        <v>190401</v>
      </c>
      <c r="G63" s="1">
        <v>197768</v>
      </c>
      <c r="H63" s="1">
        <v>239994</v>
      </c>
      <c r="I63" s="1">
        <v>239758</v>
      </c>
      <c r="J63" s="1">
        <v>215312</v>
      </c>
      <c r="K63" s="1">
        <v>219298</v>
      </c>
      <c r="L63" s="1">
        <v>210518</v>
      </c>
      <c r="M63" s="1">
        <v>250262</v>
      </c>
      <c r="N63" s="4">
        <f t="shared" si="12"/>
        <v>2526114</v>
      </c>
    </row>
    <row r="64" spans="1:14" ht="12.75">
      <c r="A64" s="11" t="s">
        <v>76</v>
      </c>
      <c r="B64" s="1">
        <v>286466</v>
      </c>
      <c r="C64" s="1">
        <v>252402</v>
      </c>
      <c r="D64" s="1">
        <v>267366</v>
      </c>
      <c r="E64" s="1">
        <v>267148</v>
      </c>
      <c r="F64" s="1">
        <v>279728</v>
      </c>
      <c r="G64" s="1">
        <v>279423</v>
      </c>
      <c r="H64" s="1">
        <v>298053</v>
      </c>
      <c r="I64" s="1">
        <v>291874</v>
      </c>
      <c r="J64" s="1">
        <v>275413</v>
      </c>
      <c r="K64" s="1">
        <v>279435</v>
      </c>
      <c r="L64" s="1">
        <v>277277</v>
      </c>
      <c r="M64" s="1">
        <v>332716</v>
      </c>
      <c r="N64" s="4">
        <f t="shared" si="12"/>
        <v>3387301</v>
      </c>
    </row>
    <row r="65" spans="1:14" ht="12.75">
      <c r="A65" s="11" t="s">
        <v>77</v>
      </c>
      <c r="B65" s="1">
        <v>259481</v>
      </c>
      <c r="C65" s="1">
        <v>206283</v>
      </c>
      <c r="D65" s="1">
        <v>255433</v>
      </c>
      <c r="E65" s="1">
        <v>217999</v>
      </c>
      <c r="F65" s="1">
        <v>236901</v>
      </c>
      <c r="G65" s="1">
        <v>229346</v>
      </c>
      <c r="H65" s="1">
        <v>232833</v>
      </c>
      <c r="I65" s="1">
        <v>218726</v>
      </c>
      <c r="J65" s="1">
        <v>192944</v>
      </c>
      <c r="K65" s="1">
        <v>206702</v>
      </c>
      <c r="L65" s="1">
        <v>211770</v>
      </c>
      <c r="M65" s="1">
        <v>243275</v>
      </c>
      <c r="N65" s="4">
        <f t="shared" si="12"/>
        <v>2711693</v>
      </c>
    </row>
    <row r="66" spans="1:14" ht="12.75">
      <c r="A66" s="11" t="s">
        <v>78</v>
      </c>
      <c r="B66" s="1">
        <v>55618</v>
      </c>
      <c r="C66" s="1">
        <v>46115</v>
      </c>
      <c r="D66" s="1">
        <v>52742</v>
      </c>
      <c r="E66" s="1">
        <v>49042</v>
      </c>
      <c r="F66" s="1">
        <v>54434</v>
      </c>
      <c r="G66" s="1">
        <v>55306</v>
      </c>
      <c r="H66" s="1">
        <v>69733</v>
      </c>
      <c r="I66" s="1">
        <v>71121</v>
      </c>
      <c r="J66" s="1">
        <v>62758</v>
      </c>
      <c r="K66" s="1">
        <v>65552</v>
      </c>
      <c r="L66" s="1">
        <v>63586</v>
      </c>
      <c r="M66" s="1">
        <v>70809</v>
      </c>
      <c r="N66" s="4">
        <f t="shared" si="12"/>
        <v>716816</v>
      </c>
    </row>
    <row r="67" spans="1:14" ht="12.75">
      <c r="A67" s="11" t="s">
        <v>79</v>
      </c>
      <c r="B67" s="1">
        <v>131103</v>
      </c>
      <c r="C67" s="1">
        <v>103951</v>
      </c>
      <c r="D67" s="1">
        <v>132250</v>
      </c>
      <c r="E67" s="1">
        <v>111613</v>
      </c>
      <c r="F67" s="1">
        <v>116328</v>
      </c>
      <c r="G67" s="1">
        <v>120138</v>
      </c>
      <c r="H67" s="1">
        <v>134105</v>
      </c>
      <c r="I67" s="1">
        <v>128909</v>
      </c>
      <c r="J67" s="1">
        <v>114326</v>
      </c>
      <c r="K67" s="1">
        <v>117213</v>
      </c>
      <c r="L67" s="1">
        <v>118357</v>
      </c>
      <c r="M67" s="1">
        <v>139764</v>
      </c>
      <c r="N67" s="4">
        <f t="shared" si="12"/>
        <v>1468057</v>
      </c>
    </row>
    <row r="68" spans="1:14" ht="12.75">
      <c r="A68" s="11" t="s">
        <v>80</v>
      </c>
      <c r="B68" s="1">
        <v>194379</v>
      </c>
      <c r="C68" s="1">
        <v>163484</v>
      </c>
      <c r="D68" s="1">
        <v>193467</v>
      </c>
      <c r="E68" s="1">
        <v>173317</v>
      </c>
      <c r="F68" s="1">
        <v>179536</v>
      </c>
      <c r="G68" s="1">
        <v>185252</v>
      </c>
      <c r="H68" s="1">
        <v>204690</v>
      </c>
      <c r="I68" s="1">
        <v>198468</v>
      </c>
      <c r="J68" s="1">
        <v>180943</v>
      </c>
      <c r="K68" s="1">
        <v>185182</v>
      </c>
      <c r="L68" s="1">
        <v>183475</v>
      </c>
      <c r="M68" s="1">
        <v>215587</v>
      </c>
      <c r="N68" s="4">
        <f t="shared" si="12"/>
        <v>2257780</v>
      </c>
    </row>
    <row r="69" spans="1:14" ht="12.75">
      <c r="A69" s="12" t="s">
        <v>20</v>
      </c>
      <c r="B69" s="10">
        <f aca="true" t="shared" si="13" ref="B69:N69">SUM(B61:B68)</f>
        <v>1477373</v>
      </c>
      <c r="C69" s="10">
        <f t="shared" si="13"/>
        <v>1248561</v>
      </c>
      <c r="D69" s="10">
        <f t="shared" si="13"/>
        <v>1432614</v>
      </c>
      <c r="E69" s="10">
        <f t="shared" si="13"/>
        <v>1318097</v>
      </c>
      <c r="F69" s="10">
        <f t="shared" si="13"/>
        <v>1392789</v>
      </c>
      <c r="G69" s="10">
        <f t="shared" si="13"/>
        <v>1403498</v>
      </c>
      <c r="H69" s="10">
        <f t="shared" si="13"/>
        <v>1544183</v>
      </c>
      <c r="I69" s="10">
        <f t="shared" si="13"/>
        <v>1521469</v>
      </c>
      <c r="J69" s="10">
        <f t="shared" si="13"/>
        <v>1392585</v>
      </c>
      <c r="K69" s="10">
        <f t="shared" si="13"/>
        <v>1420766</v>
      </c>
      <c r="L69" s="10">
        <f t="shared" si="13"/>
        <v>1397923</v>
      </c>
      <c r="M69" s="10">
        <f t="shared" si="13"/>
        <v>1634414</v>
      </c>
      <c r="N69" s="10">
        <f t="shared" si="13"/>
        <v>17184272</v>
      </c>
    </row>
    <row r="70" spans="1:14" ht="12.75">
      <c r="A70" s="474" t="s">
        <v>81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6"/>
    </row>
    <row r="71" spans="1:14" ht="12.75">
      <c r="A71" s="11" t="s">
        <v>125</v>
      </c>
      <c r="B71" s="1">
        <v>232298</v>
      </c>
      <c r="C71" s="1">
        <v>172468</v>
      </c>
      <c r="D71" s="1">
        <v>205763</v>
      </c>
      <c r="E71" s="1">
        <v>185287</v>
      </c>
      <c r="F71" s="1">
        <v>194921</v>
      </c>
      <c r="G71" s="1">
        <v>202032</v>
      </c>
      <c r="H71" s="1">
        <v>229552</v>
      </c>
      <c r="I71" s="1">
        <v>204305</v>
      </c>
      <c r="J71" s="1">
        <v>191704</v>
      </c>
      <c r="K71" s="1">
        <v>198250</v>
      </c>
      <c r="L71" s="1">
        <v>194051</v>
      </c>
      <c r="M71" s="1">
        <v>232120</v>
      </c>
      <c r="N71" s="4">
        <f>SUM(B71:M71)</f>
        <v>2442751</v>
      </c>
    </row>
    <row r="72" spans="1:14" ht="12.75">
      <c r="A72" s="11" t="s">
        <v>83</v>
      </c>
      <c r="B72" s="1">
        <v>110552</v>
      </c>
      <c r="C72" s="1">
        <v>80940</v>
      </c>
      <c r="D72" s="1">
        <v>98641</v>
      </c>
      <c r="E72" s="1">
        <v>88844</v>
      </c>
      <c r="F72" s="1">
        <v>96436</v>
      </c>
      <c r="G72" s="1">
        <v>102567</v>
      </c>
      <c r="H72" s="1">
        <v>117627</v>
      </c>
      <c r="I72" s="1">
        <v>99924</v>
      </c>
      <c r="J72" s="1">
        <v>96519</v>
      </c>
      <c r="K72" s="1">
        <v>99932</v>
      </c>
      <c r="L72" s="1">
        <v>101230</v>
      </c>
      <c r="M72" s="1">
        <v>119252</v>
      </c>
      <c r="N72" s="4">
        <f>SUM(B72:M72)</f>
        <v>1212464</v>
      </c>
    </row>
    <row r="73" spans="1:14" ht="12.75">
      <c r="A73" s="11" t="s">
        <v>84</v>
      </c>
      <c r="B73" s="1">
        <v>75292</v>
      </c>
      <c r="C73" s="1">
        <v>50351</v>
      </c>
      <c r="D73" s="1">
        <v>65075</v>
      </c>
      <c r="E73" s="1">
        <v>52483</v>
      </c>
      <c r="F73" s="1">
        <v>57355</v>
      </c>
      <c r="G73" s="1">
        <v>63557</v>
      </c>
      <c r="H73" s="1">
        <v>77988</v>
      </c>
      <c r="I73" s="1">
        <v>60167</v>
      </c>
      <c r="J73" s="1">
        <v>57724</v>
      </c>
      <c r="K73" s="1">
        <v>61634</v>
      </c>
      <c r="L73" s="1">
        <v>61774</v>
      </c>
      <c r="M73" s="1">
        <v>78049</v>
      </c>
      <c r="N73" s="4">
        <f>SUM(B73:M73)</f>
        <v>761449</v>
      </c>
    </row>
    <row r="74" spans="1:14" ht="12.75">
      <c r="A74" s="12" t="s">
        <v>20</v>
      </c>
      <c r="B74" s="10">
        <f aca="true" t="shared" si="14" ref="B74:N74">SUM(B71:B73)</f>
        <v>418142</v>
      </c>
      <c r="C74" s="10">
        <f t="shared" si="14"/>
        <v>303759</v>
      </c>
      <c r="D74" s="10">
        <f t="shared" si="14"/>
        <v>369479</v>
      </c>
      <c r="E74" s="10">
        <f t="shared" si="14"/>
        <v>326614</v>
      </c>
      <c r="F74" s="10">
        <f t="shared" si="14"/>
        <v>348712</v>
      </c>
      <c r="G74" s="10">
        <f t="shared" si="14"/>
        <v>368156</v>
      </c>
      <c r="H74" s="10">
        <f t="shared" si="14"/>
        <v>425167</v>
      </c>
      <c r="I74" s="10">
        <f t="shared" si="14"/>
        <v>364396</v>
      </c>
      <c r="J74" s="10">
        <f t="shared" si="14"/>
        <v>345947</v>
      </c>
      <c r="K74" s="10">
        <f t="shared" si="14"/>
        <v>359816</v>
      </c>
      <c r="L74" s="10">
        <f t="shared" si="14"/>
        <v>357055</v>
      </c>
      <c r="M74" s="10">
        <f t="shared" si="14"/>
        <v>429421</v>
      </c>
      <c r="N74" s="10">
        <f t="shared" si="14"/>
        <v>4416664</v>
      </c>
    </row>
    <row r="75" spans="1:14" ht="12.75">
      <c r="A75" s="474" t="s">
        <v>85</v>
      </c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6"/>
    </row>
    <row r="76" spans="1:14" ht="12.75">
      <c r="A76" s="11" t="s">
        <v>86</v>
      </c>
      <c r="B76" s="1">
        <v>27960</v>
      </c>
      <c r="C76" s="1">
        <v>21073</v>
      </c>
      <c r="D76" s="1">
        <v>26534</v>
      </c>
      <c r="E76" s="1">
        <v>22712</v>
      </c>
      <c r="F76" s="1">
        <v>26584</v>
      </c>
      <c r="G76" s="1">
        <v>24001</v>
      </c>
      <c r="H76" s="1">
        <v>28668</v>
      </c>
      <c r="I76" s="1">
        <v>25358</v>
      </c>
      <c r="J76" s="1">
        <v>22626</v>
      </c>
      <c r="K76" s="1">
        <v>25425</v>
      </c>
      <c r="L76" s="1">
        <v>24384</v>
      </c>
      <c r="M76" s="1">
        <v>26983</v>
      </c>
      <c r="N76" s="4">
        <f>SUM(B76:M76)</f>
        <v>302308</v>
      </c>
    </row>
    <row r="77" spans="1:14" ht="12.75">
      <c r="A77" s="11" t="s">
        <v>87</v>
      </c>
      <c r="B77" s="1">
        <v>94795</v>
      </c>
      <c r="C77" s="1">
        <v>89428</v>
      </c>
      <c r="D77" s="1">
        <v>96121</v>
      </c>
      <c r="E77" s="1">
        <v>97331</v>
      </c>
      <c r="F77" s="1">
        <v>101156</v>
      </c>
      <c r="G77" s="1">
        <v>97547</v>
      </c>
      <c r="H77" s="1">
        <v>102239</v>
      </c>
      <c r="I77" s="1">
        <v>99890</v>
      </c>
      <c r="J77" s="1">
        <v>98390</v>
      </c>
      <c r="K77" s="1">
        <v>102015</v>
      </c>
      <c r="L77" s="1">
        <v>100832</v>
      </c>
      <c r="M77" s="1">
        <v>111755</v>
      </c>
      <c r="N77" s="4">
        <f>SUM(B77:M77)</f>
        <v>1191499</v>
      </c>
    </row>
    <row r="78" spans="1:14" ht="12.75">
      <c r="A78" s="12" t="s">
        <v>20</v>
      </c>
      <c r="B78" s="10">
        <f aca="true" t="shared" si="15" ref="B78:N78">SUM(B76:B77)</f>
        <v>122755</v>
      </c>
      <c r="C78" s="10">
        <f t="shared" si="15"/>
        <v>110501</v>
      </c>
      <c r="D78" s="10">
        <f t="shared" si="15"/>
        <v>122655</v>
      </c>
      <c r="E78" s="10">
        <f t="shared" si="15"/>
        <v>120043</v>
      </c>
      <c r="F78" s="10">
        <f t="shared" si="15"/>
        <v>127740</v>
      </c>
      <c r="G78" s="10">
        <f t="shared" si="15"/>
        <v>121548</v>
      </c>
      <c r="H78" s="10">
        <f t="shared" si="15"/>
        <v>130907</v>
      </c>
      <c r="I78" s="10">
        <f t="shared" si="15"/>
        <v>125248</v>
      </c>
      <c r="J78" s="10">
        <f t="shared" si="15"/>
        <v>121016</v>
      </c>
      <c r="K78" s="10">
        <f t="shared" si="15"/>
        <v>127440</v>
      </c>
      <c r="L78" s="10">
        <f t="shared" si="15"/>
        <v>125216</v>
      </c>
      <c r="M78" s="10">
        <f t="shared" si="15"/>
        <v>138738</v>
      </c>
      <c r="N78" s="10">
        <f t="shared" si="15"/>
        <v>1493807</v>
      </c>
    </row>
    <row r="79" spans="1:14" ht="12.75">
      <c r="A79" s="474" t="s">
        <v>88</v>
      </c>
      <c r="B79" s="475"/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6"/>
    </row>
    <row r="80" spans="1:14" ht="12.75">
      <c r="A80" s="11" t="s">
        <v>89</v>
      </c>
      <c r="B80" s="1">
        <v>0</v>
      </c>
      <c r="C80" s="1">
        <v>0</v>
      </c>
      <c r="D80" s="1">
        <v>0</v>
      </c>
      <c r="E80" s="1">
        <v>231808</v>
      </c>
      <c r="F80" s="1">
        <v>242613</v>
      </c>
      <c r="G80" s="1">
        <v>235635</v>
      </c>
      <c r="H80" s="1">
        <v>255520</v>
      </c>
      <c r="I80" s="1">
        <v>253934</v>
      </c>
      <c r="J80" s="1">
        <v>230484</v>
      </c>
      <c r="K80" s="1">
        <v>240649</v>
      </c>
      <c r="L80" s="1">
        <v>238809</v>
      </c>
      <c r="M80" s="1">
        <v>277478</v>
      </c>
      <c r="N80" s="4">
        <f>SUM(B80:M80)</f>
        <v>2206930</v>
      </c>
    </row>
    <row r="81" spans="1:14" ht="12.75">
      <c r="A81" s="12" t="s">
        <v>20</v>
      </c>
      <c r="B81" s="10">
        <f aca="true" t="shared" si="16" ref="B81:N81">SUM(B80)</f>
        <v>0</v>
      </c>
      <c r="C81" s="10">
        <f t="shared" si="16"/>
        <v>0</v>
      </c>
      <c r="D81" s="10">
        <f t="shared" si="16"/>
        <v>0</v>
      </c>
      <c r="E81" s="10">
        <f t="shared" si="16"/>
        <v>231808</v>
      </c>
      <c r="F81" s="10">
        <f t="shared" si="16"/>
        <v>242613</v>
      </c>
      <c r="G81" s="10">
        <f t="shared" si="16"/>
        <v>235635</v>
      </c>
      <c r="H81" s="10">
        <f t="shared" si="16"/>
        <v>255520</v>
      </c>
      <c r="I81" s="10">
        <f t="shared" si="16"/>
        <v>253934</v>
      </c>
      <c r="J81" s="10">
        <f t="shared" si="16"/>
        <v>230484</v>
      </c>
      <c r="K81" s="10">
        <f t="shared" si="16"/>
        <v>240649</v>
      </c>
      <c r="L81" s="10">
        <f t="shared" si="16"/>
        <v>238809</v>
      </c>
      <c r="M81" s="10">
        <f t="shared" si="16"/>
        <v>277478</v>
      </c>
      <c r="N81" s="10">
        <f t="shared" si="16"/>
        <v>2206930</v>
      </c>
    </row>
    <row r="82" spans="1:14" ht="12.75">
      <c r="A82" s="474" t="s">
        <v>96</v>
      </c>
      <c r="B82" s="475"/>
      <c r="C82" s="475"/>
      <c r="D82" s="475"/>
      <c r="E82" s="475"/>
      <c r="F82" s="475"/>
      <c r="G82" s="475"/>
      <c r="H82" s="475"/>
      <c r="I82" s="475"/>
      <c r="J82" s="475"/>
      <c r="K82" s="475"/>
      <c r="L82" s="475"/>
      <c r="M82" s="475"/>
      <c r="N82" s="476"/>
    </row>
    <row r="83" spans="1:14" ht="12.75">
      <c r="A83" s="11" t="s">
        <v>97</v>
      </c>
      <c r="B83" s="1">
        <v>49664</v>
      </c>
      <c r="C83" s="1">
        <v>35852</v>
      </c>
      <c r="D83" s="1">
        <v>44771</v>
      </c>
      <c r="E83" s="1">
        <v>42900</v>
      </c>
      <c r="F83" s="1">
        <v>42438</v>
      </c>
      <c r="G83" s="1">
        <v>45896</v>
      </c>
      <c r="H83" s="1">
        <v>50875</v>
      </c>
      <c r="I83" s="1">
        <v>44381</v>
      </c>
      <c r="J83" s="1">
        <v>44286</v>
      </c>
      <c r="K83" s="1">
        <v>45621</v>
      </c>
      <c r="L83" s="1">
        <v>46513</v>
      </c>
      <c r="M83" s="1">
        <v>56650</v>
      </c>
      <c r="N83" s="4">
        <f>SUM(B83:M83)</f>
        <v>549847</v>
      </c>
    </row>
    <row r="84" spans="1:14" ht="12.75">
      <c r="A84" s="11" t="s">
        <v>99</v>
      </c>
      <c r="B84" s="1">
        <v>39423</v>
      </c>
      <c r="C84" s="1">
        <v>28931</v>
      </c>
      <c r="D84" s="1">
        <v>36639</v>
      </c>
      <c r="E84" s="1">
        <v>30330</v>
      </c>
      <c r="F84" s="1">
        <v>31339</v>
      </c>
      <c r="G84" s="1">
        <v>30802</v>
      </c>
      <c r="H84" s="1">
        <v>34247</v>
      </c>
      <c r="I84" s="1">
        <v>32553</v>
      </c>
      <c r="J84" s="1">
        <v>31389</v>
      </c>
      <c r="K84" s="1">
        <v>31913</v>
      </c>
      <c r="L84" s="1">
        <v>31770</v>
      </c>
      <c r="M84" s="1">
        <v>39486</v>
      </c>
      <c r="N84" s="4">
        <f>SUM(B84:M84)</f>
        <v>398822</v>
      </c>
    </row>
    <row r="85" spans="1:14" ht="12.75">
      <c r="A85" s="11" t="s">
        <v>100</v>
      </c>
      <c r="B85" s="1">
        <v>69092</v>
      </c>
      <c r="C85" s="1">
        <v>39247</v>
      </c>
      <c r="D85" s="1">
        <v>53119</v>
      </c>
      <c r="E85" s="1">
        <v>40301</v>
      </c>
      <c r="F85" s="1">
        <v>42833</v>
      </c>
      <c r="G85" s="1">
        <v>43096</v>
      </c>
      <c r="H85" s="1">
        <v>49664</v>
      </c>
      <c r="I85" s="1">
        <v>46199</v>
      </c>
      <c r="J85" s="1">
        <v>42809</v>
      </c>
      <c r="K85" s="1">
        <v>43303</v>
      </c>
      <c r="L85" s="1">
        <v>43083</v>
      </c>
      <c r="M85" s="1">
        <v>57002</v>
      </c>
      <c r="N85" s="4">
        <f>SUM(B85:M85)</f>
        <v>569748</v>
      </c>
    </row>
    <row r="86" spans="1:14" ht="12.75">
      <c r="A86" s="11" t="s">
        <v>101</v>
      </c>
      <c r="B86" s="1">
        <v>51550</v>
      </c>
      <c r="C86" s="1">
        <v>36949</v>
      </c>
      <c r="D86" s="1">
        <v>46033</v>
      </c>
      <c r="E86" s="1">
        <v>42373</v>
      </c>
      <c r="F86" s="1">
        <v>46395</v>
      </c>
      <c r="G86" s="1">
        <v>45723</v>
      </c>
      <c r="H86" s="1">
        <v>47112</v>
      </c>
      <c r="I86" s="1">
        <v>46171</v>
      </c>
      <c r="J86" s="1">
        <v>44024</v>
      </c>
      <c r="K86" s="1">
        <v>44843</v>
      </c>
      <c r="L86" s="1">
        <v>51518</v>
      </c>
      <c r="M86" s="1">
        <v>62258</v>
      </c>
      <c r="N86" s="4">
        <f>SUM(B86:M86)</f>
        <v>564949</v>
      </c>
    </row>
    <row r="87" spans="1:14" ht="12.75">
      <c r="A87" s="12" t="s">
        <v>20</v>
      </c>
      <c r="B87" s="10">
        <f aca="true" t="shared" si="17" ref="B87:N87">SUM(B83:B86)</f>
        <v>209729</v>
      </c>
      <c r="C87" s="10">
        <f t="shared" si="17"/>
        <v>140979</v>
      </c>
      <c r="D87" s="10">
        <f t="shared" si="17"/>
        <v>180562</v>
      </c>
      <c r="E87" s="10">
        <f t="shared" si="17"/>
        <v>155904</v>
      </c>
      <c r="F87" s="10">
        <f t="shared" si="17"/>
        <v>163005</v>
      </c>
      <c r="G87" s="10">
        <f t="shared" si="17"/>
        <v>165517</v>
      </c>
      <c r="H87" s="10">
        <f t="shared" si="17"/>
        <v>181898</v>
      </c>
      <c r="I87" s="10">
        <f t="shared" si="17"/>
        <v>169304</v>
      </c>
      <c r="J87" s="10">
        <f t="shared" si="17"/>
        <v>162508</v>
      </c>
      <c r="K87" s="10">
        <f t="shared" si="17"/>
        <v>165680</v>
      </c>
      <c r="L87" s="10">
        <f t="shared" si="17"/>
        <v>172884</v>
      </c>
      <c r="M87" s="10">
        <f t="shared" si="17"/>
        <v>215396</v>
      </c>
      <c r="N87" s="10">
        <f t="shared" si="17"/>
        <v>2083366</v>
      </c>
    </row>
    <row r="88" spans="1:14" ht="12.75">
      <c r="A88" s="474" t="s">
        <v>103</v>
      </c>
      <c r="B88" s="475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6"/>
    </row>
    <row r="89" spans="1:14" ht="12.75">
      <c r="A89" s="11" t="s">
        <v>104</v>
      </c>
      <c r="B89" s="1">
        <v>187604</v>
      </c>
      <c r="C89" s="1">
        <v>130062</v>
      </c>
      <c r="D89" s="1">
        <v>172398</v>
      </c>
      <c r="E89" s="1">
        <v>139525</v>
      </c>
      <c r="F89" s="1">
        <v>158964</v>
      </c>
      <c r="G89" s="1">
        <v>154359</v>
      </c>
      <c r="H89" s="1">
        <v>186824</v>
      </c>
      <c r="I89" s="1">
        <v>169049</v>
      </c>
      <c r="J89" s="1">
        <v>150768</v>
      </c>
      <c r="K89" s="1">
        <v>165999</v>
      </c>
      <c r="L89" s="1">
        <v>161710</v>
      </c>
      <c r="M89" s="1">
        <v>195817</v>
      </c>
      <c r="N89" s="4">
        <f>SUM(B89:M89)</f>
        <v>1973079</v>
      </c>
    </row>
    <row r="90" spans="1:14" ht="12.75">
      <c r="A90" s="11" t="s">
        <v>105</v>
      </c>
      <c r="B90" s="1">
        <v>119414</v>
      </c>
      <c r="C90" s="1">
        <v>74158</v>
      </c>
      <c r="D90" s="1">
        <v>99206</v>
      </c>
      <c r="E90" s="1">
        <v>78264</v>
      </c>
      <c r="F90" s="1">
        <v>86544</v>
      </c>
      <c r="G90" s="1">
        <v>88131</v>
      </c>
      <c r="H90" s="1">
        <v>104713</v>
      </c>
      <c r="I90" s="1">
        <v>90493</v>
      </c>
      <c r="J90" s="1">
        <v>81993</v>
      </c>
      <c r="K90" s="1">
        <v>89964</v>
      </c>
      <c r="L90" s="1">
        <v>94895</v>
      </c>
      <c r="M90" s="1">
        <v>117409</v>
      </c>
      <c r="N90" s="4">
        <f>SUM(B90:M90)</f>
        <v>1125184</v>
      </c>
    </row>
    <row r="91" spans="1:14" ht="12.75">
      <c r="A91" s="11" t="s">
        <v>106</v>
      </c>
      <c r="B91" s="1">
        <v>103272</v>
      </c>
      <c r="C91" s="1">
        <v>62228</v>
      </c>
      <c r="D91" s="1">
        <v>84388</v>
      </c>
      <c r="E91" s="1">
        <v>64001</v>
      </c>
      <c r="F91" s="1">
        <v>69969</v>
      </c>
      <c r="G91" s="1">
        <v>72612</v>
      </c>
      <c r="H91" s="1">
        <v>88226</v>
      </c>
      <c r="I91" s="1">
        <v>75782</v>
      </c>
      <c r="J91" s="1">
        <v>68715</v>
      </c>
      <c r="K91" s="1">
        <v>74627</v>
      </c>
      <c r="L91" s="1">
        <v>79080</v>
      </c>
      <c r="M91" s="1">
        <v>99093</v>
      </c>
      <c r="N91" s="4">
        <f>SUM(B91:M91)</f>
        <v>941993</v>
      </c>
    </row>
    <row r="92" spans="1:14" ht="12.75">
      <c r="A92" s="11" t="s">
        <v>107</v>
      </c>
      <c r="B92" s="1">
        <v>85670</v>
      </c>
      <c r="C92" s="1">
        <v>44205</v>
      </c>
      <c r="D92" s="1">
        <v>68201</v>
      </c>
      <c r="E92" s="1">
        <v>46201</v>
      </c>
      <c r="F92" s="1">
        <v>53792</v>
      </c>
      <c r="G92" s="1">
        <v>53316</v>
      </c>
      <c r="H92" s="1">
        <v>69899</v>
      </c>
      <c r="I92" s="1">
        <v>56416</v>
      </c>
      <c r="J92" s="1">
        <v>49020</v>
      </c>
      <c r="K92" s="1">
        <v>57922</v>
      </c>
      <c r="L92" s="1">
        <v>60646</v>
      </c>
      <c r="M92" s="1">
        <v>77226</v>
      </c>
      <c r="N92" s="4">
        <f>SUM(B92:M92)</f>
        <v>722514</v>
      </c>
    </row>
    <row r="93" spans="1:14" ht="12.75">
      <c r="A93" s="11" t="s">
        <v>108</v>
      </c>
      <c r="B93" s="1">
        <v>114455</v>
      </c>
      <c r="C93" s="1">
        <v>70097</v>
      </c>
      <c r="D93" s="1">
        <v>95108</v>
      </c>
      <c r="E93" s="1">
        <v>73889</v>
      </c>
      <c r="F93" s="1">
        <v>82269</v>
      </c>
      <c r="G93" s="1">
        <v>82110</v>
      </c>
      <c r="H93" s="1">
        <v>98338</v>
      </c>
      <c r="I93" s="1">
        <v>85369</v>
      </c>
      <c r="J93" s="1">
        <v>76928</v>
      </c>
      <c r="K93" s="1">
        <v>84392</v>
      </c>
      <c r="L93" s="1">
        <v>88862</v>
      </c>
      <c r="M93" s="1">
        <v>110944</v>
      </c>
      <c r="N93" s="4">
        <f>SUM(B93:M93)</f>
        <v>1062761</v>
      </c>
    </row>
    <row r="94" spans="1:14" ht="12.75">
      <c r="A94" s="12" t="s">
        <v>20</v>
      </c>
      <c r="B94" s="10">
        <f aca="true" t="shared" si="18" ref="B94:N94">SUM(B89:B93)</f>
        <v>610415</v>
      </c>
      <c r="C94" s="10">
        <f t="shared" si="18"/>
        <v>380750</v>
      </c>
      <c r="D94" s="10">
        <f t="shared" si="18"/>
        <v>519301</v>
      </c>
      <c r="E94" s="10">
        <f t="shared" si="18"/>
        <v>401880</v>
      </c>
      <c r="F94" s="10">
        <f t="shared" si="18"/>
        <v>451538</v>
      </c>
      <c r="G94" s="10">
        <f t="shared" si="18"/>
        <v>450528</v>
      </c>
      <c r="H94" s="10">
        <f t="shared" si="18"/>
        <v>548000</v>
      </c>
      <c r="I94" s="10">
        <f t="shared" si="18"/>
        <v>477109</v>
      </c>
      <c r="J94" s="10">
        <f t="shared" si="18"/>
        <v>427424</v>
      </c>
      <c r="K94" s="10">
        <f t="shared" si="18"/>
        <v>472904</v>
      </c>
      <c r="L94" s="10">
        <f t="shared" si="18"/>
        <v>485193</v>
      </c>
      <c r="M94" s="10">
        <f t="shared" si="18"/>
        <v>600489</v>
      </c>
      <c r="N94" s="10">
        <f t="shared" si="18"/>
        <v>5825531</v>
      </c>
    </row>
    <row r="95" spans="1:14" ht="13.5" thickBot="1">
      <c r="A95" s="5" t="s">
        <v>16</v>
      </c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7"/>
      <c r="N95" s="8"/>
    </row>
    <row r="97" ht="13.5" thickBot="1"/>
    <row r="98" spans="1:14" ht="21.75" thickBot="1">
      <c r="A98" s="38" t="s">
        <v>181</v>
      </c>
      <c r="B98" s="42">
        <f>+B9+B17+B23+B28+B31+B36+B41+B47+B51+B59+B69+B74+B78+B81+B87+B94</f>
        <v>8528539</v>
      </c>
      <c r="C98" s="42">
        <f aca="true" t="shared" si="19" ref="C98:N98">+C9+C17+C23+C28+C31+C36+C41+C47+C51+C59+C69+C74+C78+C81+C87+C94</f>
        <v>6709025</v>
      </c>
      <c r="D98" s="42">
        <f t="shared" si="19"/>
        <v>8181820</v>
      </c>
      <c r="E98" s="42">
        <f t="shared" si="19"/>
        <v>7364030</v>
      </c>
      <c r="F98" s="42">
        <f t="shared" si="19"/>
        <v>7961208</v>
      </c>
      <c r="G98" s="42">
        <f t="shared" si="19"/>
        <v>7944852</v>
      </c>
      <c r="H98" s="42">
        <f t="shared" si="19"/>
        <v>9005638</v>
      </c>
      <c r="I98" s="42">
        <f t="shared" si="19"/>
        <v>8327352</v>
      </c>
      <c r="J98" s="42">
        <f t="shared" si="19"/>
        <v>7738644</v>
      </c>
      <c r="K98" s="42">
        <f t="shared" si="19"/>
        <v>8284803</v>
      </c>
      <c r="L98" s="42">
        <f t="shared" si="19"/>
        <v>8186492</v>
      </c>
      <c r="M98" s="42">
        <f t="shared" si="19"/>
        <v>9692952</v>
      </c>
      <c r="N98" s="42">
        <f t="shared" si="19"/>
        <v>97925355</v>
      </c>
    </row>
  </sheetData>
  <sheetProtection password="855B" sheet="1"/>
  <mergeCells count="20">
    <mergeCell ref="A6:N6"/>
    <mergeCell ref="A10:N10"/>
    <mergeCell ref="A18:N18"/>
    <mergeCell ref="A82:N82"/>
    <mergeCell ref="A88:N88"/>
    <mergeCell ref="A79:N79"/>
    <mergeCell ref="A42:N42"/>
    <mergeCell ref="A48:N48"/>
    <mergeCell ref="A52:N52"/>
    <mergeCell ref="A60:N60"/>
    <mergeCell ref="A1:N1"/>
    <mergeCell ref="A2:N2"/>
    <mergeCell ref="A3:N3"/>
    <mergeCell ref="A75:N75"/>
    <mergeCell ref="A70:N70"/>
    <mergeCell ref="A24:N24"/>
    <mergeCell ref="A29:N29"/>
    <mergeCell ref="A32:N32"/>
    <mergeCell ref="A37:N37"/>
    <mergeCell ref="A4:N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pane xSplit="1" ySplit="4" topLeftCell="F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9" sqref="A99"/>
    </sheetView>
  </sheetViews>
  <sheetFormatPr defaultColWidth="11.421875" defaultRowHeight="12.75"/>
  <cols>
    <col min="1" max="1" width="29.28125" style="0" customWidth="1"/>
    <col min="10" max="10" width="12.421875" style="0" bestFit="1" customWidth="1"/>
    <col min="14" max="14" width="12.421875" style="0" bestFit="1" customWidth="1"/>
  </cols>
  <sheetData>
    <row r="1" spans="1:14" ht="12.7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2.75">
      <c r="A2" s="472" t="s">
        <v>112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3.5" thickBo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4" ht="12.75">
      <c r="A4" s="480" t="s">
        <v>120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2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477" t="s">
        <v>21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9"/>
    </row>
    <row r="7" spans="1:14" ht="12.75">
      <c r="A7" s="3" t="s">
        <v>22</v>
      </c>
      <c r="B7" s="1">
        <v>429946</v>
      </c>
      <c r="C7" s="1">
        <v>248181</v>
      </c>
      <c r="D7" s="1">
        <v>281343</v>
      </c>
      <c r="E7" s="1">
        <v>340776</v>
      </c>
      <c r="F7" s="1">
        <v>273483</v>
      </c>
      <c r="G7" s="1">
        <v>348631</v>
      </c>
      <c r="H7" s="1">
        <v>409680</v>
      </c>
      <c r="I7" s="1">
        <v>354443</v>
      </c>
      <c r="J7" s="1">
        <v>309433</v>
      </c>
      <c r="K7" s="1">
        <v>326346</v>
      </c>
      <c r="L7" s="1">
        <v>322681</v>
      </c>
      <c r="M7" s="1">
        <v>402392</v>
      </c>
      <c r="N7" s="4">
        <f>SUM(B7:M7)</f>
        <v>4047335</v>
      </c>
    </row>
    <row r="8" spans="1:14" ht="12.75">
      <c r="A8" s="3" t="s">
        <v>23</v>
      </c>
      <c r="B8" s="1">
        <v>504115</v>
      </c>
      <c r="C8" s="1">
        <v>312724</v>
      </c>
      <c r="D8" s="1">
        <v>352758</v>
      </c>
      <c r="E8" s="1">
        <v>415340</v>
      </c>
      <c r="F8" s="1">
        <v>343644</v>
      </c>
      <c r="G8" s="1">
        <v>425888</v>
      </c>
      <c r="H8" s="1">
        <v>481702</v>
      </c>
      <c r="I8" s="1">
        <v>426603</v>
      </c>
      <c r="J8" s="1">
        <v>380366</v>
      </c>
      <c r="K8" s="1">
        <v>401196</v>
      </c>
      <c r="L8" s="1">
        <v>394395</v>
      </c>
      <c r="M8" s="1">
        <v>489990</v>
      </c>
      <c r="N8" s="4">
        <f>SUM(B8:M8)</f>
        <v>4928721</v>
      </c>
    </row>
    <row r="9" spans="1:14" ht="12.75">
      <c r="A9" s="9" t="s">
        <v>20</v>
      </c>
      <c r="B9" s="10">
        <f aca="true" t="shared" si="0" ref="B9:N9">SUM(B7:B8)</f>
        <v>934061</v>
      </c>
      <c r="C9" s="10">
        <f t="shared" si="0"/>
        <v>560905</v>
      </c>
      <c r="D9" s="10">
        <f t="shared" si="0"/>
        <v>634101</v>
      </c>
      <c r="E9" s="10">
        <f t="shared" si="0"/>
        <v>756116</v>
      </c>
      <c r="F9" s="10">
        <f t="shared" si="0"/>
        <v>617127</v>
      </c>
      <c r="G9" s="10">
        <f t="shared" si="0"/>
        <v>774519</v>
      </c>
      <c r="H9" s="10">
        <f t="shared" si="0"/>
        <v>891382</v>
      </c>
      <c r="I9" s="10">
        <f t="shared" si="0"/>
        <v>781046</v>
      </c>
      <c r="J9" s="10">
        <f t="shared" si="0"/>
        <v>689799</v>
      </c>
      <c r="K9" s="10">
        <f t="shared" si="0"/>
        <v>727542</v>
      </c>
      <c r="L9" s="10">
        <f t="shared" si="0"/>
        <v>717076</v>
      </c>
      <c r="M9" s="10">
        <f t="shared" si="0"/>
        <v>892382</v>
      </c>
      <c r="N9" s="10">
        <f t="shared" si="0"/>
        <v>8976056</v>
      </c>
    </row>
    <row r="10" spans="1:14" ht="12.75">
      <c r="A10" s="477" t="s">
        <v>24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9"/>
    </row>
    <row r="11" spans="1:14" ht="12.75">
      <c r="A11" s="3" t="s">
        <v>25</v>
      </c>
      <c r="B11" s="1">
        <v>161149</v>
      </c>
      <c r="C11" s="1">
        <v>114642</v>
      </c>
      <c r="D11" s="1">
        <v>125377</v>
      </c>
      <c r="E11" s="1">
        <v>137052</v>
      </c>
      <c r="F11" s="1">
        <v>125040</v>
      </c>
      <c r="G11" s="1">
        <v>134365</v>
      </c>
      <c r="H11" s="1">
        <v>147244</v>
      </c>
      <c r="I11" s="2">
        <v>144189</v>
      </c>
      <c r="J11" s="2">
        <v>133782</v>
      </c>
      <c r="K11" s="2">
        <v>139691</v>
      </c>
      <c r="L11" s="2">
        <v>136893</v>
      </c>
      <c r="M11" s="2">
        <v>166815</v>
      </c>
      <c r="N11" s="4">
        <f aca="true" t="shared" si="1" ref="N11:N17">SUM(B11:M11)</f>
        <v>1666239</v>
      </c>
    </row>
    <row r="12" spans="1:14" ht="12.75">
      <c r="A12" s="3" t="s">
        <v>26</v>
      </c>
      <c r="B12" s="1">
        <v>153764</v>
      </c>
      <c r="C12" s="1">
        <v>109774</v>
      </c>
      <c r="D12" s="1">
        <v>120424</v>
      </c>
      <c r="E12" s="1">
        <v>139880</v>
      </c>
      <c r="F12" s="1">
        <v>121740</v>
      </c>
      <c r="G12" s="1">
        <v>136134</v>
      </c>
      <c r="H12" s="1">
        <v>149979</v>
      </c>
      <c r="I12" s="2">
        <v>142274</v>
      </c>
      <c r="J12" s="2">
        <v>130970</v>
      </c>
      <c r="K12" s="2">
        <v>137708</v>
      </c>
      <c r="L12" s="2">
        <v>135131</v>
      </c>
      <c r="M12" s="2">
        <v>158277</v>
      </c>
      <c r="N12" s="4">
        <f t="shared" si="1"/>
        <v>1636055</v>
      </c>
    </row>
    <row r="13" spans="1:14" ht="12.75">
      <c r="A13" s="3" t="s">
        <v>27</v>
      </c>
      <c r="B13" s="1">
        <v>72510</v>
      </c>
      <c r="C13" s="1">
        <v>47498</v>
      </c>
      <c r="D13" s="1">
        <v>52509</v>
      </c>
      <c r="E13" s="1">
        <v>65055</v>
      </c>
      <c r="F13" s="1">
        <v>48111</v>
      </c>
      <c r="G13" s="1">
        <v>50650</v>
      </c>
      <c r="H13" s="1">
        <v>52448</v>
      </c>
      <c r="I13" s="2">
        <v>51607</v>
      </c>
      <c r="J13" s="2">
        <v>49596</v>
      </c>
      <c r="K13" s="2">
        <v>52501</v>
      </c>
      <c r="L13" s="2">
        <v>52335</v>
      </c>
      <c r="M13" s="2">
        <v>61866</v>
      </c>
      <c r="N13" s="4">
        <f t="shared" si="1"/>
        <v>656686</v>
      </c>
    </row>
    <row r="14" spans="1:14" ht="12.75">
      <c r="A14" s="3" t="s">
        <v>113</v>
      </c>
      <c r="B14" s="1">
        <v>82205</v>
      </c>
      <c r="C14" s="1">
        <v>58545</v>
      </c>
      <c r="D14" s="1">
        <v>66031</v>
      </c>
      <c r="E14" s="1">
        <v>79359</v>
      </c>
      <c r="F14" s="1">
        <v>64702</v>
      </c>
      <c r="G14" s="1">
        <v>72529</v>
      </c>
      <c r="H14" s="1">
        <v>81832</v>
      </c>
      <c r="I14" s="2">
        <v>75686</v>
      </c>
      <c r="J14" s="2">
        <v>68817</v>
      </c>
      <c r="K14" s="2">
        <v>71487</v>
      </c>
      <c r="L14" s="2">
        <v>72234</v>
      </c>
      <c r="M14" s="2">
        <v>92864</v>
      </c>
      <c r="N14" s="4">
        <f t="shared" si="1"/>
        <v>886291</v>
      </c>
    </row>
    <row r="15" spans="1:14" ht="12.75">
      <c r="A15" s="3" t="s">
        <v>28</v>
      </c>
      <c r="B15" s="1">
        <v>90401</v>
      </c>
      <c r="C15" s="1">
        <v>61139</v>
      </c>
      <c r="D15" s="1">
        <v>68791</v>
      </c>
      <c r="E15" s="1">
        <v>78423</v>
      </c>
      <c r="F15" s="1">
        <v>64571</v>
      </c>
      <c r="G15" s="1">
        <v>75685</v>
      </c>
      <c r="H15" s="1">
        <v>85509</v>
      </c>
      <c r="I15" s="2">
        <v>83701</v>
      </c>
      <c r="J15" s="2">
        <v>72091</v>
      </c>
      <c r="K15" s="2">
        <v>76529</v>
      </c>
      <c r="L15" s="2">
        <v>77414</v>
      </c>
      <c r="M15" s="2">
        <v>92419</v>
      </c>
      <c r="N15" s="4">
        <f t="shared" si="1"/>
        <v>926673</v>
      </c>
    </row>
    <row r="16" spans="1:14" ht="12.75">
      <c r="A16" s="3" t="s">
        <v>29</v>
      </c>
      <c r="B16" s="1">
        <v>250122</v>
      </c>
      <c r="C16" s="1">
        <v>178268</v>
      </c>
      <c r="D16" s="1">
        <v>198035</v>
      </c>
      <c r="E16" s="1">
        <v>205119</v>
      </c>
      <c r="F16" s="1">
        <v>191205</v>
      </c>
      <c r="G16" s="1">
        <v>208563</v>
      </c>
      <c r="H16" s="1">
        <v>223354</v>
      </c>
      <c r="I16" s="2">
        <v>218691</v>
      </c>
      <c r="J16" s="2">
        <v>205407</v>
      </c>
      <c r="K16" s="2">
        <v>214998</v>
      </c>
      <c r="L16" s="2">
        <v>186158</v>
      </c>
      <c r="M16" s="2">
        <v>157677</v>
      </c>
      <c r="N16" s="4">
        <f t="shared" si="1"/>
        <v>2437597</v>
      </c>
    </row>
    <row r="17" spans="1:14" ht="12.75">
      <c r="A17" s="3" t="s">
        <v>124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2">
        <v>0</v>
      </c>
      <c r="J17" s="2">
        <v>0</v>
      </c>
      <c r="K17" s="2">
        <v>0</v>
      </c>
      <c r="L17" s="2">
        <v>0</v>
      </c>
      <c r="M17" s="2">
        <v>76496</v>
      </c>
      <c r="N17" s="4">
        <f t="shared" si="1"/>
        <v>76496</v>
      </c>
    </row>
    <row r="18" spans="1:14" ht="12.75">
      <c r="A18" s="9" t="s">
        <v>20</v>
      </c>
      <c r="B18" s="10">
        <f aca="true" t="shared" si="2" ref="B18:N18">SUM(B11:B17)</f>
        <v>810151</v>
      </c>
      <c r="C18" s="10">
        <f t="shared" si="2"/>
        <v>569866</v>
      </c>
      <c r="D18" s="10">
        <f t="shared" si="2"/>
        <v>631167</v>
      </c>
      <c r="E18" s="10">
        <f t="shared" si="2"/>
        <v>704888</v>
      </c>
      <c r="F18" s="10">
        <f t="shared" si="2"/>
        <v>615369</v>
      </c>
      <c r="G18" s="10">
        <f t="shared" si="2"/>
        <v>677926</v>
      </c>
      <c r="H18" s="10">
        <f t="shared" si="2"/>
        <v>740366</v>
      </c>
      <c r="I18" s="10">
        <f t="shared" si="2"/>
        <v>716148</v>
      </c>
      <c r="J18" s="10">
        <f t="shared" si="2"/>
        <v>660663</v>
      </c>
      <c r="K18" s="10">
        <f t="shared" si="2"/>
        <v>692914</v>
      </c>
      <c r="L18" s="10">
        <f t="shared" si="2"/>
        <v>660165</v>
      </c>
      <c r="M18" s="10">
        <f t="shared" si="2"/>
        <v>806414</v>
      </c>
      <c r="N18" s="10">
        <f t="shared" si="2"/>
        <v>8286037</v>
      </c>
    </row>
    <row r="19" spans="1:14" ht="12.75">
      <c r="A19" s="477" t="s">
        <v>31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9"/>
    </row>
    <row r="20" spans="1:14" ht="12.75">
      <c r="A20" s="3" t="s">
        <v>32</v>
      </c>
      <c r="B20" s="1">
        <v>243828</v>
      </c>
      <c r="C20" s="1">
        <v>166828</v>
      </c>
      <c r="D20" s="1">
        <v>188167</v>
      </c>
      <c r="E20" s="1">
        <v>212165</v>
      </c>
      <c r="F20" s="1">
        <v>181616</v>
      </c>
      <c r="G20" s="2">
        <v>206745</v>
      </c>
      <c r="H20" s="1">
        <v>232903</v>
      </c>
      <c r="I20" s="1">
        <v>212372</v>
      </c>
      <c r="J20" s="2">
        <v>197988</v>
      </c>
      <c r="K20" s="2">
        <v>219735</v>
      </c>
      <c r="L20" s="2">
        <v>219766</v>
      </c>
      <c r="M20" s="2">
        <v>264249</v>
      </c>
      <c r="N20" s="4">
        <f>SUM(B20:M20)</f>
        <v>2546362</v>
      </c>
    </row>
    <row r="21" spans="1:14" ht="12.75">
      <c r="A21" s="3" t="s">
        <v>114</v>
      </c>
      <c r="B21" s="1">
        <v>2110</v>
      </c>
      <c r="C21" s="1">
        <v>1726</v>
      </c>
      <c r="D21" s="1">
        <v>1598</v>
      </c>
      <c r="E21" s="1">
        <v>1867</v>
      </c>
      <c r="F21" s="1">
        <v>1345</v>
      </c>
      <c r="G21" s="2">
        <v>1309</v>
      </c>
      <c r="H21" s="1">
        <v>1831</v>
      </c>
      <c r="I21" s="1">
        <v>1375</v>
      </c>
      <c r="J21" s="2">
        <v>1380</v>
      </c>
      <c r="K21" s="2">
        <v>2178</v>
      </c>
      <c r="L21" s="2">
        <v>1371</v>
      </c>
      <c r="M21" s="2">
        <v>1755</v>
      </c>
      <c r="N21" s="4">
        <f>SUM(B21:M21)</f>
        <v>19845</v>
      </c>
    </row>
    <row r="22" spans="1:14" ht="12.75">
      <c r="A22" s="3" t="s">
        <v>33</v>
      </c>
      <c r="B22" s="1">
        <v>208214</v>
      </c>
      <c r="C22" s="1">
        <v>136459</v>
      </c>
      <c r="D22" s="1">
        <v>152554</v>
      </c>
      <c r="E22" s="1">
        <v>177423</v>
      </c>
      <c r="F22" s="1">
        <v>144109</v>
      </c>
      <c r="G22" s="2">
        <v>169813</v>
      </c>
      <c r="H22" s="1">
        <v>194887</v>
      </c>
      <c r="I22" s="1">
        <v>175029</v>
      </c>
      <c r="J22" s="2">
        <v>161285</v>
      </c>
      <c r="K22" s="2">
        <v>182139</v>
      </c>
      <c r="L22" s="2">
        <v>180783</v>
      </c>
      <c r="M22" s="2">
        <v>221826</v>
      </c>
      <c r="N22" s="4">
        <f>SUM(B22:M22)</f>
        <v>2104521</v>
      </c>
    </row>
    <row r="23" spans="1:14" ht="12.75">
      <c r="A23" s="3" t="s">
        <v>34</v>
      </c>
      <c r="B23" s="1">
        <v>215666</v>
      </c>
      <c r="C23" s="1">
        <v>143559</v>
      </c>
      <c r="D23" s="1">
        <v>160176</v>
      </c>
      <c r="E23" s="1">
        <v>184495</v>
      </c>
      <c r="F23" s="1">
        <v>151232</v>
      </c>
      <c r="G23" s="2">
        <v>176831</v>
      </c>
      <c r="H23" s="1">
        <v>201619</v>
      </c>
      <c r="I23" s="1">
        <v>182044</v>
      </c>
      <c r="J23" s="2">
        <v>168230</v>
      </c>
      <c r="K23" s="2">
        <v>189991</v>
      </c>
      <c r="L23" s="2">
        <v>188540</v>
      </c>
      <c r="M23" s="2">
        <v>229465</v>
      </c>
      <c r="N23" s="4">
        <f>SUM(B23:M23)</f>
        <v>2191848</v>
      </c>
    </row>
    <row r="24" spans="1:14" ht="12.75">
      <c r="A24" s="9" t="s">
        <v>20</v>
      </c>
      <c r="B24" s="10">
        <f aca="true" t="shared" si="3" ref="B24:N24">SUM(B20:B23)</f>
        <v>669818</v>
      </c>
      <c r="C24" s="10">
        <f t="shared" si="3"/>
        <v>448572</v>
      </c>
      <c r="D24" s="10">
        <f t="shared" si="3"/>
        <v>502495</v>
      </c>
      <c r="E24" s="10">
        <f t="shared" si="3"/>
        <v>575950</v>
      </c>
      <c r="F24" s="10">
        <f t="shared" si="3"/>
        <v>478302</v>
      </c>
      <c r="G24" s="10">
        <f t="shared" si="3"/>
        <v>554698</v>
      </c>
      <c r="H24" s="10">
        <f t="shared" si="3"/>
        <v>631240</v>
      </c>
      <c r="I24" s="10">
        <f t="shared" si="3"/>
        <v>570820</v>
      </c>
      <c r="J24" s="10">
        <f t="shared" si="3"/>
        <v>528883</v>
      </c>
      <c r="K24" s="10">
        <f t="shared" si="3"/>
        <v>594043</v>
      </c>
      <c r="L24" s="10">
        <f t="shared" si="3"/>
        <v>590460</v>
      </c>
      <c r="M24" s="10">
        <f t="shared" si="3"/>
        <v>717295</v>
      </c>
      <c r="N24" s="10">
        <f t="shared" si="3"/>
        <v>6862576</v>
      </c>
    </row>
    <row r="25" spans="1:14" ht="12.75">
      <c r="A25" s="477" t="s">
        <v>35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9"/>
    </row>
    <row r="26" spans="1:14" ht="12.75">
      <c r="A26" s="3" t="s">
        <v>36</v>
      </c>
      <c r="B26" s="1">
        <v>88944</v>
      </c>
      <c r="C26" s="1">
        <v>60169</v>
      </c>
      <c r="D26" s="1">
        <v>60025</v>
      </c>
      <c r="E26" s="1">
        <v>68796</v>
      </c>
      <c r="F26" s="1">
        <v>57252</v>
      </c>
      <c r="G26" s="1">
        <v>63341</v>
      </c>
      <c r="H26" s="2">
        <v>74882</v>
      </c>
      <c r="I26" s="2">
        <v>68083</v>
      </c>
      <c r="J26" s="2">
        <v>61793</v>
      </c>
      <c r="K26" s="2">
        <v>65858</v>
      </c>
      <c r="L26" s="2">
        <v>67921</v>
      </c>
      <c r="M26" s="2">
        <v>82099</v>
      </c>
      <c r="N26" s="4">
        <f>SUM(B26:M26)</f>
        <v>819163</v>
      </c>
    </row>
    <row r="27" spans="1:14" ht="12.75">
      <c r="A27" s="3" t="s">
        <v>37</v>
      </c>
      <c r="B27" s="1">
        <v>23930</v>
      </c>
      <c r="C27" s="1">
        <v>22694</v>
      </c>
      <c r="D27" s="1">
        <v>25707</v>
      </c>
      <c r="E27" s="1">
        <v>23773</v>
      </c>
      <c r="F27" s="1">
        <v>26408</v>
      </c>
      <c r="G27" s="1">
        <v>25497</v>
      </c>
      <c r="H27" s="2">
        <v>24385</v>
      </c>
      <c r="I27" s="2">
        <v>25846</v>
      </c>
      <c r="J27" s="2">
        <v>28890</v>
      </c>
      <c r="K27" s="2">
        <v>29943</v>
      </c>
      <c r="L27" s="2">
        <v>27048</v>
      </c>
      <c r="M27" s="2">
        <v>24519</v>
      </c>
      <c r="N27" s="4">
        <f>SUM(B27:M27)</f>
        <v>308640</v>
      </c>
    </row>
    <row r="28" spans="1:14" ht="12.75">
      <c r="A28" s="3" t="s">
        <v>38</v>
      </c>
      <c r="B28" s="1">
        <v>112303</v>
      </c>
      <c r="C28" s="1">
        <v>71106</v>
      </c>
      <c r="D28" s="1">
        <v>71804</v>
      </c>
      <c r="E28" s="1">
        <v>90101</v>
      </c>
      <c r="F28" s="1">
        <v>69036</v>
      </c>
      <c r="G28" s="1">
        <v>78490</v>
      </c>
      <c r="H28" s="2">
        <v>95366</v>
      </c>
      <c r="I28" s="2">
        <v>82601</v>
      </c>
      <c r="J28" s="2">
        <v>73209</v>
      </c>
      <c r="K28" s="2">
        <v>80260</v>
      </c>
      <c r="L28" s="2">
        <v>83162</v>
      </c>
      <c r="M28" s="2">
        <v>102795</v>
      </c>
      <c r="N28" s="4">
        <f>SUM(B28:M28)</f>
        <v>1010233</v>
      </c>
    </row>
    <row r="29" spans="1:14" ht="12.75">
      <c r="A29" s="9" t="s">
        <v>20</v>
      </c>
      <c r="B29" s="10">
        <f aca="true" t="shared" si="4" ref="B29:N29">SUM(B26:B28)</f>
        <v>225177</v>
      </c>
      <c r="C29" s="10">
        <f t="shared" si="4"/>
        <v>153969</v>
      </c>
      <c r="D29" s="10">
        <f t="shared" si="4"/>
        <v>157536</v>
      </c>
      <c r="E29" s="10">
        <f t="shared" si="4"/>
        <v>182670</v>
      </c>
      <c r="F29" s="10">
        <f t="shared" si="4"/>
        <v>152696</v>
      </c>
      <c r="G29" s="10">
        <f t="shared" si="4"/>
        <v>167328</v>
      </c>
      <c r="H29" s="10">
        <f t="shared" si="4"/>
        <v>194633</v>
      </c>
      <c r="I29" s="10">
        <f t="shared" si="4"/>
        <v>176530</v>
      </c>
      <c r="J29" s="10">
        <f t="shared" si="4"/>
        <v>163892</v>
      </c>
      <c r="K29" s="10">
        <f t="shared" si="4"/>
        <v>176061</v>
      </c>
      <c r="L29" s="10">
        <f t="shared" si="4"/>
        <v>178131</v>
      </c>
      <c r="M29" s="10">
        <f t="shared" si="4"/>
        <v>209413</v>
      </c>
      <c r="N29" s="10">
        <f t="shared" si="4"/>
        <v>2138036</v>
      </c>
    </row>
    <row r="30" spans="1:14" ht="12.75">
      <c r="A30" s="477" t="s">
        <v>39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9"/>
    </row>
    <row r="31" spans="1:14" ht="12.75">
      <c r="A31" s="3" t="s">
        <v>41</v>
      </c>
      <c r="B31" s="1">
        <v>353120</v>
      </c>
      <c r="C31" s="1">
        <v>258799</v>
      </c>
      <c r="D31" s="1">
        <v>280208</v>
      </c>
      <c r="E31" s="1">
        <v>307981</v>
      </c>
      <c r="F31" s="1">
        <v>279017</v>
      </c>
      <c r="G31" s="1">
        <v>305052</v>
      </c>
      <c r="H31" s="1">
        <v>334290</v>
      </c>
      <c r="I31" s="1">
        <v>283276</v>
      </c>
      <c r="J31" s="2">
        <v>273921</v>
      </c>
      <c r="K31" s="2">
        <v>302169</v>
      </c>
      <c r="L31" s="2">
        <v>304080</v>
      </c>
      <c r="M31" s="2">
        <v>368504</v>
      </c>
      <c r="N31" s="4">
        <f>SUM(B31:M31)</f>
        <v>3650417</v>
      </c>
    </row>
    <row r="32" spans="1:14" ht="12.75">
      <c r="A32" s="9" t="s">
        <v>20</v>
      </c>
      <c r="B32" s="10">
        <f aca="true" t="shared" si="5" ref="B32:N32">SUM(B31:B31)</f>
        <v>353120</v>
      </c>
      <c r="C32" s="10">
        <f t="shared" si="5"/>
        <v>258799</v>
      </c>
      <c r="D32" s="10">
        <f t="shared" si="5"/>
        <v>280208</v>
      </c>
      <c r="E32" s="10">
        <f t="shared" si="5"/>
        <v>307981</v>
      </c>
      <c r="F32" s="10">
        <f t="shared" si="5"/>
        <v>279017</v>
      </c>
      <c r="G32" s="10">
        <f t="shared" si="5"/>
        <v>305052</v>
      </c>
      <c r="H32" s="10">
        <f t="shared" si="5"/>
        <v>334290</v>
      </c>
      <c r="I32" s="10">
        <f t="shared" si="5"/>
        <v>283276</v>
      </c>
      <c r="J32" s="10">
        <f t="shared" si="5"/>
        <v>273921</v>
      </c>
      <c r="K32" s="10">
        <f t="shared" si="5"/>
        <v>302169</v>
      </c>
      <c r="L32" s="10">
        <f t="shared" si="5"/>
        <v>304080</v>
      </c>
      <c r="M32" s="10">
        <f t="shared" si="5"/>
        <v>368504</v>
      </c>
      <c r="N32" s="10">
        <f t="shared" si="5"/>
        <v>3650417</v>
      </c>
    </row>
    <row r="33" spans="1:14" ht="12.75">
      <c r="A33" s="477" t="s">
        <v>42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9"/>
    </row>
    <row r="34" spans="1:14" ht="12.75">
      <c r="A34" s="11" t="s">
        <v>43</v>
      </c>
      <c r="B34" s="1">
        <v>214516</v>
      </c>
      <c r="C34" s="1">
        <v>148051</v>
      </c>
      <c r="D34" s="1">
        <v>165811</v>
      </c>
      <c r="E34" s="1">
        <v>186848</v>
      </c>
      <c r="F34" s="1">
        <v>161008</v>
      </c>
      <c r="G34" s="1">
        <v>177489</v>
      </c>
      <c r="H34" s="1">
        <v>200312</v>
      </c>
      <c r="I34" s="1">
        <v>188908</v>
      </c>
      <c r="J34" s="1">
        <v>169205</v>
      </c>
      <c r="K34" s="1">
        <v>182114</v>
      </c>
      <c r="L34" s="1">
        <v>181941</v>
      </c>
      <c r="M34" s="1">
        <v>231755</v>
      </c>
      <c r="N34" s="4">
        <f>SUM(B34:M34)</f>
        <v>2207958</v>
      </c>
    </row>
    <row r="35" spans="1:14" ht="12.75">
      <c r="A35" s="11" t="s">
        <v>44</v>
      </c>
      <c r="B35" s="1">
        <v>339142</v>
      </c>
      <c r="C35" s="1">
        <v>249385</v>
      </c>
      <c r="D35" s="1">
        <v>272716</v>
      </c>
      <c r="E35" s="1">
        <v>299218</v>
      </c>
      <c r="F35" s="1">
        <v>266068</v>
      </c>
      <c r="G35" s="1">
        <v>286247</v>
      </c>
      <c r="H35" s="1">
        <v>314188</v>
      </c>
      <c r="I35" s="1">
        <v>302355</v>
      </c>
      <c r="J35" s="1">
        <v>278623</v>
      </c>
      <c r="K35" s="1">
        <v>295326</v>
      </c>
      <c r="L35" s="1">
        <v>296086</v>
      </c>
      <c r="M35" s="1">
        <v>363911</v>
      </c>
      <c r="N35" s="4">
        <f>SUM(B35:M35)</f>
        <v>3563265</v>
      </c>
    </row>
    <row r="36" spans="1:14" ht="12.75">
      <c r="A36" s="11" t="s">
        <v>45</v>
      </c>
      <c r="B36" s="1">
        <v>186401</v>
      </c>
      <c r="C36" s="1">
        <v>137155</v>
      </c>
      <c r="D36" s="1">
        <v>150010</v>
      </c>
      <c r="E36" s="1">
        <v>156553</v>
      </c>
      <c r="F36" s="1">
        <v>146740</v>
      </c>
      <c r="G36" s="1">
        <v>158530</v>
      </c>
      <c r="H36" s="1">
        <v>173584</v>
      </c>
      <c r="I36" s="1">
        <v>165682</v>
      </c>
      <c r="J36" s="1">
        <v>156815</v>
      </c>
      <c r="K36" s="1">
        <v>166210</v>
      </c>
      <c r="L36" s="1">
        <v>169720</v>
      </c>
      <c r="M36" s="1">
        <v>209773</v>
      </c>
      <c r="N36" s="4">
        <f>SUM(B36:M36)</f>
        <v>1977173</v>
      </c>
    </row>
    <row r="37" spans="1:14" ht="12.75">
      <c r="A37" s="12" t="s">
        <v>20</v>
      </c>
      <c r="B37" s="10">
        <f aca="true" t="shared" si="6" ref="B37:N37">SUM(B34:B36)</f>
        <v>740059</v>
      </c>
      <c r="C37" s="10">
        <f t="shared" si="6"/>
        <v>534591</v>
      </c>
      <c r="D37" s="10">
        <f t="shared" si="6"/>
        <v>588537</v>
      </c>
      <c r="E37" s="10">
        <f t="shared" si="6"/>
        <v>642619</v>
      </c>
      <c r="F37" s="10">
        <f t="shared" si="6"/>
        <v>573816</v>
      </c>
      <c r="G37" s="10">
        <f t="shared" si="6"/>
        <v>622266</v>
      </c>
      <c r="H37" s="10">
        <f t="shared" si="6"/>
        <v>688084</v>
      </c>
      <c r="I37" s="10">
        <f t="shared" si="6"/>
        <v>656945</v>
      </c>
      <c r="J37" s="10">
        <f t="shared" si="6"/>
        <v>604643</v>
      </c>
      <c r="K37" s="10">
        <f t="shared" si="6"/>
        <v>643650</v>
      </c>
      <c r="L37" s="10">
        <f t="shared" si="6"/>
        <v>647747</v>
      </c>
      <c r="M37" s="10">
        <f t="shared" si="6"/>
        <v>805439</v>
      </c>
      <c r="N37" s="10">
        <f t="shared" si="6"/>
        <v>7748396</v>
      </c>
    </row>
    <row r="38" spans="1:14" ht="12.75">
      <c r="A38" s="474" t="s">
        <v>51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6"/>
    </row>
    <row r="39" spans="1:14" ht="12.75">
      <c r="A39" s="11" t="s">
        <v>52</v>
      </c>
      <c r="B39" s="1">
        <v>593302</v>
      </c>
      <c r="C39" s="1">
        <v>562275</v>
      </c>
      <c r="D39" s="1">
        <v>610859</v>
      </c>
      <c r="E39" s="1">
        <v>594602</v>
      </c>
      <c r="F39" s="1">
        <v>594650</v>
      </c>
      <c r="G39" s="1">
        <v>583143</v>
      </c>
      <c r="H39" s="1">
        <v>614089</v>
      </c>
      <c r="I39" s="1">
        <v>636771</v>
      </c>
      <c r="J39" s="1">
        <v>629283</v>
      </c>
      <c r="K39" s="1">
        <v>632825</v>
      </c>
      <c r="L39" s="1">
        <v>630787</v>
      </c>
      <c r="M39" s="1">
        <v>729385</v>
      </c>
      <c r="N39" s="4">
        <f>SUM(B39:M39)</f>
        <v>7411971</v>
      </c>
    </row>
    <row r="40" spans="1:14" ht="12.75">
      <c r="A40" s="11" t="s">
        <v>53</v>
      </c>
      <c r="B40" s="1">
        <v>46618</v>
      </c>
      <c r="C40" s="1">
        <v>51734</v>
      </c>
      <c r="D40" s="1">
        <v>55873</v>
      </c>
      <c r="E40" s="1">
        <v>50847</v>
      </c>
      <c r="F40" s="1">
        <v>63100</v>
      </c>
      <c r="G40" s="1">
        <v>59225</v>
      </c>
      <c r="H40" s="1">
        <v>54159</v>
      </c>
      <c r="I40" s="1">
        <v>57915</v>
      </c>
      <c r="J40" s="1">
        <v>61218</v>
      </c>
      <c r="K40" s="1">
        <v>61043</v>
      </c>
      <c r="L40" s="1">
        <v>60528</v>
      </c>
      <c r="M40" s="1">
        <v>64806</v>
      </c>
      <c r="N40" s="4">
        <f>SUM(B40:M40)</f>
        <v>687066</v>
      </c>
    </row>
    <row r="41" spans="1:14" ht="12.75">
      <c r="A41" s="11" t="s">
        <v>54</v>
      </c>
      <c r="B41" s="1">
        <v>3576</v>
      </c>
      <c r="C41" s="1">
        <v>3493</v>
      </c>
      <c r="D41" s="1">
        <v>3297</v>
      </c>
      <c r="E41" s="1">
        <v>2716</v>
      </c>
      <c r="F41" s="1">
        <v>3418</v>
      </c>
      <c r="G41" s="1">
        <v>3706</v>
      </c>
      <c r="H41" s="1">
        <v>4125</v>
      </c>
      <c r="I41" s="1">
        <v>3542</v>
      </c>
      <c r="J41" s="1">
        <v>3033</v>
      </c>
      <c r="K41" s="1">
        <v>3425</v>
      </c>
      <c r="L41" s="1">
        <v>3505</v>
      </c>
      <c r="M41" s="1">
        <v>3250</v>
      </c>
      <c r="N41" s="4">
        <f>SUM(B41:M41)</f>
        <v>41086</v>
      </c>
    </row>
    <row r="42" spans="1:14" ht="12.75">
      <c r="A42" s="12" t="s">
        <v>20</v>
      </c>
      <c r="B42" s="10">
        <f aca="true" t="shared" si="7" ref="B42:N42">SUM(B39:B41)</f>
        <v>643496</v>
      </c>
      <c r="C42" s="10">
        <f t="shared" si="7"/>
        <v>617502</v>
      </c>
      <c r="D42" s="10">
        <f t="shared" si="7"/>
        <v>670029</v>
      </c>
      <c r="E42" s="10">
        <f t="shared" si="7"/>
        <v>648165</v>
      </c>
      <c r="F42" s="10">
        <f t="shared" si="7"/>
        <v>661168</v>
      </c>
      <c r="G42" s="10">
        <f t="shared" si="7"/>
        <v>646074</v>
      </c>
      <c r="H42" s="10">
        <f t="shared" si="7"/>
        <v>672373</v>
      </c>
      <c r="I42" s="10">
        <f t="shared" si="7"/>
        <v>698228</v>
      </c>
      <c r="J42" s="10">
        <f t="shared" si="7"/>
        <v>693534</v>
      </c>
      <c r="K42" s="10">
        <f t="shared" si="7"/>
        <v>697293</v>
      </c>
      <c r="L42" s="10">
        <f t="shared" si="7"/>
        <v>694820</v>
      </c>
      <c r="M42" s="10">
        <f t="shared" si="7"/>
        <v>797441</v>
      </c>
      <c r="N42" s="10">
        <f t="shared" si="7"/>
        <v>8140123</v>
      </c>
    </row>
    <row r="43" spans="1:14" ht="12.75">
      <c r="A43" s="474" t="s">
        <v>55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6"/>
    </row>
    <row r="44" spans="1:14" ht="12.75">
      <c r="A44" s="11" t="s">
        <v>56</v>
      </c>
      <c r="B44" s="1">
        <v>83019</v>
      </c>
      <c r="C44" s="1">
        <v>53458</v>
      </c>
      <c r="D44" s="1">
        <v>55509</v>
      </c>
      <c r="E44" s="1">
        <v>67600</v>
      </c>
      <c r="F44" s="1">
        <v>56328</v>
      </c>
      <c r="G44" s="1">
        <v>67467</v>
      </c>
      <c r="H44" s="1">
        <v>75330</v>
      </c>
      <c r="I44" s="1">
        <v>69176</v>
      </c>
      <c r="J44" s="1">
        <v>63810</v>
      </c>
      <c r="K44" s="1">
        <v>70553</v>
      </c>
      <c r="L44" s="1">
        <v>68435</v>
      </c>
      <c r="M44" s="1">
        <v>89886</v>
      </c>
      <c r="N44" s="4">
        <f>SUM(B44:M44)</f>
        <v>820571</v>
      </c>
    </row>
    <row r="45" spans="1:14" ht="12.75">
      <c r="A45" s="11" t="s">
        <v>57</v>
      </c>
      <c r="B45" s="1">
        <v>451435</v>
      </c>
      <c r="C45" s="1">
        <v>372862</v>
      </c>
      <c r="D45" s="1">
        <v>424566</v>
      </c>
      <c r="E45" s="1">
        <v>441478</v>
      </c>
      <c r="F45" s="1">
        <v>486929</v>
      </c>
      <c r="G45" s="1">
        <v>497441</v>
      </c>
      <c r="H45" s="1">
        <v>453736</v>
      </c>
      <c r="I45" s="1">
        <v>396016</v>
      </c>
      <c r="J45" s="1">
        <v>355240</v>
      </c>
      <c r="K45" s="1">
        <v>362245</v>
      </c>
      <c r="L45" s="1">
        <v>354412</v>
      </c>
      <c r="M45" s="1">
        <v>431607</v>
      </c>
      <c r="N45" s="4">
        <f>SUM(B45:M45)</f>
        <v>5027967</v>
      </c>
    </row>
    <row r="46" spans="1:14" ht="12.75">
      <c r="A46" s="11" t="s">
        <v>58</v>
      </c>
      <c r="B46" s="1">
        <v>109201</v>
      </c>
      <c r="C46" s="1">
        <v>72285</v>
      </c>
      <c r="D46" s="1">
        <v>72500</v>
      </c>
      <c r="E46" s="1">
        <v>69890</v>
      </c>
      <c r="F46" s="1">
        <v>57939</v>
      </c>
      <c r="G46" s="1">
        <v>61027</v>
      </c>
      <c r="H46" s="1">
        <v>112545</v>
      </c>
      <c r="I46" s="1">
        <v>132380</v>
      </c>
      <c r="J46" s="1">
        <v>130650</v>
      </c>
      <c r="K46" s="1">
        <v>144424</v>
      </c>
      <c r="L46" s="1">
        <v>142084</v>
      </c>
      <c r="M46" s="1">
        <v>172467</v>
      </c>
      <c r="N46" s="4">
        <f>SUM(B46:M46)</f>
        <v>1277392</v>
      </c>
    </row>
    <row r="47" spans="1:14" ht="12.75">
      <c r="A47" s="11" t="s">
        <v>59</v>
      </c>
      <c r="B47" s="1">
        <v>76538</v>
      </c>
      <c r="C47" s="1">
        <v>49015</v>
      </c>
      <c r="D47" s="1">
        <v>51325</v>
      </c>
      <c r="E47" s="1">
        <v>61559</v>
      </c>
      <c r="F47" s="1">
        <v>52100</v>
      </c>
      <c r="G47" s="1">
        <v>59905</v>
      </c>
      <c r="H47" s="1">
        <v>65550</v>
      </c>
      <c r="I47" s="1">
        <v>61397</v>
      </c>
      <c r="J47" s="1">
        <v>56599</v>
      </c>
      <c r="K47" s="1">
        <v>62182</v>
      </c>
      <c r="L47" s="1">
        <v>60071</v>
      </c>
      <c r="M47" s="1">
        <v>80773</v>
      </c>
      <c r="N47" s="4">
        <f>SUM(B47:M47)</f>
        <v>737014</v>
      </c>
    </row>
    <row r="48" spans="1:14" ht="12.75">
      <c r="A48" s="12" t="s">
        <v>20</v>
      </c>
      <c r="B48" s="10">
        <f aca="true" t="shared" si="8" ref="B48:N48">SUM(B44:B47)</f>
        <v>720193</v>
      </c>
      <c r="C48" s="10">
        <f t="shared" si="8"/>
        <v>547620</v>
      </c>
      <c r="D48" s="10">
        <f t="shared" si="8"/>
        <v>603900</v>
      </c>
      <c r="E48" s="10">
        <f t="shared" si="8"/>
        <v>640527</v>
      </c>
      <c r="F48" s="10">
        <f t="shared" si="8"/>
        <v>653296</v>
      </c>
      <c r="G48" s="10">
        <f t="shared" si="8"/>
        <v>685840</v>
      </c>
      <c r="H48" s="10">
        <f t="shared" si="8"/>
        <v>707161</v>
      </c>
      <c r="I48" s="10">
        <f t="shared" si="8"/>
        <v>658969</v>
      </c>
      <c r="J48" s="10">
        <f t="shared" si="8"/>
        <v>606299</v>
      </c>
      <c r="K48" s="10">
        <f t="shared" si="8"/>
        <v>639404</v>
      </c>
      <c r="L48" s="10">
        <f t="shared" si="8"/>
        <v>625002</v>
      </c>
      <c r="M48" s="10">
        <f t="shared" si="8"/>
        <v>774733</v>
      </c>
      <c r="N48" s="10">
        <f t="shared" si="8"/>
        <v>7862944</v>
      </c>
    </row>
    <row r="49" spans="1:14" ht="12.75">
      <c r="A49" s="474" t="s">
        <v>60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6"/>
    </row>
    <row r="50" spans="1:14" ht="12.75">
      <c r="A50" s="11" t="s">
        <v>61</v>
      </c>
      <c r="B50" s="1">
        <v>211593</v>
      </c>
      <c r="C50" s="1">
        <v>184721</v>
      </c>
      <c r="D50" s="1">
        <v>196957</v>
      </c>
      <c r="E50" s="1">
        <v>195432</v>
      </c>
      <c r="F50" s="1">
        <v>198339</v>
      </c>
      <c r="G50" s="1">
        <v>201003</v>
      </c>
      <c r="H50" s="1">
        <v>211292</v>
      </c>
      <c r="I50" s="1">
        <v>205915</v>
      </c>
      <c r="J50" s="1">
        <v>201909</v>
      </c>
      <c r="K50" s="1">
        <v>211970</v>
      </c>
      <c r="L50" s="1">
        <v>207758</v>
      </c>
      <c r="M50" s="1">
        <v>225883</v>
      </c>
      <c r="N50" s="4">
        <f>SUM(B50:M50)</f>
        <v>2452772</v>
      </c>
    </row>
    <row r="51" spans="1:14" ht="12.75">
      <c r="A51" s="11" t="s">
        <v>62</v>
      </c>
      <c r="B51" s="1">
        <v>468061</v>
      </c>
      <c r="C51" s="1">
        <v>443028</v>
      </c>
      <c r="D51" s="1">
        <v>487264</v>
      </c>
      <c r="E51" s="1">
        <v>477538</v>
      </c>
      <c r="F51" s="1">
        <v>473374</v>
      </c>
      <c r="G51" s="1">
        <v>485209</v>
      </c>
      <c r="H51" s="1">
        <v>496164</v>
      </c>
      <c r="I51" s="1">
        <v>498424</v>
      </c>
      <c r="J51" s="1">
        <v>489408</v>
      </c>
      <c r="K51" s="1">
        <v>497754</v>
      </c>
      <c r="L51" s="1">
        <v>490742</v>
      </c>
      <c r="M51" s="1">
        <v>544037</v>
      </c>
      <c r="N51" s="4">
        <f>SUM(B51:M51)</f>
        <v>5851003</v>
      </c>
    </row>
    <row r="52" spans="1:14" ht="12.75">
      <c r="A52" s="12" t="s">
        <v>20</v>
      </c>
      <c r="B52" s="10">
        <f aca="true" t="shared" si="9" ref="B52:N52">SUM(B50:B51)</f>
        <v>679654</v>
      </c>
      <c r="C52" s="10">
        <f t="shared" si="9"/>
        <v>627749</v>
      </c>
      <c r="D52" s="10">
        <f t="shared" si="9"/>
        <v>684221</v>
      </c>
      <c r="E52" s="10">
        <f t="shared" si="9"/>
        <v>672970</v>
      </c>
      <c r="F52" s="10">
        <f t="shared" si="9"/>
        <v>671713</v>
      </c>
      <c r="G52" s="10">
        <f t="shared" si="9"/>
        <v>686212</v>
      </c>
      <c r="H52" s="10">
        <f t="shared" si="9"/>
        <v>707456</v>
      </c>
      <c r="I52" s="10">
        <f t="shared" si="9"/>
        <v>704339</v>
      </c>
      <c r="J52" s="10">
        <f t="shared" si="9"/>
        <v>691317</v>
      </c>
      <c r="K52" s="10">
        <f t="shared" si="9"/>
        <v>709724</v>
      </c>
      <c r="L52" s="10">
        <f t="shared" si="9"/>
        <v>698500</v>
      </c>
      <c r="M52" s="10">
        <f t="shared" si="9"/>
        <v>769920</v>
      </c>
      <c r="N52" s="10">
        <f t="shared" si="9"/>
        <v>8303775</v>
      </c>
    </row>
    <row r="53" spans="1:14" ht="12.75">
      <c r="A53" s="474" t="s">
        <v>65</v>
      </c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6"/>
    </row>
    <row r="54" spans="1:14" ht="12.75">
      <c r="A54" s="11" t="s">
        <v>66</v>
      </c>
      <c r="B54" s="1">
        <v>73126</v>
      </c>
      <c r="C54" s="1">
        <v>57685</v>
      </c>
      <c r="D54" s="1">
        <v>62286</v>
      </c>
      <c r="E54" s="1">
        <v>65533</v>
      </c>
      <c r="F54" s="1">
        <v>60656</v>
      </c>
      <c r="G54" s="1">
        <v>65299</v>
      </c>
      <c r="H54" s="1">
        <v>65531</v>
      </c>
      <c r="I54" s="1">
        <v>70966</v>
      </c>
      <c r="J54" s="1">
        <v>67376</v>
      </c>
      <c r="K54" s="1">
        <v>68090</v>
      </c>
      <c r="L54" s="1">
        <v>68243</v>
      </c>
      <c r="M54" s="1">
        <v>75809</v>
      </c>
      <c r="N54" s="4">
        <f aca="true" t="shared" si="10" ref="N54:N59">SUM(B54:M54)</f>
        <v>800600</v>
      </c>
    </row>
    <row r="55" spans="1:14" ht="12.75">
      <c r="A55" s="11" t="s">
        <v>67</v>
      </c>
      <c r="B55" s="1">
        <v>184696</v>
      </c>
      <c r="C55" s="1">
        <v>139095</v>
      </c>
      <c r="D55" s="1">
        <v>150531</v>
      </c>
      <c r="E55" s="1">
        <v>156247</v>
      </c>
      <c r="F55" s="1">
        <v>145356</v>
      </c>
      <c r="G55" s="1">
        <v>156571</v>
      </c>
      <c r="H55" s="1">
        <v>139095</v>
      </c>
      <c r="I55" s="1">
        <v>162146</v>
      </c>
      <c r="J55" s="1">
        <v>158047</v>
      </c>
      <c r="K55" s="1">
        <v>171607</v>
      </c>
      <c r="L55" s="1">
        <v>163249</v>
      </c>
      <c r="M55" s="1">
        <v>189349</v>
      </c>
      <c r="N55" s="4">
        <f t="shared" si="10"/>
        <v>1915989</v>
      </c>
    </row>
    <row r="56" spans="1:14" ht="12.75">
      <c r="A56" s="11" t="s">
        <v>68</v>
      </c>
      <c r="B56" s="1">
        <v>156771</v>
      </c>
      <c r="C56" s="1">
        <v>124660</v>
      </c>
      <c r="D56" s="1">
        <v>138914</v>
      </c>
      <c r="E56" s="1">
        <v>146525</v>
      </c>
      <c r="F56" s="1">
        <v>140436</v>
      </c>
      <c r="G56" s="1">
        <v>148830</v>
      </c>
      <c r="H56" s="1">
        <v>146525</v>
      </c>
      <c r="I56" s="1">
        <v>150672</v>
      </c>
      <c r="J56" s="1">
        <v>142656</v>
      </c>
      <c r="K56" s="1">
        <v>154549</v>
      </c>
      <c r="L56" s="1">
        <v>152839</v>
      </c>
      <c r="M56" s="1">
        <v>185003</v>
      </c>
      <c r="N56" s="4">
        <f t="shared" si="10"/>
        <v>1788380</v>
      </c>
    </row>
    <row r="57" spans="1:14" ht="12.75">
      <c r="A57" s="11" t="s">
        <v>69</v>
      </c>
      <c r="B57" s="1">
        <v>60371</v>
      </c>
      <c r="C57" s="1">
        <v>43820</v>
      </c>
      <c r="D57" s="1">
        <v>47374</v>
      </c>
      <c r="E57" s="1">
        <v>52184</v>
      </c>
      <c r="F57" s="1">
        <v>44641</v>
      </c>
      <c r="G57" s="1">
        <v>48002</v>
      </c>
      <c r="H57" s="1">
        <v>52184</v>
      </c>
      <c r="I57" s="1">
        <v>55512</v>
      </c>
      <c r="J57" s="1">
        <v>50964</v>
      </c>
      <c r="K57" s="1">
        <v>52719</v>
      </c>
      <c r="L57" s="1">
        <v>50729</v>
      </c>
      <c r="M57" s="1">
        <v>62071</v>
      </c>
      <c r="N57" s="4">
        <f t="shared" si="10"/>
        <v>620571</v>
      </c>
    </row>
    <row r="58" spans="1:14" ht="12.75">
      <c r="A58" s="11" t="s">
        <v>70</v>
      </c>
      <c r="B58" s="1">
        <v>72103</v>
      </c>
      <c r="C58" s="1">
        <v>52120</v>
      </c>
      <c r="D58" s="1">
        <v>59596</v>
      </c>
      <c r="E58" s="1">
        <v>64089</v>
      </c>
      <c r="F58" s="1">
        <v>57930</v>
      </c>
      <c r="G58" s="1">
        <v>61821</v>
      </c>
      <c r="H58" s="1">
        <v>64259</v>
      </c>
      <c r="I58" s="1">
        <v>71149</v>
      </c>
      <c r="J58" s="1">
        <v>65356</v>
      </c>
      <c r="K58" s="1">
        <v>69727</v>
      </c>
      <c r="L58" s="1">
        <v>69726</v>
      </c>
      <c r="M58" s="1">
        <v>76199</v>
      </c>
      <c r="N58" s="4">
        <f t="shared" si="10"/>
        <v>784075</v>
      </c>
    </row>
    <row r="59" spans="1:14" ht="21.75">
      <c r="A59" s="11" t="s">
        <v>71</v>
      </c>
      <c r="B59" s="1">
        <v>90738</v>
      </c>
      <c r="C59" s="1">
        <v>68324</v>
      </c>
      <c r="D59" s="1">
        <v>74419</v>
      </c>
      <c r="E59" s="1">
        <v>80485</v>
      </c>
      <c r="F59" s="1">
        <v>72490</v>
      </c>
      <c r="G59" s="1">
        <v>76612</v>
      </c>
      <c r="H59" s="1">
        <v>80485</v>
      </c>
      <c r="I59" s="1">
        <v>82261</v>
      </c>
      <c r="J59" s="1">
        <v>76984</v>
      </c>
      <c r="K59" s="1">
        <v>82466</v>
      </c>
      <c r="L59" s="1">
        <v>80164</v>
      </c>
      <c r="M59" s="1">
        <v>95357</v>
      </c>
      <c r="N59" s="4">
        <f t="shared" si="10"/>
        <v>960785</v>
      </c>
    </row>
    <row r="60" spans="1:14" ht="12.75">
      <c r="A60" s="12" t="s">
        <v>20</v>
      </c>
      <c r="B60" s="10">
        <f aca="true" t="shared" si="11" ref="B60:N60">SUM(B54:B59)</f>
        <v>637805</v>
      </c>
      <c r="C60" s="10">
        <f t="shared" si="11"/>
        <v>485704</v>
      </c>
      <c r="D60" s="10">
        <f t="shared" si="11"/>
        <v>533120</v>
      </c>
      <c r="E60" s="10">
        <f t="shared" si="11"/>
        <v>565063</v>
      </c>
      <c r="F60" s="10">
        <f t="shared" si="11"/>
        <v>521509</v>
      </c>
      <c r="G60" s="10">
        <f t="shared" si="11"/>
        <v>557135</v>
      </c>
      <c r="H60" s="10">
        <f t="shared" si="11"/>
        <v>548079</v>
      </c>
      <c r="I60" s="10">
        <f t="shared" si="11"/>
        <v>592706</v>
      </c>
      <c r="J60" s="10">
        <f t="shared" si="11"/>
        <v>561383</v>
      </c>
      <c r="K60" s="10">
        <f t="shared" si="11"/>
        <v>599158</v>
      </c>
      <c r="L60" s="10">
        <f t="shared" si="11"/>
        <v>584950</v>
      </c>
      <c r="M60" s="10">
        <f t="shared" si="11"/>
        <v>683788</v>
      </c>
      <c r="N60" s="10">
        <f t="shared" si="11"/>
        <v>6870400</v>
      </c>
    </row>
    <row r="61" spans="1:14" ht="12.75">
      <c r="A61" s="474" t="s">
        <v>72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6"/>
    </row>
    <row r="62" spans="1:14" ht="12.75">
      <c r="A62" s="11" t="s">
        <v>73</v>
      </c>
      <c r="B62" s="1">
        <v>225927</v>
      </c>
      <c r="C62" s="1">
        <v>200685</v>
      </c>
      <c r="D62" s="1">
        <v>218812</v>
      </c>
      <c r="E62" s="1">
        <v>208928</v>
      </c>
      <c r="F62" s="1">
        <v>216004</v>
      </c>
      <c r="G62" s="1">
        <v>213706</v>
      </c>
      <c r="H62" s="1">
        <v>220027</v>
      </c>
      <c r="I62" s="1">
        <v>224013</v>
      </c>
      <c r="J62" s="1">
        <v>212938</v>
      </c>
      <c r="K62" s="1">
        <v>217914</v>
      </c>
      <c r="L62" s="1">
        <v>216322</v>
      </c>
      <c r="M62" s="1">
        <v>247332</v>
      </c>
      <c r="N62" s="4">
        <f aca="true" t="shared" si="12" ref="N62:N69">SUM(B62:M62)</f>
        <v>2622608</v>
      </c>
    </row>
    <row r="63" spans="1:14" ht="12.75">
      <c r="A63" s="11" t="s">
        <v>74</v>
      </c>
      <c r="B63" s="1">
        <v>117138</v>
      </c>
      <c r="C63" s="1">
        <v>110149</v>
      </c>
      <c r="D63" s="1">
        <v>121496</v>
      </c>
      <c r="E63" s="1">
        <v>115524</v>
      </c>
      <c r="F63" s="1">
        <v>122104</v>
      </c>
      <c r="G63" s="1">
        <v>122097</v>
      </c>
      <c r="H63" s="1">
        <v>127776</v>
      </c>
      <c r="I63" s="1">
        <v>125409</v>
      </c>
      <c r="J63" s="1">
        <v>120054</v>
      </c>
      <c r="K63" s="1">
        <v>125688</v>
      </c>
      <c r="L63" s="1">
        <v>127961</v>
      </c>
      <c r="M63" s="1">
        <v>137094</v>
      </c>
      <c r="N63" s="4">
        <f t="shared" si="12"/>
        <v>1472490</v>
      </c>
    </row>
    <row r="64" spans="1:14" ht="12.75">
      <c r="A64" s="11" t="s">
        <v>75</v>
      </c>
      <c r="B64" s="1">
        <v>240582</v>
      </c>
      <c r="C64" s="1">
        <v>195095</v>
      </c>
      <c r="D64" s="1">
        <v>209291</v>
      </c>
      <c r="E64" s="1">
        <v>219044</v>
      </c>
      <c r="F64" s="1">
        <v>200343</v>
      </c>
      <c r="G64" s="1">
        <v>222889</v>
      </c>
      <c r="H64" s="1">
        <v>239466</v>
      </c>
      <c r="I64" s="1">
        <v>229825</v>
      </c>
      <c r="J64" s="1">
        <v>213953</v>
      </c>
      <c r="K64" s="1">
        <v>221785</v>
      </c>
      <c r="L64" s="1">
        <v>218235</v>
      </c>
      <c r="M64" s="1">
        <v>252184</v>
      </c>
      <c r="N64" s="4">
        <f t="shared" si="12"/>
        <v>2662692</v>
      </c>
    </row>
    <row r="65" spans="1:14" ht="12.75">
      <c r="A65" s="11" t="s">
        <v>76</v>
      </c>
      <c r="B65" s="1">
        <v>301339</v>
      </c>
      <c r="C65" s="1">
        <v>269184</v>
      </c>
      <c r="D65" s="1">
        <v>293596</v>
      </c>
      <c r="E65" s="1">
        <v>283459</v>
      </c>
      <c r="F65" s="1">
        <v>293719</v>
      </c>
      <c r="G65" s="1">
        <v>294531</v>
      </c>
      <c r="H65" s="1">
        <v>310309</v>
      </c>
      <c r="I65" s="1">
        <v>311188</v>
      </c>
      <c r="J65" s="1">
        <v>295124</v>
      </c>
      <c r="K65" s="1">
        <v>297252</v>
      </c>
      <c r="L65" s="1">
        <v>295426</v>
      </c>
      <c r="M65" s="1">
        <v>336752</v>
      </c>
      <c r="N65" s="4">
        <f t="shared" si="12"/>
        <v>3581879</v>
      </c>
    </row>
    <row r="66" spans="1:14" ht="12.75">
      <c r="A66" s="11" t="s">
        <v>77</v>
      </c>
      <c r="B66" s="1">
        <v>252717</v>
      </c>
      <c r="C66" s="1">
        <v>201886</v>
      </c>
      <c r="D66" s="1">
        <v>223293</v>
      </c>
      <c r="E66" s="1">
        <v>245687</v>
      </c>
      <c r="F66" s="1">
        <v>221094</v>
      </c>
      <c r="G66" s="1">
        <v>239028</v>
      </c>
      <c r="H66" s="1">
        <v>264442</v>
      </c>
      <c r="I66" s="1">
        <v>258620</v>
      </c>
      <c r="J66" s="1">
        <v>228080</v>
      </c>
      <c r="K66" s="1">
        <v>240411</v>
      </c>
      <c r="L66" s="1">
        <v>236713</v>
      </c>
      <c r="M66" s="1">
        <v>265974</v>
      </c>
      <c r="N66" s="4">
        <f t="shared" si="12"/>
        <v>2877945</v>
      </c>
    </row>
    <row r="67" spans="1:14" ht="12.75">
      <c r="A67" s="11" t="s">
        <v>78</v>
      </c>
      <c r="B67" s="1">
        <v>68502</v>
      </c>
      <c r="C67" s="1">
        <v>57089</v>
      </c>
      <c r="D67" s="1">
        <v>61107</v>
      </c>
      <c r="E67" s="1">
        <v>60495</v>
      </c>
      <c r="F67" s="1">
        <v>61926</v>
      </c>
      <c r="G67" s="1">
        <v>64515</v>
      </c>
      <c r="H67" s="1">
        <v>73904</v>
      </c>
      <c r="I67" s="1">
        <v>66314</v>
      </c>
      <c r="J67" s="1">
        <v>62520</v>
      </c>
      <c r="K67" s="1">
        <v>63484</v>
      </c>
      <c r="L67" s="1">
        <v>63032</v>
      </c>
      <c r="M67" s="1">
        <v>71022</v>
      </c>
      <c r="N67" s="4">
        <f t="shared" si="12"/>
        <v>773910</v>
      </c>
    </row>
    <row r="68" spans="1:14" ht="12.75">
      <c r="A68" s="11" t="s">
        <v>79</v>
      </c>
      <c r="B68" s="1">
        <v>136069</v>
      </c>
      <c r="C68" s="1">
        <v>106323</v>
      </c>
      <c r="D68" s="1">
        <v>115490</v>
      </c>
      <c r="E68" s="1">
        <v>135398</v>
      </c>
      <c r="F68" s="1">
        <v>110944</v>
      </c>
      <c r="G68" s="1">
        <v>128105</v>
      </c>
      <c r="H68" s="1">
        <v>140478</v>
      </c>
      <c r="I68" s="1">
        <v>138358</v>
      </c>
      <c r="J68" s="1">
        <v>125914</v>
      </c>
      <c r="K68" s="1">
        <v>127035</v>
      </c>
      <c r="L68" s="1">
        <v>126730</v>
      </c>
      <c r="M68" s="1">
        <v>146764</v>
      </c>
      <c r="N68" s="4">
        <f t="shared" si="12"/>
        <v>1537608</v>
      </c>
    </row>
    <row r="69" spans="1:14" ht="12.75">
      <c r="A69" s="11" t="s">
        <v>80</v>
      </c>
      <c r="B69" s="1">
        <v>200558</v>
      </c>
      <c r="C69" s="1">
        <v>164664</v>
      </c>
      <c r="D69" s="1">
        <v>179093</v>
      </c>
      <c r="E69" s="1">
        <v>197378</v>
      </c>
      <c r="F69" s="1">
        <v>168637</v>
      </c>
      <c r="G69" s="1">
        <v>192532</v>
      </c>
      <c r="H69" s="1">
        <v>210220</v>
      </c>
      <c r="I69" s="1">
        <v>210512</v>
      </c>
      <c r="J69" s="1">
        <v>193621</v>
      </c>
      <c r="K69" s="1">
        <v>195462</v>
      </c>
      <c r="L69" s="1">
        <v>191159</v>
      </c>
      <c r="M69" s="1">
        <v>219306</v>
      </c>
      <c r="N69" s="4">
        <f t="shared" si="12"/>
        <v>2323142</v>
      </c>
    </row>
    <row r="70" spans="1:14" ht="12.75">
      <c r="A70" s="12" t="s">
        <v>20</v>
      </c>
      <c r="B70" s="10">
        <f aca="true" t="shared" si="13" ref="B70:N70">SUM(B62:B69)</f>
        <v>1542832</v>
      </c>
      <c r="C70" s="10">
        <f t="shared" si="13"/>
        <v>1305075</v>
      </c>
      <c r="D70" s="10">
        <f t="shared" si="13"/>
        <v>1422178</v>
      </c>
      <c r="E70" s="10">
        <f t="shared" si="13"/>
        <v>1465913</v>
      </c>
      <c r="F70" s="10">
        <f t="shared" si="13"/>
        <v>1394771</v>
      </c>
      <c r="G70" s="10">
        <f t="shared" si="13"/>
        <v>1477403</v>
      </c>
      <c r="H70" s="10">
        <f t="shared" si="13"/>
        <v>1586622</v>
      </c>
      <c r="I70" s="10">
        <f t="shared" si="13"/>
        <v>1564239</v>
      </c>
      <c r="J70" s="10">
        <f t="shared" si="13"/>
        <v>1452204</v>
      </c>
      <c r="K70" s="10">
        <f t="shared" si="13"/>
        <v>1489031</v>
      </c>
      <c r="L70" s="10">
        <f t="shared" si="13"/>
        <v>1475578</v>
      </c>
      <c r="M70" s="10">
        <f t="shared" si="13"/>
        <v>1676428</v>
      </c>
      <c r="N70" s="10">
        <f t="shared" si="13"/>
        <v>17852274</v>
      </c>
    </row>
    <row r="71" spans="1:14" ht="12.75">
      <c r="A71" s="474" t="s">
        <v>81</v>
      </c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6"/>
    </row>
    <row r="72" spans="1:14" ht="12.75">
      <c r="A72" s="11" t="s">
        <v>119</v>
      </c>
      <c r="B72" s="1">
        <v>232312</v>
      </c>
      <c r="C72" s="1">
        <v>177485</v>
      </c>
      <c r="D72" s="1">
        <v>194501</v>
      </c>
      <c r="E72" s="1">
        <v>208363</v>
      </c>
      <c r="F72" s="1">
        <v>189356</v>
      </c>
      <c r="G72" s="1">
        <v>217125</v>
      </c>
      <c r="H72" s="1">
        <v>231614</v>
      </c>
      <c r="I72" s="1">
        <v>209327</v>
      </c>
      <c r="J72" s="1">
        <v>212310</v>
      </c>
      <c r="K72" s="1">
        <v>219387</v>
      </c>
      <c r="L72" s="1">
        <v>212310</v>
      </c>
      <c r="M72" s="1">
        <v>219387</v>
      </c>
      <c r="N72" s="4">
        <f>SUM(B72:M72)</f>
        <v>2523477</v>
      </c>
    </row>
    <row r="73" spans="1:14" ht="12.75">
      <c r="A73" s="11" t="s">
        <v>83</v>
      </c>
      <c r="B73" s="1">
        <v>115106</v>
      </c>
      <c r="C73" s="1">
        <v>87507</v>
      </c>
      <c r="D73" s="1">
        <v>93212</v>
      </c>
      <c r="E73" s="1">
        <v>103712</v>
      </c>
      <c r="F73" s="1">
        <v>95113</v>
      </c>
      <c r="G73" s="1">
        <v>111719</v>
      </c>
      <c r="H73" s="1">
        <v>122619</v>
      </c>
      <c r="I73" s="1">
        <v>108579</v>
      </c>
      <c r="J73" s="1">
        <v>100960</v>
      </c>
      <c r="K73" s="1">
        <v>105678</v>
      </c>
      <c r="L73" s="1">
        <v>109674</v>
      </c>
      <c r="M73" s="1">
        <v>130981</v>
      </c>
      <c r="N73" s="4">
        <f>SUM(B73:M73)</f>
        <v>1284860</v>
      </c>
    </row>
    <row r="74" spans="1:14" ht="12.75">
      <c r="A74" s="11" t="s">
        <v>84</v>
      </c>
      <c r="B74" s="1">
        <v>78155</v>
      </c>
      <c r="C74" s="1">
        <v>52373</v>
      </c>
      <c r="D74" s="1">
        <v>55524</v>
      </c>
      <c r="E74" s="1">
        <v>67848</v>
      </c>
      <c r="F74" s="1">
        <v>55892</v>
      </c>
      <c r="G74" s="1">
        <v>72426</v>
      </c>
      <c r="H74" s="1">
        <v>79677</v>
      </c>
      <c r="I74" s="1">
        <v>64485</v>
      </c>
      <c r="J74" s="1">
        <v>59771</v>
      </c>
      <c r="K74" s="1">
        <v>64772</v>
      </c>
      <c r="L74" s="1">
        <v>66727</v>
      </c>
      <c r="M74" s="1">
        <v>86929</v>
      </c>
      <c r="N74" s="4">
        <f>SUM(B74:M74)</f>
        <v>804579</v>
      </c>
    </row>
    <row r="75" spans="1:14" ht="12.75">
      <c r="A75" s="12" t="s">
        <v>20</v>
      </c>
      <c r="B75" s="10">
        <f aca="true" t="shared" si="14" ref="B75:N75">SUM(B72:B74)</f>
        <v>425573</v>
      </c>
      <c r="C75" s="10">
        <f t="shared" si="14"/>
        <v>317365</v>
      </c>
      <c r="D75" s="10">
        <f t="shared" si="14"/>
        <v>343237</v>
      </c>
      <c r="E75" s="10">
        <f t="shared" si="14"/>
        <v>379923</v>
      </c>
      <c r="F75" s="10">
        <f t="shared" si="14"/>
        <v>340361</v>
      </c>
      <c r="G75" s="10">
        <f t="shared" si="14"/>
        <v>401270</v>
      </c>
      <c r="H75" s="10">
        <f t="shared" si="14"/>
        <v>433910</v>
      </c>
      <c r="I75" s="10">
        <f t="shared" si="14"/>
        <v>382391</v>
      </c>
      <c r="J75" s="10">
        <f t="shared" si="14"/>
        <v>373041</v>
      </c>
      <c r="K75" s="10">
        <f t="shared" si="14"/>
        <v>389837</v>
      </c>
      <c r="L75" s="10">
        <f t="shared" si="14"/>
        <v>388711</v>
      </c>
      <c r="M75" s="10">
        <f t="shared" si="14"/>
        <v>437297</v>
      </c>
      <c r="N75" s="10">
        <f t="shared" si="14"/>
        <v>4612916</v>
      </c>
    </row>
    <row r="76" spans="1:14" ht="12.75">
      <c r="A76" s="474" t="s">
        <v>85</v>
      </c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6"/>
    </row>
    <row r="77" spans="1:14" ht="12.75">
      <c r="A77" s="11" t="s">
        <v>86</v>
      </c>
      <c r="B77" s="1">
        <v>28466</v>
      </c>
      <c r="C77" s="1">
        <v>21784</v>
      </c>
      <c r="D77" s="1">
        <v>24958</v>
      </c>
      <c r="E77" s="1">
        <v>26519</v>
      </c>
      <c r="F77" s="1">
        <v>27692</v>
      </c>
      <c r="G77" s="1">
        <v>27785</v>
      </c>
      <c r="H77" s="1">
        <v>29917</v>
      </c>
      <c r="I77" s="1">
        <v>29480</v>
      </c>
      <c r="J77" s="1">
        <v>26882</v>
      </c>
      <c r="K77" s="1">
        <v>27272</v>
      </c>
      <c r="L77" s="1">
        <v>26796</v>
      </c>
      <c r="M77" s="1">
        <v>30102</v>
      </c>
      <c r="N77" s="4">
        <f>SUM(B77:M77)</f>
        <v>327653</v>
      </c>
    </row>
    <row r="78" spans="1:14" ht="12.75">
      <c r="A78" s="11" t="s">
        <v>87</v>
      </c>
      <c r="B78" s="1">
        <v>100146</v>
      </c>
      <c r="C78" s="1">
        <v>99497</v>
      </c>
      <c r="D78" s="1">
        <v>106794</v>
      </c>
      <c r="E78" s="1">
        <v>100723</v>
      </c>
      <c r="F78" s="1">
        <v>109578</v>
      </c>
      <c r="G78" s="1">
        <v>106382</v>
      </c>
      <c r="H78" s="1">
        <v>105999</v>
      </c>
      <c r="I78" s="1">
        <v>108880</v>
      </c>
      <c r="J78" s="1">
        <v>111428</v>
      </c>
      <c r="K78" s="1">
        <v>108898</v>
      </c>
      <c r="L78" s="1">
        <v>108903</v>
      </c>
      <c r="M78" s="1">
        <v>117672</v>
      </c>
      <c r="N78" s="4">
        <f>SUM(B78:M78)</f>
        <v>1284900</v>
      </c>
    </row>
    <row r="79" spans="1:14" ht="12.75">
      <c r="A79" s="12" t="s">
        <v>20</v>
      </c>
      <c r="B79" s="10">
        <f aca="true" t="shared" si="15" ref="B79:N79">SUM(B77:B78)</f>
        <v>128612</v>
      </c>
      <c r="C79" s="10">
        <f t="shared" si="15"/>
        <v>121281</v>
      </c>
      <c r="D79" s="10">
        <f t="shared" si="15"/>
        <v>131752</v>
      </c>
      <c r="E79" s="10">
        <f t="shared" si="15"/>
        <v>127242</v>
      </c>
      <c r="F79" s="10">
        <f t="shared" si="15"/>
        <v>137270</v>
      </c>
      <c r="G79" s="10">
        <f t="shared" si="15"/>
        <v>134167</v>
      </c>
      <c r="H79" s="10">
        <f t="shared" si="15"/>
        <v>135916</v>
      </c>
      <c r="I79" s="10">
        <f t="shared" si="15"/>
        <v>138360</v>
      </c>
      <c r="J79" s="10">
        <f t="shared" si="15"/>
        <v>138310</v>
      </c>
      <c r="K79" s="10">
        <f t="shared" si="15"/>
        <v>136170</v>
      </c>
      <c r="L79" s="10">
        <f t="shared" si="15"/>
        <v>135699</v>
      </c>
      <c r="M79" s="10">
        <f t="shared" si="15"/>
        <v>147774</v>
      </c>
      <c r="N79" s="10">
        <f t="shared" si="15"/>
        <v>1612553</v>
      </c>
    </row>
    <row r="80" spans="1:14" ht="12.75">
      <c r="A80" s="474" t="s">
        <v>88</v>
      </c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6"/>
    </row>
    <row r="81" spans="1:14" ht="12.75">
      <c r="A81" s="11" t="s">
        <v>89</v>
      </c>
      <c r="B81" s="1">
        <v>269367</v>
      </c>
      <c r="C81" s="1">
        <v>220853</v>
      </c>
      <c r="D81" s="1">
        <v>242891</v>
      </c>
      <c r="E81" s="1">
        <v>244790</v>
      </c>
      <c r="F81" s="1">
        <v>238725</v>
      </c>
      <c r="G81" s="1">
        <v>248018</v>
      </c>
      <c r="H81" s="1">
        <v>267280</v>
      </c>
      <c r="I81" s="1">
        <v>266355</v>
      </c>
      <c r="J81" s="1">
        <v>249066</v>
      </c>
      <c r="K81" s="1">
        <v>254957</v>
      </c>
      <c r="L81" s="1">
        <v>253531</v>
      </c>
      <c r="M81" s="1">
        <v>280802</v>
      </c>
      <c r="N81" s="4">
        <f>SUM(B81:M81)</f>
        <v>3036635</v>
      </c>
    </row>
    <row r="82" spans="1:14" ht="12.75">
      <c r="A82" s="12" t="s">
        <v>20</v>
      </c>
      <c r="B82" s="10">
        <f aca="true" t="shared" si="16" ref="B82:N82">SUM(B81)</f>
        <v>269367</v>
      </c>
      <c r="C82" s="10">
        <f t="shared" si="16"/>
        <v>220853</v>
      </c>
      <c r="D82" s="10">
        <f t="shared" si="16"/>
        <v>242891</v>
      </c>
      <c r="E82" s="10">
        <f t="shared" si="16"/>
        <v>244790</v>
      </c>
      <c r="F82" s="10">
        <f t="shared" si="16"/>
        <v>238725</v>
      </c>
      <c r="G82" s="10">
        <f t="shared" si="16"/>
        <v>248018</v>
      </c>
      <c r="H82" s="10">
        <f t="shared" si="16"/>
        <v>267280</v>
      </c>
      <c r="I82" s="10">
        <f t="shared" si="16"/>
        <v>266355</v>
      </c>
      <c r="J82" s="10">
        <f t="shared" si="16"/>
        <v>249066</v>
      </c>
      <c r="K82" s="10">
        <f t="shared" si="16"/>
        <v>254957</v>
      </c>
      <c r="L82" s="10">
        <f t="shared" si="16"/>
        <v>253531</v>
      </c>
      <c r="M82" s="10">
        <f t="shared" si="16"/>
        <v>280802</v>
      </c>
      <c r="N82" s="10">
        <f t="shared" si="16"/>
        <v>3036635</v>
      </c>
    </row>
    <row r="83" spans="1:14" ht="12.75">
      <c r="A83" s="474" t="s">
        <v>96</v>
      </c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6"/>
    </row>
    <row r="84" spans="1:14" ht="12.75">
      <c r="A84" s="11" t="s">
        <v>97</v>
      </c>
      <c r="B84" s="1">
        <v>51973</v>
      </c>
      <c r="C84" s="1">
        <v>38511</v>
      </c>
      <c r="D84" s="1">
        <v>43202</v>
      </c>
      <c r="E84" s="1">
        <v>44612</v>
      </c>
      <c r="F84" s="1">
        <v>41607</v>
      </c>
      <c r="G84" s="1">
        <v>42622</v>
      </c>
      <c r="H84" s="1">
        <v>45110</v>
      </c>
      <c r="I84" s="1">
        <v>44912</v>
      </c>
      <c r="J84" s="1">
        <v>43295</v>
      </c>
      <c r="K84" s="1">
        <v>45802</v>
      </c>
      <c r="L84" s="1">
        <v>48400</v>
      </c>
      <c r="M84" s="1">
        <v>63335</v>
      </c>
      <c r="N84" s="4">
        <f>SUM(B84:M84)</f>
        <v>553381</v>
      </c>
    </row>
    <row r="85" spans="1:14" ht="12.75">
      <c r="A85" s="11" t="s">
        <v>99</v>
      </c>
      <c r="B85" s="1">
        <v>40905</v>
      </c>
      <c r="C85" s="1">
        <v>32521</v>
      </c>
      <c r="D85" s="1">
        <v>32574</v>
      </c>
      <c r="E85" s="1">
        <v>38615</v>
      </c>
      <c r="F85" s="1">
        <v>32427</v>
      </c>
      <c r="G85" s="1">
        <v>34255</v>
      </c>
      <c r="H85" s="1">
        <v>40151</v>
      </c>
      <c r="I85" s="1">
        <v>35528</v>
      </c>
      <c r="J85" s="1">
        <v>31657</v>
      </c>
      <c r="K85" s="1">
        <v>36118</v>
      </c>
      <c r="L85" s="1">
        <v>36701</v>
      </c>
      <c r="M85" s="1">
        <v>44945</v>
      </c>
      <c r="N85" s="4">
        <f>SUM(B85:M85)</f>
        <v>436397</v>
      </c>
    </row>
    <row r="86" spans="1:14" ht="12.75">
      <c r="A86" s="11" t="s">
        <v>100</v>
      </c>
      <c r="B86" s="1">
        <v>74187</v>
      </c>
      <c r="C86" s="1">
        <v>44001</v>
      </c>
      <c r="D86" s="1">
        <v>43868</v>
      </c>
      <c r="E86" s="1">
        <v>54621</v>
      </c>
      <c r="F86" s="1">
        <v>42891</v>
      </c>
      <c r="G86" s="1">
        <v>48315</v>
      </c>
      <c r="H86" s="1">
        <v>58391</v>
      </c>
      <c r="I86" s="1">
        <v>49926</v>
      </c>
      <c r="J86" s="1">
        <v>43683</v>
      </c>
      <c r="K86" s="1">
        <v>46843</v>
      </c>
      <c r="L86" s="1">
        <v>47809</v>
      </c>
      <c r="M86" s="1">
        <v>63154</v>
      </c>
      <c r="N86" s="4">
        <f>SUM(B86:M86)</f>
        <v>617689</v>
      </c>
    </row>
    <row r="87" spans="1:14" ht="12.75">
      <c r="A87" s="11" t="s">
        <v>101</v>
      </c>
      <c r="B87" s="1">
        <v>55120</v>
      </c>
      <c r="C87" s="1">
        <v>42485</v>
      </c>
      <c r="D87" s="1">
        <v>46479</v>
      </c>
      <c r="E87" s="1">
        <v>45081</v>
      </c>
      <c r="F87" s="1">
        <v>43065</v>
      </c>
      <c r="G87" s="1">
        <v>43854</v>
      </c>
      <c r="H87" s="1">
        <v>47339</v>
      </c>
      <c r="I87" s="1">
        <v>47633</v>
      </c>
      <c r="J87" s="1">
        <v>44907</v>
      </c>
      <c r="K87" s="1">
        <v>45639</v>
      </c>
      <c r="L87" s="1">
        <v>50329</v>
      </c>
      <c r="M87" s="1">
        <v>65234</v>
      </c>
      <c r="N87" s="4">
        <f>SUM(B87:M87)</f>
        <v>577165</v>
      </c>
    </row>
    <row r="88" spans="1:14" ht="12.75">
      <c r="A88" s="12" t="s">
        <v>20</v>
      </c>
      <c r="B88" s="10">
        <f aca="true" t="shared" si="17" ref="B88:N88">SUM(B84:B87)</f>
        <v>222185</v>
      </c>
      <c r="C88" s="10">
        <f t="shared" si="17"/>
        <v>157518</v>
      </c>
      <c r="D88" s="10">
        <f t="shared" si="17"/>
        <v>166123</v>
      </c>
      <c r="E88" s="10">
        <f t="shared" si="17"/>
        <v>182929</v>
      </c>
      <c r="F88" s="10">
        <f t="shared" si="17"/>
        <v>159990</v>
      </c>
      <c r="G88" s="10">
        <f t="shared" si="17"/>
        <v>169046</v>
      </c>
      <c r="H88" s="10">
        <f t="shared" si="17"/>
        <v>190991</v>
      </c>
      <c r="I88" s="10">
        <f t="shared" si="17"/>
        <v>177999</v>
      </c>
      <c r="J88" s="10">
        <f t="shared" si="17"/>
        <v>163542</v>
      </c>
      <c r="K88" s="10">
        <f t="shared" si="17"/>
        <v>174402</v>
      </c>
      <c r="L88" s="10">
        <f t="shared" si="17"/>
        <v>183239</v>
      </c>
      <c r="M88" s="10">
        <f t="shared" si="17"/>
        <v>236668</v>
      </c>
      <c r="N88" s="10">
        <f t="shared" si="17"/>
        <v>2184632</v>
      </c>
    </row>
    <row r="89" spans="1:14" ht="12.75">
      <c r="A89" s="474" t="s">
        <v>103</v>
      </c>
      <c r="B89" s="475"/>
      <c r="C89" s="475"/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6"/>
    </row>
    <row r="90" spans="1:14" ht="12.75">
      <c r="A90" s="11" t="s">
        <v>104</v>
      </c>
      <c r="B90" s="1">
        <v>201038</v>
      </c>
      <c r="C90" s="1">
        <v>143493</v>
      </c>
      <c r="D90" s="1">
        <v>156066</v>
      </c>
      <c r="E90" s="1">
        <v>177599</v>
      </c>
      <c r="F90" s="1">
        <v>149880</v>
      </c>
      <c r="G90" s="1">
        <v>173057</v>
      </c>
      <c r="H90" s="1">
        <v>198343</v>
      </c>
      <c r="I90" s="1">
        <v>193582</v>
      </c>
      <c r="J90" s="1">
        <v>169592</v>
      </c>
      <c r="K90" s="1">
        <v>174720</v>
      </c>
      <c r="L90" s="1">
        <v>173368</v>
      </c>
      <c r="M90" s="1">
        <v>215870</v>
      </c>
      <c r="N90" s="4">
        <f>SUM(B90:M90)</f>
        <v>2126608</v>
      </c>
    </row>
    <row r="91" spans="1:14" ht="12.75">
      <c r="A91" s="11" t="s">
        <v>105</v>
      </c>
      <c r="B91" s="1">
        <v>127651</v>
      </c>
      <c r="C91" s="1">
        <v>83413</v>
      </c>
      <c r="D91" s="1">
        <v>93233</v>
      </c>
      <c r="E91" s="1">
        <v>108862</v>
      </c>
      <c r="F91" s="1">
        <v>88452</v>
      </c>
      <c r="G91" s="1">
        <v>101362</v>
      </c>
      <c r="H91" s="1">
        <v>117969</v>
      </c>
      <c r="I91" s="1">
        <v>124509</v>
      </c>
      <c r="J91" s="1">
        <v>108134</v>
      </c>
      <c r="K91" s="1">
        <v>103989</v>
      </c>
      <c r="L91" s="1">
        <v>105923</v>
      </c>
      <c r="M91" s="1">
        <v>141072</v>
      </c>
      <c r="N91" s="4">
        <f>SUM(B91:M91)</f>
        <v>1304569</v>
      </c>
    </row>
    <row r="92" spans="1:14" ht="12.75">
      <c r="A92" s="11" t="s">
        <v>106</v>
      </c>
      <c r="B92" s="1">
        <v>109383</v>
      </c>
      <c r="C92" s="1">
        <v>68311</v>
      </c>
      <c r="D92" s="1">
        <v>75068</v>
      </c>
      <c r="E92" s="1">
        <v>92868</v>
      </c>
      <c r="F92" s="1">
        <v>72396</v>
      </c>
      <c r="G92" s="1">
        <v>83826</v>
      </c>
      <c r="H92" s="1">
        <v>100484</v>
      </c>
      <c r="I92" s="1">
        <v>106709</v>
      </c>
      <c r="J92" s="1">
        <v>91878</v>
      </c>
      <c r="K92" s="1">
        <v>85535</v>
      </c>
      <c r="L92" s="1">
        <v>85527</v>
      </c>
      <c r="M92" s="1">
        <v>111988</v>
      </c>
      <c r="N92" s="4">
        <f>SUM(B92:M92)</f>
        <v>1083973</v>
      </c>
    </row>
    <row r="93" spans="1:14" ht="12.75">
      <c r="A93" s="11" t="s">
        <v>107</v>
      </c>
      <c r="B93" s="1">
        <v>92395</v>
      </c>
      <c r="C93" s="1">
        <v>50616</v>
      </c>
      <c r="D93" s="1">
        <v>56927</v>
      </c>
      <c r="E93" s="1">
        <v>74753</v>
      </c>
      <c r="F93" s="1">
        <v>53317</v>
      </c>
      <c r="G93" s="1">
        <v>66036</v>
      </c>
      <c r="H93" s="1">
        <v>83433</v>
      </c>
      <c r="I93" s="1">
        <v>85529</v>
      </c>
      <c r="J93" s="1">
        <v>69801</v>
      </c>
      <c r="K93" s="1">
        <v>67758</v>
      </c>
      <c r="L93" s="1">
        <v>67518</v>
      </c>
      <c r="M93" s="1">
        <v>90716</v>
      </c>
      <c r="N93" s="4">
        <f>SUM(B93:M93)</f>
        <v>858799</v>
      </c>
    </row>
    <row r="94" spans="1:14" ht="12.75">
      <c r="A94" s="11" t="s">
        <v>108</v>
      </c>
      <c r="B94" s="1">
        <v>120507</v>
      </c>
      <c r="C94" s="1">
        <v>77173</v>
      </c>
      <c r="D94" s="1">
        <v>85576</v>
      </c>
      <c r="E94" s="1">
        <v>101805</v>
      </c>
      <c r="F94" s="1">
        <v>82235</v>
      </c>
      <c r="G94" s="1">
        <v>94480</v>
      </c>
      <c r="H94" s="1">
        <v>109463</v>
      </c>
      <c r="I94" s="1">
        <v>115791</v>
      </c>
      <c r="J94" s="1">
        <v>100418</v>
      </c>
      <c r="K94" s="1">
        <v>95432</v>
      </c>
      <c r="L94" s="1">
        <v>97016</v>
      </c>
      <c r="M94" s="1">
        <v>124639</v>
      </c>
      <c r="N94" s="4">
        <f>SUM(B94:M94)</f>
        <v>1204535</v>
      </c>
    </row>
    <row r="95" spans="1:14" ht="12.75">
      <c r="A95" s="12" t="s">
        <v>20</v>
      </c>
      <c r="B95" s="10">
        <f aca="true" t="shared" si="18" ref="B95:N95">SUM(B90:B94)</f>
        <v>650974</v>
      </c>
      <c r="C95" s="10">
        <f t="shared" si="18"/>
        <v>423006</v>
      </c>
      <c r="D95" s="10">
        <f t="shared" si="18"/>
        <v>466870</v>
      </c>
      <c r="E95" s="10">
        <f t="shared" si="18"/>
        <v>555887</v>
      </c>
      <c r="F95" s="10">
        <f t="shared" si="18"/>
        <v>446280</v>
      </c>
      <c r="G95" s="10">
        <f t="shared" si="18"/>
        <v>518761</v>
      </c>
      <c r="H95" s="10">
        <f t="shared" si="18"/>
        <v>609692</v>
      </c>
      <c r="I95" s="10">
        <f t="shared" si="18"/>
        <v>626120</v>
      </c>
      <c r="J95" s="10">
        <f t="shared" si="18"/>
        <v>539823</v>
      </c>
      <c r="K95" s="10">
        <f t="shared" si="18"/>
        <v>527434</v>
      </c>
      <c r="L95" s="10">
        <f t="shared" si="18"/>
        <v>529352</v>
      </c>
      <c r="M95" s="10">
        <f t="shared" si="18"/>
        <v>684285</v>
      </c>
      <c r="N95" s="10">
        <f t="shared" si="18"/>
        <v>6578484</v>
      </c>
    </row>
    <row r="96" spans="1:14" ht="13.5" thickBot="1">
      <c r="A96" s="5" t="s">
        <v>16</v>
      </c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7"/>
      <c r="N96" s="8"/>
    </row>
    <row r="98" ht="13.5" thickBot="1"/>
    <row r="99" spans="1:14" ht="21.75" thickBot="1">
      <c r="A99" s="38" t="s">
        <v>181</v>
      </c>
      <c r="B99" s="42">
        <f>+B9+B18+B24+B29+B32+B37+B42+B48+B52+B60+B70+B75+B79+B82+B88+B95</f>
        <v>9653077</v>
      </c>
      <c r="C99" s="42">
        <f aca="true" t="shared" si="19" ref="C99:N99">+C9+C18+C24+C29+C32+C37+C42+C48+C52+C60+C70+C75+C79+C82+C88+C95</f>
        <v>7350375</v>
      </c>
      <c r="D99" s="42">
        <f t="shared" si="19"/>
        <v>8058365</v>
      </c>
      <c r="E99" s="42">
        <f t="shared" si="19"/>
        <v>8653633</v>
      </c>
      <c r="F99" s="42">
        <f t="shared" si="19"/>
        <v>7941410</v>
      </c>
      <c r="G99" s="42">
        <f t="shared" si="19"/>
        <v>8625715</v>
      </c>
      <c r="H99" s="42">
        <f t="shared" si="19"/>
        <v>9339475</v>
      </c>
      <c r="I99" s="42">
        <f t="shared" si="19"/>
        <v>8994471</v>
      </c>
      <c r="J99" s="42">
        <f t="shared" si="19"/>
        <v>8390320</v>
      </c>
      <c r="K99" s="42">
        <f t="shared" si="19"/>
        <v>8753789</v>
      </c>
      <c r="L99" s="42">
        <f t="shared" si="19"/>
        <v>8667041</v>
      </c>
      <c r="M99" s="42">
        <f t="shared" si="19"/>
        <v>10288583</v>
      </c>
      <c r="N99" s="42">
        <f t="shared" si="19"/>
        <v>104716254</v>
      </c>
    </row>
  </sheetData>
  <sheetProtection password="855B" sheet="1"/>
  <mergeCells count="20">
    <mergeCell ref="A1:N1"/>
    <mergeCell ref="A2:N2"/>
    <mergeCell ref="A3:N3"/>
    <mergeCell ref="A76:N76"/>
    <mergeCell ref="A71:N71"/>
    <mergeCell ref="A25:N25"/>
    <mergeCell ref="A30:N30"/>
    <mergeCell ref="A33:N33"/>
    <mergeCell ref="A38:N38"/>
    <mergeCell ref="A4:N4"/>
    <mergeCell ref="A6:N6"/>
    <mergeCell ref="A10:N10"/>
    <mergeCell ref="A19:N19"/>
    <mergeCell ref="A83:N83"/>
    <mergeCell ref="A89:N89"/>
    <mergeCell ref="A80:N80"/>
    <mergeCell ref="A43:N43"/>
    <mergeCell ref="A49:N49"/>
    <mergeCell ref="A53:N53"/>
    <mergeCell ref="A61:N6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pane xSplit="1" ySplit="4" topLeftCell="D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8" sqref="A108"/>
    </sheetView>
  </sheetViews>
  <sheetFormatPr defaultColWidth="11.421875" defaultRowHeight="12.75"/>
  <cols>
    <col min="1" max="1" width="29.28125" style="0" customWidth="1"/>
    <col min="10" max="10" width="12.421875" style="0" bestFit="1" customWidth="1"/>
    <col min="14" max="14" width="12.421875" style="0" bestFit="1" customWidth="1"/>
  </cols>
  <sheetData>
    <row r="1" spans="1:14" ht="12.7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2.75">
      <c r="A2" s="472" t="s">
        <v>112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3.5" thickBo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4" ht="12.75">
      <c r="A4" s="480" t="s">
        <v>118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2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477" t="s">
        <v>21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9"/>
    </row>
    <row r="7" spans="1:14" ht="12.75">
      <c r="A7" s="3" t="s">
        <v>22</v>
      </c>
      <c r="B7" s="1">
        <v>456816</v>
      </c>
      <c r="C7" s="1">
        <v>271839</v>
      </c>
      <c r="D7" s="1">
        <v>325748</v>
      </c>
      <c r="E7" s="1">
        <v>349766</v>
      </c>
      <c r="F7" s="1">
        <v>315125</v>
      </c>
      <c r="G7" s="1">
        <v>381057</v>
      </c>
      <c r="H7" s="1">
        <v>415894</v>
      </c>
      <c r="I7" s="1">
        <v>345196</v>
      </c>
      <c r="J7" s="1">
        <v>319953</v>
      </c>
      <c r="K7" s="1">
        <v>351280</v>
      </c>
      <c r="L7" s="1">
        <v>356326</v>
      </c>
      <c r="M7" s="1">
        <v>429621</v>
      </c>
      <c r="N7" s="4">
        <f>SUM(B7:M7)</f>
        <v>4318621</v>
      </c>
    </row>
    <row r="8" spans="1:14" ht="12.75">
      <c r="A8" s="3" t="s">
        <v>23</v>
      </c>
      <c r="B8" s="1">
        <v>525544</v>
      </c>
      <c r="C8" s="1">
        <v>335555</v>
      </c>
      <c r="D8" s="1">
        <v>401414</v>
      </c>
      <c r="E8" s="1">
        <v>417848</v>
      </c>
      <c r="F8" s="1">
        <v>386269</v>
      </c>
      <c r="G8" s="1">
        <v>463823</v>
      </c>
      <c r="H8" s="1">
        <v>493047</v>
      </c>
      <c r="I8" s="1">
        <v>422112</v>
      </c>
      <c r="J8" s="1">
        <v>394413</v>
      </c>
      <c r="K8" s="1">
        <v>421134</v>
      </c>
      <c r="L8" s="1">
        <v>430697</v>
      </c>
      <c r="M8" s="1">
        <v>541405</v>
      </c>
      <c r="N8" s="4">
        <f>SUM(B8:M8)</f>
        <v>5233261</v>
      </c>
    </row>
    <row r="9" spans="1:14" ht="12.75">
      <c r="A9" s="9" t="s">
        <v>20</v>
      </c>
      <c r="B9" s="10">
        <f aca="true" t="shared" si="0" ref="B9:N9">SUM(B7:B8)</f>
        <v>982360</v>
      </c>
      <c r="C9" s="10">
        <f t="shared" si="0"/>
        <v>607394</v>
      </c>
      <c r="D9" s="10">
        <f t="shared" si="0"/>
        <v>727162</v>
      </c>
      <c r="E9" s="10">
        <f t="shared" si="0"/>
        <v>767614</v>
      </c>
      <c r="F9" s="10">
        <f t="shared" si="0"/>
        <v>701394</v>
      </c>
      <c r="G9" s="10">
        <f t="shared" si="0"/>
        <v>844880</v>
      </c>
      <c r="H9" s="10">
        <f t="shared" si="0"/>
        <v>908941</v>
      </c>
      <c r="I9" s="10">
        <f t="shared" si="0"/>
        <v>767308</v>
      </c>
      <c r="J9" s="10">
        <f t="shared" si="0"/>
        <v>714366</v>
      </c>
      <c r="K9" s="10">
        <f t="shared" si="0"/>
        <v>772414</v>
      </c>
      <c r="L9" s="10">
        <f t="shared" si="0"/>
        <v>787023</v>
      </c>
      <c r="M9" s="10">
        <f t="shared" si="0"/>
        <v>971026</v>
      </c>
      <c r="N9" s="10">
        <f t="shared" si="0"/>
        <v>9551882</v>
      </c>
    </row>
    <row r="10" spans="1:14" ht="12.75">
      <c r="A10" s="477" t="s">
        <v>24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9"/>
    </row>
    <row r="11" spans="1:14" ht="12.75">
      <c r="A11" s="3" t="s">
        <v>25</v>
      </c>
      <c r="B11" s="1">
        <v>168683</v>
      </c>
      <c r="C11" s="1">
        <v>121221</v>
      </c>
      <c r="D11" s="1">
        <v>137524</v>
      </c>
      <c r="E11" s="1">
        <v>143203</v>
      </c>
      <c r="F11" s="1">
        <v>136631</v>
      </c>
      <c r="G11" s="1">
        <v>142479</v>
      </c>
      <c r="H11" s="1">
        <v>154989</v>
      </c>
      <c r="I11" s="2">
        <v>148199</v>
      </c>
      <c r="J11" s="2">
        <v>136522</v>
      </c>
      <c r="K11" s="2">
        <v>140426</v>
      </c>
      <c r="L11" s="2">
        <v>143580</v>
      </c>
      <c r="M11" s="2">
        <v>175426</v>
      </c>
      <c r="N11" s="4">
        <f aca="true" t="shared" si="1" ref="N11:N17">SUM(B11:M11)</f>
        <v>1748883</v>
      </c>
    </row>
    <row r="12" spans="1:14" ht="12.75">
      <c r="A12" s="3" t="s">
        <v>26</v>
      </c>
      <c r="B12" s="1">
        <v>170684</v>
      </c>
      <c r="C12" s="1">
        <v>125258</v>
      </c>
      <c r="D12" s="1">
        <v>142872</v>
      </c>
      <c r="E12" s="1">
        <v>148541</v>
      </c>
      <c r="F12" s="1">
        <v>139876</v>
      </c>
      <c r="G12" s="1">
        <v>148615</v>
      </c>
      <c r="H12" s="1">
        <v>162826</v>
      </c>
      <c r="I12" s="2">
        <v>154688</v>
      </c>
      <c r="J12" s="2">
        <v>137490</v>
      </c>
      <c r="K12" s="2">
        <v>140676</v>
      </c>
      <c r="L12" s="2">
        <v>143537</v>
      </c>
      <c r="M12" s="2">
        <v>163886</v>
      </c>
      <c r="N12" s="4">
        <f t="shared" si="1"/>
        <v>1778949</v>
      </c>
    </row>
    <row r="13" spans="1:14" ht="12.75">
      <c r="A13" s="3" t="s">
        <v>27</v>
      </c>
      <c r="B13" s="1">
        <v>75010</v>
      </c>
      <c r="C13" s="1">
        <v>47672</v>
      </c>
      <c r="D13" s="1">
        <v>54197</v>
      </c>
      <c r="E13" s="1">
        <v>56419</v>
      </c>
      <c r="F13" s="1">
        <v>57747</v>
      </c>
      <c r="G13" s="1">
        <v>56963</v>
      </c>
      <c r="H13" s="1">
        <v>57218</v>
      </c>
      <c r="I13" s="2">
        <v>53832</v>
      </c>
      <c r="J13" s="2">
        <v>51483</v>
      </c>
      <c r="K13" s="2">
        <v>62571</v>
      </c>
      <c r="L13" s="2">
        <v>63378</v>
      </c>
      <c r="M13" s="2">
        <v>66832</v>
      </c>
      <c r="N13" s="4">
        <f t="shared" si="1"/>
        <v>703322</v>
      </c>
    </row>
    <row r="14" spans="1:14" ht="12.75">
      <c r="A14" s="3" t="s">
        <v>113</v>
      </c>
      <c r="B14" s="1">
        <v>87878</v>
      </c>
      <c r="C14" s="1">
        <v>61615</v>
      </c>
      <c r="D14" s="1">
        <v>71449</v>
      </c>
      <c r="E14" s="1">
        <v>71346</v>
      </c>
      <c r="F14" s="1">
        <v>69461</v>
      </c>
      <c r="G14" s="1">
        <v>74431</v>
      </c>
      <c r="H14" s="1">
        <v>84818</v>
      </c>
      <c r="I14" s="2">
        <v>78803</v>
      </c>
      <c r="J14" s="2">
        <v>72146</v>
      </c>
      <c r="K14" s="2">
        <v>73733</v>
      </c>
      <c r="L14" s="2">
        <v>66562</v>
      </c>
      <c r="M14" s="2">
        <v>95632</v>
      </c>
      <c r="N14" s="4">
        <f t="shared" si="1"/>
        <v>907874</v>
      </c>
    </row>
    <row r="15" spans="1:14" ht="12.75">
      <c r="A15" s="3" t="s">
        <v>28</v>
      </c>
      <c r="B15" s="1">
        <v>98418</v>
      </c>
      <c r="C15" s="1">
        <v>65049</v>
      </c>
      <c r="D15" s="1">
        <v>74685</v>
      </c>
      <c r="E15" s="1">
        <v>75051</v>
      </c>
      <c r="F15" s="1">
        <v>73228</v>
      </c>
      <c r="G15" s="1">
        <v>75956</v>
      </c>
      <c r="H15" s="1">
        <v>86594</v>
      </c>
      <c r="I15" s="2">
        <v>81705</v>
      </c>
      <c r="J15" s="2">
        <v>71097</v>
      </c>
      <c r="K15" s="2">
        <v>76723</v>
      </c>
      <c r="L15" s="2">
        <v>81568</v>
      </c>
      <c r="M15" s="2">
        <v>89316</v>
      </c>
      <c r="N15" s="4">
        <f t="shared" si="1"/>
        <v>949390</v>
      </c>
    </row>
    <row r="16" spans="1:14" ht="12.75">
      <c r="A16" s="3" t="s">
        <v>29</v>
      </c>
      <c r="B16" s="1">
        <v>115589</v>
      </c>
      <c r="C16" s="1">
        <v>76510</v>
      </c>
      <c r="D16" s="1">
        <v>89923</v>
      </c>
      <c r="E16" s="1">
        <v>97528</v>
      </c>
      <c r="F16" s="1">
        <v>85079</v>
      </c>
      <c r="G16" s="1">
        <v>85130</v>
      </c>
      <c r="H16" s="1">
        <v>92067</v>
      </c>
      <c r="I16" s="2">
        <v>91807</v>
      </c>
      <c r="J16" s="2">
        <v>85169</v>
      </c>
      <c r="K16" s="2">
        <v>87745</v>
      </c>
      <c r="L16" s="2">
        <v>88202</v>
      </c>
      <c r="M16" s="2">
        <v>99335</v>
      </c>
      <c r="N16" s="4">
        <f t="shared" si="1"/>
        <v>1094084</v>
      </c>
    </row>
    <row r="17" spans="1:14" ht="12.75">
      <c r="A17" s="3" t="s">
        <v>30</v>
      </c>
      <c r="B17" s="1">
        <v>152108</v>
      </c>
      <c r="C17" s="1">
        <v>120106</v>
      </c>
      <c r="D17" s="1">
        <v>131214</v>
      </c>
      <c r="E17" s="1">
        <v>126677</v>
      </c>
      <c r="F17" s="1">
        <v>135132</v>
      </c>
      <c r="G17" s="1">
        <v>139111</v>
      </c>
      <c r="H17" s="1">
        <v>146172</v>
      </c>
      <c r="I17" s="2">
        <v>138746</v>
      </c>
      <c r="J17" s="2">
        <v>130124</v>
      </c>
      <c r="K17" s="2">
        <v>132631</v>
      </c>
      <c r="L17" s="2">
        <v>136878</v>
      </c>
      <c r="M17" s="2">
        <v>159875</v>
      </c>
      <c r="N17" s="4">
        <f t="shared" si="1"/>
        <v>1648774</v>
      </c>
    </row>
    <row r="18" spans="1:14" ht="12.75">
      <c r="A18" s="9" t="s">
        <v>20</v>
      </c>
      <c r="B18" s="10">
        <f aca="true" t="shared" si="2" ref="B18:N18">SUM(B11:B17)</f>
        <v>868370</v>
      </c>
      <c r="C18" s="10">
        <f t="shared" si="2"/>
        <v>617431</v>
      </c>
      <c r="D18" s="10">
        <f t="shared" si="2"/>
        <v>701864</v>
      </c>
      <c r="E18" s="10">
        <f t="shared" si="2"/>
        <v>718765</v>
      </c>
      <c r="F18" s="10">
        <f t="shared" si="2"/>
        <v>697154</v>
      </c>
      <c r="G18" s="10">
        <f t="shared" si="2"/>
        <v>722685</v>
      </c>
      <c r="H18" s="10">
        <f t="shared" si="2"/>
        <v>784684</v>
      </c>
      <c r="I18" s="10">
        <f t="shared" si="2"/>
        <v>747780</v>
      </c>
      <c r="J18" s="10">
        <f t="shared" si="2"/>
        <v>684031</v>
      </c>
      <c r="K18" s="10">
        <f t="shared" si="2"/>
        <v>714505</v>
      </c>
      <c r="L18" s="10">
        <f t="shared" si="2"/>
        <v>723705</v>
      </c>
      <c r="M18" s="10">
        <f t="shared" si="2"/>
        <v>850302</v>
      </c>
      <c r="N18" s="10">
        <f t="shared" si="2"/>
        <v>8831276</v>
      </c>
    </row>
    <row r="19" spans="1:14" ht="12.75">
      <c r="A19" s="477" t="s">
        <v>31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9"/>
    </row>
    <row r="20" spans="1:14" ht="12.75">
      <c r="A20" s="3" t="s">
        <v>32</v>
      </c>
      <c r="B20" s="1">
        <v>276694</v>
      </c>
      <c r="C20" s="1">
        <v>183337</v>
      </c>
      <c r="D20" s="1">
        <v>214331</v>
      </c>
      <c r="E20" s="1">
        <v>226964</v>
      </c>
      <c r="F20" s="1">
        <v>211184</v>
      </c>
      <c r="G20" s="2">
        <v>230609</v>
      </c>
      <c r="H20" s="1">
        <v>244562</v>
      </c>
      <c r="I20" s="1">
        <v>222767</v>
      </c>
      <c r="J20" s="2">
        <v>211492</v>
      </c>
      <c r="K20" s="2">
        <v>233353</v>
      </c>
      <c r="L20" s="2">
        <v>235136</v>
      </c>
      <c r="M20" s="2">
        <v>287307</v>
      </c>
      <c r="N20" s="4">
        <f>SUM(B20:M20)</f>
        <v>2777736</v>
      </c>
    </row>
    <row r="21" spans="1:14" ht="12.75">
      <c r="A21" s="3" t="s">
        <v>114</v>
      </c>
      <c r="B21" s="1">
        <v>2608</v>
      </c>
      <c r="C21" s="1">
        <v>1222</v>
      </c>
      <c r="D21" s="1">
        <v>1371</v>
      </c>
      <c r="E21" s="1">
        <v>1560</v>
      </c>
      <c r="F21" s="1">
        <v>1883</v>
      </c>
      <c r="G21" s="2">
        <v>1303</v>
      </c>
      <c r="H21" s="1">
        <v>1914</v>
      </c>
      <c r="I21" s="1">
        <v>1681</v>
      </c>
      <c r="J21" s="2">
        <v>2589</v>
      </c>
      <c r="K21" s="2">
        <v>1423</v>
      </c>
      <c r="L21" s="2">
        <v>1337</v>
      </c>
      <c r="M21" s="2">
        <v>2027</v>
      </c>
      <c r="N21" s="4">
        <f>SUM(B21:M21)</f>
        <v>20918</v>
      </c>
    </row>
    <row r="22" spans="1:14" ht="12.75">
      <c r="A22" s="3" t="s">
        <v>33</v>
      </c>
      <c r="B22" s="1">
        <v>238256</v>
      </c>
      <c r="C22" s="1">
        <v>150068</v>
      </c>
      <c r="D22" s="1">
        <v>176264</v>
      </c>
      <c r="E22" s="1">
        <v>188744</v>
      </c>
      <c r="F22" s="1">
        <v>171760</v>
      </c>
      <c r="G22" s="2">
        <v>191563</v>
      </c>
      <c r="H22" s="1">
        <v>204419</v>
      </c>
      <c r="I22" s="1">
        <v>185519</v>
      </c>
      <c r="J22" s="2">
        <v>176022</v>
      </c>
      <c r="K22" s="2">
        <v>196183</v>
      </c>
      <c r="L22" s="2">
        <v>197612</v>
      </c>
      <c r="M22" s="2">
        <v>245218</v>
      </c>
      <c r="N22" s="4">
        <f>SUM(B22:M22)</f>
        <v>2321628</v>
      </c>
    </row>
    <row r="23" spans="1:14" ht="12.75">
      <c r="A23" s="3" t="s">
        <v>34</v>
      </c>
      <c r="B23" s="1">
        <v>245421</v>
      </c>
      <c r="C23" s="1">
        <v>156852</v>
      </c>
      <c r="D23" s="1">
        <v>183851</v>
      </c>
      <c r="E23" s="1">
        <v>195711</v>
      </c>
      <c r="F23" s="1">
        <v>178356</v>
      </c>
      <c r="G23" s="2">
        <v>198378</v>
      </c>
      <c r="H23" s="1">
        <v>212249</v>
      </c>
      <c r="I23" s="1">
        <v>193183</v>
      </c>
      <c r="J23" s="2">
        <v>183976</v>
      </c>
      <c r="K23" s="2">
        <v>204085</v>
      </c>
      <c r="L23" s="2">
        <v>204679</v>
      </c>
      <c r="M23" s="2">
        <v>251832</v>
      </c>
      <c r="N23" s="4">
        <f>SUM(B23:M23)</f>
        <v>2408573</v>
      </c>
    </row>
    <row r="24" spans="1:14" ht="12.75">
      <c r="A24" s="9" t="s">
        <v>20</v>
      </c>
      <c r="B24" s="10">
        <f aca="true" t="shared" si="3" ref="B24:N24">SUM(B20:B23)</f>
        <v>762979</v>
      </c>
      <c r="C24" s="10">
        <f t="shared" si="3"/>
        <v>491479</v>
      </c>
      <c r="D24" s="10">
        <f t="shared" si="3"/>
        <v>575817</v>
      </c>
      <c r="E24" s="10">
        <f t="shared" si="3"/>
        <v>612979</v>
      </c>
      <c r="F24" s="10">
        <f t="shared" si="3"/>
        <v>563183</v>
      </c>
      <c r="G24" s="10">
        <f t="shared" si="3"/>
        <v>621853</v>
      </c>
      <c r="H24" s="10">
        <f t="shared" si="3"/>
        <v>663144</v>
      </c>
      <c r="I24" s="10">
        <f t="shared" si="3"/>
        <v>603150</v>
      </c>
      <c r="J24" s="10">
        <f t="shared" si="3"/>
        <v>574079</v>
      </c>
      <c r="K24" s="10">
        <f t="shared" si="3"/>
        <v>635044</v>
      </c>
      <c r="L24" s="10">
        <f t="shared" si="3"/>
        <v>638764</v>
      </c>
      <c r="M24" s="10">
        <f t="shared" si="3"/>
        <v>786384</v>
      </c>
      <c r="N24" s="10">
        <f t="shared" si="3"/>
        <v>7528855</v>
      </c>
    </row>
    <row r="25" spans="1:14" ht="12.75">
      <c r="A25" s="477" t="s">
        <v>35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9"/>
    </row>
    <row r="26" spans="1:14" ht="12.75">
      <c r="A26" s="3" t="s">
        <v>36</v>
      </c>
      <c r="B26" s="1">
        <v>96699</v>
      </c>
      <c r="C26" s="1">
        <v>66175</v>
      </c>
      <c r="D26" s="1">
        <v>67083</v>
      </c>
      <c r="E26" s="1">
        <v>71119</v>
      </c>
      <c r="F26" s="1">
        <v>64771</v>
      </c>
      <c r="G26" s="1">
        <v>71710</v>
      </c>
      <c r="H26" s="2">
        <v>77825</v>
      </c>
      <c r="I26" s="2">
        <v>73492</v>
      </c>
      <c r="J26" s="2">
        <v>66336</v>
      </c>
      <c r="K26" s="2">
        <v>71778</v>
      </c>
      <c r="L26" s="2">
        <v>73680</v>
      </c>
      <c r="M26" s="2">
        <v>92309</v>
      </c>
      <c r="N26" s="4">
        <f>SUM(B26:M26)</f>
        <v>892977</v>
      </c>
    </row>
    <row r="27" spans="1:14" ht="12.75">
      <c r="A27" s="3" t="s">
        <v>37</v>
      </c>
      <c r="B27" s="1">
        <v>25253</v>
      </c>
      <c r="C27" s="1">
        <v>24101</v>
      </c>
      <c r="D27" s="1">
        <v>27789</v>
      </c>
      <c r="E27" s="1">
        <v>26305</v>
      </c>
      <c r="F27" s="1">
        <v>29388</v>
      </c>
      <c r="G27" s="1">
        <v>26361</v>
      </c>
      <c r="H27" s="2">
        <v>24162</v>
      </c>
      <c r="I27" s="2">
        <v>24452</v>
      </c>
      <c r="J27" s="2">
        <v>27638</v>
      </c>
      <c r="K27" s="2">
        <v>27322</v>
      </c>
      <c r="L27" s="2">
        <v>42219</v>
      </c>
      <c r="M27" s="2">
        <v>50914</v>
      </c>
      <c r="N27" s="4">
        <f>SUM(B27:M27)</f>
        <v>355904</v>
      </c>
    </row>
    <row r="28" spans="1:14" ht="12.75">
      <c r="A28" s="3" t="s">
        <v>38</v>
      </c>
      <c r="B28" s="1">
        <v>118621</v>
      </c>
      <c r="C28" s="1">
        <v>76751</v>
      </c>
      <c r="D28" s="1">
        <v>81339</v>
      </c>
      <c r="E28" s="1">
        <v>90805</v>
      </c>
      <c r="F28" s="1">
        <v>77218</v>
      </c>
      <c r="G28" s="1">
        <v>88022</v>
      </c>
      <c r="H28" s="2">
        <v>98766</v>
      </c>
      <c r="I28" s="2">
        <v>86983</v>
      </c>
      <c r="J28" s="2">
        <v>78569</v>
      </c>
      <c r="K28" s="2">
        <v>84930</v>
      </c>
      <c r="L28" s="2">
        <v>90620</v>
      </c>
      <c r="M28" s="2">
        <v>117346</v>
      </c>
      <c r="N28" s="4">
        <f>SUM(B28:M28)</f>
        <v>1089970</v>
      </c>
    </row>
    <row r="29" spans="1:14" ht="12.75">
      <c r="A29" s="9" t="s">
        <v>20</v>
      </c>
      <c r="B29" s="10">
        <f aca="true" t="shared" si="4" ref="B29:N29">SUM(B26:B28)</f>
        <v>240573</v>
      </c>
      <c r="C29" s="10">
        <f t="shared" si="4"/>
        <v>167027</v>
      </c>
      <c r="D29" s="10">
        <f t="shared" si="4"/>
        <v>176211</v>
      </c>
      <c r="E29" s="10">
        <f t="shared" si="4"/>
        <v>188229</v>
      </c>
      <c r="F29" s="10">
        <f t="shared" si="4"/>
        <v>171377</v>
      </c>
      <c r="G29" s="10">
        <f t="shared" si="4"/>
        <v>186093</v>
      </c>
      <c r="H29" s="10">
        <f t="shared" si="4"/>
        <v>200753</v>
      </c>
      <c r="I29" s="10">
        <f t="shared" si="4"/>
        <v>184927</v>
      </c>
      <c r="J29" s="10">
        <f t="shared" si="4"/>
        <v>172543</v>
      </c>
      <c r="K29" s="10">
        <f t="shared" si="4"/>
        <v>184030</v>
      </c>
      <c r="L29" s="10">
        <f t="shared" si="4"/>
        <v>206519</v>
      </c>
      <c r="M29" s="10">
        <f t="shared" si="4"/>
        <v>260569</v>
      </c>
      <c r="N29" s="10">
        <f t="shared" si="4"/>
        <v>2338851</v>
      </c>
    </row>
    <row r="30" spans="1:14" ht="12.75">
      <c r="A30" s="477" t="s">
        <v>39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9"/>
    </row>
    <row r="31" spans="1:14" ht="12.75">
      <c r="A31" s="3" t="s">
        <v>41</v>
      </c>
      <c r="B31" s="1">
        <v>378409</v>
      </c>
      <c r="C31" s="1">
        <v>279549</v>
      </c>
      <c r="D31" s="1">
        <v>313291</v>
      </c>
      <c r="E31" s="1">
        <v>320001</v>
      </c>
      <c r="F31" s="1">
        <v>320946</v>
      </c>
      <c r="G31" s="1">
        <v>336417</v>
      </c>
      <c r="H31" s="1">
        <v>344167</v>
      </c>
      <c r="I31" s="1">
        <v>317774</v>
      </c>
      <c r="J31" s="2">
        <v>299867</v>
      </c>
      <c r="K31" s="2">
        <v>306266</v>
      </c>
      <c r="L31" s="2">
        <v>321844</v>
      </c>
      <c r="M31" s="2">
        <v>387138</v>
      </c>
      <c r="N31" s="4">
        <f>SUM(B31:M31)</f>
        <v>3925669</v>
      </c>
    </row>
    <row r="32" spans="1:14" ht="12.75">
      <c r="A32" s="9" t="s">
        <v>20</v>
      </c>
      <c r="B32" s="10">
        <f aca="true" t="shared" si="5" ref="B32:N32">SUM(B31:B31)</f>
        <v>378409</v>
      </c>
      <c r="C32" s="10">
        <f t="shared" si="5"/>
        <v>279549</v>
      </c>
      <c r="D32" s="10">
        <f t="shared" si="5"/>
        <v>313291</v>
      </c>
      <c r="E32" s="10">
        <f t="shared" si="5"/>
        <v>320001</v>
      </c>
      <c r="F32" s="10">
        <f t="shared" si="5"/>
        <v>320946</v>
      </c>
      <c r="G32" s="10">
        <f t="shared" si="5"/>
        <v>336417</v>
      </c>
      <c r="H32" s="10">
        <f t="shared" si="5"/>
        <v>344167</v>
      </c>
      <c r="I32" s="10">
        <f t="shared" si="5"/>
        <v>317774</v>
      </c>
      <c r="J32" s="10">
        <f t="shared" si="5"/>
        <v>299867</v>
      </c>
      <c r="K32" s="10">
        <f t="shared" si="5"/>
        <v>306266</v>
      </c>
      <c r="L32" s="10">
        <f t="shared" si="5"/>
        <v>321844</v>
      </c>
      <c r="M32" s="10">
        <f t="shared" si="5"/>
        <v>387138</v>
      </c>
      <c r="N32" s="10">
        <f t="shared" si="5"/>
        <v>3925669</v>
      </c>
    </row>
    <row r="33" spans="1:14" ht="12.75">
      <c r="A33" s="477" t="s">
        <v>42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9"/>
    </row>
    <row r="34" spans="1:14" ht="12.75">
      <c r="A34" s="11" t="s">
        <v>43</v>
      </c>
      <c r="B34" s="1">
        <v>230942</v>
      </c>
      <c r="C34" s="1">
        <v>160877</v>
      </c>
      <c r="D34" s="1">
        <v>183988</v>
      </c>
      <c r="E34" s="1">
        <v>198089</v>
      </c>
      <c r="F34" s="1">
        <v>190226</v>
      </c>
      <c r="G34" s="1">
        <v>204458</v>
      </c>
      <c r="H34" s="1">
        <v>213349</v>
      </c>
      <c r="I34" s="1">
        <v>199315</v>
      </c>
      <c r="J34" s="1">
        <v>188500</v>
      </c>
      <c r="K34" s="1">
        <v>199915</v>
      </c>
      <c r="L34" s="1">
        <v>197196</v>
      </c>
      <c r="M34" s="1">
        <v>249417</v>
      </c>
      <c r="N34" s="4">
        <f>SUM(B34:M34)</f>
        <v>2416272</v>
      </c>
    </row>
    <row r="35" spans="1:14" ht="12.75">
      <c r="A35" s="11" t="s">
        <v>44</v>
      </c>
      <c r="B35" s="1">
        <v>365637</v>
      </c>
      <c r="C35" s="1">
        <v>268202</v>
      </c>
      <c r="D35" s="1">
        <v>301312</v>
      </c>
      <c r="E35" s="1">
        <v>317807</v>
      </c>
      <c r="F35" s="1">
        <v>310214</v>
      </c>
      <c r="G35" s="1">
        <v>322156</v>
      </c>
      <c r="H35" s="1">
        <v>337728</v>
      </c>
      <c r="I35" s="1">
        <v>319861</v>
      </c>
      <c r="J35" s="1">
        <v>304511</v>
      </c>
      <c r="K35" s="1">
        <v>310622</v>
      </c>
      <c r="L35" s="1">
        <v>312856</v>
      </c>
      <c r="M35" s="1">
        <v>381787</v>
      </c>
      <c r="N35" s="4">
        <f>SUM(B35:M35)</f>
        <v>3852693</v>
      </c>
    </row>
    <row r="36" spans="1:14" ht="12.75">
      <c r="A36" s="11" t="s">
        <v>45</v>
      </c>
      <c r="B36" s="1">
        <v>202831</v>
      </c>
      <c r="C36" s="1">
        <v>150312</v>
      </c>
      <c r="D36" s="1">
        <v>169159</v>
      </c>
      <c r="E36" s="1">
        <v>174854</v>
      </c>
      <c r="F36" s="1">
        <v>175024</v>
      </c>
      <c r="G36" s="1">
        <v>187734</v>
      </c>
      <c r="H36" s="1">
        <v>201754</v>
      </c>
      <c r="I36" s="1">
        <v>189537</v>
      </c>
      <c r="J36" s="1">
        <v>179972</v>
      </c>
      <c r="K36" s="1">
        <v>183779</v>
      </c>
      <c r="L36" s="1">
        <v>187285</v>
      </c>
      <c r="M36" s="1">
        <v>226731</v>
      </c>
      <c r="N36" s="4">
        <f>SUM(B36:M36)</f>
        <v>2228972</v>
      </c>
    </row>
    <row r="37" spans="1:14" ht="12.75">
      <c r="A37" s="12" t="s">
        <v>20</v>
      </c>
      <c r="B37" s="10">
        <f aca="true" t="shared" si="6" ref="B37:N37">SUM(B34:B36)</f>
        <v>799410</v>
      </c>
      <c r="C37" s="10">
        <f t="shared" si="6"/>
        <v>579391</v>
      </c>
      <c r="D37" s="10">
        <f t="shared" si="6"/>
        <v>654459</v>
      </c>
      <c r="E37" s="10">
        <f t="shared" si="6"/>
        <v>690750</v>
      </c>
      <c r="F37" s="10">
        <f t="shared" si="6"/>
        <v>675464</v>
      </c>
      <c r="G37" s="10">
        <f t="shared" si="6"/>
        <v>714348</v>
      </c>
      <c r="H37" s="10">
        <f t="shared" si="6"/>
        <v>752831</v>
      </c>
      <c r="I37" s="10">
        <f t="shared" si="6"/>
        <v>708713</v>
      </c>
      <c r="J37" s="10">
        <f t="shared" si="6"/>
        <v>672983</v>
      </c>
      <c r="K37" s="10">
        <f t="shared" si="6"/>
        <v>694316</v>
      </c>
      <c r="L37" s="10">
        <f t="shared" si="6"/>
        <v>697337</v>
      </c>
      <c r="M37" s="10">
        <f t="shared" si="6"/>
        <v>857935</v>
      </c>
      <c r="N37" s="10">
        <f t="shared" si="6"/>
        <v>8497937</v>
      </c>
    </row>
    <row r="38" spans="1:14" ht="12.75">
      <c r="A38" s="474" t="s">
        <v>51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6"/>
    </row>
    <row r="39" spans="1:14" ht="12.75">
      <c r="A39" s="11" t="s">
        <v>52</v>
      </c>
      <c r="B39" s="1">
        <v>635779</v>
      </c>
      <c r="C39" s="1">
        <v>595479</v>
      </c>
      <c r="D39" s="1">
        <v>665385</v>
      </c>
      <c r="E39" s="1">
        <v>630646</v>
      </c>
      <c r="F39" s="1">
        <v>672083</v>
      </c>
      <c r="G39" s="1">
        <v>676914</v>
      </c>
      <c r="H39" s="1">
        <v>686557</v>
      </c>
      <c r="I39" s="1">
        <v>713338</v>
      </c>
      <c r="J39" s="1">
        <v>695986</v>
      </c>
      <c r="K39" s="1">
        <v>686338</v>
      </c>
      <c r="L39" s="1">
        <v>698643</v>
      </c>
      <c r="M39" s="1">
        <v>781939</v>
      </c>
      <c r="N39" s="4">
        <f>SUM(B39:M39)</f>
        <v>8139087</v>
      </c>
    </row>
    <row r="40" spans="1:14" ht="12.75">
      <c r="A40" s="11" t="s">
        <v>53</v>
      </c>
      <c r="B40" s="1">
        <v>52496</v>
      </c>
      <c r="C40" s="1">
        <v>58913</v>
      </c>
      <c r="D40" s="1">
        <v>62879</v>
      </c>
      <c r="E40" s="1">
        <v>56748</v>
      </c>
      <c r="F40" s="1">
        <v>67838</v>
      </c>
      <c r="G40" s="1">
        <v>63759</v>
      </c>
      <c r="H40" s="1">
        <v>62964</v>
      </c>
      <c r="I40" s="1">
        <v>69059</v>
      </c>
      <c r="J40" s="1">
        <v>74642</v>
      </c>
      <c r="K40" s="1">
        <v>69001</v>
      </c>
      <c r="L40" s="1">
        <v>74934</v>
      </c>
      <c r="M40" s="1">
        <v>79167</v>
      </c>
      <c r="N40" s="4">
        <f>SUM(B40:M40)</f>
        <v>792400</v>
      </c>
    </row>
    <row r="41" spans="1:14" ht="12.75">
      <c r="A41" s="11" t="s">
        <v>54</v>
      </c>
      <c r="B41" s="1">
        <v>3301</v>
      </c>
      <c r="C41" s="1">
        <v>3107</v>
      </c>
      <c r="D41" s="1">
        <v>3618</v>
      </c>
      <c r="E41" s="1">
        <v>3140</v>
      </c>
      <c r="F41" s="1">
        <v>3582</v>
      </c>
      <c r="G41" s="1">
        <v>4207</v>
      </c>
      <c r="H41" s="1">
        <v>4510</v>
      </c>
      <c r="I41" s="1">
        <v>4731</v>
      </c>
      <c r="J41" s="1">
        <v>4560</v>
      </c>
      <c r="K41" s="1">
        <v>4439</v>
      </c>
      <c r="L41" s="1">
        <v>4355</v>
      </c>
      <c r="M41" s="1">
        <v>4249</v>
      </c>
      <c r="N41" s="4">
        <f>SUM(B41:M41)</f>
        <v>47799</v>
      </c>
    </row>
    <row r="42" spans="1:14" ht="12.75">
      <c r="A42" s="12" t="s">
        <v>20</v>
      </c>
      <c r="B42" s="10">
        <f aca="true" t="shared" si="7" ref="B42:N42">SUM(B39:B41)</f>
        <v>691576</v>
      </c>
      <c r="C42" s="10">
        <f t="shared" si="7"/>
        <v>657499</v>
      </c>
      <c r="D42" s="10">
        <f t="shared" si="7"/>
        <v>731882</v>
      </c>
      <c r="E42" s="10">
        <f t="shared" si="7"/>
        <v>690534</v>
      </c>
      <c r="F42" s="10">
        <f t="shared" si="7"/>
        <v>743503</v>
      </c>
      <c r="G42" s="10">
        <f t="shared" si="7"/>
        <v>744880</v>
      </c>
      <c r="H42" s="10">
        <f t="shared" si="7"/>
        <v>754031</v>
      </c>
      <c r="I42" s="10">
        <f t="shared" si="7"/>
        <v>787128</v>
      </c>
      <c r="J42" s="10">
        <f t="shared" si="7"/>
        <v>775188</v>
      </c>
      <c r="K42" s="10">
        <f t="shared" si="7"/>
        <v>759778</v>
      </c>
      <c r="L42" s="10">
        <f t="shared" si="7"/>
        <v>777932</v>
      </c>
      <c r="M42" s="10">
        <f t="shared" si="7"/>
        <v>865355</v>
      </c>
      <c r="N42" s="10">
        <f t="shared" si="7"/>
        <v>8979286</v>
      </c>
    </row>
    <row r="43" spans="1:14" ht="12.75">
      <c r="A43" s="474" t="s">
        <v>55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6"/>
    </row>
    <row r="44" spans="1:14" ht="12.75">
      <c r="A44" s="11" t="s">
        <v>56</v>
      </c>
      <c r="B44" s="1">
        <v>104287</v>
      </c>
      <c r="C44" s="1">
        <v>67970</v>
      </c>
      <c r="D44" s="1">
        <v>79593</v>
      </c>
      <c r="E44" s="1">
        <v>82892</v>
      </c>
      <c r="F44" s="1">
        <v>78567</v>
      </c>
      <c r="G44" s="1">
        <v>86409</v>
      </c>
      <c r="H44" s="1">
        <v>94707</v>
      </c>
      <c r="I44" s="1">
        <v>90696</v>
      </c>
      <c r="J44" s="1">
        <v>81937</v>
      </c>
      <c r="K44" s="1">
        <v>87063</v>
      </c>
      <c r="L44" s="1">
        <v>90192</v>
      </c>
      <c r="M44" s="1">
        <v>112361</v>
      </c>
      <c r="N44" s="4">
        <f>SUM(B44:M44)</f>
        <v>1056674</v>
      </c>
    </row>
    <row r="45" spans="1:14" ht="12.75">
      <c r="A45" s="11" t="s">
        <v>57</v>
      </c>
      <c r="B45" s="1">
        <v>456168</v>
      </c>
      <c r="C45" s="1">
        <v>363628</v>
      </c>
      <c r="D45" s="1">
        <v>401730</v>
      </c>
      <c r="E45" s="1">
        <v>394163</v>
      </c>
      <c r="F45" s="1">
        <v>411604</v>
      </c>
      <c r="G45" s="1">
        <v>419775</v>
      </c>
      <c r="H45" s="1">
        <v>451435</v>
      </c>
      <c r="I45" s="1">
        <v>433327</v>
      </c>
      <c r="J45" s="1">
        <v>389563</v>
      </c>
      <c r="K45" s="1">
        <v>381826</v>
      </c>
      <c r="L45" s="1">
        <v>387082</v>
      </c>
      <c r="M45" s="1">
        <v>455517</v>
      </c>
      <c r="N45" s="4">
        <f>SUM(B45:M45)</f>
        <v>4945818</v>
      </c>
    </row>
    <row r="46" spans="1:14" ht="12.75">
      <c r="A46" s="11" t="s">
        <v>58</v>
      </c>
      <c r="B46" s="1">
        <v>140595</v>
      </c>
      <c r="C46" s="1">
        <v>117495</v>
      </c>
      <c r="D46" s="1">
        <v>133522</v>
      </c>
      <c r="E46" s="1">
        <v>128303</v>
      </c>
      <c r="F46" s="1">
        <v>127019</v>
      </c>
      <c r="G46" s="1">
        <v>129624</v>
      </c>
      <c r="H46" s="1">
        <v>139333</v>
      </c>
      <c r="I46" s="1">
        <v>136732</v>
      </c>
      <c r="J46" s="1">
        <v>136479</v>
      </c>
      <c r="K46" s="1">
        <v>140060</v>
      </c>
      <c r="L46" s="1">
        <v>155754</v>
      </c>
      <c r="M46" s="1">
        <v>189994</v>
      </c>
      <c r="N46" s="4">
        <f>SUM(B46:M46)</f>
        <v>1674910</v>
      </c>
    </row>
    <row r="47" spans="1:14" ht="12.75">
      <c r="A47" s="11" t="s">
        <v>59</v>
      </c>
      <c r="B47" s="1">
        <v>90888</v>
      </c>
      <c r="C47" s="1">
        <v>59593</v>
      </c>
      <c r="D47" s="1">
        <v>67926</v>
      </c>
      <c r="E47" s="1">
        <v>71272</v>
      </c>
      <c r="F47" s="1">
        <v>66414</v>
      </c>
      <c r="G47" s="1">
        <v>71907</v>
      </c>
      <c r="H47" s="1">
        <v>77437</v>
      </c>
      <c r="I47" s="1">
        <v>75996</v>
      </c>
      <c r="J47" s="1">
        <v>68860</v>
      </c>
      <c r="K47" s="1">
        <v>72889</v>
      </c>
      <c r="L47" s="1">
        <v>74795</v>
      </c>
      <c r="M47" s="1">
        <v>95318</v>
      </c>
      <c r="N47" s="4">
        <f>SUM(B47:M47)</f>
        <v>893295</v>
      </c>
    </row>
    <row r="48" spans="1:14" ht="12.75">
      <c r="A48" s="12" t="s">
        <v>20</v>
      </c>
      <c r="B48" s="10">
        <f aca="true" t="shared" si="8" ref="B48:N48">SUM(B44:B47)</f>
        <v>791938</v>
      </c>
      <c r="C48" s="10">
        <f t="shared" si="8"/>
        <v>608686</v>
      </c>
      <c r="D48" s="10">
        <f t="shared" si="8"/>
        <v>682771</v>
      </c>
      <c r="E48" s="10">
        <f t="shared" si="8"/>
        <v>676630</v>
      </c>
      <c r="F48" s="10">
        <f t="shared" si="8"/>
        <v>683604</v>
      </c>
      <c r="G48" s="10">
        <f t="shared" si="8"/>
        <v>707715</v>
      </c>
      <c r="H48" s="10">
        <f t="shared" si="8"/>
        <v>762912</v>
      </c>
      <c r="I48" s="10">
        <f t="shared" si="8"/>
        <v>736751</v>
      </c>
      <c r="J48" s="10">
        <f t="shared" si="8"/>
        <v>676839</v>
      </c>
      <c r="K48" s="10">
        <f t="shared" si="8"/>
        <v>681838</v>
      </c>
      <c r="L48" s="10">
        <f t="shared" si="8"/>
        <v>707823</v>
      </c>
      <c r="M48" s="10">
        <f t="shared" si="8"/>
        <v>853190</v>
      </c>
      <c r="N48" s="10">
        <f t="shared" si="8"/>
        <v>8570697</v>
      </c>
    </row>
    <row r="49" spans="1:14" ht="12.75">
      <c r="A49" s="474" t="s">
        <v>60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6"/>
    </row>
    <row r="50" spans="1:14" ht="12.75">
      <c r="A50" s="11" t="s">
        <v>61</v>
      </c>
      <c r="B50" s="1">
        <v>228446</v>
      </c>
      <c r="C50" s="1">
        <v>196732</v>
      </c>
      <c r="D50" s="1">
        <v>217378</v>
      </c>
      <c r="E50" s="1">
        <v>212000</v>
      </c>
      <c r="F50" s="1">
        <v>220089</v>
      </c>
      <c r="G50" s="1">
        <v>213314</v>
      </c>
      <c r="H50" s="1">
        <v>225580</v>
      </c>
      <c r="I50" s="1">
        <v>222685</v>
      </c>
      <c r="J50" s="1">
        <v>219305</v>
      </c>
      <c r="K50" s="1">
        <v>220393</v>
      </c>
      <c r="L50" s="1">
        <v>214087</v>
      </c>
      <c r="M50" s="1">
        <v>227685</v>
      </c>
      <c r="N50" s="4">
        <f>SUM(B50:M50)</f>
        <v>2617694</v>
      </c>
    </row>
    <row r="51" spans="1:14" ht="12.75">
      <c r="A51" s="11" t="s">
        <v>62</v>
      </c>
      <c r="B51" s="1">
        <v>490634</v>
      </c>
      <c r="C51" s="1">
        <v>461504</v>
      </c>
      <c r="D51" s="1">
        <v>522375</v>
      </c>
      <c r="E51" s="1">
        <v>490698</v>
      </c>
      <c r="F51" s="1">
        <v>518315</v>
      </c>
      <c r="G51" s="1">
        <v>516915</v>
      </c>
      <c r="H51" s="1">
        <v>528031</v>
      </c>
      <c r="I51" s="1">
        <v>551389</v>
      </c>
      <c r="J51" s="1">
        <v>532469</v>
      </c>
      <c r="K51" s="1">
        <v>540059</v>
      </c>
      <c r="L51" s="1">
        <v>520638</v>
      </c>
      <c r="M51" s="1">
        <v>563547</v>
      </c>
      <c r="N51" s="4">
        <f>SUM(B51:M51)</f>
        <v>6236574</v>
      </c>
    </row>
    <row r="52" spans="1:14" ht="12.75">
      <c r="A52" s="12" t="s">
        <v>20</v>
      </c>
      <c r="B52" s="10">
        <f aca="true" t="shared" si="9" ref="B52:N52">SUM(B50:B51)</f>
        <v>719080</v>
      </c>
      <c r="C52" s="10">
        <f t="shared" si="9"/>
        <v>658236</v>
      </c>
      <c r="D52" s="10">
        <f t="shared" si="9"/>
        <v>739753</v>
      </c>
      <c r="E52" s="10">
        <f t="shared" si="9"/>
        <v>702698</v>
      </c>
      <c r="F52" s="10">
        <f t="shared" si="9"/>
        <v>738404</v>
      </c>
      <c r="G52" s="10">
        <f t="shared" si="9"/>
        <v>730229</v>
      </c>
      <c r="H52" s="10">
        <f t="shared" si="9"/>
        <v>753611</v>
      </c>
      <c r="I52" s="10">
        <f t="shared" si="9"/>
        <v>774074</v>
      </c>
      <c r="J52" s="10">
        <f t="shared" si="9"/>
        <v>751774</v>
      </c>
      <c r="K52" s="10">
        <f t="shared" si="9"/>
        <v>760452</v>
      </c>
      <c r="L52" s="10">
        <f t="shared" si="9"/>
        <v>734725</v>
      </c>
      <c r="M52" s="10">
        <f t="shared" si="9"/>
        <v>791232</v>
      </c>
      <c r="N52" s="10">
        <f t="shared" si="9"/>
        <v>8854268</v>
      </c>
    </row>
    <row r="53" spans="1:14" ht="12.75">
      <c r="A53" s="474" t="s">
        <v>65</v>
      </c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6"/>
    </row>
    <row r="54" spans="1:14" ht="12.75">
      <c r="A54" s="11" t="s">
        <v>66</v>
      </c>
      <c r="B54" s="1">
        <v>81462</v>
      </c>
      <c r="C54" s="1">
        <v>61343</v>
      </c>
      <c r="D54" s="1">
        <v>65917</v>
      </c>
      <c r="E54" s="1">
        <v>62364</v>
      </c>
      <c r="F54" s="1">
        <v>64815</v>
      </c>
      <c r="G54" s="1">
        <v>65049</v>
      </c>
      <c r="H54" s="1">
        <v>70119</v>
      </c>
      <c r="I54" s="1">
        <v>70736</v>
      </c>
      <c r="J54" s="1">
        <v>67247</v>
      </c>
      <c r="K54" s="1">
        <v>66829</v>
      </c>
      <c r="L54" s="1">
        <v>70126</v>
      </c>
      <c r="M54" s="1">
        <v>78113</v>
      </c>
      <c r="N54" s="4">
        <f aca="true" t="shared" si="10" ref="N54:N59">SUM(B54:M54)</f>
        <v>824120</v>
      </c>
    </row>
    <row r="55" spans="1:14" ht="12.75">
      <c r="A55" s="11" t="s">
        <v>67</v>
      </c>
      <c r="B55" s="1">
        <v>203809</v>
      </c>
      <c r="C55" s="1">
        <v>147985</v>
      </c>
      <c r="D55" s="1">
        <v>163705</v>
      </c>
      <c r="E55" s="1">
        <v>163452</v>
      </c>
      <c r="F55" s="1">
        <v>162402</v>
      </c>
      <c r="G55" s="1">
        <v>164740</v>
      </c>
      <c r="H55" s="1">
        <v>174799</v>
      </c>
      <c r="I55" s="1">
        <v>170161</v>
      </c>
      <c r="J55" s="1">
        <v>162878</v>
      </c>
      <c r="K55" s="1">
        <v>176026</v>
      </c>
      <c r="L55" s="1">
        <v>176182</v>
      </c>
      <c r="M55" s="1">
        <v>204797</v>
      </c>
      <c r="N55" s="4">
        <f t="shared" si="10"/>
        <v>2070936</v>
      </c>
    </row>
    <row r="56" spans="1:14" ht="12.75">
      <c r="A56" s="11" t="s">
        <v>68</v>
      </c>
      <c r="B56" s="1">
        <v>176363</v>
      </c>
      <c r="C56" s="1">
        <v>136377</v>
      </c>
      <c r="D56" s="1">
        <v>153504</v>
      </c>
      <c r="E56" s="1">
        <v>158134</v>
      </c>
      <c r="F56" s="1">
        <v>156066</v>
      </c>
      <c r="G56" s="1">
        <v>163073</v>
      </c>
      <c r="H56" s="1">
        <v>169444</v>
      </c>
      <c r="I56" s="1">
        <v>158466</v>
      </c>
      <c r="J56" s="1">
        <v>153507</v>
      </c>
      <c r="K56" s="1">
        <v>163346</v>
      </c>
      <c r="L56" s="1">
        <v>157801</v>
      </c>
      <c r="M56" s="1">
        <v>192829</v>
      </c>
      <c r="N56" s="4">
        <f t="shared" si="10"/>
        <v>1938910</v>
      </c>
    </row>
    <row r="57" spans="1:14" ht="12.75">
      <c r="A57" s="11" t="s">
        <v>69</v>
      </c>
      <c r="B57" s="1">
        <v>68260</v>
      </c>
      <c r="C57" s="1">
        <v>47537</v>
      </c>
      <c r="D57" s="1">
        <v>54098</v>
      </c>
      <c r="E57" s="1">
        <v>54628</v>
      </c>
      <c r="F57" s="1">
        <v>51686</v>
      </c>
      <c r="G57" s="1">
        <v>54253</v>
      </c>
      <c r="H57" s="1">
        <v>57155</v>
      </c>
      <c r="I57" s="1">
        <v>57005</v>
      </c>
      <c r="J57" s="1">
        <v>56559</v>
      </c>
      <c r="K57" s="1">
        <v>58379</v>
      </c>
      <c r="L57" s="1">
        <v>57777</v>
      </c>
      <c r="M57" s="1">
        <v>69681</v>
      </c>
      <c r="N57" s="4">
        <f t="shared" si="10"/>
        <v>687018</v>
      </c>
    </row>
    <row r="58" spans="1:14" ht="12.75">
      <c r="A58" s="11" t="s">
        <v>70</v>
      </c>
      <c r="B58" s="1">
        <v>83691</v>
      </c>
      <c r="C58" s="1">
        <v>61817</v>
      </c>
      <c r="D58" s="1">
        <v>71420</v>
      </c>
      <c r="E58" s="1">
        <v>73568</v>
      </c>
      <c r="F58" s="1">
        <v>72931</v>
      </c>
      <c r="G58" s="1">
        <v>69458</v>
      </c>
      <c r="H58" s="1">
        <v>77480</v>
      </c>
      <c r="I58" s="1">
        <v>80231</v>
      </c>
      <c r="J58" s="1">
        <v>73470</v>
      </c>
      <c r="K58" s="1">
        <v>76766</v>
      </c>
      <c r="L58" s="1">
        <v>76264</v>
      </c>
      <c r="M58" s="1">
        <v>86973</v>
      </c>
      <c r="N58" s="4">
        <f t="shared" si="10"/>
        <v>904069</v>
      </c>
    </row>
    <row r="59" spans="1:14" ht="21.75">
      <c r="A59" s="11" t="s">
        <v>71</v>
      </c>
      <c r="B59" s="1">
        <v>104070</v>
      </c>
      <c r="C59" s="1">
        <v>86899</v>
      </c>
      <c r="D59" s="1">
        <v>82655</v>
      </c>
      <c r="E59" s="1">
        <v>86593</v>
      </c>
      <c r="F59" s="1">
        <v>82130</v>
      </c>
      <c r="G59" s="1">
        <v>85278</v>
      </c>
      <c r="H59" s="1">
        <v>92096</v>
      </c>
      <c r="I59" s="1">
        <v>87770</v>
      </c>
      <c r="J59" s="1">
        <v>84199</v>
      </c>
      <c r="K59" s="1">
        <v>87620</v>
      </c>
      <c r="L59" s="1">
        <v>86899</v>
      </c>
      <c r="M59" s="1">
        <v>102948</v>
      </c>
      <c r="N59" s="4">
        <f t="shared" si="10"/>
        <v>1069157</v>
      </c>
    </row>
    <row r="60" spans="1:14" ht="12.75">
      <c r="A60" s="12" t="s">
        <v>20</v>
      </c>
      <c r="B60" s="10">
        <f aca="true" t="shared" si="11" ref="B60:N60">SUM(B54:B59)</f>
        <v>717655</v>
      </c>
      <c r="C60" s="10">
        <f t="shared" si="11"/>
        <v>541958</v>
      </c>
      <c r="D60" s="10">
        <f t="shared" si="11"/>
        <v>591299</v>
      </c>
      <c r="E60" s="10">
        <f t="shared" si="11"/>
        <v>598739</v>
      </c>
      <c r="F60" s="10">
        <f t="shared" si="11"/>
        <v>590030</v>
      </c>
      <c r="G60" s="10">
        <f t="shared" si="11"/>
        <v>601851</v>
      </c>
      <c r="H60" s="10">
        <f t="shared" si="11"/>
        <v>641093</v>
      </c>
      <c r="I60" s="10">
        <f t="shared" si="11"/>
        <v>624369</v>
      </c>
      <c r="J60" s="10">
        <f t="shared" si="11"/>
        <v>597860</v>
      </c>
      <c r="K60" s="10">
        <f t="shared" si="11"/>
        <v>628966</v>
      </c>
      <c r="L60" s="10">
        <f t="shared" si="11"/>
        <v>625049</v>
      </c>
      <c r="M60" s="10">
        <f t="shared" si="11"/>
        <v>735341</v>
      </c>
      <c r="N60" s="10">
        <f t="shared" si="11"/>
        <v>7494210</v>
      </c>
    </row>
    <row r="61" spans="1:14" ht="12.75">
      <c r="A61" s="474" t="s">
        <v>72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6"/>
    </row>
    <row r="62" spans="1:14" ht="12.75">
      <c r="A62" s="11" t="s">
        <v>73</v>
      </c>
      <c r="B62" s="1">
        <v>222419</v>
      </c>
      <c r="C62" s="1">
        <v>196444</v>
      </c>
      <c r="D62" s="1">
        <v>220773</v>
      </c>
      <c r="E62" s="1">
        <v>208348</v>
      </c>
      <c r="F62" s="1">
        <v>218535</v>
      </c>
      <c r="G62" s="1">
        <v>215265</v>
      </c>
      <c r="H62" s="1">
        <v>225158</v>
      </c>
      <c r="I62" s="1">
        <v>225370</v>
      </c>
      <c r="J62" s="1">
        <v>217370</v>
      </c>
      <c r="K62" s="1">
        <v>220212</v>
      </c>
      <c r="L62" s="1">
        <v>219083</v>
      </c>
      <c r="M62" s="1">
        <v>250058</v>
      </c>
      <c r="N62" s="4">
        <f aca="true" t="shared" si="12" ref="N62:N69">SUM(B62:M62)</f>
        <v>2639035</v>
      </c>
    </row>
    <row r="63" spans="1:14" ht="12.75">
      <c r="A63" s="11" t="s">
        <v>74</v>
      </c>
      <c r="B63" s="1">
        <v>124478</v>
      </c>
      <c r="C63" s="1">
        <v>118263</v>
      </c>
      <c r="D63" s="1">
        <v>128758</v>
      </c>
      <c r="E63" s="1">
        <v>120475</v>
      </c>
      <c r="F63" s="1">
        <v>130972</v>
      </c>
      <c r="G63" s="1">
        <v>133843</v>
      </c>
      <c r="H63" s="1">
        <v>132263</v>
      </c>
      <c r="I63" s="1">
        <v>131673</v>
      </c>
      <c r="J63" s="1">
        <v>126599</v>
      </c>
      <c r="K63" s="1">
        <v>128649</v>
      </c>
      <c r="L63" s="1">
        <v>131597</v>
      </c>
      <c r="M63" s="1">
        <v>126964</v>
      </c>
      <c r="N63" s="4">
        <f t="shared" si="12"/>
        <v>1534534</v>
      </c>
    </row>
    <row r="64" spans="1:14" ht="12.75">
      <c r="A64" s="11" t="s">
        <v>75</v>
      </c>
      <c r="B64" s="1">
        <v>246049</v>
      </c>
      <c r="C64" s="1">
        <v>197153</v>
      </c>
      <c r="D64" s="1">
        <v>224634</v>
      </c>
      <c r="E64" s="1">
        <v>221111</v>
      </c>
      <c r="F64" s="1">
        <v>213575</v>
      </c>
      <c r="G64" s="1">
        <v>228680</v>
      </c>
      <c r="H64" s="1">
        <v>249850</v>
      </c>
      <c r="I64" s="1">
        <v>241140</v>
      </c>
      <c r="J64" s="1">
        <v>219364</v>
      </c>
      <c r="K64" s="1">
        <v>223695</v>
      </c>
      <c r="L64" s="1">
        <v>227307</v>
      </c>
      <c r="M64" s="1">
        <v>265360</v>
      </c>
      <c r="N64" s="4">
        <f t="shared" si="12"/>
        <v>2757918</v>
      </c>
    </row>
    <row r="65" spans="1:14" ht="12.75">
      <c r="A65" s="11" t="s">
        <v>76</v>
      </c>
      <c r="B65" s="1">
        <v>301483</v>
      </c>
      <c r="C65" s="1">
        <v>265392</v>
      </c>
      <c r="D65" s="1">
        <v>302378</v>
      </c>
      <c r="E65" s="1">
        <v>276603</v>
      </c>
      <c r="F65" s="1">
        <v>298386</v>
      </c>
      <c r="G65" s="1">
        <v>293604</v>
      </c>
      <c r="H65" s="1">
        <v>306376</v>
      </c>
      <c r="I65" s="1">
        <v>310580</v>
      </c>
      <c r="J65" s="1">
        <v>293823</v>
      </c>
      <c r="K65" s="1">
        <v>296686</v>
      </c>
      <c r="L65" s="1">
        <v>297380</v>
      </c>
      <c r="M65" s="1">
        <v>354601</v>
      </c>
      <c r="N65" s="4">
        <f t="shared" si="12"/>
        <v>3597292</v>
      </c>
    </row>
    <row r="66" spans="1:14" ht="12.75">
      <c r="A66" s="11" t="s">
        <v>77</v>
      </c>
      <c r="B66" s="1">
        <v>274525</v>
      </c>
      <c r="C66" s="1">
        <v>219147</v>
      </c>
      <c r="D66" s="1">
        <v>249680</v>
      </c>
      <c r="E66" s="1">
        <v>255900</v>
      </c>
      <c r="F66" s="1">
        <v>250975</v>
      </c>
      <c r="G66" s="1">
        <v>257909</v>
      </c>
      <c r="H66" s="1">
        <v>274701</v>
      </c>
      <c r="I66" s="1">
        <v>271492</v>
      </c>
      <c r="J66" s="1">
        <v>239235</v>
      </c>
      <c r="K66" s="1">
        <v>249303</v>
      </c>
      <c r="L66" s="1">
        <v>248041</v>
      </c>
      <c r="M66" s="1">
        <v>268982</v>
      </c>
      <c r="N66" s="4">
        <f t="shared" si="12"/>
        <v>3059890</v>
      </c>
    </row>
    <row r="67" spans="1:14" ht="12.75">
      <c r="A67" s="11" t="s">
        <v>78</v>
      </c>
      <c r="B67" s="1">
        <v>69753</v>
      </c>
      <c r="C67" s="1">
        <v>58503</v>
      </c>
      <c r="D67" s="1">
        <v>65309</v>
      </c>
      <c r="E67" s="1">
        <v>63532</v>
      </c>
      <c r="F67" s="1">
        <v>62731</v>
      </c>
      <c r="G67" s="1">
        <v>65249</v>
      </c>
      <c r="H67" s="1">
        <v>69061</v>
      </c>
      <c r="I67" s="1">
        <v>66127</v>
      </c>
      <c r="J67" s="1">
        <v>62659</v>
      </c>
      <c r="K67" s="1">
        <v>61216</v>
      </c>
      <c r="L67" s="1">
        <v>62513</v>
      </c>
      <c r="M67" s="1">
        <v>68556</v>
      </c>
      <c r="N67" s="4">
        <f t="shared" si="12"/>
        <v>775209</v>
      </c>
    </row>
    <row r="68" spans="1:14" ht="12.75">
      <c r="A68" s="11" t="s">
        <v>79</v>
      </c>
      <c r="B68" s="1">
        <v>147326</v>
      </c>
      <c r="C68" s="1">
        <v>114117</v>
      </c>
      <c r="D68" s="1">
        <v>128425</v>
      </c>
      <c r="E68" s="1">
        <v>138208</v>
      </c>
      <c r="F68" s="1">
        <v>129728</v>
      </c>
      <c r="G68" s="1">
        <v>133945</v>
      </c>
      <c r="H68" s="1">
        <v>144139</v>
      </c>
      <c r="I68" s="1">
        <v>142500</v>
      </c>
      <c r="J68" s="1">
        <v>125643</v>
      </c>
      <c r="K68" s="1">
        <v>122520</v>
      </c>
      <c r="L68" s="1">
        <v>129533</v>
      </c>
      <c r="M68" s="1">
        <v>150606</v>
      </c>
      <c r="N68" s="4">
        <f t="shared" si="12"/>
        <v>1606690</v>
      </c>
    </row>
    <row r="69" spans="1:14" ht="12.75">
      <c r="A69" s="11" t="s">
        <v>80</v>
      </c>
      <c r="B69" s="1">
        <v>214588</v>
      </c>
      <c r="C69" s="1">
        <v>176586</v>
      </c>
      <c r="D69" s="1">
        <v>197376</v>
      </c>
      <c r="E69" s="1">
        <v>200438</v>
      </c>
      <c r="F69" s="1">
        <v>193609</v>
      </c>
      <c r="G69" s="1">
        <v>198693</v>
      </c>
      <c r="H69" s="1">
        <v>215999</v>
      </c>
      <c r="I69" s="1">
        <v>213015</v>
      </c>
      <c r="J69" s="1">
        <v>195328</v>
      </c>
      <c r="K69" s="1">
        <v>189123</v>
      </c>
      <c r="L69" s="1">
        <v>198903</v>
      </c>
      <c r="M69" s="1">
        <v>227346</v>
      </c>
      <c r="N69" s="4">
        <f t="shared" si="12"/>
        <v>2421004</v>
      </c>
    </row>
    <row r="70" spans="1:14" ht="12.75">
      <c r="A70" s="12" t="s">
        <v>20</v>
      </c>
      <c r="B70" s="10">
        <f aca="true" t="shared" si="13" ref="B70:N70">SUM(B62:B69)</f>
        <v>1600621</v>
      </c>
      <c r="C70" s="10">
        <f t="shared" si="13"/>
        <v>1345605</v>
      </c>
      <c r="D70" s="10">
        <f t="shared" si="13"/>
        <v>1517333</v>
      </c>
      <c r="E70" s="10">
        <f t="shared" si="13"/>
        <v>1484615</v>
      </c>
      <c r="F70" s="10">
        <f t="shared" si="13"/>
        <v>1498511</v>
      </c>
      <c r="G70" s="10">
        <f t="shared" si="13"/>
        <v>1527188</v>
      </c>
      <c r="H70" s="10">
        <f t="shared" si="13"/>
        <v>1617547</v>
      </c>
      <c r="I70" s="10">
        <f t="shared" si="13"/>
        <v>1601897</v>
      </c>
      <c r="J70" s="10">
        <f t="shared" si="13"/>
        <v>1480021</v>
      </c>
      <c r="K70" s="10">
        <f t="shared" si="13"/>
        <v>1491404</v>
      </c>
      <c r="L70" s="10">
        <f t="shared" si="13"/>
        <v>1514357</v>
      </c>
      <c r="M70" s="10">
        <f t="shared" si="13"/>
        <v>1712473</v>
      </c>
      <c r="N70" s="10">
        <f t="shared" si="13"/>
        <v>18391572</v>
      </c>
    </row>
    <row r="71" spans="1:14" ht="12.75">
      <c r="A71" s="474" t="s">
        <v>81</v>
      </c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6"/>
    </row>
    <row r="72" spans="1:14" ht="12.75">
      <c r="A72" s="11" t="s">
        <v>119</v>
      </c>
      <c r="B72" s="1">
        <v>352296</v>
      </c>
      <c r="C72" s="1">
        <v>233250</v>
      </c>
      <c r="D72" s="1">
        <v>268836</v>
      </c>
      <c r="E72" s="1">
        <v>294556</v>
      </c>
      <c r="F72" s="1">
        <v>271553</v>
      </c>
      <c r="G72" s="1">
        <v>312918</v>
      </c>
      <c r="H72" s="1">
        <v>330934</v>
      </c>
      <c r="I72" s="1">
        <v>292315</v>
      </c>
      <c r="J72" s="1">
        <v>265262</v>
      </c>
      <c r="K72" s="1">
        <v>282595</v>
      </c>
      <c r="L72" s="1">
        <v>287120</v>
      </c>
      <c r="M72" s="1"/>
      <c r="N72" s="4">
        <f>SUM(B72:M72)</f>
        <v>3191635</v>
      </c>
    </row>
    <row r="73" spans="1:14" ht="12.75">
      <c r="A73" s="11" t="s">
        <v>83</v>
      </c>
      <c r="B73" s="1">
        <v>130409</v>
      </c>
      <c r="C73" s="1">
        <v>97244</v>
      </c>
      <c r="D73" s="1">
        <v>106673</v>
      </c>
      <c r="E73" s="1">
        <v>110785</v>
      </c>
      <c r="F73" s="1">
        <v>111701</v>
      </c>
      <c r="G73" s="1">
        <v>124408</v>
      </c>
      <c r="H73" s="1">
        <v>127939</v>
      </c>
      <c r="I73" s="1">
        <v>115744</v>
      </c>
      <c r="J73" s="1">
        <v>109627</v>
      </c>
      <c r="K73" s="1">
        <v>114857</v>
      </c>
      <c r="L73" s="1">
        <v>114045</v>
      </c>
      <c r="M73" s="1">
        <v>137028</v>
      </c>
      <c r="N73" s="4">
        <f>SUM(B73:M73)</f>
        <v>1400460</v>
      </c>
    </row>
    <row r="74" spans="1:14" ht="12.75">
      <c r="A74" s="11" t="s">
        <v>84</v>
      </c>
      <c r="B74" s="1">
        <v>87649</v>
      </c>
      <c r="C74" s="1">
        <v>58174</v>
      </c>
      <c r="D74" s="1">
        <v>65367</v>
      </c>
      <c r="E74" s="1">
        <v>72005</v>
      </c>
      <c r="F74" s="1">
        <v>67189</v>
      </c>
      <c r="G74" s="1">
        <v>82490</v>
      </c>
      <c r="H74" s="1">
        <v>83753</v>
      </c>
      <c r="I74" s="1">
        <v>70515</v>
      </c>
      <c r="J74" s="1">
        <v>65539</v>
      </c>
      <c r="K74" s="1">
        <v>70350</v>
      </c>
      <c r="L74" s="1">
        <v>73089</v>
      </c>
      <c r="M74" s="1">
        <v>93290</v>
      </c>
      <c r="N74" s="4">
        <f>SUM(B74:M74)</f>
        <v>889410</v>
      </c>
    </row>
    <row r="75" spans="1:14" ht="12.75">
      <c r="A75" s="12" t="s">
        <v>20</v>
      </c>
      <c r="B75" s="10">
        <f aca="true" t="shared" si="14" ref="B75:N75">SUM(B72:B74)</f>
        <v>570354</v>
      </c>
      <c r="C75" s="10">
        <f t="shared" si="14"/>
        <v>388668</v>
      </c>
      <c r="D75" s="10">
        <f t="shared" si="14"/>
        <v>440876</v>
      </c>
      <c r="E75" s="10">
        <f t="shared" si="14"/>
        <v>477346</v>
      </c>
      <c r="F75" s="10">
        <f t="shared" si="14"/>
        <v>450443</v>
      </c>
      <c r="G75" s="10">
        <f t="shared" si="14"/>
        <v>519816</v>
      </c>
      <c r="H75" s="10">
        <f t="shared" si="14"/>
        <v>542626</v>
      </c>
      <c r="I75" s="10">
        <f t="shared" si="14"/>
        <v>478574</v>
      </c>
      <c r="J75" s="10">
        <f t="shared" si="14"/>
        <v>440428</v>
      </c>
      <c r="K75" s="10">
        <f t="shared" si="14"/>
        <v>467802</v>
      </c>
      <c r="L75" s="10">
        <f t="shared" si="14"/>
        <v>474254</v>
      </c>
      <c r="M75" s="10">
        <f t="shared" si="14"/>
        <v>230318</v>
      </c>
      <c r="N75" s="10">
        <f t="shared" si="14"/>
        <v>5481505</v>
      </c>
    </row>
    <row r="76" spans="1:14" ht="12.75">
      <c r="A76" s="474" t="s">
        <v>85</v>
      </c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6"/>
    </row>
    <row r="77" spans="1:14" ht="12.75">
      <c r="A77" s="11" t="s">
        <v>86</v>
      </c>
      <c r="B77" s="1">
        <v>31798</v>
      </c>
      <c r="C77" s="1">
        <v>27501</v>
      </c>
      <c r="D77" s="1">
        <v>27794</v>
      </c>
      <c r="E77" s="1">
        <v>29056</v>
      </c>
      <c r="F77" s="1">
        <v>29980</v>
      </c>
      <c r="G77" s="1">
        <v>29233</v>
      </c>
      <c r="H77" s="1">
        <v>32943</v>
      </c>
      <c r="I77" s="1">
        <v>31753</v>
      </c>
      <c r="J77" s="1">
        <v>30684</v>
      </c>
      <c r="K77" s="1">
        <v>28188</v>
      </c>
      <c r="L77" s="1">
        <v>30211</v>
      </c>
      <c r="M77" s="1">
        <v>35453</v>
      </c>
      <c r="N77" s="4">
        <f>SUM(B77:M77)</f>
        <v>364594</v>
      </c>
    </row>
    <row r="78" spans="1:14" ht="12.75">
      <c r="A78" s="11" t="s">
        <v>87</v>
      </c>
      <c r="B78" s="1">
        <v>108438</v>
      </c>
      <c r="C78" s="1">
        <v>106635</v>
      </c>
      <c r="D78" s="1">
        <v>114141</v>
      </c>
      <c r="E78" s="1">
        <v>105295</v>
      </c>
      <c r="F78" s="1">
        <v>115177</v>
      </c>
      <c r="G78" s="1">
        <v>112966</v>
      </c>
      <c r="H78" s="1">
        <v>111015</v>
      </c>
      <c r="I78" s="1">
        <v>115014</v>
      </c>
      <c r="J78" s="1">
        <v>118153</v>
      </c>
      <c r="K78" s="1">
        <v>111732</v>
      </c>
      <c r="L78" s="1">
        <v>114945</v>
      </c>
      <c r="M78" s="1">
        <v>123607</v>
      </c>
      <c r="N78" s="4">
        <f>SUM(B78:M78)</f>
        <v>1357118</v>
      </c>
    </row>
    <row r="79" spans="1:14" ht="12.75">
      <c r="A79" s="12" t="s">
        <v>20</v>
      </c>
      <c r="B79" s="10">
        <f aca="true" t="shared" si="15" ref="B79:N79">SUM(B77:B78)</f>
        <v>140236</v>
      </c>
      <c r="C79" s="10">
        <f t="shared" si="15"/>
        <v>134136</v>
      </c>
      <c r="D79" s="10">
        <f t="shared" si="15"/>
        <v>141935</v>
      </c>
      <c r="E79" s="10">
        <f t="shared" si="15"/>
        <v>134351</v>
      </c>
      <c r="F79" s="10">
        <f t="shared" si="15"/>
        <v>145157</v>
      </c>
      <c r="G79" s="10">
        <f t="shared" si="15"/>
        <v>142199</v>
      </c>
      <c r="H79" s="10">
        <f t="shared" si="15"/>
        <v>143958</v>
      </c>
      <c r="I79" s="10">
        <f t="shared" si="15"/>
        <v>146767</v>
      </c>
      <c r="J79" s="10">
        <f t="shared" si="15"/>
        <v>148837</v>
      </c>
      <c r="K79" s="10">
        <f t="shared" si="15"/>
        <v>139920</v>
      </c>
      <c r="L79" s="10">
        <f t="shared" si="15"/>
        <v>145156</v>
      </c>
      <c r="M79" s="10">
        <f t="shared" si="15"/>
        <v>159060</v>
      </c>
      <c r="N79" s="10">
        <f t="shared" si="15"/>
        <v>1721712</v>
      </c>
    </row>
    <row r="80" spans="1:14" ht="12.75">
      <c r="A80" s="474" t="s">
        <v>88</v>
      </c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6"/>
    </row>
    <row r="81" spans="1:14" ht="12.75">
      <c r="A81" s="11" t="s">
        <v>89</v>
      </c>
      <c r="B81" s="1">
        <v>279312</v>
      </c>
      <c r="C81" s="1">
        <v>225922</v>
      </c>
      <c r="D81" s="1">
        <v>253933</v>
      </c>
      <c r="E81" s="1">
        <v>247226</v>
      </c>
      <c r="F81" s="1">
        <v>249898</v>
      </c>
      <c r="G81" s="1">
        <v>249916</v>
      </c>
      <c r="H81" s="1">
        <v>265732</v>
      </c>
      <c r="I81" s="1">
        <v>265946</v>
      </c>
      <c r="J81" s="1">
        <v>242572</v>
      </c>
      <c r="K81" s="1">
        <v>251072</v>
      </c>
      <c r="L81" s="1">
        <v>255953</v>
      </c>
      <c r="M81" s="1">
        <v>282562</v>
      </c>
      <c r="N81" s="4">
        <f>SUM(B81:M81)</f>
        <v>3070044</v>
      </c>
    </row>
    <row r="82" spans="1:14" ht="12.75">
      <c r="A82" s="12" t="s">
        <v>20</v>
      </c>
      <c r="B82" s="10">
        <f aca="true" t="shared" si="16" ref="B82:N82">SUM(B81)</f>
        <v>279312</v>
      </c>
      <c r="C82" s="10">
        <f t="shared" si="16"/>
        <v>225922</v>
      </c>
      <c r="D82" s="10">
        <f t="shared" si="16"/>
        <v>253933</v>
      </c>
      <c r="E82" s="10">
        <f t="shared" si="16"/>
        <v>247226</v>
      </c>
      <c r="F82" s="10">
        <f t="shared" si="16"/>
        <v>249898</v>
      </c>
      <c r="G82" s="10">
        <f t="shared" si="16"/>
        <v>249916</v>
      </c>
      <c r="H82" s="10">
        <f t="shared" si="16"/>
        <v>265732</v>
      </c>
      <c r="I82" s="10">
        <f t="shared" si="16"/>
        <v>265946</v>
      </c>
      <c r="J82" s="10">
        <f t="shared" si="16"/>
        <v>242572</v>
      </c>
      <c r="K82" s="10">
        <f t="shared" si="16"/>
        <v>251072</v>
      </c>
      <c r="L82" s="10">
        <f t="shared" si="16"/>
        <v>255953</v>
      </c>
      <c r="M82" s="10">
        <f t="shared" si="16"/>
        <v>282562</v>
      </c>
      <c r="N82" s="10">
        <f t="shared" si="16"/>
        <v>3070044</v>
      </c>
    </row>
    <row r="83" spans="1:14" ht="12.75">
      <c r="A83" s="474" t="s">
        <v>94</v>
      </c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6"/>
    </row>
    <row r="84" spans="1:14" ht="12.75">
      <c r="A84" s="11" t="s">
        <v>117</v>
      </c>
      <c r="B84" s="1">
        <v>0</v>
      </c>
      <c r="C84" s="1">
        <v>0</v>
      </c>
      <c r="D84" s="1">
        <v>0</v>
      </c>
      <c r="E84" s="1">
        <v>0</v>
      </c>
      <c r="F84" s="1">
        <v>55143</v>
      </c>
      <c r="G84" s="1">
        <v>105453</v>
      </c>
      <c r="H84" s="1">
        <v>120036</v>
      </c>
      <c r="I84" s="1">
        <v>115109</v>
      </c>
      <c r="J84" s="1">
        <v>96007</v>
      </c>
      <c r="K84" s="1">
        <v>95093</v>
      </c>
      <c r="L84" s="1">
        <v>98015</v>
      </c>
      <c r="M84" s="1">
        <v>108812</v>
      </c>
      <c r="N84" s="4">
        <f>SUM(B84:M84)</f>
        <v>793668</v>
      </c>
    </row>
    <row r="85" spans="1:14" ht="12.75">
      <c r="A85" s="11" t="s">
        <v>95</v>
      </c>
      <c r="B85" s="1">
        <v>0</v>
      </c>
      <c r="C85" s="1">
        <v>0</v>
      </c>
      <c r="D85" s="1">
        <v>0</v>
      </c>
      <c r="E85" s="1">
        <v>0</v>
      </c>
      <c r="F85" s="1">
        <v>69160</v>
      </c>
      <c r="G85" s="1">
        <v>131143</v>
      </c>
      <c r="H85" s="1">
        <v>140456</v>
      </c>
      <c r="I85" s="1">
        <v>139670</v>
      </c>
      <c r="J85" s="1">
        <v>127355</v>
      </c>
      <c r="K85" s="1">
        <v>127404</v>
      </c>
      <c r="L85" s="1">
        <v>129280</v>
      </c>
      <c r="M85" s="1">
        <v>141571</v>
      </c>
      <c r="N85" s="4">
        <f>SUM(B85:M85)</f>
        <v>1006039</v>
      </c>
    </row>
    <row r="86" spans="1:14" ht="12.75">
      <c r="A86" s="12" t="s">
        <v>20</v>
      </c>
      <c r="B86" s="10">
        <f aca="true" t="shared" si="17" ref="B86:N86">SUM(B84:B85)</f>
        <v>0</v>
      </c>
      <c r="C86" s="10">
        <f t="shared" si="17"/>
        <v>0</v>
      </c>
      <c r="D86" s="10">
        <f t="shared" si="17"/>
        <v>0</v>
      </c>
      <c r="E86" s="10">
        <f t="shared" si="17"/>
        <v>0</v>
      </c>
      <c r="F86" s="10">
        <f t="shared" si="17"/>
        <v>124303</v>
      </c>
      <c r="G86" s="10">
        <f t="shared" si="17"/>
        <v>236596</v>
      </c>
      <c r="H86" s="10">
        <f t="shared" si="17"/>
        <v>260492</v>
      </c>
      <c r="I86" s="10">
        <f t="shared" si="17"/>
        <v>254779</v>
      </c>
      <c r="J86" s="10">
        <f t="shared" si="17"/>
        <v>223362</v>
      </c>
      <c r="K86" s="10">
        <f t="shared" si="17"/>
        <v>222497</v>
      </c>
      <c r="L86" s="10">
        <f t="shared" si="17"/>
        <v>227295</v>
      </c>
      <c r="M86" s="10">
        <f t="shared" si="17"/>
        <v>250383</v>
      </c>
      <c r="N86" s="10">
        <f t="shared" si="17"/>
        <v>1799707</v>
      </c>
    </row>
    <row r="87" spans="1:14" ht="12.75">
      <c r="A87" s="474" t="s">
        <v>96</v>
      </c>
      <c r="B87" s="475"/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6"/>
    </row>
    <row r="88" spans="1:14" ht="12.75">
      <c r="A88" s="11" t="s">
        <v>97</v>
      </c>
      <c r="B88" s="1">
        <v>59697</v>
      </c>
      <c r="C88" s="1">
        <v>44972</v>
      </c>
      <c r="D88" s="1">
        <v>51119</v>
      </c>
      <c r="E88" s="1">
        <v>49608</v>
      </c>
      <c r="F88" s="1">
        <v>51345</v>
      </c>
      <c r="G88" s="1">
        <v>56811</v>
      </c>
      <c r="H88" s="1">
        <v>58371</v>
      </c>
      <c r="I88" s="1">
        <v>58694</v>
      </c>
      <c r="J88" s="1">
        <v>57205</v>
      </c>
      <c r="K88" s="1">
        <v>65011</v>
      </c>
      <c r="L88" s="1">
        <v>69594</v>
      </c>
      <c r="M88" s="1">
        <v>84923</v>
      </c>
      <c r="N88" s="4">
        <f>SUM(B88:M88)</f>
        <v>707350</v>
      </c>
    </row>
    <row r="89" spans="1:14" ht="12.75">
      <c r="A89" s="11" t="s">
        <v>98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134406</v>
      </c>
      <c r="H89" s="1">
        <v>147879</v>
      </c>
      <c r="I89" s="1">
        <v>75090</v>
      </c>
      <c r="J89" s="1">
        <v>131951</v>
      </c>
      <c r="K89" s="1">
        <v>140942</v>
      </c>
      <c r="L89" s="1">
        <v>137362</v>
      </c>
      <c r="M89" s="1">
        <v>159074</v>
      </c>
      <c r="N89" s="4">
        <f>SUM(B89:M89)</f>
        <v>926704</v>
      </c>
    </row>
    <row r="90" spans="1:14" ht="12.75">
      <c r="A90" s="11" t="s">
        <v>99</v>
      </c>
      <c r="B90" s="1">
        <v>46529</v>
      </c>
      <c r="C90" s="1">
        <v>34198</v>
      </c>
      <c r="D90" s="1">
        <v>37247</v>
      </c>
      <c r="E90" s="1">
        <v>41417</v>
      </c>
      <c r="F90" s="1">
        <v>37914</v>
      </c>
      <c r="G90" s="1">
        <v>39201</v>
      </c>
      <c r="H90" s="1">
        <v>41138</v>
      </c>
      <c r="I90" s="1">
        <v>39935</v>
      </c>
      <c r="J90" s="1">
        <v>39171</v>
      </c>
      <c r="K90" s="1">
        <v>41826</v>
      </c>
      <c r="L90" s="1">
        <v>44800</v>
      </c>
      <c r="M90" s="1">
        <v>54343</v>
      </c>
      <c r="N90" s="4">
        <f>SUM(B90:M90)</f>
        <v>497719</v>
      </c>
    </row>
    <row r="91" spans="1:14" ht="12.75">
      <c r="A91" s="11" t="s">
        <v>100</v>
      </c>
      <c r="B91" s="1">
        <v>84044</v>
      </c>
      <c r="C91" s="1">
        <v>44048</v>
      </c>
      <c r="D91" s="1">
        <v>48416</v>
      </c>
      <c r="E91" s="1">
        <v>55695</v>
      </c>
      <c r="F91" s="1">
        <v>46822</v>
      </c>
      <c r="G91" s="1">
        <v>50427</v>
      </c>
      <c r="H91" s="1">
        <v>56202</v>
      </c>
      <c r="I91" s="1">
        <v>50149</v>
      </c>
      <c r="J91" s="1">
        <v>47775</v>
      </c>
      <c r="K91" s="1">
        <v>49243</v>
      </c>
      <c r="L91" s="1">
        <v>53903</v>
      </c>
      <c r="M91" s="1">
        <v>70655</v>
      </c>
      <c r="N91" s="4">
        <f>SUM(B91:M91)</f>
        <v>657379</v>
      </c>
    </row>
    <row r="92" spans="1:14" ht="12.75">
      <c r="A92" s="11" t="s">
        <v>101</v>
      </c>
      <c r="B92" s="1">
        <v>60794</v>
      </c>
      <c r="C92" s="1">
        <v>46791</v>
      </c>
      <c r="D92" s="1">
        <v>51091</v>
      </c>
      <c r="E92" s="1">
        <v>48066</v>
      </c>
      <c r="F92" s="1">
        <v>49107</v>
      </c>
      <c r="G92" s="1">
        <v>52058</v>
      </c>
      <c r="H92" s="1">
        <v>55097</v>
      </c>
      <c r="I92" s="1">
        <v>56685</v>
      </c>
      <c r="J92" s="1">
        <v>56036</v>
      </c>
      <c r="K92" s="1">
        <v>59589</v>
      </c>
      <c r="L92" s="1">
        <v>60736</v>
      </c>
      <c r="M92" s="1">
        <v>74566</v>
      </c>
      <c r="N92" s="4">
        <f>SUM(B92:M92)</f>
        <v>670616</v>
      </c>
    </row>
    <row r="93" spans="1:14" ht="12.75">
      <c r="A93" s="12" t="s">
        <v>20</v>
      </c>
      <c r="B93" s="10">
        <f aca="true" t="shared" si="18" ref="B93:N93">SUM(B88:B92)</f>
        <v>251064</v>
      </c>
      <c r="C93" s="10">
        <f t="shared" si="18"/>
        <v>170009</v>
      </c>
      <c r="D93" s="10">
        <f t="shared" si="18"/>
        <v>187873</v>
      </c>
      <c r="E93" s="10">
        <f t="shared" si="18"/>
        <v>194786</v>
      </c>
      <c r="F93" s="10">
        <f t="shared" si="18"/>
        <v>185188</v>
      </c>
      <c r="G93" s="10">
        <f t="shared" si="18"/>
        <v>332903</v>
      </c>
      <c r="H93" s="10">
        <f t="shared" si="18"/>
        <v>358687</v>
      </c>
      <c r="I93" s="10">
        <f t="shared" si="18"/>
        <v>280553</v>
      </c>
      <c r="J93" s="10">
        <f t="shared" si="18"/>
        <v>332138</v>
      </c>
      <c r="K93" s="10">
        <f t="shared" si="18"/>
        <v>356611</v>
      </c>
      <c r="L93" s="10">
        <f t="shared" si="18"/>
        <v>366395</v>
      </c>
      <c r="M93" s="10">
        <f t="shared" si="18"/>
        <v>443561</v>
      </c>
      <c r="N93" s="10">
        <f t="shared" si="18"/>
        <v>3459768</v>
      </c>
    </row>
    <row r="94" spans="1:14" ht="12.75">
      <c r="A94" s="474" t="s">
        <v>103</v>
      </c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6"/>
    </row>
    <row r="95" spans="1:14" ht="12.75">
      <c r="A95" s="11" t="s">
        <v>104</v>
      </c>
      <c r="B95" s="1">
        <v>224256</v>
      </c>
      <c r="C95" s="1">
        <v>158210</v>
      </c>
      <c r="D95" s="1">
        <v>179327</v>
      </c>
      <c r="E95" s="1">
        <v>189144</v>
      </c>
      <c r="F95" s="1">
        <v>178142</v>
      </c>
      <c r="G95" s="1">
        <v>193742</v>
      </c>
      <c r="H95" s="1">
        <v>215085</v>
      </c>
      <c r="I95" s="1">
        <v>201622</v>
      </c>
      <c r="J95" s="1">
        <v>175455</v>
      </c>
      <c r="K95" s="1">
        <v>186572</v>
      </c>
      <c r="L95" s="1">
        <v>184607</v>
      </c>
      <c r="M95" s="1">
        <v>226248</v>
      </c>
      <c r="N95" s="4">
        <f>SUM(B95:M95)</f>
        <v>2312410</v>
      </c>
    </row>
    <row r="96" spans="1:14" ht="12.75">
      <c r="A96" s="11" t="s">
        <v>105</v>
      </c>
      <c r="B96" s="1">
        <v>153039</v>
      </c>
      <c r="C96" s="1">
        <v>94564</v>
      </c>
      <c r="D96" s="1">
        <v>107983</v>
      </c>
      <c r="E96" s="1">
        <v>119567</v>
      </c>
      <c r="F96" s="1">
        <v>107747</v>
      </c>
      <c r="G96" s="1">
        <v>114943</v>
      </c>
      <c r="H96" s="1">
        <v>129153</v>
      </c>
      <c r="I96" s="1">
        <v>118631</v>
      </c>
      <c r="J96" s="1">
        <v>107807</v>
      </c>
      <c r="K96" s="1">
        <v>113402</v>
      </c>
      <c r="L96" s="1">
        <v>114745</v>
      </c>
      <c r="M96" s="1">
        <v>144798</v>
      </c>
      <c r="N96" s="4">
        <f>SUM(B96:M96)</f>
        <v>1426379</v>
      </c>
    </row>
    <row r="97" spans="1:14" ht="12.75">
      <c r="A97" s="11" t="s">
        <v>106</v>
      </c>
      <c r="B97" s="1">
        <v>123198</v>
      </c>
      <c r="C97" s="1">
        <v>75917</v>
      </c>
      <c r="D97" s="1">
        <v>85456</v>
      </c>
      <c r="E97" s="1">
        <v>94922</v>
      </c>
      <c r="F97" s="1">
        <v>85349</v>
      </c>
      <c r="G97" s="1">
        <v>91738</v>
      </c>
      <c r="H97" s="1">
        <v>102359</v>
      </c>
      <c r="I97" s="1">
        <v>93524</v>
      </c>
      <c r="J97" s="1">
        <v>85684</v>
      </c>
      <c r="K97" s="1">
        <v>91133</v>
      </c>
      <c r="L97" s="1">
        <v>91526</v>
      </c>
      <c r="M97" s="1">
        <v>117723</v>
      </c>
      <c r="N97" s="4">
        <f>SUM(B97:M97)</f>
        <v>1138529</v>
      </c>
    </row>
    <row r="98" spans="1:14" ht="12.75">
      <c r="A98" s="11" t="s">
        <v>107</v>
      </c>
      <c r="B98" s="1">
        <v>104751</v>
      </c>
      <c r="C98" s="1">
        <v>57713</v>
      </c>
      <c r="D98" s="1">
        <v>67555</v>
      </c>
      <c r="E98" s="1">
        <v>79891</v>
      </c>
      <c r="F98" s="1">
        <v>67905</v>
      </c>
      <c r="G98" s="1">
        <v>76812</v>
      </c>
      <c r="H98" s="1">
        <v>86365</v>
      </c>
      <c r="I98" s="1">
        <v>76784</v>
      </c>
      <c r="J98" s="1">
        <v>67539</v>
      </c>
      <c r="K98" s="1">
        <v>75703</v>
      </c>
      <c r="L98" s="1">
        <v>73814</v>
      </c>
      <c r="M98" s="1">
        <v>97458</v>
      </c>
      <c r="N98" s="4">
        <f>SUM(B98:M98)</f>
        <v>932290</v>
      </c>
    </row>
    <row r="99" spans="1:14" ht="12.75">
      <c r="A99" s="11" t="s">
        <v>108</v>
      </c>
      <c r="B99" s="1">
        <v>136175</v>
      </c>
      <c r="C99" s="1">
        <v>84710</v>
      </c>
      <c r="D99" s="1">
        <v>96675</v>
      </c>
      <c r="E99" s="1">
        <v>107111</v>
      </c>
      <c r="F99" s="1">
        <v>96550</v>
      </c>
      <c r="G99" s="1">
        <v>103245</v>
      </c>
      <c r="H99" s="1">
        <v>115377</v>
      </c>
      <c r="I99" s="1">
        <v>105693</v>
      </c>
      <c r="J99" s="1">
        <v>97749</v>
      </c>
      <c r="K99" s="1">
        <v>104575</v>
      </c>
      <c r="L99" s="1">
        <v>105156</v>
      </c>
      <c r="M99" s="1">
        <v>134306</v>
      </c>
      <c r="N99" s="4">
        <f>SUM(B99:M99)</f>
        <v>1287322</v>
      </c>
    </row>
    <row r="100" spans="1:14" ht="12.75">
      <c r="A100" s="12" t="s">
        <v>20</v>
      </c>
      <c r="B100" s="10">
        <f aca="true" t="shared" si="19" ref="B100:N100">SUM(B95:B99)</f>
        <v>741419</v>
      </c>
      <c r="C100" s="10">
        <f t="shared" si="19"/>
        <v>471114</v>
      </c>
      <c r="D100" s="10">
        <f t="shared" si="19"/>
        <v>536996</v>
      </c>
      <c r="E100" s="10">
        <f t="shared" si="19"/>
        <v>590635</v>
      </c>
      <c r="F100" s="10">
        <f t="shared" si="19"/>
        <v>535693</v>
      </c>
      <c r="G100" s="10">
        <f t="shared" si="19"/>
        <v>580480</v>
      </c>
      <c r="H100" s="10">
        <f t="shared" si="19"/>
        <v>648339</v>
      </c>
      <c r="I100" s="10">
        <f t="shared" si="19"/>
        <v>596254</v>
      </c>
      <c r="J100" s="10">
        <f t="shared" si="19"/>
        <v>534234</v>
      </c>
      <c r="K100" s="10">
        <f t="shared" si="19"/>
        <v>571385</v>
      </c>
      <c r="L100" s="10">
        <f t="shared" si="19"/>
        <v>569848</v>
      </c>
      <c r="M100" s="10">
        <f t="shared" si="19"/>
        <v>720533</v>
      </c>
      <c r="N100" s="10">
        <f t="shared" si="19"/>
        <v>7096930</v>
      </c>
    </row>
    <row r="101" spans="1:14" ht="12.75">
      <c r="A101" s="474" t="s">
        <v>109</v>
      </c>
      <c r="B101" s="475"/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6"/>
    </row>
    <row r="102" spans="1:14" ht="12.75">
      <c r="A102" s="11" t="s">
        <v>110</v>
      </c>
      <c r="B102" s="1"/>
      <c r="C102" s="1"/>
      <c r="D102" s="1"/>
      <c r="E102" s="1"/>
      <c r="F102" s="1"/>
      <c r="G102" s="1">
        <v>82725</v>
      </c>
      <c r="H102" s="1">
        <v>146848</v>
      </c>
      <c r="I102" s="1">
        <v>143429</v>
      </c>
      <c r="J102" s="1">
        <v>139731</v>
      </c>
      <c r="K102" s="1">
        <v>143420</v>
      </c>
      <c r="L102" s="1">
        <v>144109</v>
      </c>
      <c r="M102" s="1">
        <v>154245</v>
      </c>
      <c r="N102" s="4">
        <f>SUM(B102:M102)</f>
        <v>954507</v>
      </c>
    </row>
    <row r="103" spans="1:14" ht="12.75">
      <c r="A103" s="11" t="s">
        <v>111</v>
      </c>
      <c r="B103" s="1"/>
      <c r="C103" s="1"/>
      <c r="D103" s="1"/>
      <c r="E103" s="1"/>
      <c r="F103" s="1"/>
      <c r="G103" s="1">
        <v>54791</v>
      </c>
      <c r="H103" s="1">
        <v>118075</v>
      </c>
      <c r="I103" s="1">
        <v>114144</v>
      </c>
      <c r="J103" s="1">
        <v>108658</v>
      </c>
      <c r="K103" s="1">
        <v>113642</v>
      </c>
      <c r="L103" s="1">
        <v>113923</v>
      </c>
      <c r="M103" s="1">
        <v>128258</v>
      </c>
      <c r="N103" s="4">
        <f>SUM(B103:M103)</f>
        <v>751491</v>
      </c>
    </row>
    <row r="104" spans="1:14" ht="12.75">
      <c r="A104" s="12" t="s">
        <v>20</v>
      </c>
      <c r="B104" s="10">
        <f aca="true" t="shared" si="20" ref="B104:N104">SUM(B102:B103)</f>
        <v>0</v>
      </c>
      <c r="C104" s="10">
        <f t="shared" si="20"/>
        <v>0</v>
      </c>
      <c r="D104" s="10">
        <f t="shared" si="20"/>
        <v>0</v>
      </c>
      <c r="E104" s="10">
        <f t="shared" si="20"/>
        <v>0</v>
      </c>
      <c r="F104" s="10">
        <f t="shared" si="20"/>
        <v>0</v>
      </c>
      <c r="G104" s="10">
        <f t="shared" si="20"/>
        <v>137516</v>
      </c>
      <c r="H104" s="10">
        <f t="shared" si="20"/>
        <v>264923</v>
      </c>
      <c r="I104" s="10">
        <f t="shared" si="20"/>
        <v>257573</v>
      </c>
      <c r="J104" s="10">
        <f t="shared" si="20"/>
        <v>248389</v>
      </c>
      <c r="K104" s="10">
        <f t="shared" si="20"/>
        <v>257062</v>
      </c>
      <c r="L104" s="10">
        <f t="shared" si="20"/>
        <v>258032</v>
      </c>
      <c r="M104" s="10">
        <f t="shared" si="20"/>
        <v>282503</v>
      </c>
      <c r="N104" s="10">
        <f t="shared" si="20"/>
        <v>1705998</v>
      </c>
    </row>
    <row r="105" spans="1:14" ht="13.5" thickBot="1">
      <c r="A105" s="5" t="s">
        <v>16</v>
      </c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7"/>
      <c r="N105" s="8"/>
    </row>
    <row r="107" ht="13.5" thickBot="1"/>
    <row r="108" spans="1:14" ht="21.75" thickBot="1">
      <c r="A108" s="38" t="s">
        <v>181</v>
      </c>
      <c r="B108" s="42">
        <f>+B9+B18+B24+B29+B32+B37+B42+B48+B52+B60+B70+B75+B79+B82+B86+B93+B100+B104</f>
        <v>10535356</v>
      </c>
      <c r="C108" s="42">
        <f aca="true" t="shared" si="21" ref="C108:N108">+C9+C18+C24+C29+C32+C37+C42+C48+C52+C60+C70+C75+C79+C82+C86+C93+C100+C104</f>
        <v>7944104</v>
      </c>
      <c r="D108" s="42">
        <f t="shared" si="21"/>
        <v>8973455</v>
      </c>
      <c r="E108" s="42">
        <f t="shared" si="21"/>
        <v>9095898</v>
      </c>
      <c r="F108" s="42">
        <f t="shared" si="21"/>
        <v>9074252</v>
      </c>
      <c r="G108" s="42">
        <f t="shared" si="21"/>
        <v>9937565</v>
      </c>
      <c r="H108" s="42">
        <f t="shared" si="21"/>
        <v>10668471</v>
      </c>
      <c r="I108" s="42">
        <f t="shared" si="21"/>
        <v>10134317</v>
      </c>
      <c r="J108" s="42">
        <f t="shared" si="21"/>
        <v>9569511</v>
      </c>
      <c r="K108" s="42">
        <f t="shared" si="21"/>
        <v>9895362</v>
      </c>
      <c r="L108" s="42">
        <f t="shared" si="21"/>
        <v>10032011</v>
      </c>
      <c r="M108" s="42">
        <f t="shared" si="21"/>
        <v>11439865</v>
      </c>
      <c r="N108" s="42">
        <f t="shared" si="21"/>
        <v>117300167</v>
      </c>
    </row>
  </sheetData>
  <sheetProtection password="855B" sheet="1"/>
  <mergeCells count="22">
    <mergeCell ref="A4:N4"/>
    <mergeCell ref="A6:N6"/>
    <mergeCell ref="A10:N10"/>
    <mergeCell ref="A19:N19"/>
    <mergeCell ref="A87:N87"/>
    <mergeCell ref="A94:N94"/>
    <mergeCell ref="A101:N101"/>
    <mergeCell ref="A80:N80"/>
    <mergeCell ref="A83:N83"/>
    <mergeCell ref="A30:N30"/>
    <mergeCell ref="A33:N33"/>
    <mergeCell ref="A38:N38"/>
    <mergeCell ref="A1:N1"/>
    <mergeCell ref="A2:N2"/>
    <mergeCell ref="A3:N3"/>
    <mergeCell ref="A76:N76"/>
    <mergeCell ref="A71:N71"/>
    <mergeCell ref="A43:N43"/>
    <mergeCell ref="A49:N49"/>
    <mergeCell ref="A53:N53"/>
    <mergeCell ref="A61:N61"/>
    <mergeCell ref="A25:N2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9" sqref="A129"/>
    </sheetView>
  </sheetViews>
  <sheetFormatPr defaultColWidth="11.421875" defaultRowHeight="12.75"/>
  <cols>
    <col min="1" max="1" width="29.28125" style="0" customWidth="1"/>
    <col min="8" max="8" width="10.00390625" style="0" customWidth="1"/>
    <col min="9" max="9" width="10.8515625" style="0" customWidth="1"/>
    <col min="10" max="10" width="14.140625" style="0" customWidth="1"/>
  </cols>
  <sheetData>
    <row r="1" spans="1:14" ht="12.7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2.75">
      <c r="A2" s="472" t="s">
        <v>112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3.5" thickBo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4" ht="12.75">
      <c r="A4" s="480" t="s">
        <v>2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2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477" t="s">
        <v>17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9"/>
    </row>
    <row r="7" spans="1:14" ht="12.75">
      <c r="A7" s="3" t="s">
        <v>18</v>
      </c>
      <c r="B7" s="1">
        <v>147742</v>
      </c>
      <c r="C7" s="1">
        <v>160237</v>
      </c>
      <c r="D7" s="1">
        <v>167005</v>
      </c>
      <c r="E7" s="1">
        <v>171135</v>
      </c>
      <c r="F7" s="1">
        <v>179881</v>
      </c>
      <c r="G7" s="1">
        <v>169538</v>
      </c>
      <c r="H7" s="1">
        <v>177035</v>
      </c>
      <c r="I7" s="1">
        <v>179625</v>
      </c>
      <c r="J7" s="1">
        <v>168055</v>
      </c>
      <c r="K7" s="1">
        <v>178012</v>
      </c>
      <c r="L7" s="1">
        <v>179960</v>
      </c>
      <c r="M7" s="1">
        <v>202590</v>
      </c>
      <c r="N7" s="4">
        <f>SUM(B7:M7)</f>
        <v>2080815</v>
      </c>
    </row>
    <row r="8" spans="1:14" ht="12.75">
      <c r="A8" s="3" t="s">
        <v>19</v>
      </c>
      <c r="B8" s="1">
        <v>342635</v>
      </c>
      <c r="C8" s="1">
        <v>334910</v>
      </c>
      <c r="D8" s="1">
        <v>347419</v>
      </c>
      <c r="E8" s="1">
        <v>364151</v>
      </c>
      <c r="F8" s="1">
        <v>378916</v>
      </c>
      <c r="G8" s="1">
        <v>362475</v>
      </c>
      <c r="H8" s="1">
        <v>386737</v>
      </c>
      <c r="I8" s="1">
        <v>395699</v>
      </c>
      <c r="J8" s="1">
        <v>395037</v>
      </c>
      <c r="K8" s="1">
        <v>413275</v>
      </c>
      <c r="L8" s="1">
        <v>430056</v>
      </c>
      <c r="M8" s="1">
        <v>508844</v>
      </c>
      <c r="N8" s="4">
        <f>SUM(B8:M8)</f>
        <v>4660154</v>
      </c>
    </row>
    <row r="9" spans="1:14" ht="12.75">
      <c r="A9" s="9" t="s">
        <v>20</v>
      </c>
      <c r="B9" s="10">
        <f>SUM(B7:B8)</f>
        <v>490377</v>
      </c>
      <c r="C9" s="10">
        <f aca="true" t="shared" si="0" ref="C9:N9">SUM(C7:C8)</f>
        <v>495147</v>
      </c>
      <c r="D9" s="10">
        <f t="shared" si="0"/>
        <v>514424</v>
      </c>
      <c r="E9" s="10">
        <f t="shared" si="0"/>
        <v>535286</v>
      </c>
      <c r="F9" s="10">
        <f t="shared" si="0"/>
        <v>558797</v>
      </c>
      <c r="G9" s="10">
        <f t="shared" si="0"/>
        <v>532013</v>
      </c>
      <c r="H9" s="10">
        <f t="shared" si="0"/>
        <v>563772</v>
      </c>
      <c r="I9" s="10">
        <f t="shared" si="0"/>
        <v>575324</v>
      </c>
      <c r="J9" s="10">
        <f t="shared" si="0"/>
        <v>563092</v>
      </c>
      <c r="K9" s="10">
        <f t="shared" si="0"/>
        <v>591287</v>
      </c>
      <c r="L9" s="10">
        <f t="shared" si="0"/>
        <v>610016</v>
      </c>
      <c r="M9" s="10">
        <f t="shared" si="0"/>
        <v>711434</v>
      </c>
      <c r="N9" s="10">
        <f t="shared" si="0"/>
        <v>6740969</v>
      </c>
    </row>
    <row r="10" spans="1:14" ht="12.75">
      <c r="A10" s="477" t="s">
        <v>21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9"/>
    </row>
    <row r="11" spans="1:14" ht="12.75">
      <c r="A11" s="3" t="s">
        <v>22</v>
      </c>
      <c r="B11" s="1">
        <v>482149</v>
      </c>
      <c r="C11" s="1">
        <v>298867</v>
      </c>
      <c r="D11" s="1">
        <v>400650</v>
      </c>
      <c r="E11" s="1">
        <v>296799</v>
      </c>
      <c r="F11" s="1">
        <v>375911</v>
      </c>
      <c r="G11" s="1">
        <v>389903</v>
      </c>
      <c r="H11" s="1">
        <v>386808</v>
      </c>
      <c r="I11" s="1">
        <v>368305</v>
      </c>
      <c r="J11" s="1">
        <v>313307</v>
      </c>
      <c r="K11" s="1">
        <v>385176</v>
      </c>
      <c r="L11" s="1">
        <v>352366</v>
      </c>
      <c r="M11" s="1">
        <v>440335</v>
      </c>
      <c r="N11" s="4">
        <f>SUM(B11:M11)</f>
        <v>4490576</v>
      </c>
    </row>
    <row r="12" spans="1:14" ht="12.75">
      <c r="A12" s="3" t="s">
        <v>23</v>
      </c>
      <c r="B12" s="1">
        <v>564036</v>
      </c>
      <c r="C12" s="1">
        <v>363539</v>
      </c>
      <c r="D12" s="1">
        <v>475933</v>
      </c>
      <c r="E12" s="1">
        <v>359183</v>
      </c>
      <c r="F12" s="1">
        <v>455172</v>
      </c>
      <c r="G12" s="1">
        <v>460229</v>
      </c>
      <c r="H12" s="1">
        <v>447612</v>
      </c>
      <c r="I12" s="1">
        <v>444384</v>
      </c>
      <c r="J12" s="1">
        <v>376300</v>
      </c>
      <c r="K12" s="1">
        <v>457889</v>
      </c>
      <c r="L12" s="1">
        <v>429520</v>
      </c>
      <c r="M12" s="1">
        <v>534626</v>
      </c>
      <c r="N12" s="4">
        <f>SUM(B12:M12)</f>
        <v>5368423</v>
      </c>
    </row>
    <row r="13" spans="1:14" ht="12.75">
      <c r="A13" s="9" t="s">
        <v>20</v>
      </c>
      <c r="B13" s="10">
        <f>SUM(B11:B12)</f>
        <v>1046185</v>
      </c>
      <c r="C13" s="10">
        <f aca="true" t="shared" si="1" ref="C13:N13">SUM(C11:C12)</f>
        <v>662406</v>
      </c>
      <c r="D13" s="10">
        <f t="shared" si="1"/>
        <v>876583</v>
      </c>
      <c r="E13" s="10">
        <f t="shared" si="1"/>
        <v>655982</v>
      </c>
      <c r="F13" s="10">
        <f t="shared" si="1"/>
        <v>831083</v>
      </c>
      <c r="G13" s="10">
        <f t="shared" si="1"/>
        <v>850132</v>
      </c>
      <c r="H13" s="10">
        <f t="shared" si="1"/>
        <v>834420</v>
      </c>
      <c r="I13" s="10">
        <f t="shared" si="1"/>
        <v>812689</v>
      </c>
      <c r="J13" s="10">
        <f t="shared" si="1"/>
        <v>689607</v>
      </c>
      <c r="K13" s="10">
        <f t="shared" si="1"/>
        <v>843065</v>
      </c>
      <c r="L13" s="10">
        <f t="shared" si="1"/>
        <v>781886</v>
      </c>
      <c r="M13" s="10">
        <f t="shared" si="1"/>
        <v>974961</v>
      </c>
      <c r="N13" s="10">
        <f t="shared" si="1"/>
        <v>9858999</v>
      </c>
    </row>
    <row r="14" spans="1:14" ht="12.75">
      <c r="A14" s="477" t="s">
        <v>24</v>
      </c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9"/>
    </row>
    <row r="15" spans="1:14" ht="12.75">
      <c r="A15" s="3" t="s">
        <v>25</v>
      </c>
      <c r="B15" s="1">
        <v>173982</v>
      </c>
      <c r="C15" s="1">
        <v>126847</v>
      </c>
      <c r="D15" s="1">
        <v>153739</v>
      </c>
      <c r="E15" s="1">
        <v>130779</v>
      </c>
      <c r="F15" s="1">
        <v>148910</v>
      </c>
      <c r="G15" s="1">
        <v>145059</v>
      </c>
      <c r="H15" s="1">
        <v>147457</v>
      </c>
      <c r="I15" s="2">
        <v>147133</v>
      </c>
      <c r="J15" s="2">
        <v>130379</v>
      </c>
      <c r="K15" s="2">
        <v>145287</v>
      </c>
      <c r="L15" s="2">
        <v>139835</v>
      </c>
      <c r="M15" s="2">
        <v>168187</v>
      </c>
      <c r="N15" s="4">
        <f>SUM(B15:M15)</f>
        <v>1757594</v>
      </c>
    </row>
    <row r="16" spans="1:14" ht="12.75">
      <c r="A16" s="3" t="s">
        <v>26</v>
      </c>
      <c r="B16" s="1">
        <v>171848</v>
      </c>
      <c r="C16" s="1">
        <v>126962</v>
      </c>
      <c r="D16" s="1">
        <v>154926</v>
      </c>
      <c r="E16" s="1">
        <v>130366</v>
      </c>
      <c r="F16" s="1">
        <v>141823</v>
      </c>
      <c r="G16" s="1">
        <v>137798</v>
      </c>
      <c r="H16" s="1">
        <v>144902</v>
      </c>
      <c r="I16" s="2">
        <v>138389</v>
      </c>
      <c r="J16" s="2">
        <v>132383</v>
      </c>
      <c r="K16" s="2">
        <v>141816</v>
      </c>
      <c r="L16" s="2">
        <v>135453</v>
      </c>
      <c r="M16" s="2">
        <v>163180</v>
      </c>
      <c r="N16" s="4">
        <f aca="true" t="shared" si="2" ref="N16:N21">SUM(B16:M16)</f>
        <v>1719846</v>
      </c>
    </row>
    <row r="17" spans="1:14" ht="12.75">
      <c r="A17" s="3" t="s">
        <v>27</v>
      </c>
      <c r="B17" s="1">
        <v>72100</v>
      </c>
      <c r="C17" s="1">
        <v>55244</v>
      </c>
      <c r="D17" s="1">
        <v>59398</v>
      </c>
      <c r="E17" s="1">
        <v>52610</v>
      </c>
      <c r="F17" s="1">
        <v>65037</v>
      </c>
      <c r="G17" s="1">
        <v>54858</v>
      </c>
      <c r="H17" s="1">
        <v>55848</v>
      </c>
      <c r="I17" s="2">
        <v>57607</v>
      </c>
      <c r="J17" s="2">
        <v>55447</v>
      </c>
      <c r="K17" s="2">
        <v>59960</v>
      </c>
      <c r="L17" s="2">
        <v>60627</v>
      </c>
      <c r="M17" s="2">
        <v>92292</v>
      </c>
      <c r="N17" s="4">
        <f t="shared" si="2"/>
        <v>741028</v>
      </c>
    </row>
    <row r="18" spans="1:14" ht="12.75">
      <c r="A18" s="3" t="s">
        <v>113</v>
      </c>
      <c r="B18" s="1">
        <v>85834</v>
      </c>
      <c r="C18" s="1">
        <v>64070</v>
      </c>
      <c r="D18" s="1">
        <v>77754</v>
      </c>
      <c r="E18" s="1">
        <v>69050</v>
      </c>
      <c r="F18" s="1">
        <v>78505</v>
      </c>
      <c r="G18" s="1">
        <v>72992</v>
      </c>
      <c r="H18" s="1">
        <v>76904</v>
      </c>
      <c r="I18" s="2">
        <v>76840</v>
      </c>
      <c r="J18" s="2">
        <v>66345</v>
      </c>
      <c r="K18" s="2">
        <v>73903</v>
      </c>
      <c r="L18" s="2">
        <v>74792</v>
      </c>
      <c r="M18" s="2">
        <v>92721</v>
      </c>
      <c r="N18" s="4">
        <f t="shared" si="2"/>
        <v>909710</v>
      </c>
    </row>
    <row r="19" spans="1:14" ht="12.75">
      <c r="A19" s="3" t="s">
        <v>28</v>
      </c>
      <c r="B19" s="1">
        <v>97268</v>
      </c>
      <c r="C19" s="1">
        <v>66484</v>
      </c>
      <c r="D19" s="1">
        <v>83437</v>
      </c>
      <c r="E19" s="1">
        <v>66450</v>
      </c>
      <c r="F19" s="1">
        <v>70383</v>
      </c>
      <c r="G19" s="1">
        <v>74842</v>
      </c>
      <c r="H19" s="1">
        <v>79764</v>
      </c>
      <c r="I19" s="2">
        <v>71787</v>
      </c>
      <c r="J19" s="2">
        <v>69098</v>
      </c>
      <c r="K19" s="2">
        <v>74597</v>
      </c>
      <c r="L19" s="2">
        <v>68037</v>
      </c>
      <c r="M19" s="2">
        <v>90045</v>
      </c>
      <c r="N19" s="4">
        <f t="shared" si="2"/>
        <v>912192</v>
      </c>
    </row>
    <row r="20" spans="1:14" ht="12.75">
      <c r="A20" s="3" t="s">
        <v>29</v>
      </c>
      <c r="B20" s="1">
        <v>106588</v>
      </c>
      <c r="C20" s="1">
        <v>85077</v>
      </c>
      <c r="D20" s="1">
        <v>95754</v>
      </c>
      <c r="E20" s="1">
        <v>86166</v>
      </c>
      <c r="F20" s="1">
        <v>86607</v>
      </c>
      <c r="G20" s="1">
        <v>87924</v>
      </c>
      <c r="H20" s="1">
        <v>89754</v>
      </c>
      <c r="I20" s="2">
        <v>86047</v>
      </c>
      <c r="J20" s="2">
        <v>83962</v>
      </c>
      <c r="K20" s="2">
        <v>90081</v>
      </c>
      <c r="L20" s="2">
        <v>80239</v>
      </c>
      <c r="M20" s="2">
        <v>83032</v>
      </c>
      <c r="N20" s="4">
        <f t="shared" si="2"/>
        <v>1061231</v>
      </c>
    </row>
    <row r="21" spans="1:14" ht="12.75">
      <c r="A21" s="3" t="s">
        <v>30</v>
      </c>
      <c r="B21" s="1">
        <v>162105</v>
      </c>
      <c r="C21" s="1">
        <v>119622</v>
      </c>
      <c r="D21" s="1">
        <v>137982</v>
      </c>
      <c r="E21" s="1">
        <v>121992</v>
      </c>
      <c r="F21" s="1">
        <v>135781</v>
      </c>
      <c r="G21" s="1">
        <v>130551</v>
      </c>
      <c r="H21" s="1">
        <v>134875</v>
      </c>
      <c r="I21" s="2">
        <v>132590</v>
      </c>
      <c r="J21" s="2">
        <v>125095</v>
      </c>
      <c r="K21" s="2">
        <v>131629</v>
      </c>
      <c r="L21" s="2">
        <v>130172</v>
      </c>
      <c r="M21" s="2">
        <v>169322</v>
      </c>
      <c r="N21" s="4">
        <f t="shared" si="2"/>
        <v>1631716</v>
      </c>
    </row>
    <row r="22" spans="1:14" ht="12.75">
      <c r="A22" s="9" t="s">
        <v>20</v>
      </c>
      <c r="B22" s="10">
        <f>SUM(B15:B21)</f>
        <v>869725</v>
      </c>
      <c r="C22" s="10">
        <f aca="true" t="shared" si="3" ref="C22:N22">SUM(C15:C21)</f>
        <v>644306</v>
      </c>
      <c r="D22" s="10">
        <f t="shared" si="3"/>
        <v>762990</v>
      </c>
      <c r="E22" s="10">
        <f t="shared" si="3"/>
        <v>657413</v>
      </c>
      <c r="F22" s="10">
        <f t="shared" si="3"/>
        <v>727046</v>
      </c>
      <c r="G22" s="10">
        <f t="shared" si="3"/>
        <v>704024</v>
      </c>
      <c r="H22" s="10">
        <f t="shared" si="3"/>
        <v>729504</v>
      </c>
      <c r="I22" s="10">
        <f t="shared" si="3"/>
        <v>710393</v>
      </c>
      <c r="J22" s="10">
        <f t="shared" si="3"/>
        <v>662709</v>
      </c>
      <c r="K22" s="10">
        <f t="shared" si="3"/>
        <v>717273</v>
      </c>
      <c r="L22" s="10">
        <f t="shared" si="3"/>
        <v>689155</v>
      </c>
      <c r="M22" s="10">
        <f t="shared" si="3"/>
        <v>858779</v>
      </c>
      <c r="N22" s="10">
        <f t="shared" si="3"/>
        <v>8733317</v>
      </c>
    </row>
    <row r="23" spans="1:14" ht="12.75">
      <c r="A23" s="477" t="s">
        <v>31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9"/>
    </row>
    <row r="24" spans="1:14" ht="12.75">
      <c r="A24" s="3" t="s">
        <v>32</v>
      </c>
      <c r="B24" s="1">
        <v>299566</v>
      </c>
      <c r="C24" s="1">
        <v>212891</v>
      </c>
      <c r="D24" s="1">
        <v>261995</v>
      </c>
      <c r="E24" s="1">
        <v>211595</v>
      </c>
      <c r="F24" s="1">
        <v>223668</v>
      </c>
      <c r="G24" s="2">
        <v>179290</v>
      </c>
      <c r="H24" s="1">
        <v>187105</v>
      </c>
      <c r="I24" s="1">
        <v>230117</v>
      </c>
      <c r="J24" s="2">
        <v>215750</v>
      </c>
      <c r="K24" s="2">
        <v>256199</v>
      </c>
      <c r="L24" s="2">
        <v>243137</v>
      </c>
      <c r="M24" s="2">
        <v>296419</v>
      </c>
      <c r="N24" s="4">
        <f>SUM(B24:M24)</f>
        <v>2817732</v>
      </c>
    </row>
    <row r="25" spans="1:14" ht="12.75">
      <c r="A25" s="3" t="s">
        <v>114</v>
      </c>
      <c r="B25" s="1">
        <v>1739</v>
      </c>
      <c r="C25" s="1">
        <v>1312</v>
      </c>
      <c r="D25" s="1">
        <v>1633</v>
      </c>
      <c r="E25" s="1">
        <v>1252</v>
      </c>
      <c r="F25" s="1">
        <v>3562</v>
      </c>
      <c r="G25" s="2">
        <v>3542</v>
      </c>
      <c r="H25" s="1">
        <v>2859</v>
      </c>
      <c r="I25" s="1">
        <v>1792</v>
      </c>
      <c r="J25" s="2">
        <v>1710</v>
      </c>
      <c r="K25" s="2">
        <v>1865</v>
      </c>
      <c r="L25" s="2">
        <v>2121</v>
      </c>
      <c r="M25" s="2">
        <v>2808</v>
      </c>
      <c r="N25" s="4">
        <f>SUM(B25:M25)</f>
        <v>26195</v>
      </c>
    </row>
    <row r="26" spans="1:14" ht="12.75">
      <c r="A26" s="3" t="s">
        <v>33</v>
      </c>
      <c r="B26" s="1">
        <v>260627</v>
      </c>
      <c r="C26" s="1">
        <v>178551</v>
      </c>
      <c r="D26" s="1">
        <v>224583</v>
      </c>
      <c r="E26" s="1">
        <v>175807</v>
      </c>
      <c r="F26" s="1">
        <v>184339</v>
      </c>
      <c r="G26" s="2">
        <v>145681</v>
      </c>
      <c r="H26" s="1">
        <v>152428</v>
      </c>
      <c r="I26" s="1">
        <v>192651</v>
      </c>
      <c r="J26" s="2">
        <v>180723</v>
      </c>
      <c r="K26" s="2">
        <v>218111</v>
      </c>
      <c r="L26" s="2">
        <v>204588</v>
      </c>
      <c r="M26" s="2">
        <v>255697</v>
      </c>
      <c r="N26" s="4">
        <f>SUM(B26:M26)</f>
        <v>2373786</v>
      </c>
    </row>
    <row r="27" spans="1:14" ht="12.75">
      <c r="A27" s="3" t="s">
        <v>34</v>
      </c>
      <c r="B27" s="1">
        <v>266553</v>
      </c>
      <c r="C27" s="1">
        <v>185141</v>
      </c>
      <c r="D27" s="1">
        <v>231120</v>
      </c>
      <c r="E27" s="1">
        <v>182166</v>
      </c>
      <c r="F27" s="1">
        <v>190612</v>
      </c>
      <c r="G27" s="2">
        <v>147957</v>
      </c>
      <c r="H27" s="1">
        <v>156171</v>
      </c>
      <c r="I27" s="1">
        <v>201106</v>
      </c>
      <c r="J27" s="2">
        <v>185768</v>
      </c>
      <c r="K27" s="2">
        <v>224006</v>
      </c>
      <c r="L27" s="2">
        <v>210698</v>
      </c>
      <c r="M27" s="2">
        <v>261790</v>
      </c>
      <c r="N27" s="4">
        <f>SUM(B27:M27)</f>
        <v>2443088</v>
      </c>
    </row>
    <row r="28" spans="1:14" ht="12.75">
      <c r="A28" s="9" t="s">
        <v>20</v>
      </c>
      <c r="B28" s="10">
        <f>SUM(B24:B27)</f>
        <v>828485</v>
      </c>
      <c r="C28" s="10">
        <f aca="true" t="shared" si="4" ref="C28:N28">SUM(C24:C27)</f>
        <v>577895</v>
      </c>
      <c r="D28" s="10">
        <f t="shared" si="4"/>
        <v>719331</v>
      </c>
      <c r="E28" s="10">
        <f t="shared" si="4"/>
        <v>570820</v>
      </c>
      <c r="F28" s="10">
        <f t="shared" si="4"/>
        <v>602181</v>
      </c>
      <c r="G28" s="10">
        <f t="shared" si="4"/>
        <v>476470</v>
      </c>
      <c r="H28" s="10">
        <f t="shared" si="4"/>
        <v>498563</v>
      </c>
      <c r="I28" s="10">
        <f t="shared" si="4"/>
        <v>625666</v>
      </c>
      <c r="J28" s="10">
        <f t="shared" si="4"/>
        <v>583951</v>
      </c>
      <c r="K28" s="10">
        <f t="shared" si="4"/>
        <v>700181</v>
      </c>
      <c r="L28" s="10">
        <f t="shared" si="4"/>
        <v>660544</v>
      </c>
      <c r="M28" s="10">
        <f t="shared" si="4"/>
        <v>816714</v>
      </c>
      <c r="N28" s="10">
        <f t="shared" si="4"/>
        <v>7660801</v>
      </c>
    </row>
    <row r="29" spans="1:14" ht="12.75">
      <c r="A29" s="477" t="s">
        <v>35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9"/>
    </row>
    <row r="30" spans="1:14" ht="12.75">
      <c r="A30" s="3" t="s">
        <v>36</v>
      </c>
      <c r="B30" s="1">
        <v>99917</v>
      </c>
      <c r="C30" s="1">
        <v>74866</v>
      </c>
      <c r="D30" s="1">
        <v>82123</v>
      </c>
      <c r="E30" s="1">
        <v>67629</v>
      </c>
      <c r="F30" s="1">
        <v>74610</v>
      </c>
      <c r="G30" s="1">
        <v>76439</v>
      </c>
      <c r="H30" s="2">
        <v>79680</v>
      </c>
      <c r="I30" s="2">
        <v>79740</v>
      </c>
      <c r="J30" s="2">
        <v>70165</v>
      </c>
      <c r="K30" s="2">
        <v>79310</v>
      </c>
      <c r="L30" s="2">
        <v>73496</v>
      </c>
      <c r="M30" s="2">
        <v>93336</v>
      </c>
      <c r="N30" s="4">
        <f>SUM(B30:M30)</f>
        <v>951311</v>
      </c>
    </row>
    <row r="31" spans="1:14" ht="12.75">
      <c r="A31" s="3" t="s">
        <v>37</v>
      </c>
      <c r="B31" s="1">
        <v>30961</v>
      </c>
      <c r="C31" s="1">
        <v>29978</v>
      </c>
      <c r="D31" s="1">
        <v>32113</v>
      </c>
      <c r="E31" s="1">
        <v>39089</v>
      </c>
      <c r="F31" s="1">
        <v>34842</v>
      </c>
      <c r="G31" s="1">
        <v>30003</v>
      </c>
      <c r="H31" s="2">
        <v>30094</v>
      </c>
      <c r="I31" s="2">
        <v>31787</v>
      </c>
      <c r="J31" s="2">
        <v>34145</v>
      </c>
      <c r="K31" s="2">
        <v>35216</v>
      </c>
      <c r="L31" s="2">
        <v>31065</v>
      </c>
      <c r="M31" s="2">
        <v>33567</v>
      </c>
      <c r="N31" s="4">
        <f>SUM(B31:M31)</f>
        <v>392860</v>
      </c>
    </row>
    <row r="32" spans="1:14" ht="12.75">
      <c r="A32" s="3" t="s">
        <v>38</v>
      </c>
      <c r="B32" s="1">
        <v>125379</v>
      </c>
      <c r="C32" s="1">
        <v>85967</v>
      </c>
      <c r="D32" s="1">
        <v>103945</v>
      </c>
      <c r="E32" s="1">
        <v>76728</v>
      </c>
      <c r="F32" s="1">
        <v>92316</v>
      </c>
      <c r="G32" s="1">
        <v>97117</v>
      </c>
      <c r="H32" s="2">
        <v>94437</v>
      </c>
      <c r="I32" s="2">
        <v>97495</v>
      </c>
      <c r="J32" s="2">
        <v>80425</v>
      </c>
      <c r="K32" s="2">
        <v>93162</v>
      </c>
      <c r="L32" s="2">
        <v>93936</v>
      </c>
      <c r="M32" s="2">
        <v>119540</v>
      </c>
      <c r="N32" s="4">
        <f>SUM(B32:M32)</f>
        <v>1160447</v>
      </c>
    </row>
    <row r="33" spans="1:14" ht="12.75">
      <c r="A33" s="9" t="s">
        <v>20</v>
      </c>
      <c r="B33" s="10">
        <f>SUM(B30:B32)</f>
        <v>256257</v>
      </c>
      <c r="C33" s="10">
        <f aca="true" t="shared" si="5" ref="C33:N33">SUM(C30:C32)</f>
        <v>190811</v>
      </c>
      <c r="D33" s="10">
        <f t="shared" si="5"/>
        <v>218181</v>
      </c>
      <c r="E33" s="10">
        <f t="shared" si="5"/>
        <v>183446</v>
      </c>
      <c r="F33" s="10">
        <f t="shared" si="5"/>
        <v>201768</v>
      </c>
      <c r="G33" s="10">
        <f t="shared" si="5"/>
        <v>203559</v>
      </c>
      <c r="H33" s="10">
        <f t="shared" si="5"/>
        <v>204211</v>
      </c>
      <c r="I33" s="10">
        <f t="shared" si="5"/>
        <v>209022</v>
      </c>
      <c r="J33" s="10">
        <f t="shared" si="5"/>
        <v>184735</v>
      </c>
      <c r="K33" s="10">
        <f t="shared" si="5"/>
        <v>207688</v>
      </c>
      <c r="L33" s="10">
        <f t="shared" si="5"/>
        <v>198497</v>
      </c>
      <c r="M33" s="10">
        <f t="shared" si="5"/>
        <v>246443</v>
      </c>
      <c r="N33" s="10">
        <f t="shared" si="5"/>
        <v>2504618</v>
      </c>
    </row>
    <row r="34" spans="1:14" ht="12.75">
      <c r="A34" s="477" t="s">
        <v>39</v>
      </c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9"/>
    </row>
    <row r="35" spans="1:14" ht="12.75">
      <c r="A35" s="3" t="s">
        <v>40</v>
      </c>
      <c r="B35" s="2">
        <v>0</v>
      </c>
      <c r="C35" s="2">
        <v>36084</v>
      </c>
      <c r="D35" s="2">
        <v>117999</v>
      </c>
      <c r="E35" s="2">
        <v>73372</v>
      </c>
      <c r="F35" s="2">
        <v>101947</v>
      </c>
      <c r="G35" s="2">
        <v>100372</v>
      </c>
      <c r="H35" s="2">
        <v>90194</v>
      </c>
      <c r="I35" s="1">
        <v>106536</v>
      </c>
      <c r="J35" s="2">
        <v>82130</v>
      </c>
      <c r="K35" s="2">
        <v>105823</v>
      </c>
      <c r="L35" s="2">
        <v>96573</v>
      </c>
      <c r="M35" s="2">
        <v>142316</v>
      </c>
      <c r="N35" s="4">
        <f>SUM(B35:M35)</f>
        <v>1053346</v>
      </c>
    </row>
    <row r="36" spans="1:14" ht="12.75">
      <c r="A36" s="3" t="s">
        <v>41</v>
      </c>
      <c r="B36" s="1">
        <v>378845</v>
      </c>
      <c r="C36" s="1">
        <v>295242</v>
      </c>
      <c r="D36" s="1">
        <v>348903</v>
      </c>
      <c r="E36" s="1">
        <v>304499</v>
      </c>
      <c r="F36" s="1">
        <v>347051</v>
      </c>
      <c r="G36" s="1">
        <v>343682</v>
      </c>
      <c r="H36" s="1">
        <v>328562</v>
      </c>
      <c r="I36" s="1">
        <v>358461</v>
      </c>
      <c r="J36" s="2">
        <v>311769</v>
      </c>
      <c r="K36" s="2">
        <v>348069</v>
      </c>
      <c r="L36" s="2">
        <v>341966</v>
      </c>
      <c r="M36" s="2">
        <v>404690</v>
      </c>
      <c r="N36" s="4">
        <f>SUM(B36:M36)</f>
        <v>4111739</v>
      </c>
    </row>
    <row r="37" spans="1:14" ht="12.75">
      <c r="A37" s="9" t="s">
        <v>20</v>
      </c>
      <c r="B37" s="10">
        <f>SUM(B35:B36)</f>
        <v>378845</v>
      </c>
      <c r="C37" s="10">
        <f aca="true" t="shared" si="6" ref="C37:N37">SUM(C35:C36)</f>
        <v>331326</v>
      </c>
      <c r="D37" s="10">
        <f t="shared" si="6"/>
        <v>466902</v>
      </c>
      <c r="E37" s="10">
        <f t="shared" si="6"/>
        <v>377871</v>
      </c>
      <c r="F37" s="10">
        <f t="shared" si="6"/>
        <v>448998</v>
      </c>
      <c r="G37" s="10">
        <f t="shared" si="6"/>
        <v>444054</v>
      </c>
      <c r="H37" s="10">
        <f t="shared" si="6"/>
        <v>418756</v>
      </c>
      <c r="I37" s="10">
        <f t="shared" si="6"/>
        <v>464997</v>
      </c>
      <c r="J37" s="10">
        <f t="shared" si="6"/>
        <v>393899</v>
      </c>
      <c r="K37" s="10">
        <f t="shared" si="6"/>
        <v>453892</v>
      </c>
      <c r="L37" s="10">
        <f t="shared" si="6"/>
        <v>438539</v>
      </c>
      <c r="M37" s="10">
        <f t="shared" si="6"/>
        <v>547006</v>
      </c>
      <c r="N37" s="10">
        <f t="shared" si="6"/>
        <v>5165085</v>
      </c>
    </row>
    <row r="38" spans="1:14" ht="12.75">
      <c r="A38" s="477" t="s">
        <v>42</v>
      </c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9"/>
    </row>
    <row r="39" spans="1:14" ht="12.75">
      <c r="A39" s="11" t="s">
        <v>43</v>
      </c>
      <c r="B39" s="1">
        <v>245833</v>
      </c>
      <c r="C39" s="1">
        <v>179933</v>
      </c>
      <c r="D39" s="1">
        <v>220457</v>
      </c>
      <c r="E39" s="1">
        <v>181159</v>
      </c>
      <c r="F39" s="1">
        <v>216781</v>
      </c>
      <c r="G39" s="1">
        <v>213929</v>
      </c>
      <c r="H39" s="1">
        <v>214424</v>
      </c>
      <c r="I39" s="1">
        <v>208425</v>
      </c>
      <c r="J39" s="1">
        <v>186924</v>
      </c>
      <c r="K39" s="1">
        <v>209198</v>
      </c>
      <c r="L39" s="1">
        <v>196060</v>
      </c>
      <c r="M39" s="1">
        <v>256967</v>
      </c>
      <c r="N39" s="4">
        <f>SUM(B39:M39)</f>
        <v>2530090</v>
      </c>
    </row>
    <row r="40" spans="1:14" ht="12.75">
      <c r="A40" s="11" t="s">
        <v>44</v>
      </c>
      <c r="B40" s="1">
        <v>375579</v>
      </c>
      <c r="C40" s="1">
        <v>287691</v>
      </c>
      <c r="D40" s="1">
        <v>348004</v>
      </c>
      <c r="E40" s="1">
        <v>287169</v>
      </c>
      <c r="F40" s="1">
        <v>339091</v>
      </c>
      <c r="G40" s="1">
        <v>335121</v>
      </c>
      <c r="H40" s="1">
        <v>330940</v>
      </c>
      <c r="I40" s="1">
        <v>332899</v>
      </c>
      <c r="J40" s="1">
        <v>300171</v>
      </c>
      <c r="K40" s="1">
        <v>335013</v>
      </c>
      <c r="L40" s="1">
        <v>318869</v>
      </c>
      <c r="M40" s="1">
        <v>391914</v>
      </c>
      <c r="N40" s="4">
        <f>SUM(B40:M40)</f>
        <v>3982461</v>
      </c>
    </row>
    <row r="41" spans="1:14" ht="12.75">
      <c r="A41" s="11" t="s">
        <v>45</v>
      </c>
      <c r="B41" s="1">
        <v>221460</v>
      </c>
      <c r="C41" s="1">
        <v>172979</v>
      </c>
      <c r="D41" s="1">
        <v>197698</v>
      </c>
      <c r="E41" s="1">
        <v>180942</v>
      </c>
      <c r="F41" s="1">
        <v>202463</v>
      </c>
      <c r="G41" s="1">
        <v>201475</v>
      </c>
      <c r="H41" s="1">
        <v>205119</v>
      </c>
      <c r="I41" s="1">
        <v>192313</v>
      </c>
      <c r="J41" s="1">
        <v>183510</v>
      </c>
      <c r="K41" s="1">
        <v>201375</v>
      </c>
      <c r="L41" s="1">
        <v>182265</v>
      </c>
      <c r="M41" s="1">
        <v>230491</v>
      </c>
      <c r="N41" s="4">
        <f>SUM(B41:M41)</f>
        <v>2372090</v>
      </c>
    </row>
    <row r="42" spans="1:14" ht="12.75">
      <c r="A42" s="12" t="s">
        <v>20</v>
      </c>
      <c r="B42" s="10">
        <f>SUM(B39:B41)</f>
        <v>842872</v>
      </c>
      <c r="C42" s="10">
        <f aca="true" t="shared" si="7" ref="C42:N42">SUM(C39:C41)</f>
        <v>640603</v>
      </c>
      <c r="D42" s="10">
        <f t="shared" si="7"/>
        <v>766159</v>
      </c>
      <c r="E42" s="10">
        <f t="shared" si="7"/>
        <v>649270</v>
      </c>
      <c r="F42" s="10">
        <f t="shared" si="7"/>
        <v>758335</v>
      </c>
      <c r="G42" s="10">
        <f t="shared" si="7"/>
        <v>750525</v>
      </c>
      <c r="H42" s="10">
        <f t="shared" si="7"/>
        <v>750483</v>
      </c>
      <c r="I42" s="10">
        <f t="shared" si="7"/>
        <v>733637</v>
      </c>
      <c r="J42" s="10">
        <f t="shared" si="7"/>
        <v>670605</v>
      </c>
      <c r="K42" s="10">
        <f t="shared" si="7"/>
        <v>745586</v>
      </c>
      <c r="L42" s="10">
        <f t="shared" si="7"/>
        <v>697194</v>
      </c>
      <c r="M42" s="10">
        <f t="shared" si="7"/>
        <v>879372</v>
      </c>
      <c r="N42" s="10">
        <f t="shared" si="7"/>
        <v>8884641</v>
      </c>
    </row>
    <row r="43" spans="1:14" ht="12.75">
      <c r="A43" s="474" t="s">
        <v>46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6"/>
    </row>
    <row r="44" spans="1:14" ht="12.75">
      <c r="A44" s="11" t="s">
        <v>47</v>
      </c>
      <c r="B44" s="1">
        <v>137232</v>
      </c>
      <c r="C44" s="1">
        <v>120759</v>
      </c>
      <c r="D44" s="1">
        <v>128192</v>
      </c>
      <c r="E44" s="1">
        <v>122912</v>
      </c>
      <c r="F44" s="1">
        <v>127543</v>
      </c>
      <c r="G44" s="1">
        <v>127397</v>
      </c>
      <c r="H44" s="1">
        <v>134401</v>
      </c>
      <c r="I44" s="1">
        <v>126646</v>
      </c>
      <c r="J44" s="1">
        <v>126688</v>
      </c>
      <c r="K44" s="1">
        <v>131030</v>
      </c>
      <c r="L44" s="1">
        <v>123914</v>
      </c>
      <c r="M44" s="1">
        <v>147886</v>
      </c>
      <c r="N44" s="4">
        <f>SUM(B44:M44)</f>
        <v>1554600</v>
      </c>
    </row>
    <row r="45" spans="1:14" ht="12.75">
      <c r="A45" s="11" t="s">
        <v>48</v>
      </c>
      <c r="B45" s="1">
        <v>139505</v>
      </c>
      <c r="C45" s="1">
        <v>120914</v>
      </c>
      <c r="D45" s="1">
        <v>128237</v>
      </c>
      <c r="E45" s="1">
        <v>121992</v>
      </c>
      <c r="F45" s="1">
        <v>126998</v>
      </c>
      <c r="G45" s="1">
        <v>126887</v>
      </c>
      <c r="H45" s="1">
        <v>134401</v>
      </c>
      <c r="I45" s="1">
        <v>127791</v>
      </c>
      <c r="J45" s="1">
        <v>126740</v>
      </c>
      <c r="K45" s="1">
        <v>131233</v>
      </c>
      <c r="L45" s="1">
        <v>122798</v>
      </c>
      <c r="M45" s="1">
        <v>147318</v>
      </c>
      <c r="N45" s="4">
        <f>SUM(B45:M45)</f>
        <v>1554814</v>
      </c>
    </row>
    <row r="46" spans="1:14" ht="12.75">
      <c r="A46" s="11" t="s">
        <v>49</v>
      </c>
      <c r="B46" s="1">
        <v>151394</v>
      </c>
      <c r="C46" s="1">
        <v>134141</v>
      </c>
      <c r="D46" s="1">
        <v>143136</v>
      </c>
      <c r="E46" s="1">
        <v>132510</v>
      </c>
      <c r="F46" s="1">
        <v>133750</v>
      </c>
      <c r="G46" s="1">
        <v>132415</v>
      </c>
      <c r="H46" s="1">
        <v>135621</v>
      </c>
      <c r="I46" s="1">
        <v>129235</v>
      </c>
      <c r="J46" s="1">
        <v>127638</v>
      </c>
      <c r="K46" s="1">
        <v>133285</v>
      </c>
      <c r="L46" s="1">
        <v>122677</v>
      </c>
      <c r="M46" s="1">
        <v>148869</v>
      </c>
      <c r="N46" s="4">
        <f>SUM(B46:M46)</f>
        <v>1624671</v>
      </c>
    </row>
    <row r="47" spans="1:14" ht="12.75">
      <c r="A47" s="11" t="s">
        <v>50</v>
      </c>
      <c r="B47" s="1">
        <v>173724</v>
      </c>
      <c r="C47" s="1">
        <v>154888</v>
      </c>
      <c r="D47" s="1">
        <v>165962</v>
      </c>
      <c r="E47" s="1">
        <v>156212</v>
      </c>
      <c r="F47" s="1">
        <v>156547</v>
      </c>
      <c r="G47" s="1">
        <v>152904</v>
      </c>
      <c r="H47" s="1">
        <v>157035</v>
      </c>
      <c r="I47" s="1">
        <v>151214</v>
      </c>
      <c r="J47" s="1">
        <v>152142</v>
      </c>
      <c r="K47" s="1">
        <v>159309</v>
      </c>
      <c r="L47" s="1">
        <v>148101</v>
      </c>
      <c r="M47" s="1">
        <v>167185</v>
      </c>
      <c r="N47" s="4">
        <f>SUM(B47:M47)</f>
        <v>1895223</v>
      </c>
    </row>
    <row r="48" spans="1:14" ht="12.75">
      <c r="A48" s="12" t="s">
        <v>20</v>
      </c>
      <c r="B48" s="10">
        <f>SUM(B44:B47)</f>
        <v>601855</v>
      </c>
      <c r="C48" s="10">
        <f aca="true" t="shared" si="8" ref="C48:N48">SUM(C44:C47)</f>
        <v>530702</v>
      </c>
      <c r="D48" s="10">
        <f t="shared" si="8"/>
        <v>565527</v>
      </c>
      <c r="E48" s="10">
        <f t="shared" si="8"/>
        <v>533626</v>
      </c>
      <c r="F48" s="10">
        <f t="shared" si="8"/>
        <v>544838</v>
      </c>
      <c r="G48" s="10">
        <f t="shared" si="8"/>
        <v>539603</v>
      </c>
      <c r="H48" s="10">
        <f t="shared" si="8"/>
        <v>561458</v>
      </c>
      <c r="I48" s="10">
        <f t="shared" si="8"/>
        <v>534886</v>
      </c>
      <c r="J48" s="10">
        <f t="shared" si="8"/>
        <v>533208</v>
      </c>
      <c r="K48" s="10">
        <f t="shared" si="8"/>
        <v>554857</v>
      </c>
      <c r="L48" s="10">
        <f t="shared" si="8"/>
        <v>517490</v>
      </c>
      <c r="M48" s="10">
        <f t="shared" si="8"/>
        <v>611258</v>
      </c>
      <c r="N48" s="10">
        <f t="shared" si="8"/>
        <v>6629308</v>
      </c>
    </row>
    <row r="49" spans="1:14" ht="12.75">
      <c r="A49" s="474" t="s">
        <v>51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6"/>
    </row>
    <row r="50" spans="1:14" ht="12.75">
      <c r="A50" s="11" t="s">
        <v>52</v>
      </c>
      <c r="B50" s="1">
        <v>676858</v>
      </c>
      <c r="C50" s="1">
        <v>666376</v>
      </c>
      <c r="D50" s="1">
        <v>699662</v>
      </c>
      <c r="E50" s="1">
        <v>697315</v>
      </c>
      <c r="F50" s="1">
        <v>736420</v>
      </c>
      <c r="G50" s="1">
        <v>716381</v>
      </c>
      <c r="H50" s="1">
        <v>719135</v>
      </c>
      <c r="I50" s="1">
        <v>751341</v>
      </c>
      <c r="J50" s="1">
        <v>716610</v>
      </c>
      <c r="K50" s="1">
        <v>748029</v>
      </c>
      <c r="L50" s="1">
        <v>723388</v>
      </c>
      <c r="M50" s="1">
        <v>808393</v>
      </c>
      <c r="N50" s="4">
        <f>SUM(B50:M50)</f>
        <v>8659908</v>
      </c>
    </row>
    <row r="51" spans="1:14" ht="12.75">
      <c r="A51" s="11" t="s">
        <v>53</v>
      </c>
      <c r="B51" s="1">
        <v>62638</v>
      </c>
      <c r="C51" s="1">
        <v>69393</v>
      </c>
      <c r="D51" s="1">
        <v>70557</v>
      </c>
      <c r="E51" s="1">
        <v>75093</v>
      </c>
      <c r="F51" s="1">
        <v>72837</v>
      </c>
      <c r="G51" s="1">
        <v>70413</v>
      </c>
      <c r="H51" s="1">
        <v>66268</v>
      </c>
      <c r="I51" s="1">
        <v>73851</v>
      </c>
      <c r="J51" s="1">
        <v>71958</v>
      </c>
      <c r="K51" s="1">
        <v>69822</v>
      </c>
      <c r="L51" s="1">
        <v>69254</v>
      </c>
      <c r="M51" s="1">
        <v>71281</v>
      </c>
      <c r="N51" s="4">
        <f>SUM(B51:M51)</f>
        <v>843365</v>
      </c>
    </row>
    <row r="52" spans="1:14" ht="12.75">
      <c r="A52" s="11" t="s">
        <v>54</v>
      </c>
      <c r="B52" s="1">
        <v>4343</v>
      </c>
      <c r="C52" s="1">
        <v>4856</v>
      </c>
      <c r="D52" s="1">
        <v>4437</v>
      </c>
      <c r="E52" s="1">
        <v>7604</v>
      </c>
      <c r="F52" s="1">
        <v>6393</v>
      </c>
      <c r="G52" s="1">
        <v>5902</v>
      </c>
      <c r="H52" s="1">
        <v>6897</v>
      </c>
      <c r="I52" s="1">
        <v>5375</v>
      </c>
      <c r="J52" s="1">
        <v>5702</v>
      </c>
      <c r="K52" s="1">
        <v>5249</v>
      </c>
      <c r="L52" s="1">
        <v>4545</v>
      </c>
      <c r="M52" s="1">
        <v>4968</v>
      </c>
      <c r="N52" s="4">
        <f>SUM(B52:M52)</f>
        <v>66271</v>
      </c>
    </row>
    <row r="53" spans="1:14" ht="12.75">
      <c r="A53" s="12" t="s">
        <v>20</v>
      </c>
      <c r="B53" s="10">
        <f>SUM(B50:B52)</f>
        <v>743839</v>
      </c>
      <c r="C53" s="10">
        <f aca="true" t="shared" si="9" ref="C53:N53">SUM(C50:C52)</f>
        <v>740625</v>
      </c>
      <c r="D53" s="10">
        <f t="shared" si="9"/>
        <v>774656</v>
      </c>
      <c r="E53" s="10">
        <f t="shared" si="9"/>
        <v>780012</v>
      </c>
      <c r="F53" s="10">
        <f t="shared" si="9"/>
        <v>815650</v>
      </c>
      <c r="G53" s="10">
        <f t="shared" si="9"/>
        <v>792696</v>
      </c>
      <c r="H53" s="10">
        <f t="shared" si="9"/>
        <v>792300</v>
      </c>
      <c r="I53" s="10">
        <f t="shared" si="9"/>
        <v>830567</v>
      </c>
      <c r="J53" s="10">
        <f t="shared" si="9"/>
        <v>794270</v>
      </c>
      <c r="K53" s="10">
        <f t="shared" si="9"/>
        <v>823100</v>
      </c>
      <c r="L53" s="10">
        <f t="shared" si="9"/>
        <v>797187</v>
      </c>
      <c r="M53" s="10">
        <f t="shared" si="9"/>
        <v>884642</v>
      </c>
      <c r="N53" s="10">
        <f t="shared" si="9"/>
        <v>9569544</v>
      </c>
    </row>
    <row r="54" spans="1:14" ht="12.75">
      <c r="A54" s="474" t="s">
        <v>55</v>
      </c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6"/>
    </row>
    <row r="55" spans="1:14" ht="12.75">
      <c r="A55" s="11" t="s">
        <v>56</v>
      </c>
      <c r="B55" s="1">
        <v>118319</v>
      </c>
      <c r="C55" s="1">
        <v>80400</v>
      </c>
      <c r="D55" s="1">
        <v>90546</v>
      </c>
      <c r="E55" s="1">
        <v>79135</v>
      </c>
      <c r="F55" s="1">
        <v>86771</v>
      </c>
      <c r="G55" s="1">
        <v>85333</v>
      </c>
      <c r="H55" s="1">
        <v>80491</v>
      </c>
      <c r="I55" s="1">
        <v>88731</v>
      </c>
      <c r="J55" s="1">
        <v>81790</v>
      </c>
      <c r="K55" s="1">
        <v>90562</v>
      </c>
      <c r="L55" s="1">
        <v>82643</v>
      </c>
      <c r="M55" s="1">
        <v>106121</v>
      </c>
      <c r="N55" s="4">
        <f>SUM(B55:M55)</f>
        <v>1070842</v>
      </c>
    </row>
    <row r="56" spans="1:14" ht="12.75">
      <c r="A56" s="11" t="s">
        <v>57</v>
      </c>
      <c r="B56" s="1">
        <v>442258</v>
      </c>
      <c r="C56" s="1">
        <v>355601</v>
      </c>
      <c r="D56" s="1">
        <v>388548</v>
      </c>
      <c r="E56" s="1">
        <v>353518</v>
      </c>
      <c r="F56" s="1">
        <v>418794</v>
      </c>
      <c r="G56" s="1">
        <v>411837</v>
      </c>
      <c r="H56" s="1">
        <v>367603</v>
      </c>
      <c r="I56" s="1">
        <v>388044</v>
      </c>
      <c r="J56" s="1">
        <v>352542</v>
      </c>
      <c r="K56" s="1">
        <v>378147</v>
      </c>
      <c r="L56" s="1">
        <v>362764</v>
      </c>
      <c r="M56" s="1">
        <v>428552</v>
      </c>
      <c r="N56" s="4">
        <f>SUM(B56:M56)</f>
        <v>4648208</v>
      </c>
    </row>
    <row r="57" spans="1:14" ht="12.75">
      <c r="A57" s="11" t="s">
        <v>58</v>
      </c>
      <c r="B57" s="1">
        <v>165210</v>
      </c>
      <c r="C57" s="1">
        <v>149745</v>
      </c>
      <c r="D57" s="1">
        <v>161157</v>
      </c>
      <c r="E57" s="1">
        <v>149424</v>
      </c>
      <c r="F57" s="1">
        <v>150309</v>
      </c>
      <c r="G57" s="1">
        <v>152131</v>
      </c>
      <c r="H57" s="1">
        <v>153487</v>
      </c>
      <c r="I57" s="1">
        <v>170861</v>
      </c>
      <c r="J57" s="1">
        <v>153794</v>
      </c>
      <c r="K57" s="1">
        <v>159822</v>
      </c>
      <c r="L57" s="1">
        <v>162515</v>
      </c>
      <c r="M57" s="1">
        <v>192046</v>
      </c>
      <c r="N57" s="4">
        <f>SUM(B57:M57)</f>
        <v>1920501</v>
      </c>
    </row>
    <row r="58" spans="1:14" ht="12.75">
      <c r="A58" s="11" t="s">
        <v>59</v>
      </c>
      <c r="B58" s="1">
        <v>99834</v>
      </c>
      <c r="C58" s="1">
        <v>67594</v>
      </c>
      <c r="D58" s="1">
        <v>77367</v>
      </c>
      <c r="E58" s="1">
        <v>67556</v>
      </c>
      <c r="F58" s="1">
        <v>73306</v>
      </c>
      <c r="G58" s="1">
        <v>68505</v>
      </c>
      <c r="H58" s="1">
        <v>65536</v>
      </c>
      <c r="I58" s="1">
        <v>72439</v>
      </c>
      <c r="J58" s="1">
        <v>68451</v>
      </c>
      <c r="K58" s="1">
        <v>75197</v>
      </c>
      <c r="L58" s="1">
        <v>67334</v>
      </c>
      <c r="M58" s="1">
        <v>91447</v>
      </c>
      <c r="N58" s="4">
        <f>SUM(B58:M58)</f>
        <v>894566</v>
      </c>
    </row>
    <row r="59" spans="1:14" ht="12.75">
      <c r="A59" s="12" t="s">
        <v>20</v>
      </c>
      <c r="B59" s="10">
        <f>SUM(B55:B58)</f>
        <v>825621</v>
      </c>
      <c r="C59" s="10">
        <f aca="true" t="shared" si="10" ref="C59:N59">SUM(C55:C58)</f>
        <v>653340</v>
      </c>
      <c r="D59" s="10">
        <f t="shared" si="10"/>
        <v>717618</v>
      </c>
      <c r="E59" s="10">
        <f t="shared" si="10"/>
        <v>649633</v>
      </c>
      <c r="F59" s="10">
        <f t="shared" si="10"/>
        <v>729180</v>
      </c>
      <c r="G59" s="10">
        <f t="shared" si="10"/>
        <v>717806</v>
      </c>
      <c r="H59" s="10">
        <f t="shared" si="10"/>
        <v>667117</v>
      </c>
      <c r="I59" s="10">
        <f t="shared" si="10"/>
        <v>720075</v>
      </c>
      <c r="J59" s="10">
        <f t="shared" si="10"/>
        <v>656577</v>
      </c>
      <c r="K59" s="10">
        <f t="shared" si="10"/>
        <v>703728</v>
      </c>
      <c r="L59" s="10">
        <f t="shared" si="10"/>
        <v>675256</v>
      </c>
      <c r="M59" s="10">
        <f t="shared" si="10"/>
        <v>818166</v>
      </c>
      <c r="N59" s="10">
        <f t="shared" si="10"/>
        <v>8534117</v>
      </c>
    </row>
    <row r="60" spans="1:14" ht="12.75">
      <c r="A60" s="474" t="s">
        <v>60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6"/>
    </row>
    <row r="61" spans="1:14" ht="12.75">
      <c r="A61" s="11" t="s">
        <v>61</v>
      </c>
      <c r="B61" s="1">
        <v>234438</v>
      </c>
      <c r="C61" s="1">
        <v>209564</v>
      </c>
      <c r="D61" s="1">
        <v>223042</v>
      </c>
      <c r="E61" s="1">
        <v>215724</v>
      </c>
      <c r="F61" s="1">
        <v>221594</v>
      </c>
      <c r="G61" s="1">
        <v>211329</v>
      </c>
      <c r="H61" s="1">
        <v>220056</v>
      </c>
      <c r="I61" s="1">
        <v>223938</v>
      </c>
      <c r="J61" s="1">
        <v>218002</v>
      </c>
      <c r="K61" s="1">
        <v>218911</v>
      </c>
      <c r="L61" s="1">
        <v>221594</v>
      </c>
      <c r="M61" s="1">
        <v>231707</v>
      </c>
      <c r="N61" s="4">
        <f>SUM(B61:M61)</f>
        <v>2649899</v>
      </c>
    </row>
    <row r="62" spans="1:14" ht="12.75">
      <c r="A62" s="11" t="s">
        <v>62</v>
      </c>
      <c r="B62" s="1">
        <v>507773</v>
      </c>
      <c r="C62" s="1">
        <v>504952</v>
      </c>
      <c r="D62" s="1">
        <v>522700</v>
      </c>
      <c r="E62" s="1">
        <v>538795</v>
      </c>
      <c r="F62" s="1">
        <v>547361</v>
      </c>
      <c r="G62" s="1">
        <v>524698</v>
      </c>
      <c r="H62" s="1">
        <v>546220</v>
      </c>
      <c r="I62" s="1">
        <v>544559</v>
      </c>
      <c r="J62" s="1">
        <v>537884</v>
      </c>
      <c r="K62" s="1">
        <v>554217</v>
      </c>
      <c r="L62" s="1">
        <v>547361</v>
      </c>
      <c r="M62" s="1">
        <v>590928</v>
      </c>
      <c r="N62" s="4">
        <f>SUM(B62:M62)</f>
        <v>6467448</v>
      </c>
    </row>
    <row r="63" spans="1:14" ht="12.75">
      <c r="A63" s="12" t="s">
        <v>20</v>
      </c>
      <c r="B63" s="10">
        <f>SUM(B61:B62)</f>
        <v>742211</v>
      </c>
      <c r="C63" s="10">
        <f aca="true" t="shared" si="11" ref="C63:N63">SUM(C61:C62)</f>
        <v>714516</v>
      </c>
      <c r="D63" s="10">
        <f t="shared" si="11"/>
        <v>745742</v>
      </c>
      <c r="E63" s="10">
        <f t="shared" si="11"/>
        <v>754519</v>
      </c>
      <c r="F63" s="10">
        <f t="shared" si="11"/>
        <v>768955</v>
      </c>
      <c r="G63" s="10">
        <f t="shared" si="11"/>
        <v>736027</v>
      </c>
      <c r="H63" s="10">
        <f t="shared" si="11"/>
        <v>766276</v>
      </c>
      <c r="I63" s="10">
        <f t="shared" si="11"/>
        <v>768497</v>
      </c>
      <c r="J63" s="10">
        <f t="shared" si="11"/>
        <v>755886</v>
      </c>
      <c r="K63" s="10">
        <f t="shared" si="11"/>
        <v>773128</v>
      </c>
      <c r="L63" s="10">
        <f t="shared" si="11"/>
        <v>768955</v>
      </c>
      <c r="M63" s="10">
        <f t="shared" si="11"/>
        <v>822635</v>
      </c>
      <c r="N63" s="10">
        <f t="shared" si="11"/>
        <v>9117347</v>
      </c>
    </row>
    <row r="64" spans="1:14" ht="12.75">
      <c r="A64" s="474" t="s">
        <v>63</v>
      </c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6"/>
    </row>
    <row r="65" spans="1:14" ht="12.75">
      <c r="A65" s="11" t="s">
        <v>64</v>
      </c>
      <c r="B65" s="1">
        <v>343662</v>
      </c>
      <c r="C65" s="1">
        <v>258756</v>
      </c>
      <c r="D65" s="1">
        <v>304978</v>
      </c>
      <c r="E65" s="1">
        <v>264190</v>
      </c>
      <c r="F65" s="1">
        <v>292872</v>
      </c>
      <c r="G65" s="1">
        <v>292658</v>
      </c>
      <c r="H65" s="1">
        <v>304548</v>
      </c>
      <c r="I65" s="1">
        <v>284398</v>
      </c>
      <c r="J65" s="1">
        <v>272756</v>
      </c>
      <c r="K65" s="1">
        <v>300903</v>
      </c>
      <c r="L65" s="1">
        <v>277785</v>
      </c>
      <c r="M65" s="1">
        <v>346580</v>
      </c>
      <c r="N65" s="4">
        <f>SUM(B65:M65)</f>
        <v>3544086</v>
      </c>
    </row>
    <row r="66" spans="1:14" ht="12.75">
      <c r="A66" s="12" t="s">
        <v>20</v>
      </c>
      <c r="B66" s="10">
        <f>SUM(B65)</f>
        <v>343662</v>
      </c>
      <c r="C66" s="10">
        <f aca="true" t="shared" si="12" ref="C66:N66">SUM(C65)</f>
        <v>258756</v>
      </c>
      <c r="D66" s="10">
        <f t="shared" si="12"/>
        <v>304978</v>
      </c>
      <c r="E66" s="10">
        <f t="shared" si="12"/>
        <v>264190</v>
      </c>
      <c r="F66" s="10">
        <f t="shared" si="12"/>
        <v>292872</v>
      </c>
      <c r="G66" s="10">
        <f t="shared" si="12"/>
        <v>292658</v>
      </c>
      <c r="H66" s="10">
        <f t="shared" si="12"/>
        <v>304548</v>
      </c>
      <c r="I66" s="10">
        <f t="shared" si="12"/>
        <v>284398</v>
      </c>
      <c r="J66" s="10">
        <f t="shared" si="12"/>
        <v>272756</v>
      </c>
      <c r="K66" s="10">
        <f t="shared" si="12"/>
        <v>300903</v>
      </c>
      <c r="L66" s="10">
        <f t="shared" si="12"/>
        <v>277785</v>
      </c>
      <c r="M66" s="10">
        <f t="shared" si="12"/>
        <v>346580</v>
      </c>
      <c r="N66" s="10">
        <f t="shared" si="12"/>
        <v>3544086</v>
      </c>
    </row>
    <row r="67" spans="1:14" ht="12.75">
      <c r="A67" s="474" t="s">
        <v>65</v>
      </c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6"/>
    </row>
    <row r="68" spans="1:14" ht="12.75">
      <c r="A68" s="11" t="s">
        <v>66</v>
      </c>
      <c r="B68" s="1">
        <v>85558</v>
      </c>
      <c r="C68" s="1">
        <v>67078</v>
      </c>
      <c r="D68" s="1">
        <v>73331</v>
      </c>
      <c r="E68" s="1">
        <v>66049</v>
      </c>
      <c r="F68" s="1">
        <v>67604</v>
      </c>
      <c r="G68" s="1">
        <v>63821</v>
      </c>
      <c r="H68" s="1">
        <v>69415</v>
      </c>
      <c r="I68" s="1">
        <v>75828</v>
      </c>
      <c r="J68" s="1">
        <v>69404</v>
      </c>
      <c r="K68" s="1">
        <v>72526</v>
      </c>
      <c r="L68" s="1">
        <v>70379</v>
      </c>
      <c r="M68" s="1">
        <v>81487</v>
      </c>
      <c r="N68" s="4">
        <f aca="true" t="shared" si="13" ref="N68:N73">SUM(B68:M68)</f>
        <v>862480</v>
      </c>
    </row>
    <row r="69" spans="1:14" ht="12.75">
      <c r="A69" s="11" t="s">
        <v>67</v>
      </c>
      <c r="B69" s="1">
        <v>217451</v>
      </c>
      <c r="C69" s="1">
        <v>166978</v>
      </c>
      <c r="D69" s="1">
        <v>185985</v>
      </c>
      <c r="E69" s="1">
        <v>165006</v>
      </c>
      <c r="F69" s="1">
        <v>173483</v>
      </c>
      <c r="G69" s="1">
        <v>161079</v>
      </c>
      <c r="H69" s="1">
        <v>168003</v>
      </c>
      <c r="I69" s="1">
        <v>176130</v>
      </c>
      <c r="J69" s="1">
        <v>169126</v>
      </c>
      <c r="K69" s="1">
        <v>192330</v>
      </c>
      <c r="L69" s="1">
        <v>180615</v>
      </c>
      <c r="M69" s="1">
        <v>209948</v>
      </c>
      <c r="N69" s="4">
        <f t="shared" si="13"/>
        <v>2166134</v>
      </c>
    </row>
    <row r="70" spans="1:14" ht="12.75">
      <c r="A70" s="11" t="s">
        <v>68</v>
      </c>
      <c r="B70" s="1">
        <v>179400</v>
      </c>
      <c r="C70" s="1">
        <v>146294</v>
      </c>
      <c r="D70" s="1">
        <v>167926</v>
      </c>
      <c r="E70" s="1">
        <v>146806</v>
      </c>
      <c r="F70" s="1">
        <v>164909</v>
      </c>
      <c r="G70" s="1">
        <v>151384</v>
      </c>
      <c r="H70" s="1">
        <v>155204</v>
      </c>
      <c r="I70" s="1">
        <v>158996</v>
      </c>
      <c r="J70" s="1">
        <v>151702</v>
      </c>
      <c r="K70" s="1">
        <v>164654</v>
      </c>
      <c r="L70" s="1">
        <v>161014</v>
      </c>
      <c r="M70" s="1">
        <v>227478</v>
      </c>
      <c r="N70" s="4">
        <f t="shared" si="13"/>
        <v>1975767</v>
      </c>
    </row>
    <row r="71" spans="1:14" ht="12.75">
      <c r="A71" s="11" t="s">
        <v>69</v>
      </c>
      <c r="B71" s="1">
        <v>76552</v>
      </c>
      <c r="C71" s="1">
        <v>58104</v>
      </c>
      <c r="D71" s="1">
        <v>68216</v>
      </c>
      <c r="E71" s="1">
        <v>58455</v>
      </c>
      <c r="F71" s="1">
        <v>63623</v>
      </c>
      <c r="G71" s="1">
        <v>56913</v>
      </c>
      <c r="H71" s="1">
        <v>60087</v>
      </c>
      <c r="I71" s="1">
        <v>66590</v>
      </c>
      <c r="J71" s="1">
        <v>66299</v>
      </c>
      <c r="K71" s="1">
        <v>71686</v>
      </c>
      <c r="L71" s="1">
        <v>64642</v>
      </c>
      <c r="M71" s="1">
        <v>79183</v>
      </c>
      <c r="N71" s="4">
        <f t="shared" si="13"/>
        <v>790350</v>
      </c>
    </row>
    <row r="72" spans="1:14" ht="409.5">
      <c r="A72" s="11" t="s">
        <v>70</v>
      </c>
      <c r="B72" s="1">
        <v>97237</v>
      </c>
      <c r="C72" s="1">
        <v>76350</v>
      </c>
      <c r="D72" s="1">
        <v>86922</v>
      </c>
      <c r="E72" s="1">
        <v>80387</v>
      </c>
      <c r="F72" s="1">
        <v>85971</v>
      </c>
      <c r="G72" s="1">
        <v>74277</v>
      </c>
      <c r="H72" s="1">
        <v>81812</v>
      </c>
      <c r="I72" s="1">
        <v>98503</v>
      </c>
      <c r="J72" s="1">
        <v>91511</v>
      </c>
      <c r="K72" s="1">
        <v>98153</v>
      </c>
      <c r="L72" s="1">
        <v>92299</v>
      </c>
      <c r="M72" s="1">
        <v>101761</v>
      </c>
      <c r="N72" s="4">
        <f t="shared" si="13"/>
        <v>1065183</v>
      </c>
    </row>
    <row r="73" spans="1:14" ht="21.75">
      <c r="A73" s="11" t="s">
        <v>71</v>
      </c>
      <c r="B73" s="1">
        <v>113043</v>
      </c>
      <c r="C73" s="1">
        <v>85046</v>
      </c>
      <c r="D73" s="1">
        <v>99894</v>
      </c>
      <c r="E73" s="1">
        <v>83892</v>
      </c>
      <c r="F73" s="1">
        <v>95187</v>
      </c>
      <c r="G73" s="1">
        <v>83320</v>
      </c>
      <c r="H73" s="1">
        <v>86003</v>
      </c>
      <c r="I73" s="1">
        <v>94878</v>
      </c>
      <c r="J73" s="1">
        <v>90688</v>
      </c>
      <c r="K73" s="1">
        <v>97704</v>
      </c>
      <c r="L73" s="1">
        <v>92989</v>
      </c>
      <c r="M73" s="1">
        <v>110105</v>
      </c>
      <c r="N73" s="4">
        <f t="shared" si="13"/>
        <v>1132749</v>
      </c>
    </row>
    <row r="74" spans="1:14" ht="409.5">
      <c r="A74" s="12" t="s">
        <v>20</v>
      </c>
      <c r="B74" s="10">
        <f>SUM(B68:B73)</f>
        <v>769241</v>
      </c>
      <c r="C74" s="10">
        <f aca="true" t="shared" si="14" ref="C74:N74">SUM(C68:C73)</f>
        <v>599850</v>
      </c>
      <c r="D74" s="10">
        <f t="shared" si="14"/>
        <v>682274</v>
      </c>
      <c r="E74" s="10">
        <f t="shared" si="14"/>
        <v>600595</v>
      </c>
      <c r="F74" s="10">
        <f t="shared" si="14"/>
        <v>650777</v>
      </c>
      <c r="G74" s="10">
        <f t="shared" si="14"/>
        <v>590794</v>
      </c>
      <c r="H74" s="10">
        <f t="shared" si="14"/>
        <v>620524</v>
      </c>
      <c r="I74" s="10">
        <f t="shared" si="14"/>
        <v>670925</v>
      </c>
      <c r="J74" s="10">
        <f t="shared" si="14"/>
        <v>638730</v>
      </c>
      <c r="K74" s="10">
        <f t="shared" si="14"/>
        <v>697053</v>
      </c>
      <c r="L74" s="10">
        <f t="shared" si="14"/>
        <v>661938</v>
      </c>
      <c r="M74" s="10">
        <f t="shared" si="14"/>
        <v>809962</v>
      </c>
      <c r="N74" s="10">
        <f t="shared" si="14"/>
        <v>7992663</v>
      </c>
    </row>
    <row r="75" spans="1:14" ht="409.5">
      <c r="A75" s="474" t="s">
        <v>72</v>
      </c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6"/>
    </row>
    <row r="76" spans="1:14" ht="409.5">
      <c r="A76" s="11" t="s">
        <v>73</v>
      </c>
      <c r="B76" s="1">
        <v>227276</v>
      </c>
      <c r="C76" s="1">
        <v>209439</v>
      </c>
      <c r="D76" s="1">
        <v>219812</v>
      </c>
      <c r="E76" s="1">
        <v>216161</v>
      </c>
      <c r="F76" s="1">
        <v>224402</v>
      </c>
      <c r="G76" s="1">
        <v>220499</v>
      </c>
      <c r="H76" s="1">
        <v>229947</v>
      </c>
      <c r="I76" s="1">
        <v>231295</v>
      </c>
      <c r="J76" s="1">
        <v>217148</v>
      </c>
      <c r="K76" s="1">
        <v>227945</v>
      </c>
      <c r="L76" s="1">
        <v>222787</v>
      </c>
      <c r="M76" s="1">
        <v>254036</v>
      </c>
      <c r="N76" s="4">
        <f>SUM(B76:M76)</f>
        <v>2700747</v>
      </c>
    </row>
    <row r="77" spans="1:14" ht="409.5">
      <c r="A77" s="11" t="s">
        <v>74</v>
      </c>
      <c r="B77" s="1">
        <v>124677</v>
      </c>
      <c r="C77" s="1">
        <v>119287</v>
      </c>
      <c r="D77" s="1">
        <v>122652</v>
      </c>
      <c r="E77" s="1">
        <v>125485</v>
      </c>
      <c r="F77" s="1">
        <v>129861</v>
      </c>
      <c r="G77" s="1">
        <v>129817</v>
      </c>
      <c r="H77" s="1">
        <v>133979</v>
      </c>
      <c r="I77" s="1">
        <v>124488</v>
      </c>
      <c r="J77" s="1">
        <v>124672</v>
      </c>
      <c r="K77" s="1">
        <v>122286</v>
      </c>
      <c r="L77" s="1">
        <v>114664</v>
      </c>
      <c r="M77" s="1">
        <v>132331</v>
      </c>
      <c r="N77" s="4">
        <f aca="true" t="shared" si="15" ref="N77:N84">SUM(B77:M77)</f>
        <v>1504199</v>
      </c>
    </row>
    <row r="78" spans="1:14" ht="409.5">
      <c r="A78" s="11" t="s">
        <v>75</v>
      </c>
      <c r="B78" s="1">
        <v>263843</v>
      </c>
      <c r="C78" s="1">
        <v>216339</v>
      </c>
      <c r="D78" s="1">
        <v>242902</v>
      </c>
      <c r="E78" s="1">
        <v>216493</v>
      </c>
      <c r="F78" s="1">
        <v>236952</v>
      </c>
      <c r="G78" s="1">
        <v>239017</v>
      </c>
      <c r="H78" s="1">
        <v>252186</v>
      </c>
      <c r="I78" s="1">
        <v>249248</v>
      </c>
      <c r="J78" s="1">
        <v>224213</v>
      </c>
      <c r="K78" s="1">
        <v>233871</v>
      </c>
      <c r="L78" s="1">
        <v>232583</v>
      </c>
      <c r="M78" s="1">
        <v>281343</v>
      </c>
      <c r="N78" s="4">
        <f t="shared" si="15"/>
        <v>2888990</v>
      </c>
    </row>
    <row r="79" spans="1:14" ht="409.5">
      <c r="A79" s="11" t="s">
        <v>76</v>
      </c>
      <c r="B79" s="1">
        <v>304433</v>
      </c>
      <c r="C79" s="1">
        <v>281086</v>
      </c>
      <c r="D79" s="1">
        <v>289065</v>
      </c>
      <c r="E79" s="1">
        <v>280816</v>
      </c>
      <c r="F79" s="1">
        <v>292745</v>
      </c>
      <c r="G79" s="1">
        <v>289435</v>
      </c>
      <c r="H79" s="1">
        <v>306713</v>
      </c>
      <c r="I79" s="1">
        <v>307436</v>
      </c>
      <c r="J79" s="1">
        <v>278274</v>
      </c>
      <c r="K79" s="1">
        <v>299571</v>
      </c>
      <c r="L79" s="1">
        <v>295592</v>
      </c>
      <c r="M79" s="1">
        <v>336496</v>
      </c>
      <c r="N79" s="4">
        <f t="shared" si="15"/>
        <v>3561662</v>
      </c>
    </row>
    <row r="80" spans="1:14" ht="409.5">
      <c r="A80" s="11" t="s">
        <v>77</v>
      </c>
      <c r="B80" s="1">
        <v>266165</v>
      </c>
      <c r="C80" s="1">
        <v>220269</v>
      </c>
      <c r="D80" s="1">
        <v>262763</v>
      </c>
      <c r="E80" s="1">
        <v>222407</v>
      </c>
      <c r="F80" s="1">
        <v>243263</v>
      </c>
      <c r="G80" s="1">
        <v>240307</v>
      </c>
      <c r="H80" s="1">
        <v>260237</v>
      </c>
      <c r="I80" s="1">
        <v>256559</v>
      </c>
      <c r="J80" s="1">
        <v>231278</v>
      </c>
      <c r="K80" s="1">
        <v>251981</v>
      </c>
      <c r="L80" s="1">
        <v>237271</v>
      </c>
      <c r="M80" s="1">
        <v>265260</v>
      </c>
      <c r="N80" s="4">
        <f t="shared" si="15"/>
        <v>2957760</v>
      </c>
    </row>
    <row r="81" spans="1:14" ht="409.5">
      <c r="A81" s="11" t="s">
        <v>78</v>
      </c>
      <c r="B81" s="1">
        <v>60865</v>
      </c>
      <c r="C81" s="1">
        <v>49282</v>
      </c>
      <c r="D81" s="1">
        <v>51024</v>
      </c>
      <c r="E81" s="1">
        <v>46793</v>
      </c>
      <c r="F81" s="1">
        <v>50086</v>
      </c>
      <c r="G81" s="1">
        <v>48670</v>
      </c>
      <c r="H81" s="1">
        <v>52032</v>
      </c>
      <c r="I81" s="1">
        <v>51804</v>
      </c>
      <c r="J81" s="1">
        <v>47673</v>
      </c>
      <c r="K81" s="1">
        <v>47050</v>
      </c>
      <c r="L81" s="1">
        <v>44973</v>
      </c>
      <c r="M81" s="1">
        <v>52451</v>
      </c>
      <c r="N81" s="4">
        <f t="shared" si="15"/>
        <v>602703</v>
      </c>
    </row>
    <row r="82" spans="1:14" ht="409.5">
      <c r="A82" s="11" t="s">
        <v>79</v>
      </c>
      <c r="B82" s="1">
        <v>149815</v>
      </c>
      <c r="C82" s="1">
        <v>118260</v>
      </c>
      <c r="D82" s="1">
        <v>143163</v>
      </c>
      <c r="E82" s="1">
        <v>123438</v>
      </c>
      <c r="F82" s="1">
        <v>130747</v>
      </c>
      <c r="G82" s="1">
        <v>127829</v>
      </c>
      <c r="H82" s="1">
        <v>139347</v>
      </c>
      <c r="I82" s="1">
        <v>138796</v>
      </c>
      <c r="J82" s="1">
        <v>127123</v>
      </c>
      <c r="K82" s="1">
        <v>127444</v>
      </c>
      <c r="L82" s="1">
        <v>124562</v>
      </c>
      <c r="M82" s="1">
        <v>147491</v>
      </c>
      <c r="N82" s="4">
        <f t="shared" si="15"/>
        <v>1598015</v>
      </c>
    </row>
    <row r="83" spans="1:14" ht="409.5">
      <c r="A83" s="11" t="s">
        <v>115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4012</v>
      </c>
      <c r="K83" s="1">
        <v>10624</v>
      </c>
      <c r="L83" s="1">
        <v>9951</v>
      </c>
      <c r="M83" s="1">
        <v>12404</v>
      </c>
      <c r="N83" s="4">
        <f t="shared" si="15"/>
        <v>36991</v>
      </c>
    </row>
    <row r="84" spans="1:14" ht="409.5">
      <c r="A84" s="11" t="s">
        <v>80</v>
      </c>
      <c r="B84" s="1">
        <v>222439</v>
      </c>
      <c r="C84" s="1">
        <v>186626</v>
      </c>
      <c r="D84" s="1">
        <v>216396</v>
      </c>
      <c r="E84" s="1">
        <v>192957</v>
      </c>
      <c r="F84" s="1">
        <v>201202</v>
      </c>
      <c r="G84" s="1">
        <v>199104</v>
      </c>
      <c r="H84" s="1">
        <v>214121</v>
      </c>
      <c r="I84" s="1">
        <v>214391</v>
      </c>
      <c r="J84" s="1">
        <v>199238</v>
      </c>
      <c r="K84" s="1">
        <v>200765</v>
      </c>
      <c r="L84" s="1">
        <v>197597</v>
      </c>
      <c r="M84" s="1">
        <v>227381</v>
      </c>
      <c r="N84" s="4">
        <f t="shared" si="15"/>
        <v>2472217</v>
      </c>
    </row>
    <row r="85" spans="1:14" ht="409.5">
      <c r="A85" s="12" t="s">
        <v>20</v>
      </c>
      <c r="B85" s="10">
        <f>SUM(B76:B84)</f>
        <v>1619513</v>
      </c>
      <c r="C85" s="10">
        <f aca="true" t="shared" si="16" ref="C85:N85">SUM(C76:C84)</f>
        <v>1400588</v>
      </c>
      <c r="D85" s="10">
        <f t="shared" si="16"/>
        <v>1547777</v>
      </c>
      <c r="E85" s="10">
        <f t="shared" si="16"/>
        <v>1424550</v>
      </c>
      <c r="F85" s="10">
        <f t="shared" si="16"/>
        <v>1509258</v>
      </c>
      <c r="G85" s="10">
        <f t="shared" si="16"/>
        <v>1494678</v>
      </c>
      <c r="H85" s="10">
        <f t="shared" si="16"/>
        <v>1588562</v>
      </c>
      <c r="I85" s="10">
        <f t="shared" si="16"/>
        <v>1574017</v>
      </c>
      <c r="J85" s="10">
        <f t="shared" si="16"/>
        <v>1453631</v>
      </c>
      <c r="K85" s="10">
        <f t="shared" si="16"/>
        <v>1521537</v>
      </c>
      <c r="L85" s="10">
        <f t="shared" si="16"/>
        <v>1479980</v>
      </c>
      <c r="M85" s="10">
        <f t="shared" si="16"/>
        <v>1709193</v>
      </c>
      <c r="N85" s="10">
        <f t="shared" si="16"/>
        <v>18323284</v>
      </c>
    </row>
    <row r="86" spans="1:14" ht="409.5">
      <c r="A86" s="474" t="s">
        <v>81</v>
      </c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6"/>
    </row>
    <row r="87" spans="1:14" ht="409.5">
      <c r="A87" s="11" t="s">
        <v>82</v>
      </c>
      <c r="B87" s="1">
        <v>366087</v>
      </c>
      <c r="C87" s="1">
        <v>248652</v>
      </c>
      <c r="D87" s="1">
        <v>318096</v>
      </c>
      <c r="E87" s="1">
        <v>252884</v>
      </c>
      <c r="F87" s="1">
        <v>293479</v>
      </c>
      <c r="G87" s="1">
        <v>311048</v>
      </c>
      <c r="H87" s="1">
        <v>303619</v>
      </c>
      <c r="I87" s="1">
        <v>285474</v>
      </c>
      <c r="J87" s="1">
        <v>267082</v>
      </c>
      <c r="K87" s="1">
        <v>303335</v>
      </c>
      <c r="L87" s="1">
        <v>278679</v>
      </c>
      <c r="M87" s="1">
        <v>362340</v>
      </c>
      <c r="N87" s="4">
        <f>SUM(B87:M87)</f>
        <v>3590775</v>
      </c>
    </row>
    <row r="88" spans="1:14" ht="409.5">
      <c r="A88" s="11" t="s">
        <v>83</v>
      </c>
      <c r="B88" s="1">
        <v>134470</v>
      </c>
      <c r="C88" s="1">
        <v>105697</v>
      </c>
      <c r="D88" s="1">
        <v>120469</v>
      </c>
      <c r="E88" s="1">
        <v>111976</v>
      </c>
      <c r="F88" s="1">
        <v>121330</v>
      </c>
      <c r="G88" s="1">
        <v>134165</v>
      </c>
      <c r="H88" s="1">
        <v>127379</v>
      </c>
      <c r="I88" s="1">
        <v>119622</v>
      </c>
      <c r="J88" s="1">
        <v>113951</v>
      </c>
      <c r="K88" s="1">
        <v>124828</v>
      </c>
      <c r="L88" s="1">
        <v>114747</v>
      </c>
      <c r="M88" s="1">
        <v>141148</v>
      </c>
      <c r="N88" s="4">
        <f>SUM(B88:M88)</f>
        <v>1469782</v>
      </c>
    </row>
    <row r="89" spans="1:14" ht="409.5">
      <c r="A89" s="11" t="s">
        <v>84</v>
      </c>
      <c r="B89" s="1">
        <v>91750</v>
      </c>
      <c r="C89" s="1">
        <v>64317</v>
      </c>
      <c r="D89" s="1">
        <v>78031</v>
      </c>
      <c r="E89" s="1">
        <v>65306</v>
      </c>
      <c r="F89" s="1">
        <v>74464</v>
      </c>
      <c r="G89" s="1">
        <v>87944</v>
      </c>
      <c r="H89" s="1">
        <v>78438</v>
      </c>
      <c r="I89" s="1">
        <v>73618</v>
      </c>
      <c r="J89" s="1">
        <v>67274</v>
      </c>
      <c r="K89" s="1">
        <v>75817</v>
      </c>
      <c r="L89" s="1">
        <v>69311</v>
      </c>
      <c r="M89" s="1">
        <v>90876</v>
      </c>
      <c r="N89" s="4">
        <f>SUM(B89:M89)</f>
        <v>917146</v>
      </c>
    </row>
    <row r="90" spans="1:14" ht="409.5">
      <c r="A90" s="12" t="s">
        <v>20</v>
      </c>
      <c r="B90" s="10">
        <f>SUM(B87:B89)</f>
        <v>592307</v>
      </c>
      <c r="C90" s="10">
        <f aca="true" t="shared" si="17" ref="C90:M90">SUM(C87:C89)</f>
        <v>418666</v>
      </c>
      <c r="D90" s="10">
        <f t="shared" si="17"/>
        <v>516596</v>
      </c>
      <c r="E90" s="10">
        <f t="shared" si="17"/>
        <v>430166</v>
      </c>
      <c r="F90" s="10">
        <f t="shared" si="17"/>
        <v>489273</v>
      </c>
      <c r="G90" s="10">
        <f t="shared" si="17"/>
        <v>533157</v>
      </c>
      <c r="H90" s="10">
        <f t="shared" si="17"/>
        <v>509436</v>
      </c>
      <c r="I90" s="10">
        <f t="shared" si="17"/>
        <v>478714</v>
      </c>
      <c r="J90" s="10">
        <f t="shared" si="17"/>
        <v>448307</v>
      </c>
      <c r="K90" s="10">
        <f t="shared" si="17"/>
        <v>503980</v>
      </c>
      <c r="L90" s="10">
        <f t="shared" si="17"/>
        <v>462737</v>
      </c>
      <c r="M90" s="10">
        <f t="shared" si="17"/>
        <v>594364</v>
      </c>
      <c r="N90" s="10">
        <f>SUM(N87:N89)</f>
        <v>5977703</v>
      </c>
    </row>
    <row r="91" spans="1:14" ht="409.5">
      <c r="A91" s="474" t="s">
        <v>85</v>
      </c>
      <c r="B91" s="475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6"/>
    </row>
    <row r="92" spans="1:14" ht="409.5">
      <c r="A92" s="11" t="s">
        <v>86</v>
      </c>
      <c r="B92" s="1">
        <v>35097</v>
      </c>
      <c r="C92" s="1">
        <v>31395</v>
      </c>
      <c r="D92" s="1">
        <v>34983</v>
      </c>
      <c r="E92" s="1">
        <v>30339</v>
      </c>
      <c r="F92" s="1">
        <v>32921</v>
      </c>
      <c r="G92" s="1">
        <v>34136</v>
      </c>
      <c r="H92" s="1">
        <v>15386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4">
        <f>SUM(B92:M92)</f>
        <v>214257</v>
      </c>
    </row>
    <row r="93" spans="1:14" ht="409.5">
      <c r="A93" s="11" t="s">
        <v>87</v>
      </c>
      <c r="B93" s="1">
        <v>113260</v>
      </c>
      <c r="C93" s="1">
        <v>114155</v>
      </c>
      <c r="D93" s="1">
        <v>116577</v>
      </c>
      <c r="E93" s="1">
        <v>118177</v>
      </c>
      <c r="F93" s="1">
        <v>119222</v>
      </c>
      <c r="G93" s="1">
        <v>117776</v>
      </c>
      <c r="H93" s="1">
        <v>54248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4">
        <f>SUM(B93:M93)</f>
        <v>753415</v>
      </c>
    </row>
    <row r="94" spans="1:14" ht="409.5">
      <c r="A94" s="12" t="s">
        <v>20</v>
      </c>
      <c r="B94" s="10">
        <f>SUM(B92:B93)</f>
        <v>148357</v>
      </c>
      <c r="C94" s="10">
        <f aca="true" t="shared" si="18" ref="C94:N94">SUM(C92:C93)</f>
        <v>145550</v>
      </c>
      <c r="D94" s="10">
        <f t="shared" si="18"/>
        <v>151560</v>
      </c>
      <c r="E94" s="10">
        <f t="shared" si="18"/>
        <v>148516</v>
      </c>
      <c r="F94" s="10">
        <f t="shared" si="18"/>
        <v>152143</v>
      </c>
      <c r="G94" s="10">
        <f t="shared" si="18"/>
        <v>151912</v>
      </c>
      <c r="H94" s="10">
        <f t="shared" si="18"/>
        <v>69634</v>
      </c>
      <c r="I94" s="10">
        <f t="shared" si="18"/>
        <v>0</v>
      </c>
      <c r="J94" s="10">
        <f t="shared" si="18"/>
        <v>0</v>
      </c>
      <c r="K94" s="10">
        <f t="shared" si="18"/>
        <v>0</v>
      </c>
      <c r="L94" s="10">
        <f t="shared" si="18"/>
        <v>0</v>
      </c>
      <c r="M94" s="10">
        <f t="shared" si="18"/>
        <v>0</v>
      </c>
      <c r="N94" s="10">
        <f t="shared" si="18"/>
        <v>967672</v>
      </c>
    </row>
    <row r="95" spans="1:14" ht="409.5">
      <c r="A95" s="474" t="s">
        <v>88</v>
      </c>
      <c r="B95" s="4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6"/>
    </row>
    <row r="96" spans="1:14" ht="409.5">
      <c r="A96" s="11" t="s">
        <v>89</v>
      </c>
      <c r="B96" s="1">
        <v>279073</v>
      </c>
      <c r="C96" s="1">
        <v>232518</v>
      </c>
      <c r="D96" s="1">
        <v>255778</v>
      </c>
      <c r="E96" s="1">
        <v>236923</v>
      </c>
      <c r="F96" s="1">
        <v>250665</v>
      </c>
      <c r="G96" s="1">
        <v>239492</v>
      </c>
      <c r="H96" s="1">
        <v>251139</v>
      </c>
      <c r="I96" s="1">
        <v>252738</v>
      </c>
      <c r="J96" s="1">
        <v>237473</v>
      </c>
      <c r="K96" s="1">
        <v>247163</v>
      </c>
      <c r="L96" s="1">
        <v>231749</v>
      </c>
      <c r="M96" s="1">
        <v>274992</v>
      </c>
      <c r="N96" s="4">
        <f>SUM(B96:M96)</f>
        <v>2989703</v>
      </c>
    </row>
    <row r="97" spans="1:14" ht="409.5">
      <c r="A97" s="12" t="s">
        <v>20</v>
      </c>
      <c r="B97" s="10">
        <f>SUM(B96)</f>
        <v>279073</v>
      </c>
      <c r="C97" s="10">
        <f aca="true" t="shared" si="19" ref="C97:N97">SUM(C96)</f>
        <v>232518</v>
      </c>
      <c r="D97" s="10">
        <f t="shared" si="19"/>
        <v>255778</v>
      </c>
      <c r="E97" s="10">
        <f t="shared" si="19"/>
        <v>236923</v>
      </c>
      <c r="F97" s="10">
        <f t="shared" si="19"/>
        <v>250665</v>
      </c>
      <c r="G97" s="10">
        <f t="shared" si="19"/>
        <v>239492</v>
      </c>
      <c r="H97" s="10">
        <f t="shared" si="19"/>
        <v>251139</v>
      </c>
      <c r="I97" s="10">
        <f t="shared" si="19"/>
        <v>252738</v>
      </c>
      <c r="J97" s="10">
        <f t="shared" si="19"/>
        <v>237473</v>
      </c>
      <c r="K97" s="10">
        <f t="shared" si="19"/>
        <v>247163</v>
      </c>
      <c r="L97" s="10">
        <f t="shared" si="19"/>
        <v>231749</v>
      </c>
      <c r="M97" s="10">
        <f t="shared" si="19"/>
        <v>274992</v>
      </c>
      <c r="N97" s="10">
        <f t="shared" si="19"/>
        <v>2989703</v>
      </c>
    </row>
    <row r="98" spans="1:14" ht="409.5">
      <c r="A98" s="474" t="s">
        <v>90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6"/>
    </row>
    <row r="99" spans="1:14" ht="409.5">
      <c r="A99" s="11" t="s">
        <v>91</v>
      </c>
      <c r="B99" s="1">
        <v>0</v>
      </c>
      <c r="C99" s="1">
        <v>19630</v>
      </c>
      <c r="D99" s="1">
        <v>65815</v>
      </c>
      <c r="E99" s="1">
        <v>65945</v>
      </c>
      <c r="F99" s="1">
        <v>64438</v>
      </c>
      <c r="G99" s="1">
        <v>62678</v>
      </c>
      <c r="H99" s="1">
        <v>65325</v>
      </c>
      <c r="I99" s="1">
        <v>59886</v>
      </c>
      <c r="J99" s="1">
        <v>59217</v>
      </c>
      <c r="K99" s="1">
        <v>60574</v>
      </c>
      <c r="L99" s="1">
        <v>56712</v>
      </c>
      <c r="M99" s="1">
        <v>65030</v>
      </c>
      <c r="N99" s="4">
        <f>SUM(B99:M99)</f>
        <v>645250</v>
      </c>
    </row>
    <row r="100" spans="1:14" ht="409.5">
      <c r="A100" s="11" t="s">
        <v>92</v>
      </c>
      <c r="B100" s="1">
        <v>0</v>
      </c>
      <c r="C100" s="1">
        <v>28147</v>
      </c>
      <c r="D100" s="1">
        <v>123431</v>
      </c>
      <c r="E100" s="1">
        <v>110590</v>
      </c>
      <c r="F100" s="1">
        <v>116709</v>
      </c>
      <c r="G100" s="1">
        <v>116165</v>
      </c>
      <c r="H100" s="1">
        <v>120676</v>
      </c>
      <c r="I100" s="1">
        <v>111158</v>
      </c>
      <c r="J100" s="1">
        <v>110030</v>
      </c>
      <c r="K100" s="1">
        <v>114624</v>
      </c>
      <c r="L100" s="1">
        <v>104032</v>
      </c>
      <c r="M100" s="1">
        <v>126642</v>
      </c>
      <c r="N100" s="4">
        <f>SUM(B100:M100)</f>
        <v>1182204</v>
      </c>
    </row>
    <row r="101" spans="1:14" ht="409.5">
      <c r="A101" s="11" t="s">
        <v>93</v>
      </c>
      <c r="B101" s="1">
        <v>0</v>
      </c>
      <c r="C101" s="1">
        <v>21423</v>
      </c>
      <c r="D101" s="1">
        <v>87047</v>
      </c>
      <c r="E101" s="1">
        <v>75524</v>
      </c>
      <c r="F101" s="1">
        <v>80267</v>
      </c>
      <c r="G101" s="1">
        <v>79563</v>
      </c>
      <c r="H101" s="1">
        <v>82145</v>
      </c>
      <c r="I101" s="1">
        <v>76904</v>
      </c>
      <c r="J101" s="1">
        <v>73337</v>
      </c>
      <c r="K101" s="1">
        <v>78191</v>
      </c>
      <c r="L101" s="1">
        <v>74130</v>
      </c>
      <c r="M101" s="1">
        <v>91805</v>
      </c>
      <c r="N101" s="4">
        <f>SUM(B101:M101)</f>
        <v>820336</v>
      </c>
    </row>
    <row r="102" spans="1:14" ht="409.5">
      <c r="A102" s="12" t="s">
        <v>20</v>
      </c>
      <c r="B102" s="10">
        <f>SUM(B99:B101)</f>
        <v>0</v>
      </c>
      <c r="C102" s="10">
        <f aca="true" t="shared" si="20" ref="C102:N102">SUM(C99:C101)</f>
        <v>69200</v>
      </c>
      <c r="D102" s="10">
        <f t="shared" si="20"/>
        <v>276293</v>
      </c>
      <c r="E102" s="10">
        <f t="shared" si="20"/>
        <v>252059</v>
      </c>
      <c r="F102" s="10">
        <f t="shared" si="20"/>
        <v>261414</v>
      </c>
      <c r="G102" s="10">
        <f t="shared" si="20"/>
        <v>258406</v>
      </c>
      <c r="H102" s="10">
        <f t="shared" si="20"/>
        <v>268146</v>
      </c>
      <c r="I102" s="10">
        <f t="shared" si="20"/>
        <v>247948</v>
      </c>
      <c r="J102" s="10">
        <f t="shared" si="20"/>
        <v>242584</v>
      </c>
      <c r="K102" s="10">
        <f t="shared" si="20"/>
        <v>253389</v>
      </c>
      <c r="L102" s="10">
        <f t="shared" si="20"/>
        <v>234874</v>
      </c>
      <c r="M102" s="10">
        <f t="shared" si="20"/>
        <v>283477</v>
      </c>
      <c r="N102" s="10">
        <f t="shared" si="20"/>
        <v>2647790</v>
      </c>
    </row>
    <row r="103" spans="1:14" ht="409.5">
      <c r="A103" s="474" t="s">
        <v>94</v>
      </c>
      <c r="B103" s="475"/>
      <c r="C103" s="475"/>
      <c r="D103" s="475"/>
      <c r="E103" s="475"/>
      <c r="F103" s="475"/>
      <c r="G103" s="475"/>
      <c r="H103" s="475"/>
      <c r="I103" s="475"/>
      <c r="J103" s="475"/>
      <c r="K103" s="475"/>
      <c r="L103" s="475"/>
      <c r="M103" s="475"/>
      <c r="N103" s="476"/>
    </row>
    <row r="104" spans="1:14" ht="409.5">
      <c r="A104" s="11" t="s">
        <v>116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11225</v>
      </c>
      <c r="K104" s="1">
        <v>40671</v>
      </c>
      <c r="L104" s="1">
        <v>35905</v>
      </c>
      <c r="M104" s="1">
        <v>45482</v>
      </c>
      <c r="N104" s="4">
        <f>SUM(B104:M104)</f>
        <v>133283</v>
      </c>
    </row>
    <row r="105" spans="1:14" ht="409.5">
      <c r="A105" s="11" t="s">
        <v>117</v>
      </c>
      <c r="B105" s="1">
        <v>110346</v>
      </c>
      <c r="C105" s="1">
        <v>79129</v>
      </c>
      <c r="D105" s="1">
        <v>100330</v>
      </c>
      <c r="E105" s="1">
        <v>86093</v>
      </c>
      <c r="F105" s="1">
        <v>100754</v>
      </c>
      <c r="G105" s="1">
        <v>102046</v>
      </c>
      <c r="H105" s="1">
        <v>112583</v>
      </c>
      <c r="I105" s="1">
        <v>118570</v>
      </c>
      <c r="J105" s="1">
        <v>101155</v>
      </c>
      <c r="K105" s="1">
        <v>106981</v>
      </c>
      <c r="L105" s="1">
        <v>97096</v>
      </c>
      <c r="M105" s="1">
        <v>107100</v>
      </c>
      <c r="N105" s="4">
        <f>SUM(B105:M105)</f>
        <v>1222183</v>
      </c>
    </row>
    <row r="106" spans="1:14" ht="409.5">
      <c r="A106" s="11" t="s">
        <v>95</v>
      </c>
      <c r="B106" s="1">
        <v>134728</v>
      </c>
      <c r="C106" s="1">
        <v>112433</v>
      </c>
      <c r="D106" s="1">
        <v>124657</v>
      </c>
      <c r="E106" s="1">
        <v>121047</v>
      </c>
      <c r="F106" s="1">
        <v>122987</v>
      </c>
      <c r="G106" s="1">
        <v>118487</v>
      </c>
      <c r="H106" s="1">
        <v>132697</v>
      </c>
      <c r="I106" s="1">
        <v>129687</v>
      </c>
      <c r="J106" s="1">
        <v>124628</v>
      </c>
      <c r="K106" s="1">
        <v>132616</v>
      </c>
      <c r="L106" s="1">
        <v>109489</v>
      </c>
      <c r="M106" s="1">
        <v>131015</v>
      </c>
      <c r="N106" s="4">
        <f>SUM(B106:M106)</f>
        <v>1494471</v>
      </c>
    </row>
    <row r="107" spans="1:14" ht="409.5">
      <c r="A107" s="12" t="s">
        <v>20</v>
      </c>
      <c r="B107" s="10">
        <f>SUM(B104:B106)</f>
        <v>245074</v>
      </c>
      <c r="C107" s="10">
        <f aca="true" t="shared" si="21" ref="C107:N107">SUM(C104:C106)</f>
        <v>191562</v>
      </c>
      <c r="D107" s="10">
        <f t="shared" si="21"/>
        <v>224987</v>
      </c>
      <c r="E107" s="10">
        <f t="shared" si="21"/>
        <v>207140</v>
      </c>
      <c r="F107" s="10">
        <f t="shared" si="21"/>
        <v>223741</v>
      </c>
      <c r="G107" s="10">
        <f t="shared" si="21"/>
        <v>220533</v>
      </c>
      <c r="H107" s="10">
        <f t="shared" si="21"/>
        <v>245280</v>
      </c>
      <c r="I107" s="10">
        <f t="shared" si="21"/>
        <v>248257</v>
      </c>
      <c r="J107" s="10">
        <f t="shared" si="21"/>
        <v>237008</v>
      </c>
      <c r="K107" s="10">
        <f t="shared" si="21"/>
        <v>280268</v>
      </c>
      <c r="L107" s="10">
        <f t="shared" si="21"/>
        <v>242490</v>
      </c>
      <c r="M107" s="10">
        <f t="shared" si="21"/>
        <v>283597</v>
      </c>
      <c r="N107" s="10">
        <f t="shared" si="21"/>
        <v>2849937</v>
      </c>
    </row>
    <row r="108" spans="1:14" ht="409.5">
      <c r="A108" s="474" t="s">
        <v>96</v>
      </c>
      <c r="B108" s="475"/>
      <c r="C108" s="475"/>
      <c r="D108" s="475"/>
      <c r="E108" s="475"/>
      <c r="F108" s="475"/>
      <c r="G108" s="475"/>
      <c r="H108" s="475"/>
      <c r="I108" s="475"/>
      <c r="J108" s="475"/>
      <c r="K108" s="475"/>
      <c r="L108" s="475"/>
      <c r="M108" s="475"/>
      <c r="N108" s="476"/>
    </row>
    <row r="109" spans="1:14" ht="409.5">
      <c r="A109" s="11" t="s">
        <v>97</v>
      </c>
      <c r="B109" s="1">
        <v>71424</v>
      </c>
      <c r="C109" s="1">
        <v>55558</v>
      </c>
      <c r="D109" s="1">
        <v>55792</v>
      </c>
      <c r="E109" s="1">
        <v>55078</v>
      </c>
      <c r="F109" s="1">
        <v>57718</v>
      </c>
      <c r="G109" s="1">
        <v>58470</v>
      </c>
      <c r="H109" s="1">
        <v>59626</v>
      </c>
      <c r="I109" s="1">
        <v>56526</v>
      </c>
      <c r="J109" s="1">
        <v>53730</v>
      </c>
      <c r="K109" s="1">
        <v>59245</v>
      </c>
      <c r="L109" s="1">
        <v>58895</v>
      </c>
      <c r="M109" s="1">
        <v>76839</v>
      </c>
      <c r="N109" s="4">
        <f aca="true" t="shared" si="22" ref="N109:N114">SUM(B109:M109)</f>
        <v>718901</v>
      </c>
    </row>
    <row r="110" spans="1:14" ht="409.5">
      <c r="A110" s="11" t="s">
        <v>98</v>
      </c>
      <c r="B110" s="1">
        <v>186747</v>
      </c>
      <c r="C110" s="1">
        <v>132749</v>
      </c>
      <c r="D110" s="1">
        <v>142867</v>
      </c>
      <c r="E110" s="1">
        <v>129604</v>
      </c>
      <c r="F110" s="1">
        <v>127185</v>
      </c>
      <c r="G110" s="1">
        <v>121180</v>
      </c>
      <c r="H110" s="1">
        <v>126115</v>
      </c>
      <c r="I110" s="1">
        <v>123321</v>
      </c>
      <c r="J110" s="1">
        <v>116975</v>
      </c>
      <c r="K110" s="1">
        <v>130180</v>
      </c>
      <c r="L110" s="1">
        <v>113861</v>
      </c>
      <c r="M110" s="1">
        <v>144263</v>
      </c>
      <c r="N110" s="4">
        <f t="shared" si="22"/>
        <v>1595047</v>
      </c>
    </row>
    <row r="111" spans="1:14" ht="409.5">
      <c r="A111" s="11" t="s">
        <v>99</v>
      </c>
      <c r="B111" s="1">
        <v>52347</v>
      </c>
      <c r="C111" s="1">
        <v>42217</v>
      </c>
      <c r="D111" s="1">
        <v>43626</v>
      </c>
      <c r="E111" s="1">
        <v>41780</v>
      </c>
      <c r="F111" s="1">
        <v>43090</v>
      </c>
      <c r="G111" s="1">
        <v>46393</v>
      </c>
      <c r="H111" s="1">
        <v>45697</v>
      </c>
      <c r="I111" s="1">
        <v>47043</v>
      </c>
      <c r="J111" s="1">
        <v>45312</v>
      </c>
      <c r="K111" s="1">
        <v>44311</v>
      </c>
      <c r="L111" s="1">
        <v>42958</v>
      </c>
      <c r="M111" s="1">
        <v>57668</v>
      </c>
      <c r="N111" s="4">
        <f t="shared" si="22"/>
        <v>552442</v>
      </c>
    </row>
    <row r="112" spans="1:14" ht="409.5">
      <c r="A112" s="11" t="s">
        <v>100</v>
      </c>
      <c r="B112" s="1">
        <v>87544</v>
      </c>
      <c r="C112" s="1">
        <v>50606</v>
      </c>
      <c r="D112" s="1">
        <v>60354</v>
      </c>
      <c r="E112" s="1">
        <v>48844</v>
      </c>
      <c r="F112" s="1">
        <v>52965</v>
      </c>
      <c r="G112" s="1">
        <v>58220</v>
      </c>
      <c r="H112" s="1">
        <v>57410</v>
      </c>
      <c r="I112" s="1">
        <v>59019</v>
      </c>
      <c r="J112" s="1">
        <v>52732</v>
      </c>
      <c r="K112" s="1">
        <v>54119</v>
      </c>
      <c r="L112" s="1">
        <v>52548</v>
      </c>
      <c r="M112" s="1">
        <v>74520</v>
      </c>
      <c r="N112" s="4">
        <f t="shared" si="22"/>
        <v>708881</v>
      </c>
    </row>
    <row r="113" spans="1:14" ht="409.5">
      <c r="A113" s="11" t="s">
        <v>101</v>
      </c>
      <c r="B113" s="1">
        <v>66590</v>
      </c>
      <c r="C113" s="1">
        <v>56479</v>
      </c>
      <c r="D113" s="1">
        <v>55142</v>
      </c>
      <c r="E113" s="1">
        <v>53504</v>
      </c>
      <c r="F113" s="1">
        <v>53832</v>
      </c>
      <c r="G113" s="1">
        <v>51437</v>
      </c>
      <c r="H113" s="1">
        <v>56306</v>
      </c>
      <c r="I113" s="1">
        <v>57415</v>
      </c>
      <c r="J113" s="1">
        <v>54367</v>
      </c>
      <c r="K113" s="1">
        <v>54452</v>
      </c>
      <c r="L113" s="1">
        <v>54724</v>
      </c>
      <c r="M113" s="1">
        <v>77251</v>
      </c>
      <c r="N113" s="4">
        <f t="shared" si="22"/>
        <v>691499</v>
      </c>
    </row>
    <row r="114" spans="1:14" ht="409.5">
      <c r="A114" s="11" t="s">
        <v>102</v>
      </c>
      <c r="B114" s="1">
        <v>95257</v>
      </c>
      <c r="C114" s="1">
        <v>148951</v>
      </c>
      <c r="D114" s="1">
        <v>160004</v>
      </c>
      <c r="E114" s="1">
        <v>145684</v>
      </c>
      <c r="F114" s="1">
        <v>143535</v>
      </c>
      <c r="G114" s="1">
        <v>136918</v>
      </c>
      <c r="H114" s="1">
        <v>145406</v>
      </c>
      <c r="I114" s="1">
        <v>139555</v>
      </c>
      <c r="J114" s="1">
        <v>133856</v>
      </c>
      <c r="K114" s="1">
        <v>146269</v>
      </c>
      <c r="L114" s="1">
        <v>130171</v>
      </c>
      <c r="M114" s="1">
        <v>164207</v>
      </c>
      <c r="N114" s="4">
        <f t="shared" si="22"/>
        <v>1689813</v>
      </c>
    </row>
    <row r="115" spans="1:14" ht="409.5">
      <c r="A115" s="12" t="s">
        <v>20</v>
      </c>
      <c r="B115" s="10">
        <f>SUM(B109:B114)</f>
        <v>559909</v>
      </c>
      <c r="C115" s="10">
        <f aca="true" t="shared" si="23" ref="C115:N115">SUM(C109:C114)</f>
        <v>486560</v>
      </c>
      <c r="D115" s="10">
        <f t="shared" si="23"/>
        <v>517785</v>
      </c>
      <c r="E115" s="10">
        <f t="shared" si="23"/>
        <v>474494</v>
      </c>
      <c r="F115" s="10">
        <f t="shared" si="23"/>
        <v>478325</v>
      </c>
      <c r="G115" s="10">
        <f t="shared" si="23"/>
        <v>472618</v>
      </c>
      <c r="H115" s="10">
        <f t="shared" si="23"/>
        <v>490560</v>
      </c>
      <c r="I115" s="10">
        <f t="shared" si="23"/>
        <v>482879</v>
      </c>
      <c r="J115" s="10">
        <f t="shared" si="23"/>
        <v>456972</v>
      </c>
      <c r="K115" s="10">
        <f t="shared" si="23"/>
        <v>488576</v>
      </c>
      <c r="L115" s="10">
        <f t="shared" si="23"/>
        <v>453157</v>
      </c>
      <c r="M115" s="10">
        <f t="shared" si="23"/>
        <v>594748</v>
      </c>
      <c r="N115" s="10">
        <f t="shared" si="23"/>
        <v>5956583</v>
      </c>
    </row>
    <row r="116" spans="1:14" ht="409.5">
      <c r="A116" s="474" t="s">
        <v>103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6"/>
    </row>
    <row r="117" spans="1:14" ht="409.5">
      <c r="A117" s="11" t="s">
        <v>104</v>
      </c>
      <c r="B117" s="1">
        <v>228211</v>
      </c>
      <c r="C117" s="1">
        <v>169162</v>
      </c>
      <c r="D117" s="1">
        <v>210331</v>
      </c>
      <c r="E117" s="1">
        <v>170353</v>
      </c>
      <c r="F117" s="1">
        <v>201057</v>
      </c>
      <c r="G117" s="1">
        <v>199946</v>
      </c>
      <c r="H117" s="1">
        <v>205110</v>
      </c>
      <c r="I117" s="1">
        <v>204957</v>
      </c>
      <c r="J117" s="1">
        <v>179685</v>
      </c>
      <c r="K117" s="1">
        <v>206434</v>
      </c>
      <c r="L117" s="1">
        <v>198229</v>
      </c>
      <c r="M117" s="1">
        <v>238421</v>
      </c>
      <c r="N117" s="4">
        <f>SUM(B117:M117)</f>
        <v>2411896</v>
      </c>
    </row>
    <row r="118" spans="1:14" ht="409.5">
      <c r="A118" s="11" t="s">
        <v>105</v>
      </c>
      <c r="B118" s="1">
        <v>158151</v>
      </c>
      <c r="C118" s="1">
        <v>101209</v>
      </c>
      <c r="D118" s="1">
        <v>128523</v>
      </c>
      <c r="E118" s="1">
        <v>101989</v>
      </c>
      <c r="F118" s="1">
        <v>117605</v>
      </c>
      <c r="G118" s="1">
        <v>120442</v>
      </c>
      <c r="H118" s="1">
        <v>129713</v>
      </c>
      <c r="I118" s="1">
        <v>113799</v>
      </c>
      <c r="J118" s="1">
        <v>105770</v>
      </c>
      <c r="K118" s="1">
        <v>118805</v>
      </c>
      <c r="L118" s="1">
        <v>111317</v>
      </c>
      <c r="M118" s="1">
        <v>146354</v>
      </c>
      <c r="N118" s="4">
        <f>SUM(B118:M118)</f>
        <v>1453677</v>
      </c>
    </row>
    <row r="119" spans="1:14" ht="409.5">
      <c r="A119" s="11" t="s">
        <v>106</v>
      </c>
      <c r="B119" s="1">
        <v>128223</v>
      </c>
      <c r="C119" s="1">
        <v>82538</v>
      </c>
      <c r="D119" s="1">
        <v>104284</v>
      </c>
      <c r="E119" s="1">
        <v>82139</v>
      </c>
      <c r="F119" s="1">
        <v>94705</v>
      </c>
      <c r="G119" s="1">
        <v>96501</v>
      </c>
      <c r="H119" s="1">
        <v>107975</v>
      </c>
      <c r="I119" s="1">
        <v>89162</v>
      </c>
      <c r="J119" s="1">
        <v>85633</v>
      </c>
      <c r="K119" s="1">
        <v>95605</v>
      </c>
      <c r="L119" s="1">
        <v>88611</v>
      </c>
      <c r="M119" s="1">
        <v>118821</v>
      </c>
      <c r="N119" s="4">
        <f>SUM(B119:M119)</f>
        <v>1174197</v>
      </c>
    </row>
    <row r="120" spans="1:14" ht="409.5">
      <c r="A120" s="11" t="s">
        <v>107</v>
      </c>
      <c r="B120" s="1">
        <v>112273</v>
      </c>
      <c r="C120" s="1">
        <v>66379</v>
      </c>
      <c r="D120" s="1">
        <v>92246</v>
      </c>
      <c r="E120" s="1">
        <v>66469</v>
      </c>
      <c r="F120" s="1">
        <v>81310</v>
      </c>
      <c r="G120" s="1">
        <v>84548</v>
      </c>
      <c r="H120" s="1">
        <v>88696</v>
      </c>
      <c r="I120" s="1">
        <v>78530</v>
      </c>
      <c r="J120" s="1">
        <v>69013</v>
      </c>
      <c r="K120" s="1">
        <v>81290</v>
      </c>
      <c r="L120" s="1">
        <v>76337</v>
      </c>
      <c r="M120" s="1">
        <v>101977</v>
      </c>
      <c r="N120" s="4">
        <f>SUM(B120:M120)</f>
        <v>999068</v>
      </c>
    </row>
    <row r="121" spans="1:14" ht="409.5">
      <c r="A121" s="11" t="s">
        <v>108</v>
      </c>
      <c r="B121" s="1">
        <v>143812</v>
      </c>
      <c r="C121" s="1">
        <v>90484</v>
      </c>
      <c r="D121" s="1">
        <v>115107</v>
      </c>
      <c r="E121" s="1">
        <v>90632</v>
      </c>
      <c r="F121" s="1">
        <v>104738</v>
      </c>
      <c r="G121" s="1">
        <v>106791</v>
      </c>
      <c r="H121" s="1">
        <v>116906</v>
      </c>
      <c r="I121" s="1">
        <v>100690</v>
      </c>
      <c r="J121" s="1">
        <v>93734</v>
      </c>
      <c r="K121" s="1">
        <v>104829</v>
      </c>
      <c r="L121" s="1">
        <v>98866</v>
      </c>
      <c r="M121" s="1">
        <v>132071</v>
      </c>
      <c r="N121" s="4">
        <f>SUM(B121:M121)</f>
        <v>1298660</v>
      </c>
    </row>
    <row r="122" spans="1:14" ht="409.5">
      <c r="A122" s="12" t="s">
        <v>20</v>
      </c>
      <c r="B122" s="10">
        <f>SUM(B117:B121)</f>
        <v>770670</v>
      </c>
      <c r="C122" s="10">
        <f aca="true" t="shared" si="24" ref="C122:N122">SUM(C117:C121)</f>
        <v>509772</v>
      </c>
      <c r="D122" s="10">
        <f t="shared" si="24"/>
        <v>650491</v>
      </c>
      <c r="E122" s="10">
        <f t="shared" si="24"/>
        <v>511582</v>
      </c>
      <c r="F122" s="10">
        <f t="shared" si="24"/>
        <v>599415</v>
      </c>
      <c r="G122" s="10">
        <f t="shared" si="24"/>
        <v>608228</v>
      </c>
      <c r="H122" s="10">
        <f t="shared" si="24"/>
        <v>648400</v>
      </c>
      <c r="I122" s="10">
        <f t="shared" si="24"/>
        <v>587138</v>
      </c>
      <c r="J122" s="10">
        <f t="shared" si="24"/>
        <v>533835</v>
      </c>
      <c r="K122" s="10">
        <f t="shared" si="24"/>
        <v>606963</v>
      </c>
      <c r="L122" s="10">
        <f t="shared" si="24"/>
        <v>573360</v>
      </c>
      <c r="M122" s="10">
        <f t="shared" si="24"/>
        <v>737644</v>
      </c>
      <c r="N122" s="10">
        <f t="shared" si="24"/>
        <v>7337498</v>
      </c>
    </row>
    <row r="123" spans="1:14" ht="409.5">
      <c r="A123" s="474" t="s">
        <v>109</v>
      </c>
      <c r="B123" s="475"/>
      <c r="C123" s="475"/>
      <c r="D123" s="475"/>
      <c r="E123" s="475"/>
      <c r="F123" s="475"/>
      <c r="G123" s="475"/>
      <c r="H123" s="475"/>
      <c r="I123" s="475"/>
      <c r="J123" s="475"/>
      <c r="K123" s="475"/>
      <c r="L123" s="475"/>
      <c r="M123" s="475"/>
      <c r="N123" s="476"/>
    </row>
    <row r="124" spans="1:14" ht="409.5">
      <c r="A124" s="11" t="s">
        <v>110</v>
      </c>
      <c r="B124" s="1">
        <v>145759</v>
      </c>
      <c r="C124" s="1">
        <v>131471</v>
      </c>
      <c r="D124" s="1">
        <v>135731</v>
      </c>
      <c r="E124" s="1">
        <v>136246</v>
      </c>
      <c r="F124" s="1">
        <v>146941</v>
      </c>
      <c r="G124" s="1">
        <v>146607</v>
      </c>
      <c r="H124" s="1">
        <v>153045</v>
      </c>
      <c r="I124" s="1">
        <v>149042</v>
      </c>
      <c r="J124" s="1">
        <v>142958</v>
      </c>
      <c r="K124" s="1">
        <v>151865</v>
      </c>
      <c r="L124" s="1">
        <v>147727</v>
      </c>
      <c r="M124" s="1">
        <v>161713</v>
      </c>
      <c r="N124" s="4">
        <f>SUM(B124:M124)</f>
        <v>1749105</v>
      </c>
    </row>
    <row r="125" spans="1:14" ht="409.5">
      <c r="A125" s="11" t="s">
        <v>111</v>
      </c>
      <c r="B125" s="1">
        <v>144384</v>
      </c>
      <c r="C125" s="1">
        <v>105969</v>
      </c>
      <c r="D125" s="1">
        <v>119132</v>
      </c>
      <c r="E125" s="1">
        <v>108112</v>
      </c>
      <c r="F125" s="1">
        <v>112462</v>
      </c>
      <c r="G125" s="1">
        <v>115542</v>
      </c>
      <c r="H125" s="1">
        <v>124550</v>
      </c>
      <c r="I125" s="1">
        <v>110227</v>
      </c>
      <c r="J125" s="1">
        <v>109331</v>
      </c>
      <c r="K125" s="1">
        <v>114267</v>
      </c>
      <c r="L125" s="1">
        <v>106712</v>
      </c>
      <c r="M125" s="1">
        <v>128650</v>
      </c>
      <c r="N125" s="4">
        <f>SUM(B125:M125)</f>
        <v>1399338</v>
      </c>
    </row>
    <row r="126" spans="1:14" ht="409.5">
      <c r="A126" s="12" t="s">
        <v>20</v>
      </c>
      <c r="B126" s="10">
        <f>SUM(B124:B125)</f>
        <v>290143</v>
      </c>
      <c r="C126" s="10">
        <f aca="true" t="shared" si="25" ref="C126:N126">SUM(C124:C125)</f>
        <v>237440</v>
      </c>
      <c r="D126" s="10">
        <f t="shared" si="25"/>
        <v>254863</v>
      </c>
      <c r="E126" s="10">
        <f t="shared" si="25"/>
        <v>244358</v>
      </c>
      <c r="F126" s="10">
        <f t="shared" si="25"/>
        <v>259403</v>
      </c>
      <c r="G126" s="10">
        <f t="shared" si="25"/>
        <v>262149</v>
      </c>
      <c r="H126" s="10">
        <f t="shared" si="25"/>
        <v>277595</v>
      </c>
      <c r="I126" s="10">
        <f t="shared" si="25"/>
        <v>259269</v>
      </c>
      <c r="J126" s="10">
        <f t="shared" si="25"/>
        <v>252289</v>
      </c>
      <c r="K126" s="10">
        <f t="shared" si="25"/>
        <v>266132</v>
      </c>
      <c r="L126" s="10">
        <f t="shared" si="25"/>
        <v>254439</v>
      </c>
      <c r="M126" s="10">
        <f t="shared" si="25"/>
        <v>290363</v>
      </c>
      <c r="N126" s="10">
        <f t="shared" si="25"/>
        <v>3148443</v>
      </c>
    </row>
    <row r="127" spans="1:14" ht="13.5" thickBot="1">
      <c r="A127" s="5" t="s">
        <v>16</v>
      </c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7"/>
      <c r="N127" s="8"/>
    </row>
    <row r="128" ht="13.5" thickBot="1"/>
    <row r="129" spans="1:14" ht="21.75" thickBot="1">
      <c r="A129" s="38" t="s">
        <v>181</v>
      </c>
      <c r="B129" s="39">
        <f>+B9+B13+B22+B28+B33+B37+B42+B48+B53+B59+B63+B66+B74+B85+B90+B94+B97+B102+B107+B115+B122+B126</f>
        <v>13244221</v>
      </c>
      <c r="C129" s="39">
        <f aca="true" t="shared" si="26" ref="C129:N129">+C9+C13+C22+C28+C33+C37+C42+C48+C53+C59+C63+C66+C74+C85+C90+C94+C97+C102+C107+C115+C122+C126</f>
        <v>10732139</v>
      </c>
      <c r="D129" s="39">
        <f t="shared" si="26"/>
        <v>12511495</v>
      </c>
      <c r="E129" s="39">
        <f t="shared" si="26"/>
        <v>11142451</v>
      </c>
      <c r="F129" s="39">
        <f t="shared" si="26"/>
        <v>12154117</v>
      </c>
      <c r="G129" s="39">
        <f t="shared" si="26"/>
        <v>11871534</v>
      </c>
      <c r="H129" s="39">
        <f t="shared" si="26"/>
        <v>12060684</v>
      </c>
      <c r="I129" s="39">
        <f t="shared" si="26"/>
        <v>12072036</v>
      </c>
      <c r="J129" s="39">
        <f t="shared" si="26"/>
        <v>11262124</v>
      </c>
      <c r="K129" s="39">
        <f t="shared" si="26"/>
        <v>12279749</v>
      </c>
      <c r="L129" s="39">
        <f t="shared" si="26"/>
        <v>11707228</v>
      </c>
      <c r="M129" s="39">
        <f t="shared" si="26"/>
        <v>14096330</v>
      </c>
      <c r="N129" s="39">
        <f t="shared" si="26"/>
        <v>145134108</v>
      </c>
    </row>
  </sheetData>
  <sheetProtection password="855B" sheet="1"/>
  <mergeCells count="26">
    <mergeCell ref="A123:N123"/>
    <mergeCell ref="A1:N1"/>
    <mergeCell ref="A2:N2"/>
    <mergeCell ref="A3:N3"/>
    <mergeCell ref="A91:N91"/>
    <mergeCell ref="A95:N95"/>
    <mergeCell ref="A98:N98"/>
    <mergeCell ref="A103:N103"/>
    <mergeCell ref="A64:N64"/>
    <mergeCell ref="A67:N67"/>
    <mergeCell ref="A75:N75"/>
    <mergeCell ref="A86:N86"/>
    <mergeCell ref="A108:N108"/>
    <mergeCell ref="A116:N116"/>
    <mergeCell ref="A34:N34"/>
    <mergeCell ref="A38:N38"/>
    <mergeCell ref="A43:N43"/>
    <mergeCell ref="A49:N49"/>
    <mergeCell ref="A54:N54"/>
    <mergeCell ref="A60:N60"/>
    <mergeCell ref="A4:N4"/>
    <mergeCell ref="A6:N6"/>
    <mergeCell ref="A10:N10"/>
    <mergeCell ref="A14:N14"/>
    <mergeCell ref="A23:N23"/>
    <mergeCell ref="A29:N29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pane xSplit="1" ySplit="4" topLeftCell="D92" activePane="bottomRight" state="frozen"/>
      <selection pane="topLeft" activeCell="B35" sqref="B35:M35"/>
      <selection pane="topRight" activeCell="B35" sqref="B35:M35"/>
      <selection pane="bottomLeft" activeCell="B35" sqref="B35:M35"/>
      <selection pane="bottomRight" activeCell="A128" sqref="A128"/>
    </sheetView>
  </sheetViews>
  <sheetFormatPr defaultColWidth="11.421875" defaultRowHeight="12.75"/>
  <cols>
    <col min="1" max="1" width="29.28125" style="0" customWidth="1"/>
    <col min="8" max="8" width="10.00390625" style="0" customWidth="1"/>
    <col min="9" max="9" width="10.8515625" style="0" customWidth="1"/>
    <col min="10" max="10" width="14.140625" style="0" customWidth="1"/>
  </cols>
  <sheetData>
    <row r="1" spans="1:14" ht="12.7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2.75">
      <c r="A2" s="472" t="s">
        <v>112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3.5" thickBo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4" ht="12.75">
      <c r="A4" s="480" t="s">
        <v>131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2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477" t="s">
        <v>17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9"/>
    </row>
    <row r="7" spans="1:14" ht="12.75">
      <c r="A7" s="3" t="s">
        <v>18</v>
      </c>
      <c r="B7" s="1">
        <v>159043</v>
      </c>
      <c r="C7" s="1">
        <v>144462</v>
      </c>
      <c r="D7" s="1">
        <v>160045</v>
      </c>
      <c r="E7" s="1">
        <v>153797</v>
      </c>
      <c r="F7" s="1">
        <v>158464</v>
      </c>
      <c r="G7" s="1">
        <v>151990</v>
      </c>
      <c r="H7" s="1">
        <v>157867</v>
      </c>
      <c r="I7" s="1">
        <v>149934</v>
      </c>
      <c r="J7" s="1">
        <v>150500</v>
      </c>
      <c r="K7" s="1">
        <v>157213</v>
      </c>
      <c r="L7" s="1">
        <v>153467</v>
      </c>
      <c r="M7" s="1">
        <v>160607</v>
      </c>
      <c r="N7" s="4">
        <f>SUM(B7:M7)</f>
        <v>1857389</v>
      </c>
    </row>
    <row r="8" spans="1:14" ht="12.75">
      <c r="A8" s="3" t="s">
        <v>19</v>
      </c>
      <c r="B8" s="1">
        <v>398975</v>
      </c>
      <c r="C8" s="1">
        <v>365297</v>
      </c>
      <c r="D8" s="1">
        <v>391708</v>
      </c>
      <c r="E8" s="1">
        <v>351557</v>
      </c>
      <c r="F8" s="1">
        <v>383039</v>
      </c>
      <c r="G8" s="1">
        <v>383278</v>
      </c>
      <c r="H8" s="1">
        <v>393052</v>
      </c>
      <c r="I8" s="1">
        <v>379469</v>
      </c>
      <c r="J8" s="1">
        <v>386240</v>
      </c>
      <c r="K8" s="1">
        <v>381812</v>
      </c>
      <c r="L8" s="1">
        <v>371308</v>
      </c>
      <c r="M8" s="1">
        <v>430453</v>
      </c>
      <c r="N8" s="4">
        <f>SUM(B8:M8)</f>
        <v>4616188</v>
      </c>
    </row>
    <row r="9" spans="1:14" ht="12.75">
      <c r="A9" s="3" t="s">
        <v>130</v>
      </c>
      <c r="B9" s="1"/>
      <c r="C9" s="1"/>
      <c r="D9" s="1"/>
      <c r="E9" s="1"/>
      <c r="F9" s="1"/>
      <c r="G9" s="1"/>
      <c r="H9" s="1"/>
      <c r="I9" s="1"/>
      <c r="J9" s="1"/>
      <c r="K9" s="1">
        <v>72311</v>
      </c>
      <c r="L9" s="1">
        <v>151416</v>
      </c>
      <c r="M9" s="1">
        <v>174457</v>
      </c>
      <c r="N9" s="4"/>
    </row>
    <row r="10" spans="1:14" ht="12.75">
      <c r="A10" s="9" t="s">
        <v>20</v>
      </c>
      <c r="B10" s="10">
        <f aca="true" t="shared" si="0" ref="B10:J10">SUM(B7:B8)</f>
        <v>558018</v>
      </c>
      <c r="C10" s="10">
        <f t="shared" si="0"/>
        <v>509759</v>
      </c>
      <c r="D10" s="10">
        <f t="shared" si="0"/>
        <v>551753</v>
      </c>
      <c r="E10" s="10">
        <f t="shared" si="0"/>
        <v>505354</v>
      </c>
      <c r="F10" s="10">
        <f t="shared" si="0"/>
        <v>541503</v>
      </c>
      <c r="G10" s="10">
        <f t="shared" si="0"/>
        <v>535268</v>
      </c>
      <c r="H10" s="10">
        <f t="shared" si="0"/>
        <v>550919</v>
      </c>
      <c r="I10" s="10">
        <f t="shared" si="0"/>
        <v>529403</v>
      </c>
      <c r="J10" s="10">
        <f t="shared" si="0"/>
        <v>536740</v>
      </c>
      <c r="K10" s="10">
        <f>SUM(K7:K9)</f>
        <v>611336</v>
      </c>
      <c r="L10" s="10">
        <f>SUM(L7:L9)</f>
        <v>676191</v>
      </c>
      <c r="M10" s="10">
        <f>SUM(M7:M9)</f>
        <v>765517</v>
      </c>
      <c r="N10" s="22">
        <f>SUM(N7:N9)</f>
        <v>6473577</v>
      </c>
    </row>
    <row r="11" spans="1:14" ht="12.75">
      <c r="A11" s="477" t="s">
        <v>21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9"/>
    </row>
    <row r="12" spans="1:14" ht="12.75">
      <c r="A12" s="3" t="s">
        <v>22</v>
      </c>
      <c r="B12" s="1">
        <v>489643</v>
      </c>
      <c r="C12" s="1">
        <v>284975</v>
      </c>
      <c r="D12" s="1">
        <v>330250</v>
      </c>
      <c r="E12" s="1">
        <v>363747</v>
      </c>
      <c r="F12" s="1">
        <v>353105</v>
      </c>
      <c r="G12" s="1">
        <v>436115</v>
      </c>
      <c r="H12" s="1">
        <v>407109</v>
      </c>
      <c r="I12" s="1">
        <v>381095</v>
      </c>
      <c r="J12" s="1">
        <v>317527</v>
      </c>
      <c r="K12" s="1">
        <v>403858</v>
      </c>
      <c r="L12" s="1">
        <v>356687</v>
      </c>
      <c r="M12" s="1">
        <v>459379</v>
      </c>
      <c r="N12" s="4">
        <f>SUM(B12:M12)</f>
        <v>4583490</v>
      </c>
    </row>
    <row r="13" spans="1:14" ht="12.75">
      <c r="A13" s="3" t="s">
        <v>23</v>
      </c>
      <c r="B13" s="1">
        <v>563800</v>
      </c>
      <c r="C13" s="1">
        <v>348701</v>
      </c>
      <c r="D13" s="1">
        <v>407681</v>
      </c>
      <c r="E13" s="1">
        <v>440113</v>
      </c>
      <c r="F13" s="1">
        <v>433413</v>
      </c>
      <c r="G13" s="1">
        <v>515846</v>
      </c>
      <c r="H13" s="1">
        <v>481880</v>
      </c>
      <c r="I13" s="1">
        <v>467363</v>
      </c>
      <c r="J13" s="1">
        <v>389658</v>
      </c>
      <c r="K13" s="1">
        <v>487979</v>
      </c>
      <c r="L13" s="1">
        <v>442492</v>
      </c>
      <c r="M13" s="1">
        <v>561354</v>
      </c>
      <c r="N13" s="4">
        <f>SUM(B13:M13)</f>
        <v>5540280</v>
      </c>
    </row>
    <row r="14" spans="1:14" ht="12.75">
      <c r="A14" s="9" t="s">
        <v>20</v>
      </c>
      <c r="B14" s="10">
        <f aca="true" t="shared" si="1" ref="B14:N14">SUM(B12:B13)</f>
        <v>1053443</v>
      </c>
      <c r="C14" s="10">
        <f t="shared" si="1"/>
        <v>633676</v>
      </c>
      <c r="D14" s="10">
        <f t="shared" si="1"/>
        <v>737931</v>
      </c>
      <c r="E14" s="10">
        <f t="shared" si="1"/>
        <v>803860</v>
      </c>
      <c r="F14" s="10">
        <f t="shared" si="1"/>
        <v>786518</v>
      </c>
      <c r="G14" s="10">
        <f t="shared" si="1"/>
        <v>951961</v>
      </c>
      <c r="H14" s="10">
        <f t="shared" si="1"/>
        <v>888989</v>
      </c>
      <c r="I14" s="10">
        <f t="shared" si="1"/>
        <v>848458</v>
      </c>
      <c r="J14" s="10">
        <f t="shared" si="1"/>
        <v>707185</v>
      </c>
      <c r="K14" s="10">
        <f t="shared" si="1"/>
        <v>891837</v>
      </c>
      <c r="L14" s="10">
        <f t="shared" si="1"/>
        <v>799179</v>
      </c>
      <c r="M14" s="10">
        <f t="shared" si="1"/>
        <v>1020733</v>
      </c>
      <c r="N14" s="22">
        <f t="shared" si="1"/>
        <v>10123770</v>
      </c>
    </row>
    <row r="15" spans="1:14" ht="12.75">
      <c r="A15" s="477" t="s">
        <v>24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9"/>
    </row>
    <row r="16" spans="1:14" ht="12.75">
      <c r="A16" s="3" t="s">
        <v>25</v>
      </c>
      <c r="B16" s="1">
        <v>168827</v>
      </c>
      <c r="C16" s="1">
        <v>122000</v>
      </c>
      <c r="D16" s="1">
        <v>134198</v>
      </c>
      <c r="E16" s="1">
        <v>149552</v>
      </c>
      <c r="F16" s="1">
        <v>143358</v>
      </c>
      <c r="G16" s="1">
        <v>148324</v>
      </c>
      <c r="H16" s="1">
        <v>151736</v>
      </c>
      <c r="I16" s="1">
        <v>148470</v>
      </c>
      <c r="J16" s="1">
        <v>131247</v>
      </c>
      <c r="K16" s="1">
        <v>146360</v>
      </c>
      <c r="L16" s="1">
        <v>143285</v>
      </c>
      <c r="M16" s="1">
        <v>174877</v>
      </c>
      <c r="N16" s="4">
        <f aca="true" t="shared" si="2" ref="N16:N22">SUM(B16:M16)</f>
        <v>1762234</v>
      </c>
    </row>
    <row r="17" spans="1:14" ht="12.75">
      <c r="A17" s="3" t="s">
        <v>26</v>
      </c>
      <c r="B17" s="1">
        <v>167972</v>
      </c>
      <c r="C17" s="1">
        <v>118125</v>
      </c>
      <c r="D17" s="1">
        <v>128729</v>
      </c>
      <c r="E17" s="1">
        <v>141113</v>
      </c>
      <c r="F17" s="1">
        <v>138323</v>
      </c>
      <c r="G17" s="1">
        <v>142590</v>
      </c>
      <c r="H17" s="1">
        <v>147457</v>
      </c>
      <c r="I17" s="1">
        <v>142964</v>
      </c>
      <c r="J17" s="1">
        <v>126966</v>
      </c>
      <c r="K17" s="1">
        <v>141585</v>
      </c>
      <c r="L17" s="1">
        <v>133062</v>
      </c>
      <c r="M17" s="1">
        <v>161512</v>
      </c>
      <c r="N17" s="4">
        <f t="shared" si="2"/>
        <v>1690398</v>
      </c>
    </row>
    <row r="18" spans="1:14" ht="12.75">
      <c r="A18" s="3" t="s">
        <v>27</v>
      </c>
      <c r="B18" s="1">
        <v>79775</v>
      </c>
      <c r="C18" s="1">
        <v>50076</v>
      </c>
      <c r="D18" s="1">
        <v>55508</v>
      </c>
      <c r="E18" s="1">
        <v>61672</v>
      </c>
      <c r="F18" s="1">
        <v>57194</v>
      </c>
      <c r="G18" s="1">
        <v>63811</v>
      </c>
      <c r="H18" s="1">
        <v>61027</v>
      </c>
      <c r="I18" s="1">
        <v>60119</v>
      </c>
      <c r="J18" s="1">
        <v>54765</v>
      </c>
      <c r="K18" s="1">
        <v>63207</v>
      </c>
      <c r="L18" s="1">
        <v>61463</v>
      </c>
      <c r="M18" s="1">
        <v>70408</v>
      </c>
      <c r="N18" s="4">
        <f t="shared" si="2"/>
        <v>739025</v>
      </c>
    </row>
    <row r="19" spans="1:14" ht="12.75">
      <c r="A19" s="3" t="s">
        <v>113</v>
      </c>
      <c r="B19" s="1">
        <v>88333</v>
      </c>
      <c r="C19" s="1">
        <v>60361</v>
      </c>
      <c r="D19" s="1">
        <v>71307</v>
      </c>
      <c r="E19" s="1">
        <v>73832</v>
      </c>
      <c r="F19" s="1">
        <v>74116</v>
      </c>
      <c r="G19" s="1">
        <v>77120</v>
      </c>
      <c r="H19" s="1">
        <v>78745</v>
      </c>
      <c r="I19" s="1">
        <v>72381</v>
      </c>
      <c r="J19" s="1">
        <v>57993</v>
      </c>
      <c r="K19" s="1">
        <v>68457</v>
      </c>
      <c r="L19" s="1">
        <v>67206</v>
      </c>
      <c r="M19" s="1">
        <v>91995</v>
      </c>
      <c r="N19" s="4">
        <f t="shared" si="2"/>
        <v>881846</v>
      </c>
    </row>
    <row r="20" spans="1:14" ht="12.75">
      <c r="A20" s="3" t="s">
        <v>28</v>
      </c>
      <c r="B20" s="1">
        <v>94309</v>
      </c>
      <c r="C20" s="1">
        <v>63224</v>
      </c>
      <c r="D20" s="1">
        <v>68184</v>
      </c>
      <c r="E20" s="1">
        <v>75684</v>
      </c>
      <c r="F20" s="1">
        <v>70736</v>
      </c>
      <c r="G20" s="1">
        <v>77227</v>
      </c>
      <c r="H20" s="1">
        <v>77485</v>
      </c>
      <c r="I20" s="1">
        <v>77719</v>
      </c>
      <c r="J20" s="1">
        <v>65923</v>
      </c>
      <c r="K20" s="1">
        <v>76355</v>
      </c>
      <c r="L20" s="1">
        <v>73438</v>
      </c>
      <c r="M20" s="1">
        <v>94657</v>
      </c>
      <c r="N20" s="4">
        <f t="shared" si="2"/>
        <v>914941</v>
      </c>
    </row>
    <row r="21" spans="1:14" ht="12.75">
      <c r="A21" s="3" t="s">
        <v>29</v>
      </c>
      <c r="B21" s="1">
        <v>100914</v>
      </c>
      <c r="C21" s="1">
        <v>75678</v>
      </c>
      <c r="D21" s="1">
        <v>90582</v>
      </c>
      <c r="E21" s="1">
        <v>95939</v>
      </c>
      <c r="F21" s="1">
        <v>99446</v>
      </c>
      <c r="G21" s="1">
        <v>96146</v>
      </c>
      <c r="H21" s="1">
        <v>100212</v>
      </c>
      <c r="I21" s="1">
        <v>94727</v>
      </c>
      <c r="J21" s="1">
        <v>93429</v>
      </c>
      <c r="K21" s="1">
        <v>102268</v>
      </c>
      <c r="L21" s="1">
        <v>98079</v>
      </c>
      <c r="M21" s="1">
        <v>104090</v>
      </c>
      <c r="N21" s="4">
        <f t="shared" si="2"/>
        <v>1151510</v>
      </c>
    </row>
    <row r="22" spans="1:14" ht="12.75">
      <c r="A22" s="3" t="s">
        <v>30</v>
      </c>
      <c r="B22" s="1">
        <v>163623</v>
      </c>
      <c r="C22" s="1">
        <v>114596</v>
      </c>
      <c r="D22" s="1">
        <v>116361</v>
      </c>
      <c r="E22" s="1">
        <v>117868</v>
      </c>
      <c r="F22" s="1">
        <v>114692</v>
      </c>
      <c r="G22" s="1">
        <v>124313</v>
      </c>
      <c r="H22" s="1">
        <v>124933</v>
      </c>
      <c r="I22" s="1">
        <v>126621</v>
      </c>
      <c r="J22" s="1">
        <v>108225</v>
      </c>
      <c r="K22" s="1">
        <v>121460</v>
      </c>
      <c r="L22" s="1">
        <v>117916</v>
      </c>
      <c r="M22" s="1">
        <v>154871</v>
      </c>
      <c r="N22" s="4">
        <f t="shared" si="2"/>
        <v>1505479</v>
      </c>
    </row>
    <row r="23" spans="1:14" ht="12.75">
      <c r="A23" s="9" t="s">
        <v>20</v>
      </c>
      <c r="B23" s="10">
        <f aca="true" t="shared" si="3" ref="B23:N23">SUM(B16:B22)</f>
        <v>863753</v>
      </c>
      <c r="C23" s="10">
        <f t="shared" si="3"/>
        <v>604060</v>
      </c>
      <c r="D23" s="10">
        <f t="shared" si="3"/>
        <v>664869</v>
      </c>
      <c r="E23" s="10">
        <f t="shared" si="3"/>
        <v>715660</v>
      </c>
      <c r="F23" s="10">
        <f t="shared" si="3"/>
        <v>697865</v>
      </c>
      <c r="G23" s="10">
        <f t="shared" si="3"/>
        <v>729531</v>
      </c>
      <c r="H23" s="10">
        <f t="shared" si="3"/>
        <v>741595</v>
      </c>
      <c r="I23" s="10">
        <f t="shared" si="3"/>
        <v>723001</v>
      </c>
      <c r="J23" s="10">
        <f t="shared" si="3"/>
        <v>638548</v>
      </c>
      <c r="K23" s="10">
        <f t="shared" si="3"/>
        <v>719692</v>
      </c>
      <c r="L23" s="10">
        <f t="shared" si="3"/>
        <v>694449</v>
      </c>
      <c r="M23" s="10">
        <f t="shared" si="3"/>
        <v>852410</v>
      </c>
      <c r="N23" s="22">
        <f t="shared" si="3"/>
        <v>8645433</v>
      </c>
    </row>
    <row r="24" spans="1:14" ht="12.75">
      <c r="A24" s="477" t="s">
        <v>31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9"/>
    </row>
    <row r="25" spans="1:14" ht="12.75">
      <c r="A25" s="3" t="s">
        <v>32</v>
      </c>
      <c r="B25" s="1">
        <v>307191</v>
      </c>
      <c r="C25" s="1">
        <v>212205</v>
      </c>
      <c r="D25" s="1">
        <v>245117</v>
      </c>
      <c r="E25" s="1">
        <v>257659</v>
      </c>
      <c r="F25" s="1">
        <v>245652</v>
      </c>
      <c r="G25" s="1">
        <v>273305</v>
      </c>
      <c r="H25" s="1">
        <v>261007</v>
      </c>
      <c r="I25" s="1">
        <v>256950</v>
      </c>
      <c r="J25" s="1">
        <v>229681</v>
      </c>
      <c r="K25" s="1">
        <v>272537</v>
      </c>
      <c r="L25" s="1">
        <v>248164</v>
      </c>
      <c r="M25" s="1">
        <v>309354</v>
      </c>
      <c r="N25" s="4">
        <f>SUM(B25:M25)</f>
        <v>3118822</v>
      </c>
    </row>
    <row r="26" spans="1:14" ht="12.75">
      <c r="A26" s="3" t="s">
        <v>114</v>
      </c>
      <c r="B26" s="1">
        <v>2667</v>
      </c>
      <c r="C26" s="1">
        <v>1612</v>
      </c>
      <c r="D26" s="1">
        <v>1916</v>
      </c>
      <c r="E26" s="1">
        <v>3607</v>
      </c>
      <c r="F26" s="1">
        <v>2677</v>
      </c>
      <c r="G26" s="1">
        <v>3383</v>
      </c>
      <c r="H26" s="1">
        <v>2228</v>
      </c>
      <c r="I26" s="1">
        <v>2445</v>
      </c>
      <c r="J26" s="1">
        <v>1803</v>
      </c>
      <c r="K26" s="1">
        <v>4705</v>
      </c>
      <c r="L26" s="1">
        <v>2587</v>
      </c>
      <c r="M26" s="1">
        <v>3038</v>
      </c>
      <c r="N26" s="4">
        <f>SUM(B26:M26)</f>
        <v>32668</v>
      </c>
    </row>
    <row r="27" spans="1:14" ht="12.75">
      <c r="A27" s="3" t="s">
        <v>33</v>
      </c>
      <c r="B27" s="1">
        <v>269268</v>
      </c>
      <c r="C27" s="1">
        <v>179724</v>
      </c>
      <c r="D27" s="1">
        <v>206987</v>
      </c>
      <c r="E27" s="1">
        <v>224189</v>
      </c>
      <c r="F27" s="1">
        <v>208986</v>
      </c>
      <c r="G27" s="1">
        <v>239050</v>
      </c>
      <c r="H27" s="1">
        <v>225111</v>
      </c>
      <c r="I27" s="1">
        <v>221747</v>
      </c>
      <c r="J27" s="1">
        <v>194904</v>
      </c>
      <c r="K27" s="1">
        <v>236884</v>
      </c>
      <c r="L27" s="1">
        <v>210838</v>
      </c>
      <c r="M27" s="1">
        <v>268576</v>
      </c>
      <c r="N27" s="4">
        <f>SUM(B27:M27)</f>
        <v>2686264</v>
      </c>
    </row>
    <row r="28" spans="1:14" ht="12.75">
      <c r="A28" s="3" t="s">
        <v>34</v>
      </c>
      <c r="B28" s="1">
        <v>275637</v>
      </c>
      <c r="C28" s="1">
        <v>186044</v>
      </c>
      <c r="D28" s="1">
        <v>214345</v>
      </c>
      <c r="E28" s="1">
        <v>230291</v>
      </c>
      <c r="F28" s="1">
        <v>215833</v>
      </c>
      <c r="G28" s="1">
        <v>245133</v>
      </c>
      <c r="H28" s="1">
        <v>232294</v>
      </c>
      <c r="I28" s="1">
        <v>228073</v>
      </c>
      <c r="J28" s="1">
        <v>202098</v>
      </c>
      <c r="K28" s="1">
        <v>244069</v>
      </c>
      <c r="L28" s="1">
        <v>217773</v>
      </c>
      <c r="M28" s="1">
        <v>275551</v>
      </c>
      <c r="N28" s="4">
        <f>SUM(B28:M28)</f>
        <v>2767141</v>
      </c>
    </row>
    <row r="29" spans="1:14" ht="12.75">
      <c r="A29" s="9" t="s">
        <v>20</v>
      </c>
      <c r="B29" s="10">
        <f aca="true" t="shared" si="4" ref="B29:N29">SUM(B25:B28)</f>
        <v>854763</v>
      </c>
      <c r="C29" s="10">
        <f t="shared" si="4"/>
        <v>579585</v>
      </c>
      <c r="D29" s="10">
        <f t="shared" si="4"/>
        <v>668365</v>
      </c>
      <c r="E29" s="10">
        <f t="shared" si="4"/>
        <v>715746</v>
      </c>
      <c r="F29" s="10">
        <f t="shared" si="4"/>
        <v>673148</v>
      </c>
      <c r="G29" s="10">
        <f t="shared" si="4"/>
        <v>760871</v>
      </c>
      <c r="H29" s="10">
        <f t="shared" si="4"/>
        <v>720640</v>
      </c>
      <c r="I29" s="10">
        <f t="shared" si="4"/>
        <v>709215</v>
      </c>
      <c r="J29" s="10">
        <f t="shared" si="4"/>
        <v>628486</v>
      </c>
      <c r="K29" s="10">
        <f t="shared" si="4"/>
        <v>758195</v>
      </c>
      <c r="L29" s="10">
        <f t="shared" si="4"/>
        <v>679362</v>
      </c>
      <c r="M29" s="10">
        <f t="shared" si="4"/>
        <v>856519</v>
      </c>
      <c r="N29" s="22">
        <f t="shared" si="4"/>
        <v>8604895</v>
      </c>
    </row>
    <row r="30" spans="1:14" ht="12.75">
      <c r="A30" s="477" t="s">
        <v>35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9"/>
    </row>
    <row r="31" spans="1:14" ht="12.75">
      <c r="A31" s="3" t="s">
        <v>36</v>
      </c>
      <c r="B31" s="1">
        <v>106913</v>
      </c>
      <c r="C31" s="1">
        <v>74687</v>
      </c>
      <c r="D31" s="1">
        <v>75769</v>
      </c>
      <c r="E31" s="1">
        <v>84631</v>
      </c>
      <c r="F31" s="1">
        <v>78396</v>
      </c>
      <c r="G31" s="1">
        <v>84193</v>
      </c>
      <c r="H31" s="1">
        <v>91085</v>
      </c>
      <c r="I31" s="1">
        <v>86981</v>
      </c>
      <c r="J31" s="1">
        <v>77505</v>
      </c>
      <c r="K31" s="1">
        <v>83437</v>
      </c>
      <c r="L31" s="1">
        <v>79474</v>
      </c>
      <c r="M31" s="1">
        <v>98211</v>
      </c>
      <c r="N31" s="4">
        <f>SUM(B31:M31)</f>
        <v>1021282</v>
      </c>
    </row>
    <row r="32" spans="1:14" ht="12.75">
      <c r="A32" s="3" t="s">
        <v>37</v>
      </c>
      <c r="B32" s="1">
        <v>30175</v>
      </c>
      <c r="C32" s="1">
        <v>26636</v>
      </c>
      <c r="D32" s="1">
        <v>29476</v>
      </c>
      <c r="E32" s="1">
        <v>26837</v>
      </c>
      <c r="F32" s="1">
        <v>28943</v>
      </c>
      <c r="G32" s="1">
        <v>25123</v>
      </c>
      <c r="H32" s="1">
        <v>27555</v>
      </c>
      <c r="I32" s="1">
        <v>28273</v>
      </c>
      <c r="J32" s="1">
        <v>28866</v>
      </c>
      <c r="K32" s="1">
        <v>27813</v>
      </c>
      <c r="L32" s="1">
        <v>27275</v>
      </c>
      <c r="M32" s="1">
        <v>27209</v>
      </c>
      <c r="N32" s="4">
        <f>SUM(B32:M32)</f>
        <v>334181</v>
      </c>
    </row>
    <row r="33" spans="1:14" ht="12.75">
      <c r="A33" s="3" t="s">
        <v>38</v>
      </c>
      <c r="B33" s="1">
        <v>134829</v>
      </c>
      <c r="C33" s="1">
        <v>89121</v>
      </c>
      <c r="D33" s="1">
        <v>92477</v>
      </c>
      <c r="E33" s="1">
        <v>106204</v>
      </c>
      <c r="F33" s="1">
        <v>95612</v>
      </c>
      <c r="G33" s="1">
        <v>101923</v>
      </c>
      <c r="H33" s="1">
        <v>109250</v>
      </c>
      <c r="I33" s="1">
        <v>104985</v>
      </c>
      <c r="J33" s="1">
        <v>88608</v>
      </c>
      <c r="K33" s="1">
        <v>102660</v>
      </c>
      <c r="L33" s="1">
        <v>100407</v>
      </c>
      <c r="M33" s="1">
        <v>126774</v>
      </c>
      <c r="N33" s="4">
        <f>SUM(B33:M33)</f>
        <v>1252850</v>
      </c>
    </row>
    <row r="34" spans="1:14" ht="12.75">
      <c r="A34" s="9" t="s">
        <v>20</v>
      </c>
      <c r="B34" s="10">
        <f aca="true" t="shared" si="5" ref="B34:N34">SUM(B31:B33)</f>
        <v>271917</v>
      </c>
      <c r="C34" s="10">
        <f t="shared" si="5"/>
        <v>190444</v>
      </c>
      <c r="D34" s="10">
        <f t="shared" si="5"/>
        <v>197722</v>
      </c>
      <c r="E34" s="10">
        <f t="shared" si="5"/>
        <v>217672</v>
      </c>
      <c r="F34" s="10">
        <f t="shared" si="5"/>
        <v>202951</v>
      </c>
      <c r="G34" s="10">
        <f t="shared" si="5"/>
        <v>211239</v>
      </c>
      <c r="H34" s="10">
        <f t="shared" si="5"/>
        <v>227890</v>
      </c>
      <c r="I34" s="10">
        <f t="shared" si="5"/>
        <v>220239</v>
      </c>
      <c r="J34" s="10">
        <f t="shared" si="5"/>
        <v>194979</v>
      </c>
      <c r="K34" s="10">
        <f t="shared" si="5"/>
        <v>213910</v>
      </c>
      <c r="L34" s="10">
        <f t="shared" si="5"/>
        <v>207156</v>
      </c>
      <c r="M34" s="10">
        <f t="shared" si="5"/>
        <v>252194</v>
      </c>
      <c r="N34" s="22">
        <f t="shared" si="5"/>
        <v>2608313</v>
      </c>
    </row>
    <row r="35" spans="1:14" ht="12.75">
      <c r="A35" s="477" t="s">
        <v>39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9"/>
    </row>
    <row r="36" spans="1:14" ht="12.75">
      <c r="A36" s="3" t="s">
        <v>40</v>
      </c>
      <c r="B36" s="1">
        <v>168987</v>
      </c>
      <c r="C36" s="1">
        <v>78338</v>
      </c>
      <c r="D36" s="2">
        <v>94997</v>
      </c>
      <c r="E36" s="1">
        <v>118335</v>
      </c>
      <c r="F36" s="1">
        <v>98795</v>
      </c>
      <c r="G36" s="1">
        <v>120678</v>
      </c>
      <c r="H36" s="1">
        <v>110329</v>
      </c>
      <c r="I36" s="1">
        <v>109776</v>
      </c>
      <c r="J36" s="1">
        <v>84286</v>
      </c>
      <c r="K36" s="1">
        <v>108675</v>
      </c>
      <c r="L36" s="1">
        <v>96268</v>
      </c>
      <c r="M36" s="2">
        <v>150759</v>
      </c>
      <c r="N36" s="4">
        <f>SUM(B36:M36)</f>
        <v>1340223</v>
      </c>
    </row>
    <row r="37" spans="1:14" ht="12.75">
      <c r="A37" s="3" t="s">
        <v>41</v>
      </c>
      <c r="B37" s="1">
        <v>399389</v>
      </c>
      <c r="C37" s="1">
        <v>290458</v>
      </c>
      <c r="D37" s="1">
        <v>330919</v>
      </c>
      <c r="E37" s="1">
        <v>345263</v>
      </c>
      <c r="F37" s="1">
        <v>353755</v>
      </c>
      <c r="G37" s="1">
        <v>360459</v>
      </c>
      <c r="H37" s="1">
        <v>354578</v>
      </c>
      <c r="I37" s="1">
        <v>363847</v>
      </c>
      <c r="J37" s="1">
        <v>328495</v>
      </c>
      <c r="K37" s="1">
        <v>369343</v>
      </c>
      <c r="L37" s="1">
        <v>347749</v>
      </c>
      <c r="M37" s="1">
        <v>430264</v>
      </c>
      <c r="N37" s="4">
        <f>SUM(B37:M37)</f>
        <v>4274519</v>
      </c>
    </row>
    <row r="38" spans="1:14" ht="12.75">
      <c r="A38" s="9" t="s">
        <v>20</v>
      </c>
      <c r="B38" s="10">
        <f aca="true" t="shared" si="6" ref="B38:N38">SUM(B36:B37)</f>
        <v>568376</v>
      </c>
      <c r="C38" s="10">
        <f t="shared" si="6"/>
        <v>368796</v>
      </c>
      <c r="D38" s="10">
        <f t="shared" si="6"/>
        <v>425916</v>
      </c>
      <c r="E38" s="10">
        <f t="shared" si="6"/>
        <v>463598</v>
      </c>
      <c r="F38" s="10">
        <f t="shared" si="6"/>
        <v>452550</v>
      </c>
      <c r="G38" s="10">
        <f t="shared" si="6"/>
        <v>481137</v>
      </c>
      <c r="H38" s="10">
        <f t="shared" si="6"/>
        <v>464907</v>
      </c>
      <c r="I38" s="10">
        <f t="shared" si="6"/>
        <v>473623</v>
      </c>
      <c r="J38" s="10">
        <f t="shared" si="6"/>
        <v>412781</v>
      </c>
      <c r="K38" s="10">
        <f t="shared" si="6"/>
        <v>478018</v>
      </c>
      <c r="L38" s="10">
        <f t="shared" si="6"/>
        <v>444017</v>
      </c>
      <c r="M38" s="10">
        <f t="shared" si="6"/>
        <v>581023</v>
      </c>
      <c r="N38" s="22">
        <f t="shared" si="6"/>
        <v>5614742</v>
      </c>
    </row>
    <row r="39" spans="1:14" ht="12.75">
      <c r="A39" s="477" t="s">
        <v>42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9"/>
    </row>
    <row r="40" spans="1:14" ht="12.75">
      <c r="A40" s="11" t="s">
        <v>43</v>
      </c>
      <c r="B40" s="1">
        <v>244730</v>
      </c>
      <c r="C40" s="1">
        <v>173278</v>
      </c>
      <c r="D40" s="1">
        <v>197688</v>
      </c>
      <c r="E40" s="1">
        <v>211887</v>
      </c>
      <c r="F40" s="1">
        <v>205758</v>
      </c>
      <c r="G40" s="1">
        <v>225177</v>
      </c>
      <c r="H40" s="1">
        <v>221888</v>
      </c>
      <c r="I40" s="1">
        <v>220961</v>
      </c>
      <c r="J40" s="1">
        <v>190364</v>
      </c>
      <c r="K40" s="1">
        <v>221696</v>
      </c>
      <c r="L40" s="1">
        <v>207179</v>
      </c>
      <c r="M40" s="1">
        <v>274399</v>
      </c>
      <c r="N40" s="4">
        <f>SUM(B40:M40)</f>
        <v>2595005</v>
      </c>
    </row>
    <row r="41" spans="1:14" ht="12.75">
      <c r="A41" s="11" t="s">
        <v>44</v>
      </c>
      <c r="B41" s="1">
        <v>376951</v>
      </c>
      <c r="C41" s="1">
        <v>271475</v>
      </c>
      <c r="D41" s="1">
        <v>308125</v>
      </c>
      <c r="E41" s="1">
        <v>329621</v>
      </c>
      <c r="F41" s="1">
        <v>329313</v>
      </c>
      <c r="G41" s="1">
        <v>345602</v>
      </c>
      <c r="H41" s="1">
        <v>337210</v>
      </c>
      <c r="I41" s="1">
        <v>339275</v>
      </c>
      <c r="J41" s="1">
        <v>297236</v>
      </c>
      <c r="K41" s="1">
        <v>345692</v>
      </c>
      <c r="L41" s="1">
        <v>328309</v>
      </c>
      <c r="M41" s="1">
        <v>416463</v>
      </c>
      <c r="N41" s="4">
        <f>SUM(B41:M41)</f>
        <v>4025272</v>
      </c>
    </row>
    <row r="42" spans="1:14" ht="12.75">
      <c r="A42" s="11" t="s">
        <v>45</v>
      </c>
      <c r="B42" s="1">
        <v>215457</v>
      </c>
      <c r="C42" s="1">
        <v>164407</v>
      </c>
      <c r="D42" s="1">
        <v>184926</v>
      </c>
      <c r="E42" s="1">
        <v>188476</v>
      </c>
      <c r="F42" s="1">
        <v>190224</v>
      </c>
      <c r="G42" s="1">
        <v>201942</v>
      </c>
      <c r="H42" s="1">
        <v>203148</v>
      </c>
      <c r="I42" s="1">
        <v>203668</v>
      </c>
      <c r="J42" s="1">
        <v>180213</v>
      </c>
      <c r="K42" s="1">
        <v>202346</v>
      </c>
      <c r="L42" s="1">
        <v>190852</v>
      </c>
      <c r="M42" s="1">
        <v>243977</v>
      </c>
      <c r="N42" s="4">
        <f>SUM(B42:M42)</f>
        <v>2369636</v>
      </c>
    </row>
    <row r="43" spans="1:14" ht="12.75">
      <c r="A43" s="12" t="s">
        <v>20</v>
      </c>
      <c r="B43" s="10">
        <f aca="true" t="shared" si="7" ref="B43:N43">SUM(B40:B42)</f>
        <v>837138</v>
      </c>
      <c r="C43" s="10">
        <f t="shared" si="7"/>
        <v>609160</v>
      </c>
      <c r="D43" s="10">
        <f t="shared" si="7"/>
        <v>690739</v>
      </c>
      <c r="E43" s="10">
        <f t="shared" si="7"/>
        <v>729984</v>
      </c>
      <c r="F43" s="10">
        <f t="shared" si="7"/>
        <v>725295</v>
      </c>
      <c r="G43" s="10">
        <f t="shared" si="7"/>
        <v>772721</v>
      </c>
      <c r="H43" s="10">
        <f t="shared" si="7"/>
        <v>762246</v>
      </c>
      <c r="I43" s="10">
        <f t="shared" si="7"/>
        <v>763904</v>
      </c>
      <c r="J43" s="10">
        <f t="shared" si="7"/>
        <v>667813</v>
      </c>
      <c r="K43" s="10">
        <f t="shared" si="7"/>
        <v>769734</v>
      </c>
      <c r="L43" s="10">
        <f t="shared" si="7"/>
        <v>726340</v>
      </c>
      <c r="M43" s="10">
        <f t="shared" si="7"/>
        <v>934839</v>
      </c>
      <c r="N43" s="22">
        <f t="shared" si="7"/>
        <v>8989913</v>
      </c>
    </row>
    <row r="44" spans="1:14" ht="12.75">
      <c r="A44" s="474" t="s">
        <v>46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6"/>
    </row>
    <row r="45" spans="1:14" ht="12.75">
      <c r="A45" s="11" t="s">
        <v>47</v>
      </c>
      <c r="B45" s="1">
        <v>139558</v>
      </c>
      <c r="C45" s="1">
        <v>118166</v>
      </c>
      <c r="D45" s="1">
        <v>130610</v>
      </c>
      <c r="E45" s="1">
        <v>130519</v>
      </c>
      <c r="F45" s="1">
        <v>127804</v>
      </c>
      <c r="G45" s="1">
        <v>127987</v>
      </c>
      <c r="H45" s="1">
        <v>135934</v>
      </c>
      <c r="I45" s="1">
        <v>131266</v>
      </c>
      <c r="J45" s="1">
        <v>132839</v>
      </c>
      <c r="K45" s="1">
        <v>132134</v>
      </c>
      <c r="L45" s="1">
        <v>125204</v>
      </c>
      <c r="M45" s="1">
        <v>147729</v>
      </c>
      <c r="N45" s="4">
        <f>SUM(B45:M45)</f>
        <v>1579750</v>
      </c>
    </row>
    <row r="46" spans="1:14" ht="12.75">
      <c r="A46" s="11" t="s">
        <v>48</v>
      </c>
      <c r="B46" s="1">
        <v>140267</v>
      </c>
      <c r="C46" s="1">
        <v>118675</v>
      </c>
      <c r="D46" s="1">
        <v>131136</v>
      </c>
      <c r="E46" s="1">
        <v>131184</v>
      </c>
      <c r="F46" s="1">
        <v>128346</v>
      </c>
      <c r="G46" s="1">
        <v>128255</v>
      </c>
      <c r="H46" s="1">
        <v>136875</v>
      </c>
      <c r="I46" s="1">
        <v>131161</v>
      </c>
      <c r="J46" s="1">
        <v>129509</v>
      </c>
      <c r="K46" s="1">
        <v>137348</v>
      </c>
      <c r="L46" s="1">
        <v>131860</v>
      </c>
      <c r="M46" s="1">
        <v>154612</v>
      </c>
      <c r="N46" s="4">
        <f>SUM(B46:M46)</f>
        <v>1599228</v>
      </c>
    </row>
    <row r="47" spans="1:14" ht="12.75">
      <c r="A47" s="11" t="s">
        <v>49</v>
      </c>
      <c r="B47" s="1">
        <v>146514</v>
      </c>
      <c r="C47" s="1">
        <v>118958</v>
      </c>
      <c r="D47" s="1">
        <v>130612</v>
      </c>
      <c r="E47" s="1">
        <v>142865</v>
      </c>
      <c r="F47" s="1">
        <v>137963</v>
      </c>
      <c r="G47" s="1">
        <v>141006</v>
      </c>
      <c r="H47" s="1">
        <v>144079</v>
      </c>
      <c r="I47" s="1">
        <v>139367</v>
      </c>
      <c r="J47" s="1">
        <v>138525</v>
      </c>
      <c r="K47" s="1">
        <v>148193</v>
      </c>
      <c r="L47" s="1">
        <v>138141</v>
      </c>
      <c r="M47" s="1">
        <v>165930</v>
      </c>
      <c r="N47" s="4">
        <f>SUM(B47:M47)</f>
        <v>1692153</v>
      </c>
    </row>
    <row r="48" spans="1:14" ht="12.75">
      <c r="A48" s="11" t="s">
        <v>50</v>
      </c>
      <c r="B48" s="1">
        <v>171954</v>
      </c>
      <c r="C48" s="1">
        <v>121259</v>
      </c>
      <c r="D48" s="1">
        <v>154047</v>
      </c>
      <c r="E48" s="1">
        <v>158576</v>
      </c>
      <c r="F48" s="1">
        <v>153655</v>
      </c>
      <c r="G48" s="1">
        <v>156091</v>
      </c>
      <c r="H48" s="1">
        <v>163557</v>
      </c>
      <c r="I48" s="1">
        <v>158951</v>
      </c>
      <c r="J48" s="1">
        <v>157505</v>
      </c>
      <c r="K48" s="1">
        <v>168974</v>
      </c>
      <c r="L48" s="1">
        <v>159322</v>
      </c>
      <c r="M48" s="1">
        <v>181545</v>
      </c>
      <c r="N48" s="4">
        <f>SUM(B48:M48)</f>
        <v>1905436</v>
      </c>
    </row>
    <row r="49" spans="1:14" ht="12.75">
      <c r="A49" s="12" t="s">
        <v>20</v>
      </c>
      <c r="B49" s="10">
        <f aca="true" t="shared" si="8" ref="B49:N49">SUM(B45:B48)</f>
        <v>598293</v>
      </c>
      <c r="C49" s="10">
        <f t="shared" si="8"/>
        <v>477058</v>
      </c>
      <c r="D49" s="10">
        <f t="shared" si="8"/>
        <v>546405</v>
      </c>
      <c r="E49" s="10">
        <f t="shared" si="8"/>
        <v>563144</v>
      </c>
      <c r="F49" s="10">
        <f t="shared" si="8"/>
        <v>547768</v>
      </c>
      <c r="G49" s="10">
        <f t="shared" si="8"/>
        <v>553339</v>
      </c>
      <c r="H49" s="10">
        <f t="shared" si="8"/>
        <v>580445</v>
      </c>
      <c r="I49" s="10">
        <f t="shared" si="8"/>
        <v>560745</v>
      </c>
      <c r="J49" s="10">
        <f t="shared" si="8"/>
        <v>558378</v>
      </c>
      <c r="K49" s="10">
        <f t="shared" si="8"/>
        <v>586649</v>
      </c>
      <c r="L49" s="10">
        <f t="shared" si="8"/>
        <v>554527</v>
      </c>
      <c r="M49" s="10">
        <f t="shared" si="8"/>
        <v>649816</v>
      </c>
      <c r="N49" s="22">
        <f t="shared" si="8"/>
        <v>6776567</v>
      </c>
    </row>
    <row r="50" spans="1:14" ht="12.75">
      <c r="A50" s="474" t="s">
        <v>51</v>
      </c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6"/>
    </row>
    <row r="51" spans="1:14" ht="12.75">
      <c r="A51" s="11" t="s">
        <v>52</v>
      </c>
      <c r="B51" s="1">
        <v>688488</v>
      </c>
      <c r="C51" s="1">
        <v>639450</v>
      </c>
      <c r="D51" s="1">
        <v>708882</v>
      </c>
      <c r="E51" s="1">
        <v>683259</v>
      </c>
      <c r="F51" s="1">
        <v>727963</v>
      </c>
      <c r="G51" s="1">
        <v>706162</v>
      </c>
      <c r="H51" s="1">
        <v>709799</v>
      </c>
      <c r="I51" s="1">
        <v>734293</v>
      </c>
      <c r="J51" s="1">
        <v>677912</v>
      </c>
      <c r="K51" s="1">
        <v>707535</v>
      </c>
      <c r="L51" s="1">
        <v>694076</v>
      </c>
      <c r="M51" s="1">
        <v>812389</v>
      </c>
      <c r="N51" s="4">
        <f>SUM(B51:M51)</f>
        <v>8490208</v>
      </c>
    </row>
    <row r="52" spans="1:14" ht="12.75">
      <c r="A52" s="11" t="s">
        <v>53</v>
      </c>
      <c r="B52" s="1">
        <v>57198</v>
      </c>
      <c r="C52" s="1">
        <v>60762</v>
      </c>
      <c r="D52" s="1">
        <v>65751</v>
      </c>
      <c r="E52" s="1">
        <v>60441</v>
      </c>
      <c r="F52" s="1">
        <v>69037</v>
      </c>
      <c r="G52" s="1">
        <v>62509</v>
      </c>
      <c r="H52" s="1">
        <v>60232</v>
      </c>
      <c r="I52" s="1">
        <v>73253</v>
      </c>
      <c r="J52" s="1">
        <v>77183</v>
      </c>
      <c r="K52" s="1">
        <v>78178</v>
      </c>
      <c r="L52" s="1">
        <v>71943</v>
      </c>
      <c r="M52" s="1">
        <v>75147</v>
      </c>
      <c r="N52" s="4">
        <f>SUM(B52:M52)</f>
        <v>811634</v>
      </c>
    </row>
    <row r="53" spans="1:14" ht="12.75">
      <c r="A53" s="11" t="s">
        <v>54</v>
      </c>
      <c r="B53" s="1">
        <v>4640</v>
      </c>
      <c r="C53" s="1">
        <v>5919</v>
      </c>
      <c r="D53" s="1">
        <v>8618</v>
      </c>
      <c r="E53" s="1">
        <v>7294</v>
      </c>
      <c r="F53" s="1">
        <v>7801</v>
      </c>
      <c r="G53" s="1">
        <v>6451</v>
      </c>
      <c r="H53" s="1">
        <v>8568</v>
      </c>
      <c r="I53" s="1">
        <v>8211</v>
      </c>
      <c r="J53" s="1">
        <v>9437</v>
      </c>
      <c r="K53" s="1">
        <v>8556</v>
      </c>
      <c r="L53" s="1">
        <v>8287</v>
      </c>
      <c r="M53" s="1">
        <v>6049</v>
      </c>
      <c r="N53" s="4">
        <f>SUM(B53:M53)</f>
        <v>89831</v>
      </c>
    </row>
    <row r="54" spans="1:14" ht="12.75">
      <c r="A54" s="12" t="s">
        <v>20</v>
      </c>
      <c r="B54" s="10">
        <f aca="true" t="shared" si="9" ref="B54:N54">SUM(B51:B53)</f>
        <v>750326</v>
      </c>
      <c r="C54" s="10">
        <f t="shared" si="9"/>
        <v>706131</v>
      </c>
      <c r="D54" s="10">
        <f t="shared" si="9"/>
        <v>783251</v>
      </c>
      <c r="E54" s="10">
        <f t="shared" si="9"/>
        <v>750994</v>
      </c>
      <c r="F54" s="10">
        <f t="shared" si="9"/>
        <v>804801</v>
      </c>
      <c r="G54" s="10">
        <f t="shared" si="9"/>
        <v>775122</v>
      </c>
      <c r="H54" s="10">
        <f t="shared" si="9"/>
        <v>778599</v>
      </c>
      <c r="I54" s="10">
        <f t="shared" si="9"/>
        <v>815757</v>
      </c>
      <c r="J54" s="10">
        <f t="shared" si="9"/>
        <v>764532</v>
      </c>
      <c r="K54" s="10">
        <f t="shared" si="9"/>
        <v>794269</v>
      </c>
      <c r="L54" s="10">
        <f t="shared" si="9"/>
        <v>774306</v>
      </c>
      <c r="M54" s="10">
        <f t="shared" si="9"/>
        <v>893585</v>
      </c>
      <c r="N54" s="22">
        <f t="shared" si="9"/>
        <v>9391673</v>
      </c>
    </row>
    <row r="55" spans="1:14" ht="12.75">
      <c r="A55" s="474" t="s">
        <v>55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6"/>
    </row>
    <row r="56" spans="1:14" ht="12.75">
      <c r="A56" s="11" t="s">
        <v>56</v>
      </c>
      <c r="B56" s="1">
        <v>115282</v>
      </c>
      <c r="C56" s="1">
        <v>72428</v>
      </c>
      <c r="D56" s="1">
        <v>79576</v>
      </c>
      <c r="E56" s="1">
        <v>88643</v>
      </c>
      <c r="F56" s="1">
        <v>81104</v>
      </c>
      <c r="G56" s="1">
        <v>91678</v>
      </c>
      <c r="H56" s="1">
        <v>92237</v>
      </c>
      <c r="I56" s="1">
        <v>90917</v>
      </c>
      <c r="J56" s="1">
        <v>76697</v>
      </c>
      <c r="K56" s="1">
        <v>92153</v>
      </c>
      <c r="L56" s="1">
        <v>86473</v>
      </c>
      <c r="M56" s="1">
        <v>112915</v>
      </c>
      <c r="N56" s="4">
        <f>SUM(B56:M56)</f>
        <v>1080103</v>
      </c>
    </row>
    <row r="57" spans="1:14" ht="12.75">
      <c r="A57" s="11" t="s">
        <v>57</v>
      </c>
      <c r="B57" s="1">
        <v>468398</v>
      </c>
      <c r="C57" s="1">
        <v>411163</v>
      </c>
      <c r="D57" s="1">
        <v>391710</v>
      </c>
      <c r="E57" s="1">
        <v>393231</v>
      </c>
      <c r="F57" s="1">
        <v>402270</v>
      </c>
      <c r="G57" s="1">
        <v>418642</v>
      </c>
      <c r="H57" s="1">
        <v>424004</v>
      </c>
      <c r="I57" s="1">
        <v>419881</v>
      </c>
      <c r="J57" s="1">
        <v>384226</v>
      </c>
      <c r="K57" s="1">
        <v>420930</v>
      </c>
      <c r="L57" s="1">
        <v>406303</v>
      </c>
      <c r="M57" s="1">
        <v>496291</v>
      </c>
      <c r="N57" s="4">
        <f>SUM(B57:M57)</f>
        <v>5037049</v>
      </c>
    </row>
    <row r="58" spans="1:14" ht="12.75">
      <c r="A58" s="11" t="s">
        <v>58</v>
      </c>
      <c r="B58" s="1">
        <v>148415</v>
      </c>
      <c r="C58" s="1">
        <v>104662</v>
      </c>
      <c r="D58" s="1">
        <v>155086</v>
      </c>
      <c r="E58" s="1">
        <v>149529</v>
      </c>
      <c r="F58" s="1">
        <v>165777</v>
      </c>
      <c r="G58" s="1">
        <v>163184</v>
      </c>
      <c r="H58" s="1">
        <v>164677</v>
      </c>
      <c r="I58" s="1">
        <v>175231</v>
      </c>
      <c r="J58" s="1">
        <v>156257</v>
      </c>
      <c r="K58" s="1">
        <v>164211</v>
      </c>
      <c r="L58" s="1">
        <v>162514</v>
      </c>
      <c r="M58" s="1">
        <v>200911</v>
      </c>
      <c r="N58" s="4">
        <f>SUM(B58:M58)</f>
        <v>1910454</v>
      </c>
    </row>
    <row r="59" spans="1:14" ht="12.75">
      <c r="A59" s="11" t="s">
        <v>59</v>
      </c>
      <c r="B59" s="1">
        <v>95793</v>
      </c>
      <c r="C59" s="1">
        <v>61159</v>
      </c>
      <c r="D59" s="1">
        <v>67338</v>
      </c>
      <c r="E59" s="1">
        <v>74839</v>
      </c>
      <c r="F59" s="1">
        <v>66529</v>
      </c>
      <c r="G59" s="1">
        <v>75017</v>
      </c>
      <c r="H59" s="1">
        <v>77642</v>
      </c>
      <c r="I59" s="1">
        <v>75952</v>
      </c>
      <c r="J59" s="1">
        <v>65398</v>
      </c>
      <c r="K59" s="1">
        <v>75249</v>
      </c>
      <c r="L59" s="1">
        <v>69005</v>
      </c>
      <c r="M59" s="1">
        <v>95759</v>
      </c>
      <c r="N59" s="4">
        <f>SUM(B59:M59)</f>
        <v>899680</v>
      </c>
    </row>
    <row r="60" spans="1:14" ht="12.75">
      <c r="A60" s="12" t="s">
        <v>20</v>
      </c>
      <c r="B60" s="10">
        <f aca="true" t="shared" si="10" ref="B60:N60">SUM(B56:B59)</f>
        <v>827888</v>
      </c>
      <c r="C60" s="10">
        <f t="shared" si="10"/>
        <v>649412</v>
      </c>
      <c r="D60" s="10">
        <f t="shared" si="10"/>
        <v>693710</v>
      </c>
      <c r="E60" s="10">
        <f t="shared" si="10"/>
        <v>706242</v>
      </c>
      <c r="F60" s="10">
        <f t="shared" si="10"/>
        <v>715680</v>
      </c>
      <c r="G60" s="10">
        <f t="shared" si="10"/>
        <v>748521</v>
      </c>
      <c r="H60" s="10">
        <f t="shared" si="10"/>
        <v>758560</v>
      </c>
      <c r="I60" s="10">
        <f t="shared" si="10"/>
        <v>761981</v>
      </c>
      <c r="J60" s="10">
        <f t="shared" si="10"/>
        <v>682578</v>
      </c>
      <c r="K60" s="10">
        <f t="shared" si="10"/>
        <v>752543</v>
      </c>
      <c r="L60" s="10">
        <f t="shared" si="10"/>
        <v>724295</v>
      </c>
      <c r="M60" s="10">
        <f t="shared" si="10"/>
        <v>905876</v>
      </c>
      <c r="N60" s="22">
        <f t="shared" si="10"/>
        <v>8927286</v>
      </c>
    </row>
    <row r="61" spans="1:14" ht="12.75">
      <c r="A61" s="474" t="s">
        <v>60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6"/>
    </row>
    <row r="62" spans="1:14" ht="12.75">
      <c r="A62" s="11" t="s">
        <v>61</v>
      </c>
      <c r="B62" s="1">
        <v>233123</v>
      </c>
      <c r="C62" s="1">
        <v>200274</v>
      </c>
      <c r="D62" s="1">
        <v>217941</v>
      </c>
      <c r="E62" s="1">
        <v>213718</v>
      </c>
      <c r="F62" s="1">
        <v>225348</v>
      </c>
      <c r="G62" s="1">
        <v>221320</v>
      </c>
      <c r="H62" s="1">
        <v>225644</v>
      </c>
      <c r="I62" s="1">
        <v>226589</v>
      </c>
      <c r="J62" s="1">
        <v>213444</v>
      </c>
      <c r="K62" s="1">
        <v>223164</v>
      </c>
      <c r="L62" s="1">
        <v>218867</v>
      </c>
      <c r="M62" s="1">
        <v>234827</v>
      </c>
      <c r="N62" s="4">
        <f>SUM(B62:M62)</f>
        <v>2654259</v>
      </c>
    </row>
    <row r="63" spans="1:14" ht="12.75">
      <c r="A63" s="11" t="s">
        <v>62</v>
      </c>
      <c r="B63" s="1">
        <v>515318</v>
      </c>
      <c r="C63" s="1">
        <v>473738</v>
      </c>
      <c r="D63" s="1">
        <v>522443</v>
      </c>
      <c r="E63" s="1">
        <v>501664</v>
      </c>
      <c r="F63" s="1">
        <v>534569</v>
      </c>
      <c r="G63" s="1">
        <v>526632</v>
      </c>
      <c r="H63" s="1">
        <v>544064</v>
      </c>
      <c r="I63" s="1">
        <v>544919</v>
      </c>
      <c r="J63" s="1">
        <v>528095</v>
      </c>
      <c r="K63" s="1">
        <v>552584</v>
      </c>
      <c r="L63" s="1">
        <v>530033</v>
      </c>
      <c r="M63" s="1">
        <v>600032</v>
      </c>
      <c r="N63" s="4">
        <f>SUM(B63:M63)</f>
        <v>6374091</v>
      </c>
    </row>
    <row r="64" spans="1:14" ht="12.75">
      <c r="A64" s="12" t="s">
        <v>20</v>
      </c>
      <c r="B64" s="10">
        <f aca="true" t="shared" si="11" ref="B64:N64">SUM(B62:B63)</f>
        <v>748441</v>
      </c>
      <c r="C64" s="10">
        <f t="shared" si="11"/>
        <v>674012</v>
      </c>
      <c r="D64" s="10">
        <f t="shared" si="11"/>
        <v>740384</v>
      </c>
      <c r="E64" s="10">
        <f t="shared" si="11"/>
        <v>715382</v>
      </c>
      <c r="F64" s="10">
        <f t="shared" si="11"/>
        <v>759917</v>
      </c>
      <c r="G64" s="10">
        <f t="shared" si="11"/>
        <v>747952</v>
      </c>
      <c r="H64" s="10">
        <f t="shared" si="11"/>
        <v>769708</v>
      </c>
      <c r="I64" s="10">
        <f t="shared" si="11"/>
        <v>771508</v>
      </c>
      <c r="J64" s="10">
        <f t="shared" si="11"/>
        <v>741539</v>
      </c>
      <c r="K64" s="10">
        <f t="shared" si="11"/>
        <v>775748</v>
      </c>
      <c r="L64" s="10">
        <f t="shared" si="11"/>
        <v>748900</v>
      </c>
      <c r="M64" s="10">
        <f t="shared" si="11"/>
        <v>834859</v>
      </c>
      <c r="N64" s="22">
        <f t="shared" si="11"/>
        <v>9028350</v>
      </c>
    </row>
    <row r="65" spans="1:14" ht="12.75">
      <c r="A65" s="474" t="s">
        <v>63</v>
      </c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6"/>
    </row>
    <row r="66" spans="1:14" ht="12.75">
      <c r="A66" s="11" t="s">
        <v>64</v>
      </c>
      <c r="B66" s="1">
        <v>338148</v>
      </c>
      <c r="C66" s="1">
        <v>246098</v>
      </c>
      <c r="D66" s="1">
        <v>270245</v>
      </c>
      <c r="E66" s="1">
        <v>294469</v>
      </c>
      <c r="F66" s="1">
        <v>286103</v>
      </c>
      <c r="G66" s="1">
        <v>308358</v>
      </c>
      <c r="H66" s="1">
        <v>308074</v>
      </c>
      <c r="I66" s="1">
        <v>294622</v>
      </c>
      <c r="J66" s="1">
        <v>268821</v>
      </c>
      <c r="K66" s="1">
        <v>303384</v>
      </c>
      <c r="L66" s="1">
        <v>282926</v>
      </c>
      <c r="M66" s="1"/>
      <c r="N66" s="4">
        <f>SUM(B66:M66)</f>
        <v>3201248</v>
      </c>
    </row>
    <row r="67" spans="1:14" ht="12.75">
      <c r="A67" s="12" t="s">
        <v>20</v>
      </c>
      <c r="B67" s="10">
        <f aca="true" t="shared" si="12" ref="B67:N67">SUM(B66)</f>
        <v>338148</v>
      </c>
      <c r="C67" s="10">
        <f t="shared" si="12"/>
        <v>246098</v>
      </c>
      <c r="D67" s="10">
        <f t="shared" si="12"/>
        <v>270245</v>
      </c>
      <c r="E67" s="10">
        <f t="shared" si="12"/>
        <v>294469</v>
      </c>
      <c r="F67" s="10">
        <f t="shared" si="12"/>
        <v>286103</v>
      </c>
      <c r="G67" s="10">
        <f t="shared" si="12"/>
        <v>308358</v>
      </c>
      <c r="H67" s="10">
        <f t="shared" si="12"/>
        <v>308074</v>
      </c>
      <c r="I67" s="10">
        <f t="shared" si="12"/>
        <v>294622</v>
      </c>
      <c r="J67" s="10">
        <f t="shared" si="12"/>
        <v>268821</v>
      </c>
      <c r="K67" s="10">
        <f t="shared" si="12"/>
        <v>303384</v>
      </c>
      <c r="L67" s="10">
        <f t="shared" si="12"/>
        <v>282926</v>
      </c>
      <c r="M67" s="10">
        <f t="shared" si="12"/>
        <v>0</v>
      </c>
      <c r="N67" s="22">
        <f t="shared" si="12"/>
        <v>3201248</v>
      </c>
    </row>
    <row r="68" spans="1:14" ht="12.75">
      <c r="A68" s="474" t="s">
        <v>65</v>
      </c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6"/>
    </row>
    <row r="69" spans="1:14" ht="12.75">
      <c r="A69" s="11" t="s">
        <v>66</v>
      </c>
      <c r="B69" s="1">
        <v>88102</v>
      </c>
      <c r="C69" s="1">
        <v>66122</v>
      </c>
      <c r="D69" s="1">
        <v>71951</v>
      </c>
      <c r="E69" s="1">
        <v>72073</v>
      </c>
      <c r="F69" s="1">
        <v>72512</v>
      </c>
      <c r="G69" s="1">
        <v>72931</v>
      </c>
      <c r="H69" s="1">
        <v>78338</v>
      </c>
      <c r="I69" s="1">
        <v>80608</v>
      </c>
      <c r="J69" s="1">
        <v>72042</v>
      </c>
      <c r="K69" s="1">
        <v>76281</v>
      </c>
      <c r="L69" s="1">
        <v>72501</v>
      </c>
      <c r="M69" s="1">
        <v>83008</v>
      </c>
      <c r="N69" s="4">
        <f aca="true" t="shared" si="13" ref="N69:N74">SUM(B69:M69)</f>
        <v>906469</v>
      </c>
    </row>
    <row r="70" spans="1:14" ht="12.75">
      <c r="A70" s="11" t="s">
        <v>67</v>
      </c>
      <c r="B70" s="1">
        <v>221906</v>
      </c>
      <c r="C70" s="1">
        <v>165912</v>
      </c>
      <c r="D70" s="1">
        <v>186582</v>
      </c>
      <c r="E70" s="1">
        <v>187206</v>
      </c>
      <c r="F70" s="1">
        <v>187674</v>
      </c>
      <c r="G70" s="1">
        <v>193064</v>
      </c>
      <c r="H70" s="1">
        <v>193716</v>
      </c>
      <c r="I70" s="1">
        <v>192898</v>
      </c>
      <c r="J70" s="1">
        <v>182304</v>
      </c>
      <c r="K70" s="1">
        <v>207197</v>
      </c>
      <c r="L70" s="1">
        <v>192185</v>
      </c>
      <c r="M70" s="1">
        <v>226217</v>
      </c>
      <c r="N70" s="4">
        <f t="shared" si="13"/>
        <v>2336861</v>
      </c>
    </row>
    <row r="71" spans="1:14" ht="12.75" customHeight="1">
      <c r="A71" s="11" t="s">
        <v>68</v>
      </c>
      <c r="B71" s="1">
        <v>178506</v>
      </c>
      <c r="C71" s="1">
        <v>134923</v>
      </c>
      <c r="D71" s="1">
        <v>152594</v>
      </c>
      <c r="E71" s="1">
        <v>154156</v>
      </c>
      <c r="F71" s="1">
        <v>152880</v>
      </c>
      <c r="G71" s="1">
        <v>158351</v>
      </c>
      <c r="H71" s="1">
        <v>154197</v>
      </c>
      <c r="I71" s="1">
        <v>157712</v>
      </c>
      <c r="J71" s="1">
        <v>145774</v>
      </c>
      <c r="K71" s="1">
        <v>164139</v>
      </c>
      <c r="L71" s="1">
        <v>153660</v>
      </c>
      <c r="M71" s="1">
        <v>185684</v>
      </c>
      <c r="N71" s="4">
        <f t="shared" si="13"/>
        <v>1892576</v>
      </c>
    </row>
    <row r="72" spans="1:14" ht="12.75">
      <c r="A72" s="11" t="s">
        <v>69</v>
      </c>
      <c r="B72" s="1">
        <v>81941</v>
      </c>
      <c r="C72" s="1">
        <v>60255</v>
      </c>
      <c r="D72" s="1">
        <v>67060</v>
      </c>
      <c r="E72" s="1">
        <v>68490</v>
      </c>
      <c r="F72" s="1">
        <v>64614</v>
      </c>
      <c r="G72" s="1">
        <v>67475</v>
      </c>
      <c r="H72" s="1">
        <v>69022</v>
      </c>
      <c r="I72" s="1">
        <v>70094</v>
      </c>
      <c r="J72" s="1">
        <v>68441</v>
      </c>
      <c r="K72" s="1">
        <v>74017</v>
      </c>
      <c r="L72" s="1">
        <v>66340</v>
      </c>
      <c r="M72" s="1">
        <v>81099</v>
      </c>
      <c r="N72" s="4">
        <f t="shared" si="13"/>
        <v>838848</v>
      </c>
    </row>
    <row r="73" spans="1:14" ht="12.75">
      <c r="A73" s="11" t="s">
        <v>70</v>
      </c>
      <c r="B73" s="1">
        <v>120344</v>
      </c>
      <c r="C73" s="1">
        <v>88738</v>
      </c>
      <c r="D73" s="1">
        <v>99830</v>
      </c>
      <c r="E73" s="1">
        <v>105644</v>
      </c>
      <c r="F73" s="1">
        <v>104127</v>
      </c>
      <c r="G73" s="1">
        <v>105648</v>
      </c>
      <c r="H73" s="1">
        <v>115595</v>
      </c>
      <c r="I73" s="1">
        <v>119889</v>
      </c>
      <c r="J73" s="1">
        <v>108977</v>
      </c>
      <c r="K73" s="1">
        <v>108747</v>
      </c>
      <c r="L73" s="1">
        <v>101373</v>
      </c>
      <c r="M73" s="1">
        <v>113556</v>
      </c>
      <c r="N73" s="4">
        <f t="shared" si="13"/>
        <v>1292468</v>
      </c>
    </row>
    <row r="74" spans="1:14" ht="12.75" customHeight="1">
      <c r="A74" s="11" t="s">
        <v>71</v>
      </c>
      <c r="B74" s="1">
        <v>117556</v>
      </c>
      <c r="C74" s="1">
        <v>87465</v>
      </c>
      <c r="D74" s="1">
        <v>99654</v>
      </c>
      <c r="E74" s="1">
        <v>101704</v>
      </c>
      <c r="F74" s="1">
        <v>101207</v>
      </c>
      <c r="G74" s="1">
        <v>102775</v>
      </c>
      <c r="H74" s="1">
        <v>100676</v>
      </c>
      <c r="I74" s="1">
        <v>105283</v>
      </c>
      <c r="J74" s="1">
        <v>96134</v>
      </c>
      <c r="K74" s="1">
        <v>107135</v>
      </c>
      <c r="L74" s="1">
        <v>100591</v>
      </c>
      <c r="M74" s="1">
        <v>115426</v>
      </c>
      <c r="N74" s="4">
        <f t="shared" si="13"/>
        <v>1235606</v>
      </c>
    </row>
    <row r="75" spans="1:14" ht="12.75">
      <c r="A75" s="12" t="s">
        <v>20</v>
      </c>
      <c r="B75" s="10">
        <f aca="true" t="shared" si="14" ref="B75:N75">SUM(B69:B74)</f>
        <v>808355</v>
      </c>
      <c r="C75" s="10">
        <f t="shared" si="14"/>
        <v>603415</v>
      </c>
      <c r="D75" s="10">
        <f t="shared" si="14"/>
        <v>677671</v>
      </c>
      <c r="E75" s="10">
        <f t="shared" si="14"/>
        <v>689273</v>
      </c>
      <c r="F75" s="10">
        <f t="shared" si="14"/>
        <v>683014</v>
      </c>
      <c r="G75" s="10">
        <f t="shared" si="14"/>
        <v>700244</v>
      </c>
      <c r="H75" s="10">
        <f t="shared" si="14"/>
        <v>711544</v>
      </c>
      <c r="I75" s="10">
        <f t="shared" si="14"/>
        <v>726484</v>
      </c>
      <c r="J75" s="10">
        <f t="shared" si="14"/>
        <v>673672</v>
      </c>
      <c r="K75" s="10">
        <f t="shared" si="14"/>
        <v>737516</v>
      </c>
      <c r="L75" s="10">
        <f t="shared" si="14"/>
        <v>686650</v>
      </c>
      <c r="M75" s="10">
        <f t="shared" si="14"/>
        <v>804990</v>
      </c>
      <c r="N75" s="22">
        <f t="shared" si="14"/>
        <v>8502828</v>
      </c>
    </row>
    <row r="76" spans="1:14" ht="12.75">
      <c r="A76" s="474" t="s">
        <v>72</v>
      </c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6"/>
    </row>
    <row r="77" spans="1:14" ht="12.75">
      <c r="A77" s="11" t="s">
        <v>73</v>
      </c>
      <c r="B77" s="1">
        <v>224833</v>
      </c>
      <c r="C77" s="1">
        <v>199902</v>
      </c>
      <c r="D77" s="1">
        <v>219173</v>
      </c>
      <c r="E77" s="1">
        <v>217739</v>
      </c>
      <c r="F77" s="1">
        <v>224464</v>
      </c>
      <c r="G77" s="1">
        <v>225107</v>
      </c>
      <c r="H77" s="1">
        <v>235119</v>
      </c>
      <c r="I77" s="1">
        <v>225743</v>
      </c>
      <c r="J77" s="1">
        <v>212828</v>
      </c>
      <c r="K77" s="1">
        <v>221285</v>
      </c>
      <c r="L77" s="1">
        <v>213329</v>
      </c>
      <c r="M77" s="1">
        <v>254251</v>
      </c>
      <c r="N77" s="4">
        <f aca="true" t="shared" si="15" ref="N77:N86">SUM(B77:M77)</f>
        <v>2673773</v>
      </c>
    </row>
    <row r="78" spans="1:14" ht="12.75">
      <c r="A78" s="11" t="s">
        <v>74</v>
      </c>
      <c r="B78" s="1">
        <v>113944</v>
      </c>
      <c r="C78" s="1">
        <v>104056</v>
      </c>
      <c r="D78" s="1">
        <v>111569</v>
      </c>
      <c r="E78" s="1">
        <v>105492</v>
      </c>
      <c r="F78" s="1">
        <v>106815</v>
      </c>
      <c r="G78" s="1">
        <v>109265</v>
      </c>
      <c r="H78" s="1">
        <v>113115</v>
      </c>
      <c r="I78" s="1">
        <v>111229</v>
      </c>
      <c r="J78" s="1">
        <v>107670</v>
      </c>
      <c r="K78" s="1">
        <v>112170</v>
      </c>
      <c r="L78" s="1">
        <v>105307</v>
      </c>
      <c r="M78" s="1">
        <v>121195</v>
      </c>
      <c r="N78" s="4">
        <f t="shared" si="15"/>
        <v>1321827</v>
      </c>
    </row>
    <row r="79" spans="1:14" ht="12.75">
      <c r="A79" s="11" t="s">
        <v>75</v>
      </c>
      <c r="B79" s="1">
        <v>271378</v>
      </c>
      <c r="C79" s="1">
        <v>212113</v>
      </c>
      <c r="D79" s="1">
        <v>231965</v>
      </c>
      <c r="E79" s="1">
        <v>243818</v>
      </c>
      <c r="F79" s="1">
        <v>240685</v>
      </c>
      <c r="G79" s="1">
        <v>256159</v>
      </c>
      <c r="H79" s="1">
        <v>261870</v>
      </c>
      <c r="I79" s="1">
        <v>252287</v>
      </c>
      <c r="J79" s="1">
        <v>225447</v>
      </c>
      <c r="K79" s="1">
        <v>245929</v>
      </c>
      <c r="L79" s="1">
        <v>239047</v>
      </c>
      <c r="M79" s="1">
        <v>286526</v>
      </c>
      <c r="N79" s="4">
        <f t="shared" si="15"/>
        <v>2967224</v>
      </c>
    </row>
    <row r="80" spans="1:14" ht="12.75">
      <c r="A80" s="11" t="s">
        <v>76</v>
      </c>
      <c r="B80" s="1">
        <v>292563</v>
      </c>
      <c r="C80" s="1">
        <v>273213</v>
      </c>
      <c r="D80" s="1">
        <v>304663</v>
      </c>
      <c r="E80" s="1">
        <v>296609</v>
      </c>
      <c r="F80" s="1">
        <v>303279</v>
      </c>
      <c r="G80" s="1">
        <v>307430</v>
      </c>
      <c r="H80" s="1">
        <v>324311</v>
      </c>
      <c r="I80" s="1">
        <v>322059</v>
      </c>
      <c r="J80" s="1">
        <v>305800</v>
      </c>
      <c r="K80" s="1">
        <v>317989</v>
      </c>
      <c r="L80" s="1">
        <v>308357</v>
      </c>
      <c r="M80" s="1">
        <v>368128</v>
      </c>
      <c r="N80" s="4">
        <f t="shared" si="15"/>
        <v>3724401</v>
      </c>
    </row>
    <row r="81" spans="1:14" ht="12.75">
      <c r="A81" s="11" t="s">
        <v>77</v>
      </c>
      <c r="B81" s="1">
        <v>260991</v>
      </c>
      <c r="C81" s="1">
        <v>208249</v>
      </c>
      <c r="D81" s="1">
        <v>232906</v>
      </c>
      <c r="E81" s="1">
        <v>240501</v>
      </c>
      <c r="F81" s="1">
        <v>234551</v>
      </c>
      <c r="G81" s="1">
        <v>239257</v>
      </c>
      <c r="H81" s="1">
        <v>253604</v>
      </c>
      <c r="I81" s="1">
        <v>252094</v>
      </c>
      <c r="J81" s="1">
        <v>218421</v>
      </c>
      <c r="K81" s="1">
        <v>230450</v>
      </c>
      <c r="L81" s="1">
        <v>222956</v>
      </c>
      <c r="M81" s="1">
        <v>252808</v>
      </c>
      <c r="N81" s="4">
        <f t="shared" si="15"/>
        <v>2846788</v>
      </c>
    </row>
    <row r="82" spans="1:14" ht="12.75">
      <c r="A82" s="11" t="s">
        <v>78</v>
      </c>
      <c r="B82" s="1">
        <v>50859</v>
      </c>
      <c r="C82" s="1">
        <v>42325</v>
      </c>
      <c r="D82" s="1">
        <v>45637</v>
      </c>
      <c r="E82" s="1">
        <v>37840</v>
      </c>
      <c r="F82" s="1">
        <v>38768</v>
      </c>
      <c r="G82" s="1">
        <v>40089</v>
      </c>
      <c r="H82" s="1">
        <v>39515</v>
      </c>
      <c r="I82" s="1">
        <v>47067</v>
      </c>
      <c r="J82" s="1">
        <v>43792</v>
      </c>
      <c r="K82" s="1">
        <v>46664</v>
      </c>
      <c r="L82" s="1">
        <v>46302</v>
      </c>
      <c r="M82" s="1">
        <v>52634</v>
      </c>
      <c r="N82" s="4">
        <f t="shared" si="15"/>
        <v>531492</v>
      </c>
    </row>
    <row r="83" spans="1:14" ht="12.75">
      <c r="A83" s="11" t="s">
        <v>79</v>
      </c>
      <c r="B83" s="1">
        <v>144731</v>
      </c>
      <c r="C83" s="1">
        <v>113626</v>
      </c>
      <c r="D83" s="1">
        <v>125570</v>
      </c>
      <c r="E83" s="1">
        <v>136017</v>
      </c>
      <c r="F83" s="1">
        <v>130557</v>
      </c>
      <c r="G83" s="1">
        <v>133265</v>
      </c>
      <c r="H83" s="1">
        <v>144361</v>
      </c>
      <c r="I83" s="1">
        <v>141054</v>
      </c>
      <c r="J83" s="1">
        <v>125738</v>
      </c>
      <c r="K83" s="1">
        <v>136575</v>
      </c>
      <c r="L83" s="1">
        <v>129295</v>
      </c>
      <c r="M83" s="1">
        <v>155431</v>
      </c>
      <c r="N83" s="4">
        <f t="shared" si="15"/>
        <v>1616220</v>
      </c>
    </row>
    <row r="84" spans="1:14" ht="12.75">
      <c r="A84" s="11" t="s">
        <v>115</v>
      </c>
      <c r="B84" s="1">
        <v>12014</v>
      </c>
      <c r="C84" s="1">
        <v>11093</v>
      </c>
      <c r="D84" s="1">
        <v>12095</v>
      </c>
      <c r="E84" s="1">
        <v>11858</v>
      </c>
      <c r="F84" s="1">
        <v>14550</v>
      </c>
      <c r="G84" s="1">
        <v>13826</v>
      </c>
      <c r="H84" s="1">
        <v>14387</v>
      </c>
      <c r="I84" s="1">
        <v>16470</v>
      </c>
      <c r="J84" s="1">
        <v>15781</v>
      </c>
      <c r="K84" s="1">
        <v>16977</v>
      </c>
      <c r="L84" s="1">
        <v>16650</v>
      </c>
      <c r="M84" s="1">
        <v>18623</v>
      </c>
      <c r="N84" s="4">
        <f t="shared" si="15"/>
        <v>174324</v>
      </c>
    </row>
    <row r="85" spans="1:14" ht="12.75">
      <c r="A85" s="11" t="s">
        <v>80</v>
      </c>
      <c r="B85" s="1">
        <v>216015</v>
      </c>
      <c r="C85" s="1">
        <v>179953</v>
      </c>
      <c r="D85" s="1">
        <v>199680</v>
      </c>
      <c r="E85" s="1">
        <v>204900</v>
      </c>
      <c r="F85" s="1">
        <v>203398</v>
      </c>
      <c r="G85" s="1">
        <v>203951</v>
      </c>
      <c r="H85" s="1">
        <v>221805</v>
      </c>
      <c r="I85" s="1">
        <v>219432</v>
      </c>
      <c r="J85" s="1">
        <v>200677</v>
      </c>
      <c r="K85" s="1">
        <v>211475</v>
      </c>
      <c r="L85" s="1">
        <v>202281</v>
      </c>
      <c r="M85" s="1">
        <v>239652</v>
      </c>
      <c r="N85" s="4">
        <f t="shared" si="15"/>
        <v>2503219</v>
      </c>
    </row>
    <row r="86" spans="1:14" ht="12.75">
      <c r="A86" s="11" t="s">
        <v>129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106350</v>
      </c>
      <c r="H86" s="1">
        <v>134078</v>
      </c>
      <c r="I86" s="1">
        <v>127156</v>
      </c>
      <c r="J86" s="1">
        <v>122403</v>
      </c>
      <c r="K86" s="1">
        <v>131606</v>
      </c>
      <c r="L86" s="1">
        <v>121325</v>
      </c>
      <c r="M86" s="1">
        <v>128755</v>
      </c>
      <c r="N86" s="4">
        <f t="shared" si="15"/>
        <v>871673</v>
      </c>
    </row>
    <row r="87" spans="1:14" ht="12.75">
      <c r="A87" s="12" t="s">
        <v>20</v>
      </c>
      <c r="B87" s="10">
        <f aca="true" t="shared" si="16" ref="B87:N87">SUM(B77:B86)</f>
        <v>1587328</v>
      </c>
      <c r="C87" s="10">
        <f t="shared" si="16"/>
        <v>1344530</v>
      </c>
      <c r="D87" s="10">
        <f t="shared" si="16"/>
        <v>1483258</v>
      </c>
      <c r="E87" s="10">
        <f t="shared" si="16"/>
        <v>1494774</v>
      </c>
      <c r="F87" s="10">
        <f t="shared" si="16"/>
        <v>1497067</v>
      </c>
      <c r="G87" s="10">
        <f t="shared" si="16"/>
        <v>1634699</v>
      </c>
      <c r="H87" s="10">
        <f t="shared" si="16"/>
        <v>1742165</v>
      </c>
      <c r="I87" s="10">
        <f t="shared" si="16"/>
        <v>1714591</v>
      </c>
      <c r="J87" s="10">
        <f t="shared" si="16"/>
        <v>1578557</v>
      </c>
      <c r="K87" s="10">
        <f t="shared" si="16"/>
        <v>1671120</v>
      </c>
      <c r="L87" s="10">
        <f t="shared" si="16"/>
        <v>1604849</v>
      </c>
      <c r="M87" s="10">
        <f t="shared" si="16"/>
        <v>1878003</v>
      </c>
      <c r="N87" s="22">
        <f t="shared" si="16"/>
        <v>19230941</v>
      </c>
    </row>
    <row r="88" spans="1:14" ht="12.75">
      <c r="A88" s="474" t="s">
        <v>81</v>
      </c>
      <c r="B88" s="475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6"/>
    </row>
    <row r="89" spans="1:14" ht="12.75">
      <c r="A89" s="11" t="s">
        <v>82</v>
      </c>
      <c r="B89" s="1">
        <v>366797</v>
      </c>
      <c r="C89" s="1">
        <v>238391</v>
      </c>
      <c r="D89" s="1">
        <v>262418</v>
      </c>
      <c r="E89" s="1">
        <v>299164</v>
      </c>
      <c r="F89" s="1">
        <v>278600</v>
      </c>
      <c r="G89" s="1">
        <v>336155</v>
      </c>
      <c r="H89" s="1">
        <v>314113</v>
      </c>
      <c r="I89" s="1">
        <v>297149</v>
      </c>
      <c r="J89" s="1">
        <v>267054</v>
      </c>
      <c r="K89" s="1">
        <v>311514</v>
      </c>
      <c r="L89" s="1">
        <v>284619</v>
      </c>
      <c r="M89" s="1">
        <v>367763</v>
      </c>
      <c r="N89" s="4">
        <f>SUM(B89:M89)</f>
        <v>3623737</v>
      </c>
    </row>
    <row r="90" spans="1:14" ht="12.75">
      <c r="A90" s="11" t="s">
        <v>83</v>
      </c>
      <c r="B90" s="1">
        <v>136714</v>
      </c>
      <c r="C90" s="1">
        <v>103391</v>
      </c>
      <c r="D90" s="1">
        <v>110015</v>
      </c>
      <c r="E90" s="1">
        <v>117974</v>
      </c>
      <c r="F90" s="1">
        <v>115041</v>
      </c>
      <c r="G90" s="1">
        <v>140622</v>
      </c>
      <c r="H90" s="1">
        <v>131169</v>
      </c>
      <c r="I90" s="1">
        <v>122668</v>
      </c>
      <c r="J90" s="1">
        <v>116087</v>
      </c>
      <c r="K90" s="1">
        <v>128546</v>
      </c>
      <c r="L90" s="1">
        <v>123359</v>
      </c>
      <c r="M90" s="1">
        <v>149643</v>
      </c>
      <c r="N90" s="4">
        <f>SUM(B90:M90)</f>
        <v>1495229</v>
      </c>
    </row>
    <row r="91" spans="1:14" ht="12.75">
      <c r="A91" s="11" t="s">
        <v>84</v>
      </c>
      <c r="B91" s="1">
        <v>89971</v>
      </c>
      <c r="C91" s="1">
        <v>60603</v>
      </c>
      <c r="D91" s="1">
        <v>65063</v>
      </c>
      <c r="E91" s="1">
        <v>74855</v>
      </c>
      <c r="F91" s="1">
        <v>69737</v>
      </c>
      <c r="G91" s="1">
        <v>91724</v>
      </c>
      <c r="H91" s="1">
        <v>80236</v>
      </c>
      <c r="I91" s="1">
        <v>74375</v>
      </c>
      <c r="J91" s="1">
        <v>67051</v>
      </c>
      <c r="K91" s="1">
        <v>76323</v>
      </c>
      <c r="L91" s="1">
        <v>72387</v>
      </c>
      <c r="M91" s="1">
        <v>95902</v>
      </c>
      <c r="N91" s="4">
        <f>SUM(B91:M91)</f>
        <v>918227</v>
      </c>
    </row>
    <row r="92" spans="1:14" ht="12.75">
      <c r="A92" s="12" t="s">
        <v>20</v>
      </c>
      <c r="B92" s="10">
        <f aca="true" t="shared" si="17" ref="B92:N92">SUM(B89:B91)</f>
        <v>593482</v>
      </c>
      <c r="C92" s="10">
        <f t="shared" si="17"/>
        <v>402385</v>
      </c>
      <c r="D92" s="10">
        <f t="shared" si="17"/>
        <v>437496</v>
      </c>
      <c r="E92" s="10">
        <f t="shared" si="17"/>
        <v>491993</v>
      </c>
      <c r="F92" s="10">
        <f t="shared" si="17"/>
        <v>463378</v>
      </c>
      <c r="G92" s="10">
        <f t="shared" si="17"/>
        <v>568501</v>
      </c>
      <c r="H92" s="10">
        <f t="shared" si="17"/>
        <v>525518</v>
      </c>
      <c r="I92" s="10">
        <f t="shared" si="17"/>
        <v>494192</v>
      </c>
      <c r="J92" s="10">
        <f t="shared" si="17"/>
        <v>450192</v>
      </c>
      <c r="K92" s="10">
        <f t="shared" si="17"/>
        <v>516383</v>
      </c>
      <c r="L92" s="10">
        <f t="shared" si="17"/>
        <v>480365</v>
      </c>
      <c r="M92" s="10">
        <f t="shared" si="17"/>
        <v>613308</v>
      </c>
      <c r="N92" s="22">
        <f t="shared" si="17"/>
        <v>6037193</v>
      </c>
    </row>
    <row r="93" spans="1:14" ht="12.75">
      <c r="A93" s="474" t="s">
        <v>88</v>
      </c>
      <c r="B93" s="475"/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6"/>
    </row>
    <row r="94" spans="1:14" ht="12.75">
      <c r="A94" s="11" t="s">
        <v>89</v>
      </c>
      <c r="B94" s="1">
        <v>264183</v>
      </c>
      <c r="C94" s="1">
        <v>216259</v>
      </c>
      <c r="D94" s="1">
        <v>236169</v>
      </c>
      <c r="E94" s="1">
        <v>242438</v>
      </c>
      <c r="F94" s="1">
        <v>241717</v>
      </c>
      <c r="G94" s="1">
        <v>240548</v>
      </c>
      <c r="H94" s="1">
        <v>251914</v>
      </c>
      <c r="I94" s="1">
        <v>252745</v>
      </c>
      <c r="J94" s="1">
        <v>229684</v>
      </c>
      <c r="K94" s="1">
        <v>245407</v>
      </c>
      <c r="L94" s="1">
        <v>241295</v>
      </c>
      <c r="M94" s="1">
        <v>277037</v>
      </c>
      <c r="N94" s="4">
        <f>SUM(B94:M94)</f>
        <v>2939396</v>
      </c>
    </row>
    <row r="95" spans="1:14" ht="12.75">
      <c r="A95" s="12" t="s">
        <v>20</v>
      </c>
      <c r="B95" s="10">
        <f aca="true" t="shared" si="18" ref="B95:N95">SUM(B94)</f>
        <v>264183</v>
      </c>
      <c r="C95" s="10">
        <f t="shared" si="18"/>
        <v>216259</v>
      </c>
      <c r="D95" s="10">
        <f t="shared" si="18"/>
        <v>236169</v>
      </c>
      <c r="E95" s="10">
        <f t="shared" si="18"/>
        <v>242438</v>
      </c>
      <c r="F95" s="10">
        <f t="shared" si="18"/>
        <v>241717</v>
      </c>
      <c r="G95" s="10">
        <f t="shared" si="18"/>
        <v>240548</v>
      </c>
      <c r="H95" s="10">
        <f t="shared" si="18"/>
        <v>251914</v>
      </c>
      <c r="I95" s="10">
        <f t="shared" si="18"/>
        <v>252745</v>
      </c>
      <c r="J95" s="10">
        <f t="shared" si="18"/>
        <v>229684</v>
      </c>
      <c r="K95" s="10">
        <f t="shared" si="18"/>
        <v>245407</v>
      </c>
      <c r="L95" s="10">
        <f t="shared" si="18"/>
        <v>241295</v>
      </c>
      <c r="M95" s="10">
        <f t="shared" si="18"/>
        <v>277037</v>
      </c>
      <c r="N95" s="22">
        <f t="shared" si="18"/>
        <v>2939396</v>
      </c>
    </row>
    <row r="96" spans="1:14" ht="12.75">
      <c r="A96" s="474" t="s">
        <v>90</v>
      </c>
      <c r="B96" s="475"/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6"/>
    </row>
    <row r="97" spans="1:14" ht="12.75">
      <c r="A97" s="11" t="s">
        <v>91</v>
      </c>
      <c r="B97" s="1">
        <v>67206</v>
      </c>
      <c r="C97" s="1">
        <v>61401</v>
      </c>
      <c r="D97" s="1">
        <v>66107</v>
      </c>
      <c r="E97" s="1">
        <v>63748</v>
      </c>
      <c r="F97" s="1">
        <v>62807</v>
      </c>
      <c r="G97" s="1">
        <v>62217</v>
      </c>
      <c r="H97" s="1">
        <v>67652</v>
      </c>
      <c r="I97" s="1">
        <v>64732</v>
      </c>
      <c r="J97" s="1">
        <v>64115</v>
      </c>
      <c r="K97" s="1">
        <v>69090</v>
      </c>
      <c r="L97" s="1">
        <v>64827</v>
      </c>
      <c r="M97" s="1">
        <v>73914</v>
      </c>
      <c r="N97" s="4">
        <f>SUM(B97:M97)</f>
        <v>787816</v>
      </c>
    </row>
    <row r="98" spans="1:14" ht="12.75">
      <c r="A98" s="11" t="s">
        <v>92</v>
      </c>
      <c r="B98" s="1">
        <v>142718</v>
      </c>
      <c r="C98" s="1">
        <v>100576</v>
      </c>
      <c r="D98" s="1">
        <v>107196</v>
      </c>
      <c r="E98" s="1">
        <v>118674</v>
      </c>
      <c r="F98" s="1">
        <v>105510</v>
      </c>
      <c r="G98" s="1">
        <v>111333</v>
      </c>
      <c r="H98" s="1">
        <v>117344</v>
      </c>
      <c r="I98" s="1">
        <v>114667</v>
      </c>
      <c r="J98" s="1">
        <v>105924</v>
      </c>
      <c r="K98" s="1">
        <v>116521</v>
      </c>
      <c r="L98" s="1">
        <v>109648</v>
      </c>
      <c r="M98" s="1">
        <v>134128</v>
      </c>
      <c r="N98" s="4">
        <f>SUM(B98:M98)</f>
        <v>1384239</v>
      </c>
    </row>
    <row r="99" spans="1:14" ht="12.75">
      <c r="A99" s="11" t="s">
        <v>93</v>
      </c>
      <c r="B99" s="1">
        <v>89490</v>
      </c>
      <c r="C99" s="1">
        <v>71711</v>
      </c>
      <c r="D99" s="1">
        <v>77926</v>
      </c>
      <c r="E99" s="1">
        <v>85043</v>
      </c>
      <c r="F99" s="1">
        <v>78240</v>
      </c>
      <c r="G99" s="1">
        <v>80750</v>
      </c>
      <c r="H99" s="1">
        <v>82999</v>
      </c>
      <c r="I99" s="1">
        <v>78287</v>
      </c>
      <c r="J99" s="1">
        <v>77200</v>
      </c>
      <c r="K99" s="1">
        <v>83125</v>
      </c>
      <c r="L99" s="1">
        <v>79566</v>
      </c>
      <c r="M99" s="1">
        <v>99100</v>
      </c>
      <c r="N99" s="4">
        <f>SUM(B99:M99)</f>
        <v>983437</v>
      </c>
    </row>
    <row r="100" spans="1:14" ht="12.75">
      <c r="A100" s="12" t="s">
        <v>20</v>
      </c>
      <c r="B100" s="10">
        <f aca="true" t="shared" si="19" ref="B100:N100">SUM(B97:B99)</f>
        <v>299414</v>
      </c>
      <c r="C100" s="10">
        <f t="shared" si="19"/>
        <v>233688</v>
      </c>
      <c r="D100" s="10">
        <f t="shared" si="19"/>
        <v>251229</v>
      </c>
      <c r="E100" s="10">
        <f t="shared" si="19"/>
        <v>267465</v>
      </c>
      <c r="F100" s="10">
        <f t="shared" si="19"/>
        <v>246557</v>
      </c>
      <c r="G100" s="10">
        <f t="shared" si="19"/>
        <v>254300</v>
      </c>
      <c r="H100" s="10">
        <f t="shared" si="19"/>
        <v>267995</v>
      </c>
      <c r="I100" s="10">
        <f t="shared" si="19"/>
        <v>257686</v>
      </c>
      <c r="J100" s="10">
        <f t="shared" si="19"/>
        <v>247239</v>
      </c>
      <c r="K100" s="10">
        <f t="shared" si="19"/>
        <v>268736</v>
      </c>
      <c r="L100" s="10">
        <f t="shared" si="19"/>
        <v>254041</v>
      </c>
      <c r="M100" s="10">
        <f t="shared" si="19"/>
        <v>307142</v>
      </c>
      <c r="N100" s="22">
        <f t="shared" si="19"/>
        <v>3155492</v>
      </c>
    </row>
    <row r="101" spans="1:14" ht="12.75">
      <c r="A101" s="474" t="s">
        <v>94</v>
      </c>
      <c r="B101" s="475"/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6"/>
    </row>
    <row r="102" spans="1:14" ht="12.75">
      <c r="A102" s="11" t="s">
        <v>116</v>
      </c>
      <c r="B102" s="1">
        <v>47637</v>
      </c>
      <c r="C102" s="1">
        <v>33231</v>
      </c>
      <c r="D102" s="1">
        <v>36761</v>
      </c>
      <c r="E102" s="1">
        <v>39220</v>
      </c>
      <c r="F102" s="1">
        <v>36977</v>
      </c>
      <c r="G102" s="1">
        <v>39318</v>
      </c>
      <c r="H102" s="1">
        <v>42548</v>
      </c>
      <c r="I102" s="1">
        <v>41786</v>
      </c>
      <c r="J102" s="1">
        <v>35951</v>
      </c>
      <c r="K102" s="1">
        <v>40136</v>
      </c>
      <c r="L102" s="1">
        <v>37361</v>
      </c>
      <c r="M102" s="1">
        <v>45568</v>
      </c>
      <c r="N102" s="4">
        <f>SUM(B102:M102)</f>
        <v>476494</v>
      </c>
    </row>
    <row r="103" spans="1:14" ht="12.75">
      <c r="A103" s="11" t="s">
        <v>117</v>
      </c>
      <c r="B103" s="1">
        <v>111728</v>
      </c>
      <c r="C103" s="1">
        <v>84580</v>
      </c>
      <c r="D103" s="1">
        <v>98673</v>
      </c>
      <c r="E103" s="1">
        <v>97158</v>
      </c>
      <c r="F103" s="1">
        <v>103565</v>
      </c>
      <c r="G103" s="1">
        <v>103438</v>
      </c>
      <c r="H103" s="1">
        <v>112216</v>
      </c>
      <c r="I103" s="1">
        <v>113539</v>
      </c>
      <c r="J103" s="1">
        <v>96068</v>
      </c>
      <c r="K103" s="1">
        <v>105059</v>
      </c>
      <c r="L103" s="1">
        <v>101163</v>
      </c>
      <c r="M103" s="1">
        <v>111896</v>
      </c>
      <c r="N103" s="4">
        <f>SUM(B103:M103)</f>
        <v>1239083</v>
      </c>
    </row>
    <row r="104" spans="1:14" ht="12.75">
      <c r="A104" s="11" t="s">
        <v>95</v>
      </c>
      <c r="B104" s="1">
        <v>121058</v>
      </c>
      <c r="C104" s="1">
        <v>102159</v>
      </c>
      <c r="D104" s="1">
        <v>111657</v>
      </c>
      <c r="E104" s="1">
        <v>108601</v>
      </c>
      <c r="F104" s="1">
        <v>114960</v>
      </c>
      <c r="G104" s="1">
        <v>114266</v>
      </c>
      <c r="H104" s="1">
        <v>118792</v>
      </c>
      <c r="I104" s="1">
        <v>118407</v>
      </c>
      <c r="J104" s="1">
        <v>113509</v>
      </c>
      <c r="K104" s="1">
        <v>117330</v>
      </c>
      <c r="L104" s="1">
        <v>114151</v>
      </c>
      <c r="M104" s="1">
        <v>131015</v>
      </c>
      <c r="N104" s="4">
        <f>SUM(B104:M104)</f>
        <v>1385905</v>
      </c>
    </row>
    <row r="105" spans="1:14" ht="12.75">
      <c r="A105" s="12" t="s">
        <v>20</v>
      </c>
      <c r="B105" s="10">
        <f aca="true" t="shared" si="20" ref="B105:N105">SUM(B102:B104)</f>
        <v>280423</v>
      </c>
      <c r="C105" s="10">
        <f t="shared" si="20"/>
        <v>219970</v>
      </c>
      <c r="D105" s="10">
        <f t="shared" si="20"/>
        <v>247091</v>
      </c>
      <c r="E105" s="10">
        <f t="shared" si="20"/>
        <v>244979</v>
      </c>
      <c r="F105" s="10">
        <f t="shared" si="20"/>
        <v>255502</v>
      </c>
      <c r="G105" s="10">
        <f t="shared" si="20"/>
        <v>257022</v>
      </c>
      <c r="H105" s="10">
        <f t="shared" si="20"/>
        <v>273556</v>
      </c>
      <c r="I105" s="10">
        <f t="shared" si="20"/>
        <v>273732</v>
      </c>
      <c r="J105" s="10">
        <f t="shared" si="20"/>
        <v>245528</v>
      </c>
      <c r="K105" s="10">
        <f t="shared" si="20"/>
        <v>262525</v>
      </c>
      <c r="L105" s="10">
        <f t="shared" si="20"/>
        <v>252675</v>
      </c>
      <c r="M105" s="10">
        <f t="shared" si="20"/>
        <v>288479</v>
      </c>
      <c r="N105" s="22">
        <f t="shared" si="20"/>
        <v>3101482</v>
      </c>
    </row>
    <row r="106" spans="1:14" ht="12.75">
      <c r="A106" s="474" t="s">
        <v>96</v>
      </c>
      <c r="B106" s="475"/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6"/>
    </row>
    <row r="107" spans="1:14" ht="12.75">
      <c r="A107" s="11" t="s">
        <v>97</v>
      </c>
      <c r="B107" s="1">
        <v>71067</v>
      </c>
      <c r="C107" s="1">
        <v>53955</v>
      </c>
      <c r="D107" s="1">
        <v>63729</v>
      </c>
      <c r="E107" s="1">
        <v>68349</v>
      </c>
      <c r="F107" s="1">
        <v>60936</v>
      </c>
      <c r="G107" s="1">
        <v>60313</v>
      </c>
      <c r="H107" s="1">
        <v>60912</v>
      </c>
      <c r="I107" s="1">
        <v>61347</v>
      </c>
      <c r="J107" s="1">
        <v>53799</v>
      </c>
      <c r="K107" s="1">
        <v>59402</v>
      </c>
      <c r="L107" s="1">
        <v>59239</v>
      </c>
      <c r="M107" s="1">
        <v>84016</v>
      </c>
      <c r="N107" s="4">
        <f aca="true" t="shared" si="21" ref="N107:N112">SUM(B107:M107)</f>
        <v>757064</v>
      </c>
    </row>
    <row r="108" spans="1:14" ht="12.75">
      <c r="A108" s="11" t="s">
        <v>98</v>
      </c>
      <c r="B108" s="1">
        <v>171447</v>
      </c>
      <c r="C108" s="1">
        <v>109077</v>
      </c>
      <c r="D108" s="1">
        <v>116589</v>
      </c>
      <c r="E108" s="1">
        <v>136705</v>
      </c>
      <c r="F108" s="1">
        <v>118295</v>
      </c>
      <c r="G108" s="1">
        <v>104236</v>
      </c>
      <c r="H108" s="1">
        <v>111890</v>
      </c>
      <c r="I108" s="1">
        <v>106173</v>
      </c>
      <c r="J108" s="1">
        <v>100592</v>
      </c>
      <c r="K108" s="1">
        <v>109252</v>
      </c>
      <c r="L108" s="1">
        <v>104677</v>
      </c>
      <c r="M108" s="1">
        <v>135018</v>
      </c>
      <c r="N108" s="4">
        <f t="shared" si="21"/>
        <v>1423951</v>
      </c>
    </row>
    <row r="109" spans="1:14" ht="12.75">
      <c r="A109" s="11" t="s">
        <v>99</v>
      </c>
      <c r="B109" s="1">
        <v>56986</v>
      </c>
      <c r="C109" s="1">
        <v>45092</v>
      </c>
      <c r="D109" s="1">
        <v>46809</v>
      </c>
      <c r="E109" s="1">
        <v>52244</v>
      </c>
      <c r="F109" s="1">
        <v>47631</v>
      </c>
      <c r="G109" s="1">
        <v>48665</v>
      </c>
      <c r="H109" s="1">
        <v>49685</v>
      </c>
      <c r="I109" s="1">
        <v>45995</v>
      </c>
      <c r="J109" s="1">
        <v>47337</v>
      </c>
      <c r="K109" s="1">
        <v>55451</v>
      </c>
      <c r="L109" s="1">
        <v>50656</v>
      </c>
      <c r="M109" s="1">
        <v>63143</v>
      </c>
      <c r="N109" s="4">
        <f t="shared" si="21"/>
        <v>609694</v>
      </c>
    </row>
    <row r="110" spans="1:14" ht="12.75">
      <c r="A110" s="11" t="s">
        <v>100</v>
      </c>
      <c r="B110" s="1">
        <v>94822</v>
      </c>
      <c r="C110" s="1">
        <v>53427</v>
      </c>
      <c r="D110" s="1">
        <v>56812</v>
      </c>
      <c r="E110" s="1">
        <v>67440</v>
      </c>
      <c r="F110" s="1">
        <v>57227</v>
      </c>
      <c r="G110" s="1">
        <v>61429</v>
      </c>
      <c r="H110" s="1">
        <v>63603</v>
      </c>
      <c r="I110" s="1">
        <v>57122</v>
      </c>
      <c r="J110" s="1">
        <v>54456</v>
      </c>
      <c r="K110" s="1">
        <v>63260</v>
      </c>
      <c r="L110" s="1">
        <v>58639</v>
      </c>
      <c r="M110" s="1">
        <v>80152</v>
      </c>
      <c r="N110" s="4">
        <f t="shared" si="21"/>
        <v>768389</v>
      </c>
    </row>
    <row r="111" spans="1:14" ht="12.75">
      <c r="A111" s="11" t="s">
        <v>101</v>
      </c>
      <c r="B111" s="1">
        <v>64403</v>
      </c>
      <c r="C111" s="1">
        <v>52811</v>
      </c>
      <c r="D111" s="1">
        <v>54660</v>
      </c>
      <c r="E111" s="1">
        <v>57172</v>
      </c>
      <c r="F111" s="1">
        <v>52945</v>
      </c>
      <c r="G111" s="1">
        <v>52281</v>
      </c>
      <c r="H111" s="1">
        <v>55574</v>
      </c>
      <c r="I111" s="1">
        <v>50958</v>
      </c>
      <c r="J111" s="1">
        <v>48932</v>
      </c>
      <c r="K111" s="1">
        <v>48186</v>
      </c>
      <c r="L111" s="1">
        <v>47972</v>
      </c>
      <c r="M111" s="1">
        <v>66753</v>
      </c>
      <c r="N111" s="4">
        <f t="shared" si="21"/>
        <v>652647</v>
      </c>
    </row>
    <row r="112" spans="1:14" ht="12.75">
      <c r="A112" s="11" t="s">
        <v>102</v>
      </c>
      <c r="B112" s="1">
        <v>190847</v>
      </c>
      <c r="C112" s="1">
        <v>125552</v>
      </c>
      <c r="D112" s="1">
        <v>132478</v>
      </c>
      <c r="E112" s="1">
        <v>153876</v>
      </c>
      <c r="F112" s="1">
        <v>135076</v>
      </c>
      <c r="G112" s="1">
        <v>120013</v>
      </c>
      <c r="H112" s="1">
        <v>128926</v>
      </c>
      <c r="I112" s="1">
        <v>121479</v>
      </c>
      <c r="J112" s="1">
        <v>116808</v>
      </c>
      <c r="K112" s="1">
        <v>126345</v>
      </c>
      <c r="L112" s="1">
        <v>122218</v>
      </c>
      <c r="M112" s="1">
        <v>153010</v>
      </c>
      <c r="N112" s="4">
        <f t="shared" si="21"/>
        <v>1626628</v>
      </c>
    </row>
    <row r="113" spans="1:14" ht="12.75">
      <c r="A113" s="12" t="s">
        <v>20</v>
      </c>
      <c r="B113" s="10">
        <f aca="true" t="shared" si="22" ref="B113:N113">SUM(B107:B112)</f>
        <v>649572</v>
      </c>
      <c r="C113" s="10">
        <f t="shared" si="22"/>
        <v>439914</v>
      </c>
      <c r="D113" s="10">
        <f t="shared" si="22"/>
        <v>471077</v>
      </c>
      <c r="E113" s="10">
        <f t="shared" si="22"/>
        <v>535786</v>
      </c>
      <c r="F113" s="10">
        <f t="shared" si="22"/>
        <v>472110</v>
      </c>
      <c r="G113" s="10">
        <f t="shared" si="22"/>
        <v>446937</v>
      </c>
      <c r="H113" s="10">
        <f t="shared" si="22"/>
        <v>470590</v>
      </c>
      <c r="I113" s="10">
        <f t="shared" si="22"/>
        <v>443074</v>
      </c>
      <c r="J113" s="10">
        <f t="shared" si="22"/>
        <v>421924</v>
      </c>
      <c r="K113" s="10">
        <f t="shared" si="22"/>
        <v>461896</v>
      </c>
      <c r="L113" s="10">
        <f t="shared" si="22"/>
        <v>443401</v>
      </c>
      <c r="M113" s="10">
        <f t="shared" si="22"/>
        <v>582092</v>
      </c>
      <c r="N113" s="22">
        <f t="shared" si="22"/>
        <v>5838373</v>
      </c>
    </row>
    <row r="114" spans="1:14" ht="12.75">
      <c r="A114" s="474" t="s">
        <v>103</v>
      </c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6"/>
    </row>
    <row r="115" spans="1:14" ht="12.75">
      <c r="A115" s="11" t="s">
        <v>104</v>
      </c>
      <c r="B115" s="1">
        <v>233629</v>
      </c>
      <c r="C115" s="1">
        <v>163040</v>
      </c>
      <c r="D115" s="1">
        <v>182716</v>
      </c>
      <c r="E115" s="1">
        <v>203959</v>
      </c>
      <c r="F115" s="1">
        <v>187848</v>
      </c>
      <c r="G115" s="1">
        <v>207727</v>
      </c>
      <c r="H115" s="1">
        <v>200271</v>
      </c>
      <c r="I115" s="1">
        <v>200125</v>
      </c>
      <c r="J115" s="1">
        <v>167190</v>
      </c>
      <c r="K115" s="1">
        <v>196584</v>
      </c>
      <c r="L115" s="1">
        <v>183637</v>
      </c>
      <c r="M115" s="1">
        <v>232893</v>
      </c>
      <c r="N115" s="4">
        <f>SUM(B115:M115)</f>
        <v>2359619</v>
      </c>
    </row>
    <row r="116" spans="1:14" ht="12.75">
      <c r="A116" s="11" t="s">
        <v>105</v>
      </c>
      <c r="B116" s="1">
        <v>159559</v>
      </c>
      <c r="C116" s="1">
        <v>101709</v>
      </c>
      <c r="D116" s="1">
        <v>110195</v>
      </c>
      <c r="E116" s="1">
        <v>127425</v>
      </c>
      <c r="F116" s="1">
        <v>110020</v>
      </c>
      <c r="G116" s="1">
        <v>129809</v>
      </c>
      <c r="H116" s="1">
        <v>126315</v>
      </c>
      <c r="I116" s="1">
        <v>115364</v>
      </c>
      <c r="J116" s="1">
        <v>102588</v>
      </c>
      <c r="K116" s="1">
        <v>120063</v>
      </c>
      <c r="L116" s="1">
        <v>111945</v>
      </c>
      <c r="M116" s="1">
        <v>144904</v>
      </c>
      <c r="N116" s="4">
        <f>SUM(B116:M116)</f>
        <v>1459896</v>
      </c>
    </row>
    <row r="117" spans="1:14" ht="12.75">
      <c r="A117" s="11" t="s">
        <v>106</v>
      </c>
      <c r="B117" s="1">
        <v>128175</v>
      </c>
      <c r="C117" s="1">
        <v>79018</v>
      </c>
      <c r="D117" s="1">
        <v>85726</v>
      </c>
      <c r="E117" s="1">
        <v>102693</v>
      </c>
      <c r="F117" s="1">
        <v>87374</v>
      </c>
      <c r="G117" s="1">
        <v>102852</v>
      </c>
      <c r="H117" s="1">
        <v>102175</v>
      </c>
      <c r="I117" s="1">
        <v>92411</v>
      </c>
      <c r="J117" s="1">
        <v>81200</v>
      </c>
      <c r="K117" s="1">
        <v>94962</v>
      </c>
      <c r="L117" s="1">
        <v>86713</v>
      </c>
      <c r="M117" s="1">
        <v>118183</v>
      </c>
      <c r="N117" s="4">
        <f>SUM(B117:M117)</f>
        <v>1161482</v>
      </c>
    </row>
    <row r="118" spans="1:14" ht="12.75">
      <c r="A118" s="11" t="s">
        <v>107</v>
      </c>
      <c r="B118" s="1">
        <v>113927</v>
      </c>
      <c r="C118" s="1">
        <v>62908</v>
      </c>
      <c r="D118" s="1">
        <v>68983</v>
      </c>
      <c r="E118" s="1">
        <v>86905</v>
      </c>
      <c r="F118" s="1">
        <v>73156</v>
      </c>
      <c r="G118" s="1">
        <v>90075</v>
      </c>
      <c r="H118" s="1">
        <v>83808</v>
      </c>
      <c r="I118" s="1">
        <v>78925</v>
      </c>
      <c r="J118" s="1">
        <v>65150</v>
      </c>
      <c r="K118" s="1">
        <v>80425</v>
      </c>
      <c r="L118" s="1">
        <v>73103</v>
      </c>
      <c r="M118" s="1">
        <v>101043</v>
      </c>
      <c r="N118" s="4">
        <f>SUM(B118:M118)</f>
        <v>978408</v>
      </c>
    </row>
    <row r="119" spans="1:14" ht="12.75">
      <c r="A119" s="11" t="s">
        <v>108</v>
      </c>
      <c r="B119" s="1">
        <v>142354</v>
      </c>
      <c r="C119" s="1">
        <v>89960</v>
      </c>
      <c r="D119" s="1">
        <v>96888</v>
      </c>
      <c r="E119" s="1">
        <v>114409</v>
      </c>
      <c r="F119" s="1">
        <v>100138</v>
      </c>
      <c r="G119" s="1">
        <v>119614</v>
      </c>
      <c r="H119" s="1">
        <v>116499</v>
      </c>
      <c r="I119" s="1">
        <v>106434</v>
      </c>
      <c r="J119" s="1">
        <v>91425</v>
      </c>
      <c r="K119" s="1">
        <v>109855</v>
      </c>
      <c r="L119" s="1">
        <v>100058</v>
      </c>
      <c r="M119" s="1">
        <v>133493</v>
      </c>
      <c r="N119" s="4">
        <f>SUM(B119:M119)</f>
        <v>1321127</v>
      </c>
    </row>
    <row r="120" spans="1:14" ht="12.75">
      <c r="A120" s="12" t="s">
        <v>20</v>
      </c>
      <c r="B120" s="10">
        <f>SUM(B115:B119)</f>
        <v>777644</v>
      </c>
      <c r="C120" s="10">
        <f>SUM(C115:C119)</f>
        <v>496635</v>
      </c>
      <c r="D120" s="10">
        <f>SUM(D115:D119)</f>
        <v>544508</v>
      </c>
      <c r="E120" s="10">
        <f>+E115+E116+E117+E118+E119</f>
        <v>635391</v>
      </c>
      <c r="F120" s="10">
        <f aca="true" t="shared" si="23" ref="F120:N120">SUM(F115:F119)</f>
        <v>558536</v>
      </c>
      <c r="G120" s="10">
        <f t="shared" si="23"/>
        <v>650077</v>
      </c>
      <c r="H120" s="10">
        <f t="shared" si="23"/>
        <v>629068</v>
      </c>
      <c r="I120" s="10">
        <f t="shared" si="23"/>
        <v>593259</v>
      </c>
      <c r="J120" s="10">
        <f t="shared" si="23"/>
        <v>507553</v>
      </c>
      <c r="K120" s="10">
        <f t="shared" si="23"/>
        <v>601889</v>
      </c>
      <c r="L120" s="10">
        <f t="shared" si="23"/>
        <v>555456</v>
      </c>
      <c r="M120" s="10">
        <f t="shared" si="23"/>
        <v>730516</v>
      </c>
      <c r="N120" s="22">
        <f t="shared" si="23"/>
        <v>7280532</v>
      </c>
    </row>
    <row r="121" spans="1:14" ht="12.75">
      <c r="A121" s="474" t="s">
        <v>109</v>
      </c>
      <c r="B121" s="475"/>
      <c r="C121" s="475"/>
      <c r="D121" s="475"/>
      <c r="E121" s="475"/>
      <c r="F121" s="475"/>
      <c r="G121" s="475"/>
      <c r="H121" s="475"/>
      <c r="I121" s="475"/>
      <c r="J121" s="475"/>
      <c r="K121" s="475"/>
      <c r="L121" s="475"/>
      <c r="M121" s="475"/>
      <c r="N121" s="476"/>
    </row>
    <row r="122" spans="1:14" ht="12.75">
      <c r="A122" s="11" t="s">
        <v>110</v>
      </c>
      <c r="B122" s="1">
        <v>155672</v>
      </c>
      <c r="C122" s="1">
        <v>136587</v>
      </c>
      <c r="D122" s="1">
        <v>150480</v>
      </c>
      <c r="E122" s="1">
        <v>146536</v>
      </c>
      <c r="F122" s="1">
        <v>150828</v>
      </c>
      <c r="G122" s="1">
        <v>153199</v>
      </c>
      <c r="H122" s="1">
        <v>162884</v>
      </c>
      <c r="I122" s="1">
        <v>163576</v>
      </c>
      <c r="J122" s="1">
        <v>160102</v>
      </c>
      <c r="K122" s="1">
        <v>174248</v>
      </c>
      <c r="L122" s="1">
        <v>168108</v>
      </c>
      <c r="M122" s="1">
        <v>186544</v>
      </c>
      <c r="N122" s="4">
        <f>SUM(B122:M122)</f>
        <v>1908764</v>
      </c>
    </row>
    <row r="123" spans="1:14" ht="12.75">
      <c r="A123" s="11" t="s">
        <v>111</v>
      </c>
      <c r="B123" s="1">
        <v>145119</v>
      </c>
      <c r="C123" s="1">
        <v>98999</v>
      </c>
      <c r="D123" s="1">
        <v>109610</v>
      </c>
      <c r="E123" s="1">
        <v>112310</v>
      </c>
      <c r="F123" s="1">
        <v>110908</v>
      </c>
      <c r="G123" s="1">
        <v>114042</v>
      </c>
      <c r="H123" s="1">
        <v>116912</v>
      </c>
      <c r="I123" s="1">
        <v>111362</v>
      </c>
      <c r="J123" s="1">
        <v>105980</v>
      </c>
      <c r="K123" s="1">
        <v>113707</v>
      </c>
      <c r="L123" s="1">
        <v>105869</v>
      </c>
      <c r="M123" s="1">
        <v>129468</v>
      </c>
      <c r="N123" s="4">
        <f>SUM(B123:M123)</f>
        <v>1374286</v>
      </c>
    </row>
    <row r="124" spans="1:14" ht="13.5" thickBot="1">
      <c r="A124" s="21" t="s">
        <v>20</v>
      </c>
      <c r="B124" s="20">
        <f aca="true" t="shared" si="24" ref="B124:N124">SUM(B122:B123)</f>
        <v>300791</v>
      </c>
      <c r="C124" s="20">
        <f t="shared" si="24"/>
        <v>235586</v>
      </c>
      <c r="D124" s="20">
        <f t="shared" si="24"/>
        <v>260090</v>
      </c>
      <c r="E124" s="20">
        <f t="shared" si="24"/>
        <v>258846</v>
      </c>
      <c r="F124" s="20">
        <f t="shared" si="24"/>
        <v>261736</v>
      </c>
      <c r="G124" s="20">
        <f t="shared" si="24"/>
        <v>267241</v>
      </c>
      <c r="H124" s="20">
        <f t="shared" si="24"/>
        <v>279796</v>
      </c>
      <c r="I124" s="20">
        <f t="shared" si="24"/>
        <v>274938</v>
      </c>
      <c r="J124" s="20">
        <f t="shared" si="24"/>
        <v>266082</v>
      </c>
      <c r="K124" s="20">
        <f t="shared" si="24"/>
        <v>287955</v>
      </c>
      <c r="L124" s="20">
        <f t="shared" si="24"/>
        <v>273977</v>
      </c>
      <c r="M124" s="20">
        <f t="shared" si="24"/>
        <v>316012</v>
      </c>
      <c r="N124" s="19">
        <f t="shared" si="24"/>
        <v>3283050</v>
      </c>
    </row>
    <row r="125" spans="1:14" ht="12.75">
      <c r="A125" s="18" t="s">
        <v>128</v>
      </c>
      <c r="N125" s="16"/>
    </row>
    <row r="126" spans="1:14" ht="12.75">
      <c r="A126" s="17" t="s">
        <v>127</v>
      </c>
      <c r="N126" s="16"/>
    </row>
    <row r="127" spans="5:14" ht="13.5" thickBot="1">
      <c r="E127" s="16"/>
      <c r="N127" s="28"/>
    </row>
    <row r="128" spans="1:14" ht="21.75" thickBot="1">
      <c r="A128" s="38" t="s">
        <v>181</v>
      </c>
      <c r="B128" s="39">
        <f>+B2+B6+B15+B21+B26+B30+B35+B41+B46+B52+B56+B60+B68+B80+B85+B88+B93+B98+B106+B113+B117+B124</f>
        <v>3351001</v>
      </c>
      <c r="C128" s="39">
        <f>+C10+C14+C23+C29+C34+C38+C43+C49+C54+C60+C64+C67+C75+C87+C92+C95+C100+C105+C113+C120+C124</f>
        <v>10440573</v>
      </c>
      <c r="D128" s="39">
        <f aca="true" t="shared" si="25" ref="D128:N128">+D10+D14+D23+D29+D34+D38+D43+D49+D54+D60+D64+D67+D75+D87+D92+D95+D100+D105+D113+D120+D124</f>
        <v>11579879</v>
      </c>
      <c r="E128" s="39">
        <f t="shared" si="25"/>
        <v>12043050</v>
      </c>
      <c r="F128" s="39">
        <f t="shared" si="25"/>
        <v>11873716</v>
      </c>
      <c r="G128" s="39">
        <f t="shared" si="25"/>
        <v>12595589</v>
      </c>
      <c r="H128" s="39">
        <f t="shared" si="25"/>
        <v>12704718</v>
      </c>
      <c r="I128" s="39">
        <f t="shared" si="25"/>
        <v>12503157</v>
      </c>
      <c r="J128" s="39">
        <f t="shared" si="25"/>
        <v>11422811</v>
      </c>
      <c r="K128" s="39">
        <f t="shared" si="25"/>
        <v>12708742</v>
      </c>
      <c r="L128" s="39">
        <f t="shared" si="25"/>
        <v>12104357</v>
      </c>
      <c r="M128" s="39">
        <f t="shared" si="25"/>
        <v>14344950</v>
      </c>
      <c r="N128" s="39">
        <f t="shared" si="25"/>
        <v>147755054</v>
      </c>
    </row>
  </sheetData>
  <sheetProtection password="855B" sheet="1"/>
  <mergeCells count="25">
    <mergeCell ref="A106:N106"/>
    <mergeCell ref="A114:N114"/>
    <mergeCell ref="A121:N121"/>
    <mergeCell ref="A1:N1"/>
    <mergeCell ref="A2:N2"/>
    <mergeCell ref="A3:N3"/>
    <mergeCell ref="A93:N93"/>
    <mergeCell ref="A96:N96"/>
    <mergeCell ref="A101:N101"/>
    <mergeCell ref="A65:N65"/>
    <mergeCell ref="A68:N68"/>
    <mergeCell ref="A76:N76"/>
    <mergeCell ref="A88:N88"/>
    <mergeCell ref="A44:N44"/>
    <mergeCell ref="A50:N50"/>
    <mergeCell ref="A55:N55"/>
    <mergeCell ref="A61:N61"/>
    <mergeCell ref="A24:N24"/>
    <mergeCell ref="A30:N30"/>
    <mergeCell ref="A35:N35"/>
    <mergeCell ref="A39:N39"/>
    <mergeCell ref="A4:N4"/>
    <mergeCell ref="A6:N6"/>
    <mergeCell ref="A11:N11"/>
    <mergeCell ref="A15:N15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pane xSplit="1" ySplit="4" topLeftCell="D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35" sqref="N135"/>
    </sheetView>
  </sheetViews>
  <sheetFormatPr defaultColWidth="11.421875" defaultRowHeight="12.75"/>
  <cols>
    <col min="1" max="1" width="30.28125" style="0" customWidth="1"/>
    <col min="8" max="8" width="10.00390625" style="0" customWidth="1"/>
    <col min="9" max="9" width="10.8515625" style="0" customWidth="1"/>
    <col min="10" max="10" width="14.140625" style="0" customWidth="1"/>
  </cols>
  <sheetData>
    <row r="1" spans="1:14" ht="12.7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2.75">
      <c r="A2" s="472" t="s">
        <v>112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3.5" thickBo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4" ht="12.75">
      <c r="A4" s="480" t="s">
        <v>143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2"/>
    </row>
    <row r="5" spans="1:14" ht="12.75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477" t="s">
        <v>17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9"/>
    </row>
    <row r="7" spans="1:14" ht="12.75">
      <c r="A7" s="3" t="s">
        <v>18</v>
      </c>
      <c r="B7" s="1">
        <v>127719</v>
      </c>
      <c r="C7" s="1">
        <v>124310</v>
      </c>
      <c r="D7" s="1">
        <v>142873</v>
      </c>
      <c r="E7" s="1">
        <v>130952</v>
      </c>
      <c r="F7" s="1">
        <v>141405</v>
      </c>
      <c r="G7" s="1">
        <v>138593</v>
      </c>
      <c r="H7" s="1">
        <v>142499</v>
      </c>
      <c r="I7" s="1">
        <v>143218</v>
      </c>
      <c r="J7" s="1">
        <v>140562</v>
      </c>
      <c r="K7" s="1">
        <v>145755</v>
      </c>
      <c r="L7" s="1">
        <v>139395</v>
      </c>
      <c r="M7" s="1">
        <v>156604</v>
      </c>
      <c r="N7" s="4">
        <f>SUM(B7:M7)</f>
        <v>1673885</v>
      </c>
    </row>
    <row r="8" spans="1:14" ht="12.75">
      <c r="A8" s="3" t="s">
        <v>19</v>
      </c>
      <c r="B8" s="1">
        <v>360190</v>
      </c>
      <c r="C8" s="1">
        <v>341856</v>
      </c>
      <c r="D8" s="1">
        <v>388443</v>
      </c>
      <c r="E8" s="1">
        <v>355325</v>
      </c>
      <c r="F8" s="1">
        <v>378740</v>
      </c>
      <c r="G8" s="1">
        <v>369737</v>
      </c>
      <c r="H8" s="1">
        <v>389366</v>
      </c>
      <c r="I8" s="1">
        <v>402015</v>
      </c>
      <c r="J8" s="1">
        <v>402174</v>
      </c>
      <c r="K8" s="1">
        <v>419917</v>
      </c>
      <c r="L8" s="1">
        <v>411745</v>
      </c>
      <c r="M8" s="1">
        <v>444121</v>
      </c>
      <c r="N8" s="4">
        <f>SUM(B8:M8)</f>
        <v>4663629</v>
      </c>
    </row>
    <row r="9" spans="1:14" ht="12.75">
      <c r="A9" s="3" t="s">
        <v>142</v>
      </c>
      <c r="B9" s="1">
        <v>182387</v>
      </c>
      <c r="C9" s="1">
        <v>141497</v>
      </c>
      <c r="D9" s="1">
        <v>158739</v>
      </c>
      <c r="E9" s="1">
        <v>158682</v>
      </c>
      <c r="F9" s="1">
        <v>153010</v>
      </c>
      <c r="G9" s="1">
        <v>152412</v>
      </c>
      <c r="H9" s="1">
        <v>163724</v>
      </c>
      <c r="I9" s="1">
        <v>163264</v>
      </c>
      <c r="J9" s="1">
        <v>147360</v>
      </c>
      <c r="K9" s="1">
        <v>165146</v>
      </c>
      <c r="L9" s="1">
        <v>108016</v>
      </c>
      <c r="M9" s="1">
        <v>126473</v>
      </c>
      <c r="N9" s="4">
        <f>SUM(B9:M9)</f>
        <v>1820710</v>
      </c>
    </row>
    <row r="10" spans="1:14" ht="12.75">
      <c r="A10" s="9" t="s">
        <v>20</v>
      </c>
      <c r="B10" s="10">
        <f aca="true" t="shared" si="0" ref="B10:N10">SUM(B7:B9)</f>
        <v>670296</v>
      </c>
      <c r="C10" s="10">
        <f t="shared" si="0"/>
        <v>607663</v>
      </c>
      <c r="D10" s="10">
        <f t="shared" si="0"/>
        <v>690055</v>
      </c>
      <c r="E10" s="10">
        <f t="shared" si="0"/>
        <v>644959</v>
      </c>
      <c r="F10" s="10">
        <f t="shared" si="0"/>
        <v>673155</v>
      </c>
      <c r="G10" s="10">
        <f t="shared" si="0"/>
        <v>660742</v>
      </c>
      <c r="H10" s="10">
        <f t="shared" si="0"/>
        <v>695589</v>
      </c>
      <c r="I10" s="10">
        <f t="shared" si="0"/>
        <v>708497</v>
      </c>
      <c r="J10" s="10">
        <f t="shared" si="0"/>
        <v>690096</v>
      </c>
      <c r="K10" s="10">
        <f t="shared" si="0"/>
        <v>730818</v>
      </c>
      <c r="L10" s="10">
        <f t="shared" si="0"/>
        <v>659156</v>
      </c>
      <c r="M10" s="10">
        <f t="shared" si="0"/>
        <v>727198</v>
      </c>
      <c r="N10" s="22">
        <f t="shared" si="0"/>
        <v>8158224</v>
      </c>
    </row>
    <row r="11" spans="1:14" ht="12.75">
      <c r="A11" s="477" t="s">
        <v>21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9"/>
    </row>
    <row r="12" spans="1:14" ht="12.75">
      <c r="A12" s="3" t="s">
        <v>22</v>
      </c>
      <c r="B12" s="1">
        <v>505874</v>
      </c>
      <c r="C12" s="1">
        <v>291456</v>
      </c>
      <c r="D12" s="1">
        <v>367093</v>
      </c>
      <c r="E12" s="1">
        <v>341498</v>
      </c>
      <c r="F12" s="1">
        <v>344570</v>
      </c>
      <c r="G12" s="1">
        <v>385214</v>
      </c>
      <c r="H12" s="1">
        <v>462576</v>
      </c>
      <c r="I12" s="1">
        <v>382112</v>
      </c>
      <c r="J12" s="1">
        <v>344568</v>
      </c>
      <c r="K12" s="1">
        <v>435604</v>
      </c>
      <c r="L12" s="1">
        <v>363274</v>
      </c>
      <c r="M12" s="1">
        <v>439172</v>
      </c>
      <c r="N12" s="4">
        <f>SUM(B12:M12)</f>
        <v>4663011</v>
      </c>
    </row>
    <row r="13" spans="1:14" ht="12.75">
      <c r="A13" s="3" t="s">
        <v>23</v>
      </c>
      <c r="B13" s="1">
        <v>593956</v>
      </c>
      <c r="C13" s="1">
        <v>360117</v>
      </c>
      <c r="D13" s="1">
        <v>442882</v>
      </c>
      <c r="E13" s="1">
        <v>416554</v>
      </c>
      <c r="F13" s="1">
        <v>427757</v>
      </c>
      <c r="G13" s="1">
        <v>470306</v>
      </c>
      <c r="H13" s="1">
        <v>541681</v>
      </c>
      <c r="I13" s="1">
        <v>470403</v>
      </c>
      <c r="J13" s="1">
        <v>420939</v>
      </c>
      <c r="K13" s="1">
        <v>524648</v>
      </c>
      <c r="L13" s="1">
        <v>452738</v>
      </c>
      <c r="M13" s="1">
        <v>548978</v>
      </c>
      <c r="N13" s="4">
        <f>SUM(B13:M13)</f>
        <v>5670959</v>
      </c>
    </row>
    <row r="14" spans="1:14" ht="12.75">
      <c r="A14" s="9" t="s">
        <v>20</v>
      </c>
      <c r="B14" s="10">
        <f aca="true" t="shared" si="1" ref="B14:N14">SUM(B12:B13)</f>
        <v>1099830</v>
      </c>
      <c r="C14" s="10">
        <f t="shared" si="1"/>
        <v>651573</v>
      </c>
      <c r="D14" s="10">
        <f t="shared" si="1"/>
        <v>809975</v>
      </c>
      <c r="E14" s="10">
        <f t="shared" si="1"/>
        <v>758052</v>
      </c>
      <c r="F14" s="10">
        <f t="shared" si="1"/>
        <v>772327</v>
      </c>
      <c r="G14" s="10">
        <f t="shared" si="1"/>
        <v>855520</v>
      </c>
      <c r="H14" s="10">
        <f t="shared" si="1"/>
        <v>1004257</v>
      </c>
      <c r="I14" s="10">
        <f t="shared" si="1"/>
        <v>852515</v>
      </c>
      <c r="J14" s="10">
        <f t="shared" si="1"/>
        <v>765507</v>
      </c>
      <c r="K14" s="10">
        <f t="shared" si="1"/>
        <v>960252</v>
      </c>
      <c r="L14" s="10">
        <f t="shared" si="1"/>
        <v>816012</v>
      </c>
      <c r="M14" s="10">
        <f t="shared" si="1"/>
        <v>988150</v>
      </c>
      <c r="N14" s="22">
        <f t="shared" si="1"/>
        <v>10333970</v>
      </c>
    </row>
    <row r="15" spans="1:14" ht="12.75">
      <c r="A15" s="477" t="s">
        <v>24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9"/>
    </row>
    <row r="16" spans="1:14" ht="12.75">
      <c r="A16" s="3" t="s">
        <v>25</v>
      </c>
      <c r="B16" s="1">
        <v>177984</v>
      </c>
      <c r="C16" s="1">
        <v>124318</v>
      </c>
      <c r="D16" s="1">
        <v>144166</v>
      </c>
      <c r="E16" s="1">
        <v>139764</v>
      </c>
      <c r="F16" s="1">
        <v>139209</v>
      </c>
      <c r="G16" s="1">
        <v>141712</v>
      </c>
      <c r="H16" s="1">
        <v>157370</v>
      </c>
      <c r="I16" s="1">
        <v>146891</v>
      </c>
      <c r="J16" s="1">
        <v>137284</v>
      </c>
      <c r="K16" s="1">
        <v>152315</v>
      </c>
      <c r="L16" s="1">
        <v>151877</v>
      </c>
      <c r="M16" s="1">
        <v>177498</v>
      </c>
      <c r="N16" s="4">
        <f aca="true" t="shared" si="2" ref="N16:N22">SUM(B16:M16)</f>
        <v>1790388</v>
      </c>
    </row>
    <row r="17" spans="1:14" ht="12.75">
      <c r="A17" s="3" t="s">
        <v>26</v>
      </c>
      <c r="B17" s="1">
        <v>170306</v>
      </c>
      <c r="C17" s="1">
        <v>120831</v>
      </c>
      <c r="D17" s="1">
        <v>139494</v>
      </c>
      <c r="E17" s="1">
        <v>140311</v>
      </c>
      <c r="F17" s="1">
        <v>134572</v>
      </c>
      <c r="G17" s="1">
        <v>140629</v>
      </c>
      <c r="H17" s="1">
        <v>156942</v>
      </c>
      <c r="I17" s="1">
        <v>144805</v>
      </c>
      <c r="J17" s="1">
        <v>138497</v>
      </c>
      <c r="K17" s="1">
        <v>146976</v>
      </c>
      <c r="L17" s="1">
        <v>139189</v>
      </c>
      <c r="M17" s="1">
        <v>159771</v>
      </c>
      <c r="N17" s="4">
        <f t="shared" si="2"/>
        <v>1732323</v>
      </c>
    </row>
    <row r="18" spans="1:14" ht="12.75">
      <c r="A18" s="3" t="s">
        <v>27</v>
      </c>
      <c r="B18" s="1">
        <v>83297</v>
      </c>
      <c r="C18" s="1">
        <v>53306</v>
      </c>
      <c r="D18" s="1">
        <v>61371</v>
      </c>
      <c r="E18" s="1">
        <v>60505</v>
      </c>
      <c r="F18" s="1">
        <v>60776</v>
      </c>
      <c r="G18" s="1">
        <v>61830</v>
      </c>
      <c r="H18" s="1">
        <v>69076</v>
      </c>
      <c r="I18" s="1">
        <v>71852</v>
      </c>
      <c r="J18" s="1">
        <v>67920</v>
      </c>
      <c r="K18" s="1">
        <v>77534</v>
      </c>
      <c r="L18" s="1">
        <v>76048</v>
      </c>
      <c r="M18" s="1">
        <v>89937</v>
      </c>
      <c r="N18" s="4">
        <f t="shared" si="2"/>
        <v>833452</v>
      </c>
    </row>
    <row r="19" spans="1:14" ht="12.75">
      <c r="A19" s="3" t="s">
        <v>113</v>
      </c>
      <c r="B19" s="1">
        <v>89362</v>
      </c>
      <c r="C19" s="1">
        <v>60860</v>
      </c>
      <c r="D19" s="1">
        <v>73400</v>
      </c>
      <c r="E19" s="1">
        <v>69514</v>
      </c>
      <c r="F19" s="1">
        <v>71508</v>
      </c>
      <c r="G19" s="1">
        <v>72340</v>
      </c>
      <c r="H19" s="1">
        <v>79508</v>
      </c>
      <c r="I19" s="1">
        <v>76437</v>
      </c>
      <c r="J19" s="1">
        <v>68526</v>
      </c>
      <c r="K19" s="1">
        <v>81816</v>
      </c>
      <c r="L19" s="1">
        <v>71856</v>
      </c>
      <c r="M19" s="1">
        <v>88963</v>
      </c>
      <c r="N19" s="4">
        <f t="shared" si="2"/>
        <v>904090</v>
      </c>
    </row>
    <row r="20" spans="1:14" ht="12.75">
      <c r="A20" s="3" t="s">
        <v>28</v>
      </c>
      <c r="B20" s="1">
        <v>98023</v>
      </c>
      <c r="C20" s="1">
        <v>63172</v>
      </c>
      <c r="D20" s="1">
        <v>75295</v>
      </c>
      <c r="E20" s="1">
        <v>74642</v>
      </c>
      <c r="F20" s="1">
        <v>71966</v>
      </c>
      <c r="G20" s="1">
        <v>76434</v>
      </c>
      <c r="H20" s="1">
        <v>84440</v>
      </c>
      <c r="I20" s="1">
        <v>82182</v>
      </c>
      <c r="J20" s="1">
        <v>74933</v>
      </c>
      <c r="K20" s="1">
        <v>82913</v>
      </c>
      <c r="L20" s="1">
        <v>79665</v>
      </c>
      <c r="M20" s="1">
        <v>90217</v>
      </c>
      <c r="N20" s="4">
        <f t="shared" si="2"/>
        <v>953882</v>
      </c>
    </row>
    <row r="21" spans="1:14" ht="12.75">
      <c r="A21" s="3" t="s">
        <v>29</v>
      </c>
      <c r="B21" s="1">
        <v>102718</v>
      </c>
      <c r="C21" s="1">
        <v>84703</v>
      </c>
      <c r="D21" s="1">
        <v>92917</v>
      </c>
      <c r="E21" s="1">
        <v>92417</v>
      </c>
      <c r="F21" s="1">
        <v>89522</v>
      </c>
      <c r="G21" s="1">
        <v>87606</v>
      </c>
      <c r="H21" s="1">
        <v>92547</v>
      </c>
      <c r="I21" s="1">
        <v>93388</v>
      </c>
      <c r="J21" s="1">
        <v>86493</v>
      </c>
      <c r="K21" s="1">
        <v>92241</v>
      </c>
      <c r="L21" s="1">
        <v>104672</v>
      </c>
      <c r="M21" s="1">
        <v>102696</v>
      </c>
      <c r="N21" s="4">
        <f t="shared" si="2"/>
        <v>1121920</v>
      </c>
    </row>
    <row r="22" spans="1:14" ht="12.75">
      <c r="A22" s="3" t="s">
        <v>30</v>
      </c>
      <c r="B22" s="1">
        <v>169566</v>
      </c>
      <c r="C22" s="1">
        <v>108469</v>
      </c>
      <c r="D22" s="1">
        <v>128806</v>
      </c>
      <c r="E22" s="1">
        <v>125512</v>
      </c>
      <c r="F22" s="1">
        <v>128230</v>
      </c>
      <c r="G22" s="1">
        <v>134282</v>
      </c>
      <c r="H22" s="1">
        <v>149827</v>
      </c>
      <c r="I22" s="1">
        <v>146609</v>
      </c>
      <c r="J22" s="1">
        <v>135195</v>
      </c>
      <c r="K22" s="1">
        <v>152597</v>
      </c>
      <c r="L22" s="1">
        <v>132640</v>
      </c>
      <c r="M22" s="1">
        <v>163962</v>
      </c>
      <c r="N22" s="4">
        <f t="shared" si="2"/>
        <v>1675695</v>
      </c>
    </row>
    <row r="23" spans="1:14" ht="12.75">
      <c r="A23" s="9" t="s">
        <v>20</v>
      </c>
      <c r="B23" s="10">
        <f aca="true" t="shared" si="3" ref="B23:N23">SUM(B16:B22)</f>
        <v>891256</v>
      </c>
      <c r="C23" s="10">
        <f t="shared" si="3"/>
        <v>615659</v>
      </c>
      <c r="D23" s="10">
        <f t="shared" si="3"/>
        <v>715449</v>
      </c>
      <c r="E23" s="10">
        <f t="shared" si="3"/>
        <v>702665</v>
      </c>
      <c r="F23" s="10">
        <f t="shared" si="3"/>
        <v>695783</v>
      </c>
      <c r="G23" s="10">
        <f t="shared" si="3"/>
        <v>714833</v>
      </c>
      <c r="H23" s="10">
        <f t="shared" si="3"/>
        <v>789710</v>
      </c>
      <c r="I23" s="10">
        <f t="shared" si="3"/>
        <v>762164</v>
      </c>
      <c r="J23" s="10">
        <f t="shared" si="3"/>
        <v>708848</v>
      </c>
      <c r="K23" s="10">
        <f t="shared" si="3"/>
        <v>786392</v>
      </c>
      <c r="L23" s="10">
        <f t="shared" si="3"/>
        <v>755947</v>
      </c>
      <c r="M23" s="10">
        <f t="shared" si="3"/>
        <v>873044</v>
      </c>
      <c r="N23" s="22">
        <f t="shared" si="3"/>
        <v>9011750</v>
      </c>
    </row>
    <row r="24" spans="1:14" ht="12.75">
      <c r="A24" s="477" t="s">
        <v>31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9"/>
    </row>
    <row r="25" spans="1:14" ht="12.75">
      <c r="A25" s="3" t="s">
        <v>32</v>
      </c>
      <c r="B25" s="1">
        <v>320723</v>
      </c>
      <c r="C25" s="1">
        <v>211687</v>
      </c>
      <c r="D25" s="1">
        <v>253677</v>
      </c>
      <c r="E25" s="1">
        <v>244241</v>
      </c>
      <c r="F25" s="1">
        <v>244957</v>
      </c>
      <c r="G25" s="1">
        <v>257473</v>
      </c>
      <c r="H25" s="1">
        <v>249930</v>
      </c>
      <c r="I25" s="1">
        <v>252835</v>
      </c>
      <c r="J25" s="1">
        <v>241271</v>
      </c>
      <c r="K25" s="1">
        <v>286944</v>
      </c>
      <c r="L25" s="1">
        <v>259674</v>
      </c>
      <c r="M25" s="1">
        <v>319770</v>
      </c>
      <c r="N25" s="4">
        <f>SUM(B25:M25)</f>
        <v>3143182</v>
      </c>
    </row>
    <row r="26" spans="1:14" ht="12.75">
      <c r="A26" s="3" t="s">
        <v>114</v>
      </c>
      <c r="B26" s="1">
        <v>3174</v>
      </c>
      <c r="C26" s="1">
        <v>1892</v>
      </c>
      <c r="D26" s="1">
        <v>2439</v>
      </c>
      <c r="E26" s="1">
        <v>2139</v>
      </c>
      <c r="F26" s="1">
        <v>2246</v>
      </c>
      <c r="G26" s="1">
        <v>2477</v>
      </c>
      <c r="H26" s="1">
        <v>2751</v>
      </c>
      <c r="I26" s="1">
        <v>2213</v>
      </c>
      <c r="J26" s="1">
        <v>2120</v>
      </c>
      <c r="K26" s="1">
        <v>3088</v>
      </c>
      <c r="L26" s="1">
        <v>2495</v>
      </c>
      <c r="M26" s="1">
        <v>3130</v>
      </c>
      <c r="N26" s="4">
        <f>SUM(B26:M26)</f>
        <v>30164</v>
      </c>
    </row>
    <row r="27" spans="1:14" ht="12.75">
      <c r="A27" s="3" t="s">
        <v>33</v>
      </c>
      <c r="B27" s="1">
        <v>281880</v>
      </c>
      <c r="C27" s="1">
        <v>179661</v>
      </c>
      <c r="D27" s="1">
        <v>217635</v>
      </c>
      <c r="E27" s="1">
        <v>211333</v>
      </c>
      <c r="F27" s="1">
        <v>208407</v>
      </c>
      <c r="G27" s="1">
        <v>221117</v>
      </c>
      <c r="H27" s="1">
        <v>211110</v>
      </c>
      <c r="I27" s="1">
        <v>215456</v>
      </c>
      <c r="J27" s="1">
        <v>205744</v>
      </c>
      <c r="K27" s="1">
        <v>247654</v>
      </c>
      <c r="L27" s="1">
        <v>222467</v>
      </c>
      <c r="M27" s="1">
        <v>276658</v>
      </c>
      <c r="N27" s="4">
        <f>SUM(B27:M27)</f>
        <v>2699122</v>
      </c>
    </row>
    <row r="28" spans="1:14" ht="12.75">
      <c r="A28" s="3" t="s">
        <v>34</v>
      </c>
      <c r="B28" s="1">
        <v>288212</v>
      </c>
      <c r="C28" s="1">
        <v>185972</v>
      </c>
      <c r="D28" s="1">
        <v>224063</v>
      </c>
      <c r="E28" s="1">
        <v>217075</v>
      </c>
      <c r="F28" s="1">
        <v>214451</v>
      </c>
      <c r="G28" s="1">
        <v>227595</v>
      </c>
      <c r="H28" s="1">
        <v>215847</v>
      </c>
      <c r="I28" s="1">
        <v>221450</v>
      </c>
      <c r="J28" s="1">
        <v>210800</v>
      </c>
      <c r="K28" s="1">
        <v>254442</v>
      </c>
      <c r="L28" s="1">
        <v>228839</v>
      </c>
      <c r="M28" s="1">
        <v>282508</v>
      </c>
      <c r="N28" s="4">
        <f>SUM(B28:M28)</f>
        <v>2771254</v>
      </c>
    </row>
    <row r="29" spans="1:14" ht="12.75">
      <c r="A29" s="9" t="s">
        <v>20</v>
      </c>
      <c r="B29" s="10">
        <f aca="true" t="shared" si="4" ref="B29:N29">SUM(B25:B28)</f>
        <v>893989</v>
      </c>
      <c r="C29" s="10">
        <f t="shared" si="4"/>
        <v>579212</v>
      </c>
      <c r="D29" s="10">
        <f t="shared" si="4"/>
        <v>697814</v>
      </c>
      <c r="E29" s="10">
        <f t="shared" si="4"/>
        <v>674788</v>
      </c>
      <c r="F29" s="10">
        <f t="shared" si="4"/>
        <v>670061</v>
      </c>
      <c r="G29" s="10">
        <f t="shared" si="4"/>
        <v>708662</v>
      </c>
      <c r="H29" s="10">
        <f t="shared" si="4"/>
        <v>679638</v>
      </c>
      <c r="I29" s="10">
        <f t="shared" si="4"/>
        <v>691954</v>
      </c>
      <c r="J29" s="10">
        <f t="shared" si="4"/>
        <v>659935</v>
      </c>
      <c r="K29" s="10">
        <f t="shared" si="4"/>
        <v>792128</v>
      </c>
      <c r="L29" s="10">
        <f t="shared" si="4"/>
        <v>713475</v>
      </c>
      <c r="M29" s="10">
        <f t="shared" si="4"/>
        <v>882066</v>
      </c>
      <c r="N29" s="22">
        <f t="shared" si="4"/>
        <v>8643722</v>
      </c>
    </row>
    <row r="30" spans="1:14" ht="12.75">
      <c r="A30" s="477" t="s">
        <v>35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9"/>
    </row>
    <row r="31" spans="1:14" ht="12.75">
      <c r="A31" s="3" t="s">
        <v>36</v>
      </c>
      <c r="B31" s="1">
        <v>111732</v>
      </c>
      <c r="C31" s="1">
        <v>80947</v>
      </c>
      <c r="D31" s="1">
        <v>81765</v>
      </c>
      <c r="E31" s="1">
        <v>80591</v>
      </c>
      <c r="F31" s="1">
        <v>76451</v>
      </c>
      <c r="G31" s="1">
        <v>78587</v>
      </c>
      <c r="H31" s="1">
        <v>90211</v>
      </c>
      <c r="I31" s="1">
        <v>84470</v>
      </c>
      <c r="J31" s="1">
        <v>77231</v>
      </c>
      <c r="K31" s="1">
        <v>86832</v>
      </c>
      <c r="L31" s="1">
        <v>79792</v>
      </c>
      <c r="M31" s="1">
        <v>145366</v>
      </c>
      <c r="N31" s="4">
        <f>SUM(B31:M31)</f>
        <v>1073975</v>
      </c>
    </row>
    <row r="32" spans="1:14" ht="12.75">
      <c r="A32" s="3" t="s">
        <v>37</v>
      </c>
      <c r="B32" s="1">
        <v>25010</v>
      </c>
      <c r="C32" s="1">
        <v>23185</v>
      </c>
      <c r="D32" s="1">
        <v>25208</v>
      </c>
      <c r="E32" s="1">
        <v>26575</v>
      </c>
      <c r="F32" s="1">
        <v>26078</v>
      </c>
      <c r="G32" s="1">
        <v>22161</v>
      </c>
      <c r="H32" s="1">
        <v>20982</v>
      </c>
      <c r="I32" s="1">
        <v>23696</v>
      </c>
      <c r="J32" s="1">
        <v>25046</v>
      </c>
      <c r="K32" s="1">
        <v>24295</v>
      </c>
      <c r="L32" s="1">
        <v>26234</v>
      </c>
      <c r="M32" s="1">
        <v>30174</v>
      </c>
      <c r="N32" s="4">
        <f>SUM(B32:M32)</f>
        <v>298644</v>
      </c>
    </row>
    <row r="33" spans="1:14" ht="12.75">
      <c r="A33" s="3" t="s">
        <v>38</v>
      </c>
      <c r="B33" s="1">
        <v>143267</v>
      </c>
      <c r="C33" s="1">
        <v>95597</v>
      </c>
      <c r="D33" s="1">
        <v>99894</v>
      </c>
      <c r="E33" s="1">
        <v>103838</v>
      </c>
      <c r="F33" s="1">
        <v>99524</v>
      </c>
      <c r="G33" s="1">
        <v>101203</v>
      </c>
      <c r="H33" s="1">
        <v>116701</v>
      </c>
      <c r="I33" s="1">
        <v>108987</v>
      </c>
      <c r="J33" s="1">
        <v>95642</v>
      </c>
      <c r="K33" s="1">
        <v>114701</v>
      </c>
      <c r="L33" s="1">
        <v>103659</v>
      </c>
      <c r="M33" s="1">
        <v>176188</v>
      </c>
      <c r="N33" s="4">
        <f>SUM(B33:M33)</f>
        <v>1359201</v>
      </c>
    </row>
    <row r="34" spans="1:14" ht="12.75">
      <c r="A34" s="9" t="s">
        <v>20</v>
      </c>
      <c r="B34" s="10">
        <f aca="true" t="shared" si="5" ref="B34:N34">SUM(B31:B33)</f>
        <v>280009</v>
      </c>
      <c r="C34" s="10">
        <f t="shared" si="5"/>
        <v>199729</v>
      </c>
      <c r="D34" s="10">
        <f t="shared" si="5"/>
        <v>206867</v>
      </c>
      <c r="E34" s="10">
        <f t="shared" si="5"/>
        <v>211004</v>
      </c>
      <c r="F34" s="10">
        <f t="shared" si="5"/>
        <v>202053</v>
      </c>
      <c r="G34" s="10">
        <f t="shared" si="5"/>
        <v>201951</v>
      </c>
      <c r="H34" s="10">
        <f t="shared" si="5"/>
        <v>227894</v>
      </c>
      <c r="I34" s="10">
        <f t="shared" si="5"/>
        <v>217153</v>
      </c>
      <c r="J34" s="10">
        <f t="shared" si="5"/>
        <v>197919</v>
      </c>
      <c r="K34" s="10">
        <f t="shared" si="5"/>
        <v>225828</v>
      </c>
      <c r="L34" s="10">
        <f t="shared" si="5"/>
        <v>209685</v>
      </c>
      <c r="M34" s="10">
        <f t="shared" si="5"/>
        <v>351728</v>
      </c>
      <c r="N34" s="22">
        <f t="shared" si="5"/>
        <v>2731820</v>
      </c>
    </row>
    <row r="35" spans="1:14" ht="12.75">
      <c r="A35" s="477" t="s">
        <v>39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9"/>
    </row>
    <row r="36" spans="1:14" ht="12.75">
      <c r="A36" s="3" t="s">
        <v>40</v>
      </c>
      <c r="B36" s="1">
        <v>170459</v>
      </c>
      <c r="C36" s="1">
        <v>80874</v>
      </c>
      <c r="D36" s="2">
        <v>107020</v>
      </c>
      <c r="E36" s="1">
        <v>101281</v>
      </c>
      <c r="F36" s="1">
        <v>95074</v>
      </c>
      <c r="G36" s="1">
        <v>106469</v>
      </c>
      <c r="H36" s="1">
        <v>124645</v>
      </c>
      <c r="I36" s="1">
        <v>110726</v>
      </c>
      <c r="J36" s="1">
        <v>92437</v>
      </c>
      <c r="K36" s="1">
        <v>124237</v>
      </c>
      <c r="L36" s="1">
        <v>95984</v>
      </c>
      <c r="M36" s="1">
        <v>149503</v>
      </c>
      <c r="N36" s="4">
        <f>SUM(B36:M36)</f>
        <v>1358709</v>
      </c>
    </row>
    <row r="37" spans="1:14" ht="12.75">
      <c r="A37" s="3" t="s">
        <v>41</v>
      </c>
      <c r="B37" s="1">
        <v>428761</v>
      </c>
      <c r="C37" s="1">
        <v>314735</v>
      </c>
      <c r="D37" s="1">
        <v>364424</v>
      </c>
      <c r="E37" s="1">
        <v>344081</v>
      </c>
      <c r="F37" s="1">
        <v>360902</v>
      </c>
      <c r="G37" s="1">
        <v>364101</v>
      </c>
      <c r="H37" s="1">
        <v>393174</v>
      </c>
      <c r="I37" s="1">
        <v>381835</v>
      </c>
      <c r="J37" s="1">
        <v>343584</v>
      </c>
      <c r="K37" s="1">
        <v>399353</v>
      </c>
      <c r="L37" s="1">
        <v>348409</v>
      </c>
      <c r="M37" s="1">
        <v>431736</v>
      </c>
      <c r="N37" s="4">
        <f>SUM(B37:M37)</f>
        <v>4475095</v>
      </c>
    </row>
    <row r="38" spans="1:14" ht="12.75">
      <c r="A38" s="9" t="s">
        <v>20</v>
      </c>
      <c r="B38" s="10">
        <f aca="true" t="shared" si="6" ref="B38:N38">SUM(B36:B37)</f>
        <v>599220</v>
      </c>
      <c r="C38" s="10">
        <f t="shared" si="6"/>
        <v>395609</v>
      </c>
      <c r="D38" s="10">
        <f t="shared" si="6"/>
        <v>471444</v>
      </c>
      <c r="E38" s="10">
        <f t="shared" si="6"/>
        <v>445362</v>
      </c>
      <c r="F38" s="10">
        <f t="shared" si="6"/>
        <v>455976</v>
      </c>
      <c r="G38" s="10">
        <f t="shared" si="6"/>
        <v>470570</v>
      </c>
      <c r="H38" s="10">
        <f t="shared" si="6"/>
        <v>517819</v>
      </c>
      <c r="I38" s="10">
        <f t="shared" si="6"/>
        <v>492561</v>
      </c>
      <c r="J38" s="10">
        <f t="shared" si="6"/>
        <v>436021</v>
      </c>
      <c r="K38" s="10">
        <f t="shared" si="6"/>
        <v>523590</v>
      </c>
      <c r="L38" s="10">
        <f t="shared" si="6"/>
        <v>444393</v>
      </c>
      <c r="M38" s="10">
        <f t="shared" si="6"/>
        <v>581239</v>
      </c>
      <c r="N38" s="22">
        <f t="shared" si="6"/>
        <v>5833804</v>
      </c>
    </row>
    <row r="39" spans="1:14" ht="12.75">
      <c r="A39" s="477" t="s">
        <v>42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9"/>
    </row>
    <row r="40" spans="1:14" ht="12.75">
      <c r="A40" s="11" t="s">
        <v>43</v>
      </c>
      <c r="B40" s="1">
        <v>267594</v>
      </c>
      <c r="C40" s="1">
        <v>184581</v>
      </c>
      <c r="D40" s="1">
        <v>223636</v>
      </c>
      <c r="E40" s="1">
        <v>212652</v>
      </c>
      <c r="F40" s="1">
        <v>218096</v>
      </c>
      <c r="G40" s="1">
        <v>222770</v>
      </c>
      <c r="H40" s="1">
        <v>249760</v>
      </c>
      <c r="I40" s="1">
        <v>230122</v>
      </c>
      <c r="J40" s="1">
        <v>207497</v>
      </c>
      <c r="K40" s="1">
        <v>243247</v>
      </c>
      <c r="L40" s="1">
        <v>222299</v>
      </c>
      <c r="M40" s="1">
        <v>297244</v>
      </c>
      <c r="N40" s="4">
        <f>SUM(B40:M40)</f>
        <v>2779498</v>
      </c>
    </row>
    <row r="41" spans="1:14" ht="12.75">
      <c r="A41" s="11" t="s">
        <v>44</v>
      </c>
      <c r="B41" s="1">
        <v>412727</v>
      </c>
      <c r="C41" s="1">
        <v>290061</v>
      </c>
      <c r="D41" s="1">
        <v>343268</v>
      </c>
      <c r="E41" s="1">
        <v>325621</v>
      </c>
      <c r="F41" s="1">
        <v>334497</v>
      </c>
      <c r="G41" s="1">
        <v>335488</v>
      </c>
      <c r="H41" s="1">
        <v>376668</v>
      </c>
      <c r="I41" s="1">
        <v>354210</v>
      </c>
      <c r="J41" s="1">
        <v>323116</v>
      </c>
      <c r="K41" s="1">
        <v>375293</v>
      </c>
      <c r="L41" s="1">
        <v>343539</v>
      </c>
      <c r="M41" s="1">
        <v>440632</v>
      </c>
      <c r="N41" s="4">
        <f>SUM(B41:M41)</f>
        <v>4255120</v>
      </c>
    </row>
    <row r="42" spans="1:14" ht="12.75">
      <c r="A42" s="11" t="s">
        <v>45</v>
      </c>
      <c r="B42" s="1">
        <v>258133</v>
      </c>
      <c r="C42" s="1">
        <v>215589</v>
      </c>
      <c r="D42" s="1">
        <v>243413</v>
      </c>
      <c r="E42" s="1">
        <v>231419</v>
      </c>
      <c r="F42" s="1">
        <v>246648</v>
      </c>
      <c r="G42" s="1">
        <v>247481</v>
      </c>
      <c r="H42" s="1">
        <v>272947</v>
      </c>
      <c r="I42" s="1">
        <v>259207</v>
      </c>
      <c r="J42" s="1">
        <v>248454</v>
      </c>
      <c r="K42" s="1">
        <v>275319</v>
      </c>
      <c r="L42" s="1">
        <v>254317</v>
      </c>
      <c r="M42" s="1">
        <v>314698</v>
      </c>
      <c r="N42" s="4">
        <f>SUM(B42:M42)</f>
        <v>3067625</v>
      </c>
    </row>
    <row r="43" spans="1:14" ht="12.75">
      <c r="A43" s="12" t="s">
        <v>20</v>
      </c>
      <c r="B43" s="10">
        <f aca="true" t="shared" si="7" ref="B43:N43">SUM(B40:B42)</f>
        <v>938454</v>
      </c>
      <c r="C43" s="10">
        <f t="shared" si="7"/>
        <v>690231</v>
      </c>
      <c r="D43" s="10">
        <f t="shared" si="7"/>
        <v>810317</v>
      </c>
      <c r="E43" s="10">
        <f t="shared" si="7"/>
        <v>769692</v>
      </c>
      <c r="F43" s="10">
        <f t="shared" si="7"/>
        <v>799241</v>
      </c>
      <c r="G43" s="10">
        <f t="shared" si="7"/>
        <v>805739</v>
      </c>
      <c r="H43" s="10">
        <f t="shared" si="7"/>
        <v>899375</v>
      </c>
      <c r="I43" s="10">
        <f t="shared" si="7"/>
        <v>843539</v>
      </c>
      <c r="J43" s="10">
        <f t="shared" si="7"/>
        <v>779067</v>
      </c>
      <c r="K43" s="10">
        <f t="shared" si="7"/>
        <v>893859</v>
      </c>
      <c r="L43" s="10">
        <f t="shared" si="7"/>
        <v>820155</v>
      </c>
      <c r="M43" s="10">
        <f t="shared" si="7"/>
        <v>1052574</v>
      </c>
      <c r="N43" s="22">
        <f t="shared" si="7"/>
        <v>10102243</v>
      </c>
    </row>
    <row r="44" spans="1:14" ht="12.75">
      <c r="A44" s="474" t="s">
        <v>46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6"/>
    </row>
    <row r="45" spans="1:14" ht="12.75">
      <c r="A45" s="11" t="s">
        <v>47</v>
      </c>
      <c r="B45" s="1">
        <v>139446</v>
      </c>
      <c r="C45" s="1">
        <v>115024</v>
      </c>
      <c r="D45" s="1">
        <v>133078</v>
      </c>
      <c r="E45" s="1">
        <v>130393</v>
      </c>
      <c r="F45" s="1">
        <v>130546</v>
      </c>
      <c r="G45" s="1">
        <v>127850</v>
      </c>
      <c r="H45" s="1">
        <v>135052</v>
      </c>
      <c r="I45" s="1">
        <v>131738</v>
      </c>
      <c r="J45" s="1">
        <v>133359</v>
      </c>
      <c r="K45" s="1">
        <v>139831</v>
      </c>
      <c r="L45" s="1">
        <v>141799</v>
      </c>
      <c r="M45" s="1">
        <v>161302</v>
      </c>
      <c r="N45" s="4">
        <f>SUM(B45:M45)</f>
        <v>1619418</v>
      </c>
    </row>
    <row r="46" spans="1:14" ht="12.75">
      <c r="A46" s="11" t="s">
        <v>48</v>
      </c>
      <c r="B46" s="1">
        <v>144983</v>
      </c>
      <c r="C46" s="1">
        <v>128060</v>
      </c>
      <c r="D46" s="1">
        <v>141329</v>
      </c>
      <c r="E46" s="1">
        <v>130268</v>
      </c>
      <c r="F46" s="1">
        <v>131661</v>
      </c>
      <c r="G46" s="1">
        <v>128283</v>
      </c>
      <c r="H46" s="1">
        <v>138991</v>
      </c>
      <c r="I46" s="1">
        <v>133058</v>
      </c>
      <c r="J46" s="1">
        <v>133911</v>
      </c>
      <c r="K46" s="1">
        <v>140166</v>
      </c>
      <c r="L46" s="1">
        <v>143054</v>
      </c>
      <c r="M46" s="1">
        <v>160919</v>
      </c>
      <c r="N46" s="4">
        <f>SUM(B46:M46)</f>
        <v>1654683</v>
      </c>
    </row>
    <row r="47" spans="1:14" ht="12.75">
      <c r="A47" s="11" t="s">
        <v>49</v>
      </c>
      <c r="B47" s="1">
        <v>162902</v>
      </c>
      <c r="C47" s="1">
        <v>133624</v>
      </c>
      <c r="D47" s="1">
        <v>154770</v>
      </c>
      <c r="E47" s="1">
        <v>143314</v>
      </c>
      <c r="F47" s="1">
        <v>144981</v>
      </c>
      <c r="G47" s="1">
        <v>145795</v>
      </c>
      <c r="H47" s="1">
        <v>154386</v>
      </c>
      <c r="I47" s="1">
        <v>150122</v>
      </c>
      <c r="J47" s="1">
        <v>151123</v>
      </c>
      <c r="K47" s="1">
        <v>157655</v>
      </c>
      <c r="L47" s="1">
        <v>148425</v>
      </c>
      <c r="M47" s="1">
        <v>168231</v>
      </c>
      <c r="N47" s="4">
        <f>SUM(B47:M47)</f>
        <v>1815328</v>
      </c>
    </row>
    <row r="48" spans="1:14" ht="12.75">
      <c r="A48" s="11" t="s">
        <v>50</v>
      </c>
      <c r="B48" s="1">
        <v>187268</v>
      </c>
      <c r="C48" s="1">
        <v>154249</v>
      </c>
      <c r="D48" s="1">
        <v>173917</v>
      </c>
      <c r="E48" s="1">
        <v>166665</v>
      </c>
      <c r="F48" s="1">
        <v>166971</v>
      </c>
      <c r="G48" s="1">
        <v>168144</v>
      </c>
      <c r="H48" s="1">
        <v>178638</v>
      </c>
      <c r="I48" s="1">
        <v>173257</v>
      </c>
      <c r="J48" s="1">
        <v>173792</v>
      </c>
      <c r="K48" s="1">
        <v>180604</v>
      </c>
      <c r="L48" s="1">
        <v>172423</v>
      </c>
      <c r="M48" s="1">
        <v>188041</v>
      </c>
      <c r="N48" s="4">
        <f>SUM(B48:M48)</f>
        <v>2083969</v>
      </c>
    </row>
    <row r="49" spans="1:14" ht="12.75">
      <c r="A49" s="12" t="s">
        <v>20</v>
      </c>
      <c r="B49" s="10">
        <f aca="true" t="shared" si="8" ref="B49:N49">SUM(B45:B48)</f>
        <v>634599</v>
      </c>
      <c r="C49" s="10">
        <f t="shared" si="8"/>
        <v>530957</v>
      </c>
      <c r="D49" s="10">
        <f t="shared" si="8"/>
        <v>603094</v>
      </c>
      <c r="E49" s="10">
        <f t="shared" si="8"/>
        <v>570640</v>
      </c>
      <c r="F49" s="10">
        <f t="shared" si="8"/>
        <v>574159</v>
      </c>
      <c r="G49" s="10">
        <f t="shared" si="8"/>
        <v>570072</v>
      </c>
      <c r="H49" s="10">
        <f t="shared" si="8"/>
        <v>607067</v>
      </c>
      <c r="I49" s="10">
        <f t="shared" si="8"/>
        <v>588175</v>
      </c>
      <c r="J49" s="10">
        <f t="shared" si="8"/>
        <v>592185</v>
      </c>
      <c r="K49" s="10">
        <f t="shared" si="8"/>
        <v>618256</v>
      </c>
      <c r="L49" s="10">
        <f t="shared" si="8"/>
        <v>605701</v>
      </c>
      <c r="M49" s="10">
        <f t="shared" si="8"/>
        <v>678493</v>
      </c>
      <c r="N49" s="22">
        <f t="shared" si="8"/>
        <v>7173398</v>
      </c>
    </row>
    <row r="50" spans="1:14" ht="12.75">
      <c r="A50" s="474" t="s">
        <v>51</v>
      </c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6"/>
    </row>
    <row r="51" spans="1:14" ht="12.75">
      <c r="A51" s="11" t="s">
        <v>52</v>
      </c>
      <c r="B51" s="1">
        <v>701243</v>
      </c>
      <c r="C51" s="1">
        <v>644177</v>
      </c>
      <c r="D51" s="1">
        <v>736541</v>
      </c>
      <c r="E51" s="1">
        <v>678713</v>
      </c>
      <c r="F51" s="1">
        <v>723343</v>
      </c>
      <c r="G51" s="1">
        <v>694437</v>
      </c>
      <c r="H51" s="1">
        <v>741260</v>
      </c>
      <c r="I51" s="1">
        <v>758899</v>
      </c>
      <c r="J51" s="1">
        <v>737662</v>
      </c>
      <c r="K51" s="1">
        <v>792248</v>
      </c>
      <c r="L51" s="1">
        <v>792973</v>
      </c>
      <c r="M51" s="1">
        <v>938375</v>
      </c>
      <c r="N51" s="4">
        <f>SUM(B51:M51)</f>
        <v>8939871</v>
      </c>
    </row>
    <row r="52" spans="1:14" ht="12.75">
      <c r="A52" s="11" t="s">
        <v>53</v>
      </c>
      <c r="B52" s="1">
        <v>61563</v>
      </c>
      <c r="C52" s="1">
        <v>65789</v>
      </c>
      <c r="D52" s="1">
        <v>67476</v>
      </c>
      <c r="E52" s="1">
        <v>57627</v>
      </c>
      <c r="F52" s="1">
        <v>71141</v>
      </c>
      <c r="G52" s="1">
        <v>71005</v>
      </c>
      <c r="H52" s="1">
        <v>68372</v>
      </c>
      <c r="I52" s="1">
        <v>70705</v>
      </c>
      <c r="J52" s="1">
        <v>71050</v>
      </c>
      <c r="K52" s="1">
        <v>68574</v>
      </c>
      <c r="L52" s="1">
        <v>61898</v>
      </c>
      <c r="M52" s="1">
        <v>67263</v>
      </c>
      <c r="N52" s="4">
        <f>SUM(B52:M52)</f>
        <v>802463</v>
      </c>
    </row>
    <row r="53" spans="1:14" ht="12.75">
      <c r="A53" s="11" t="s">
        <v>54</v>
      </c>
      <c r="B53" s="1">
        <v>4961</v>
      </c>
      <c r="C53" s="1">
        <v>4673</v>
      </c>
      <c r="D53" s="1">
        <v>4651</v>
      </c>
      <c r="E53" s="1">
        <v>4064</v>
      </c>
      <c r="F53" s="1">
        <v>4584</v>
      </c>
      <c r="G53" s="1">
        <v>4477</v>
      </c>
      <c r="H53" s="1">
        <v>4376</v>
      </c>
      <c r="I53" s="1">
        <v>4363</v>
      </c>
      <c r="J53" s="1">
        <v>4128</v>
      </c>
      <c r="K53" s="1">
        <v>4835</v>
      </c>
      <c r="L53" s="1">
        <v>4590</v>
      </c>
      <c r="M53" s="1">
        <v>4708</v>
      </c>
      <c r="N53" s="4">
        <f>SUM(B53:M53)</f>
        <v>54410</v>
      </c>
    </row>
    <row r="54" spans="1:14" ht="12.75">
      <c r="A54" s="12" t="s">
        <v>20</v>
      </c>
      <c r="B54" s="10">
        <f aca="true" t="shared" si="9" ref="B54:N54">SUM(B51:B53)</f>
        <v>767767</v>
      </c>
      <c r="C54" s="10">
        <f t="shared" si="9"/>
        <v>714639</v>
      </c>
      <c r="D54" s="10">
        <f t="shared" si="9"/>
        <v>808668</v>
      </c>
      <c r="E54" s="10">
        <f t="shared" si="9"/>
        <v>740404</v>
      </c>
      <c r="F54" s="10">
        <f t="shared" si="9"/>
        <v>799068</v>
      </c>
      <c r="G54" s="10">
        <f t="shared" si="9"/>
        <v>769919</v>
      </c>
      <c r="H54" s="10">
        <f t="shared" si="9"/>
        <v>814008</v>
      </c>
      <c r="I54" s="10">
        <f t="shared" si="9"/>
        <v>833967</v>
      </c>
      <c r="J54" s="10">
        <f t="shared" si="9"/>
        <v>812840</v>
      </c>
      <c r="K54" s="10">
        <f t="shared" si="9"/>
        <v>865657</v>
      </c>
      <c r="L54" s="10">
        <f t="shared" si="9"/>
        <v>859461</v>
      </c>
      <c r="M54" s="10">
        <f t="shared" si="9"/>
        <v>1010346</v>
      </c>
      <c r="N54" s="22">
        <f t="shared" si="9"/>
        <v>9796744</v>
      </c>
    </row>
    <row r="55" spans="1:14" ht="12.75">
      <c r="A55" s="474" t="s">
        <v>55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6"/>
    </row>
    <row r="56" spans="1:14" ht="12.75">
      <c r="A56" s="11" t="s">
        <v>56</v>
      </c>
      <c r="B56" s="1">
        <v>123701</v>
      </c>
      <c r="C56" s="1">
        <v>74724</v>
      </c>
      <c r="D56" s="1">
        <v>88319</v>
      </c>
      <c r="E56" s="1">
        <v>87017</v>
      </c>
      <c r="F56" s="1">
        <v>82834</v>
      </c>
      <c r="G56" s="1">
        <v>89363</v>
      </c>
      <c r="H56" s="1">
        <v>97507</v>
      </c>
      <c r="I56" s="1">
        <v>93612</v>
      </c>
      <c r="J56" s="1">
        <v>86304</v>
      </c>
      <c r="K56" s="1">
        <v>111733</v>
      </c>
      <c r="L56" s="1">
        <v>97891</v>
      </c>
      <c r="M56" s="1">
        <v>119158</v>
      </c>
      <c r="N56" s="4">
        <f>SUM(B56:M56)</f>
        <v>1152163</v>
      </c>
    </row>
    <row r="57" spans="1:14" ht="12.75">
      <c r="A57" s="11" t="s">
        <v>57</v>
      </c>
      <c r="B57" s="1">
        <v>494637</v>
      </c>
      <c r="C57" s="1">
        <v>373825</v>
      </c>
      <c r="D57" s="1">
        <v>429881</v>
      </c>
      <c r="E57" s="1">
        <v>398633</v>
      </c>
      <c r="F57" s="1">
        <v>410803</v>
      </c>
      <c r="G57" s="1">
        <v>421032</v>
      </c>
      <c r="H57" s="1">
        <v>435949</v>
      </c>
      <c r="I57" s="1">
        <v>441630</v>
      </c>
      <c r="J57" s="1">
        <v>402034</v>
      </c>
      <c r="K57" s="1">
        <v>466648</v>
      </c>
      <c r="L57" s="1">
        <v>529083</v>
      </c>
      <c r="M57" s="1">
        <v>606296</v>
      </c>
      <c r="N57" s="4">
        <f>SUM(B57:M57)</f>
        <v>5410451</v>
      </c>
    </row>
    <row r="58" spans="1:14" ht="12.75">
      <c r="A58" s="11" t="s">
        <v>58</v>
      </c>
      <c r="B58" s="1">
        <v>179338</v>
      </c>
      <c r="C58" s="1">
        <v>150059</v>
      </c>
      <c r="D58" s="1">
        <v>170576</v>
      </c>
      <c r="E58" s="1">
        <v>162101</v>
      </c>
      <c r="F58" s="1">
        <v>175049</v>
      </c>
      <c r="G58" s="1">
        <v>169067</v>
      </c>
      <c r="H58" s="1">
        <v>175365</v>
      </c>
      <c r="I58" s="1">
        <v>181275</v>
      </c>
      <c r="J58" s="1">
        <v>163005</v>
      </c>
      <c r="K58" s="1">
        <v>191275</v>
      </c>
      <c r="L58" s="1">
        <v>147839</v>
      </c>
      <c r="M58" s="1">
        <v>152112</v>
      </c>
      <c r="N58" s="4">
        <f>SUM(B58:M58)</f>
        <v>2017061</v>
      </c>
    </row>
    <row r="59" spans="1:14" ht="12.75">
      <c r="A59" s="11" t="s">
        <v>59</v>
      </c>
      <c r="B59" s="1">
        <v>99290</v>
      </c>
      <c r="C59" s="1">
        <v>62720</v>
      </c>
      <c r="D59" s="1">
        <v>73872</v>
      </c>
      <c r="E59" s="1">
        <v>71800</v>
      </c>
      <c r="F59" s="1">
        <v>67489</v>
      </c>
      <c r="G59" s="1">
        <v>72800</v>
      </c>
      <c r="H59" s="1">
        <v>79599</v>
      </c>
      <c r="I59" s="1">
        <v>76572</v>
      </c>
      <c r="J59" s="1">
        <v>71801</v>
      </c>
      <c r="K59" s="1">
        <v>93633</v>
      </c>
      <c r="L59" s="1">
        <v>79537</v>
      </c>
      <c r="M59" s="1">
        <v>95773</v>
      </c>
      <c r="N59" s="4">
        <f>SUM(B59:M59)</f>
        <v>944886</v>
      </c>
    </row>
    <row r="60" spans="1:14" ht="12.75">
      <c r="A60" s="12" t="s">
        <v>20</v>
      </c>
      <c r="B60" s="10">
        <f aca="true" t="shared" si="10" ref="B60:N60">SUM(B56:B59)</f>
        <v>896966</v>
      </c>
      <c r="C60" s="10">
        <f t="shared" si="10"/>
        <v>661328</v>
      </c>
      <c r="D60" s="10">
        <f t="shared" si="10"/>
        <v>762648</v>
      </c>
      <c r="E60" s="10">
        <f t="shared" si="10"/>
        <v>719551</v>
      </c>
      <c r="F60" s="10">
        <f t="shared" si="10"/>
        <v>736175</v>
      </c>
      <c r="G60" s="10">
        <f t="shared" si="10"/>
        <v>752262</v>
      </c>
      <c r="H60" s="10">
        <f t="shared" si="10"/>
        <v>788420</v>
      </c>
      <c r="I60" s="10">
        <f t="shared" si="10"/>
        <v>793089</v>
      </c>
      <c r="J60" s="10">
        <f t="shared" si="10"/>
        <v>723144</v>
      </c>
      <c r="K60" s="10">
        <f t="shared" si="10"/>
        <v>863289</v>
      </c>
      <c r="L60" s="10">
        <f t="shared" si="10"/>
        <v>854350</v>
      </c>
      <c r="M60" s="10">
        <f t="shared" si="10"/>
        <v>973339</v>
      </c>
      <c r="N60" s="22">
        <f t="shared" si="10"/>
        <v>9524561</v>
      </c>
    </row>
    <row r="61" spans="1:14" ht="12.75">
      <c r="A61" s="474" t="s">
        <v>60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6"/>
    </row>
    <row r="62" spans="1:14" ht="12.75">
      <c r="A62" s="11" t="s">
        <v>61</v>
      </c>
      <c r="B62" s="1">
        <v>239649</v>
      </c>
      <c r="C62" s="1">
        <v>198629</v>
      </c>
      <c r="D62" s="1">
        <v>220262</v>
      </c>
      <c r="E62" s="1">
        <v>215258</v>
      </c>
      <c r="F62" s="1">
        <v>219625</v>
      </c>
      <c r="G62" s="1">
        <v>215553</v>
      </c>
      <c r="H62" s="1">
        <v>225647</v>
      </c>
      <c r="I62" s="1">
        <v>230484</v>
      </c>
      <c r="J62" s="1">
        <v>222100</v>
      </c>
      <c r="K62" s="1">
        <v>238004</v>
      </c>
      <c r="L62" s="1">
        <v>218269</v>
      </c>
      <c r="M62" s="1">
        <v>239948</v>
      </c>
      <c r="N62" s="4">
        <f>SUM(B62:M62)</f>
        <v>2683428</v>
      </c>
    </row>
    <row r="63" spans="1:14" ht="12.75">
      <c r="A63" s="11" t="s">
        <v>62</v>
      </c>
      <c r="B63" s="1">
        <v>533580</v>
      </c>
      <c r="C63" s="1">
        <v>495877</v>
      </c>
      <c r="D63" s="1">
        <v>558992</v>
      </c>
      <c r="E63" s="1">
        <v>516718</v>
      </c>
      <c r="F63" s="1">
        <v>544873</v>
      </c>
      <c r="G63" s="1">
        <v>538320</v>
      </c>
      <c r="H63" s="1">
        <v>565710</v>
      </c>
      <c r="I63" s="1">
        <v>567893</v>
      </c>
      <c r="J63" s="1">
        <v>550782</v>
      </c>
      <c r="K63" s="1">
        <v>583745</v>
      </c>
      <c r="L63" s="1">
        <v>547986</v>
      </c>
      <c r="M63" s="1">
        <v>619920</v>
      </c>
      <c r="N63" s="4">
        <f>SUM(B63:M63)</f>
        <v>6624396</v>
      </c>
    </row>
    <row r="64" spans="1:14" ht="12.75">
      <c r="A64" s="12" t="s">
        <v>20</v>
      </c>
      <c r="B64" s="10">
        <f aca="true" t="shared" si="11" ref="B64:N64">SUM(B62:B63)</f>
        <v>773229</v>
      </c>
      <c r="C64" s="10">
        <f t="shared" si="11"/>
        <v>694506</v>
      </c>
      <c r="D64" s="10">
        <f t="shared" si="11"/>
        <v>779254</v>
      </c>
      <c r="E64" s="10">
        <f t="shared" si="11"/>
        <v>731976</v>
      </c>
      <c r="F64" s="10">
        <f t="shared" si="11"/>
        <v>764498</v>
      </c>
      <c r="G64" s="10">
        <f t="shared" si="11"/>
        <v>753873</v>
      </c>
      <c r="H64" s="10">
        <f t="shared" si="11"/>
        <v>791357</v>
      </c>
      <c r="I64" s="10">
        <f t="shared" si="11"/>
        <v>798377</v>
      </c>
      <c r="J64" s="10">
        <f t="shared" si="11"/>
        <v>772882</v>
      </c>
      <c r="K64" s="10">
        <f t="shared" si="11"/>
        <v>821749</v>
      </c>
      <c r="L64" s="10">
        <f t="shared" si="11"/>
        <v>766255</v>
      </c>
      <c r="M64" s="10">
        <f t="shared" si="11"/>
        <v>859868</v>
      </c>
      <c r="N64" s="22">
        <f t="shared" si="11"/>
        <v>9307824</v>
      </c>
    </row>
    <row r="65" spans="1:14" ht="12.75">
      <c r="A65" s="474" t="s">
        <v>63</v>
      </c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6"/>
    </row>
    <row r="66" spans="1:14" ht="12.75">
      <c r="A66" s="11" t="s">
        <v>64</v>
      </c>
      <c r="B66" s="1">
        <v>346257</v>
      </c>
      <c r="C66" s="1">
        <v>251867</v>
      </c>
      <c r="D66" s="1">
        <v>292522</v>
      </c>
      <c r="E66" s="1">
        <v>280852</v>
      </c>
      <c r="F66" s="1">
        <v>280015</v>
      </c>
      <c r="G66" s="1">
        <v>291542</v>
      </c>
      <c r="H66" s="1">
        <v>325497</v>
      </c>
      <c r="I66" s="1">
        <v>294158</v>
      </c>
      <c r="J66" s="1">
        <v>282628</v>
      </c>
      <c r="K66" s="1">
        <v>315622</v>
      </c>
      <c r="L66" s="1">
        <v>302437</v>
      </c>
      <c r="M66" s="1">
        <v>362855</v>
      </c>
      <c r="N66" s="4">
        <f>SUM(B66:M66)</f>
        <v>3626252</v>
      </c>
    </row>
    <row r="67" spans="1:14" ht="12.75">
      <c r="A67" s="11" t="s">
        <v>141</v>
      </c>
      <c r="B67" s="1"/>
      <c r="C67" s="1"/>
      <c r="D67" s="1"/>
      <c r="E67" s="1"/>
      <c r="F67" s="1"/>
      <c r="G67" s="1"/>
      <c r="H67" s="1"/>
      <c r="I67" s="1"/>
      <c r="J67" s="1">
        <v>73163</v>
      </c>
      <c r="K67" s="1">
        <v>196229</v>
      </c>
      <c r="L67" s="1">
        <v>190897</v>
      </c>
      <c r="M67" s="1">
        <v>229389</v>
      </c>
      <c r="N67" s="4">
        <f>SUM(B67:M67)</f>
        <v>689678</v>
      </c>
    </row>
    <row r="68" spans="1:14" ht="12.75">
      <c r="A68" s="12" t="s">
        <v>20</v>
      </c>
      <c r="B68" s="10">
        <f aca="true" t="shared" si="12" ref="B68:M68">SUM(B66:B67)</f>
        <v>346257</v>
      </c>
      <c r="C68" s="10">
        <f t="shared" si="12"/>
        <v>251867</v>
      </c>
      <c r="D68" s="10">
        <f t="shared" si="12"/>
        <v>292522</v>
      </c>
      <c r="E68" s="10">
        <f t="shared" si="12"/>
        <v>280852</v>
      </c>
      <c r="F68" s="10">
        <f t="shared" si="12"/>
        <v>280015</v>
      </c>
      <c r="G68" s="10">
        <f t="shared" si="12"/>
        <v>291542</v>
      </c>
      <c r="H68" s="10">
        <f t="shared" si="12"/>
        <v>325497</v>
      </c>
      <c r="I68" s="10">
        <f t="shared" si="12"/>
        <v>294158</v>
      </c>
      <c r="J68" s="10">
        <f t="shared" si="12"/>
        <v>355791</v>
      </c>
      <c r="K68" s="10">
        <f t="shared" si="12"/>
        <v>511851</v>
      </c>
      <c r="L68" s="10">
        <f t="shared" si="12"/>
        <v>493334</v>
      </c>
      <c r="M68" s="10">
        <f t="shared" si="12"/>
        <v>592244</v>
      </c>
      <c r="N68" s="22">
        <f>SUM(B68:M68)</f>
        <v>4315930</v>
      </c>
    </row>
    <row r="69" spans="1:14" ht="12.75">
      <c r="A69" s="474" t="s">
        <v>65</v>
      </c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6"/>
    </row>
    <row r="70" spans="1:14" ht="12.75">
      <c r="A70" s="11" t="s">
        <v>66</v>
      </c>
      <c r="B70" s="1">
        <v>89391</v>
      </c>
      <c r="C70" s="1">
        <v>64789</v>
      </c>
      <c r="D70" s="1">
        <v>72105</v>
      </c>
      <c r="E70" s="1">
        <v>69322</v>
      </c>
      <c r="F70" s="1">
        <v>69135</v>
      </c>
      <c r="G70" s="1">
        <v>68158</v>
      </c>
      <c r="H70" s="1">
        <v>75217</v>
      </c>
      <c r="I70" s="1">
        <v>76027</v>
      </c>
      <c r="J70" s="1">
        <v>71364</v>
      </c>
      <c r="K70" s="1">
        <v>77119</v>
      </c>
      <c r="L70" s="1">
        <v>73935</v>
      </c>
      <c r="M70" s="1">
        <v>84600</v>
      </c>
      <c r="N70" s="4">
        <f aca="true" t="shared" si="13" ref="N70:N75">SUM(B70:M70)</f>
        <v>891162</v>
      </c>
    </row>
    <row r="71" spans="1:14" ht="12.75">
      <c r="A71" s="11" t="s">
        <v>67</v>
      </c>
      <c r="B71" s="1">
        <v>241518</v>
      </c>
      <c r="C71" s="1">
        <v>176894</v>
      </c>
      <c r="D71" s="1">
        <v>202343</v>
      </c>
      <c r="E71" s="1">
        <v>198158</v>
      </c>
      <c r="F71" s="1">
        <v>200382</v>
      </c>
      <c r="G71" s="1">
        <v>201333</v>
      </c>
      <c r="H71" s="1">
        <v>210753</v>
      </c>
      <c r="I71" s="1">
        <v>209875</v>
      </c>
      <c r="J71" s="1">
        <v>205951</v>
      </c>
      <c r="K71" s="1">
        <v>235190</v>
      </c>
      <c r="L71" s="1">
        <v>217078</v>
      </c>
      <c r="M71" s="1">
        <v>253348</v>
      </c>
      <c r="N71" s="4">
        <f t="shared" si="13"/>
        <v>2552823</v>
      </c>
    </row>
    <row r="72" spans="1:14" ht="12.75" customHeight="1">
      <c r="A72" s="11" t="s">
        <v>68</v>
      </c>
      <c r="B72" s="1">
        <v>182394</v>
      </c>
      <c r="C72" s="1">
        <v>140722</v>
      </c>
      <c r="D72" s="1">
        <v>163328</v>
      </c>
      <c r="E72" s="1">
        <v>155368</v>
      </c>
      <c r="F72" s="1">
        <v>161887</v>
      </c>
      <c r="G72" s="1">
        <v>160486</v>
      </c>
      <c r="H72" s="1">
        <v>177986</v>
      </c>
      <c r="I72" s="1">
        <v>168098</v>
      </c>
      <c r="J72" s="1">
        <v>158241</v>
      </c>
      <c r="K72" s="1">
        <v>176426</v>
      </c>
      <c r="L72" s="1">
        <v>165149</v>
      </c>
      <c r="M72" s="1">
        <v>203410</v>
      </c>
      <c r="N72" s="4">
        <f t="shared" si="13"/>
        <v>2013495</v>
      </c>
    </row>
    <row r="73" spans="1:14" ht="12.75">
      <c r="A73" s="11" t="s">
        <v>69</v>
      </c>
      <c r="B73" s="1">
        <v>85838</v>
      </c>
      <c r="C73" s="1">
        <v>62605</v>
      </c>
      <c r="D73" s="1">
        <v>75599</v>
      </c>
      <c r="E73" s="1">
        <v>72351</v>
      </c>
      <c r="F73" s="1">
        <v>72690</v>
      </c>
      <c r="G73" s="1">
        <v>74844</v>
      </c>
      <c r="H73" s="1">
        <v>82524</v>
      </c>
      <c r="I73" s="1">
        <v>77661</v>
      </c>
      <c r="J73" s="1">
        <v>76334</v>
      </c>
      <c r="K73" s="1">
        <v>81346</v>
      </c>
      <c r="L73" s="1">
        <v>76046</v>
      </c>
      <c r="M73" s="1">
        <v>90842</v>
      </c>
      <c r="N73" s="4">
        <f t="shared" si="13"/>
        <v>928680</v>
      </c>
    </row>
    <row r="74" spans="1:14" ht="12.75">
      <c r="A74" s="11" t="s">
        <v>70</v>
      </c>
      <c r="B74" s="1">
        <v>126789</v>
      </c>
      <c r="C74" s="1">
        <v>94211</v>
      </c>
      <c r="D74" s="1">
        <v>111075</v>
      </c>
      <c r="E74" s="1">
        <v>108830</v>
      </c>
      <c r="F74" s="1">
        <v>109315</v>
      </c>
      <c r="G74" s="1">
        <v>110079</v>
      </c>
      <c r="H74" s="1">
        <v>117123</v>
      </c>
      <c r="I74" s="1">
        <v>116063</v>
      </c>
      <c r="J74" s="1">
        <v>116444</v>
      </c>
      <c r="K74" s="1">
        <v>117212</v>
      </c>
      <c r="L74" s="1">
        <v>112569</v>
      </c>
      <c r="M74" s="1">
        <v>126364</v>
      </c>
      <c r="N74" s="4">
        <f t="shared" si="13"/>
        <v>1366074</v>
      </c>
    </row>
    <row r="75" spans="1:14" ht="12.75" customHeight="1">
      <c r="A75" s="11" t="s">
        <v>71</v>
      </c>
      <c r="B75" s="1">
        <v>126566</v>
      </c>
      <c r="C75" s="1">
        <v>90026</v>
      </c>
      <c r="D75" s="1">
        <v>105395</v>
      </c>
      <c r="E75" s="1">
        <v>102486</v>
      </c>
      <c r="F75" s="1">
        <v>104444</v>
      </c>
      <c r="G75" s="1">
        <v>104407</v>
      </c>
      <c r="H75" s="1">
        <v>114058</v>
      </c>
      <c r="I75" s="1">
        <v>107610</v>
      </c>
      <c r="J75" s="1">
        <v>105069</v>
      </c>
      <c r="K75" s="1">
        <v>115773</v>
      </c>
      <c r="L75" s="1">
        <v>107037</v>
      </c>
      <c r="M75" s="1">
        <v>125336</v>
      </c>
      <c r="N75" s="4">
        <f t="shared" si="13"/>
        <v>1308207</v>
      </c>
    </row>
    <row r="76" spans="1:14" ht="12.75">
      <c r="A76" s="12" t="s">
        <v>20</v>
      </c>
      <c r="B76" s="10">
        <f aca="true" t="shared" si="14" ref="B76:N76">SUM(B70:B75)</f>
        <v>852496</v>
      </c>
      <c r="C76" s="10">
        <f t="shared" si="14"/>
        <v>629247</v>
      </c>
      <c r="D76" s="10">
        <f t="shared" si="14"/>
        <v>729845</v>
      </c>
      <c r="E76" s="10">
        <f t="shared" si="14"/>
        <v>706515</v>
      </c>
      <c r="F76" s="10">
        <f t="shared" si="14"/>
        <v>717853</v>
      </c>
      <c r="G76" s="10">
        <f t="shared" si="14"/>
        <v>719307</v>
      </c>
      <c r="H76" s="10">
        <f t="shared" si="14"/>
        <v>777661</v>
      </c>
      <c r="I76" s="10">
        <f t="shared" si="14"/>
        <v>755334</v>
      </c>
      <c r="J76" s="10">
        <f t="shared" si="14"/>
        <v>733403</v>
      </c>
      <c r="K76" s="10">
        <f t="shared" si="14"/>
        <v>803066</v>
      </c>
      <c r="L76" s="10">
        <f t="shared" si="14"/>
        <v>751814</v>
      </c>
      <c r="M76" s="10">
        <f t="shared" si="14"/>
        <v>883900</v>
      </c>
      <c r="N76" s="22">
        <f t="shared" si="14"/>
        <v>9060441</v>
      </c>
    </row>
    <row r="77" spans="1:14" ht="12.75">
      <c r="A77" s="474" t="s">
        <v>72</v>
      </c>
      <c r="B77" s="475"/>
      <c r="C77" s="475"/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476"/>
    </row>
    <row r="78" spans="1:14" ht="12.75">
      <c r="A78" s="11" t="s">
        <v>73</v>
      </c>
      <c r="B78" s="1">
        <v>229634</v>
      </c>
      <c r="C78" s="1">
        <v>202964</v>
      </c>
      <c r="D78" s="1">
        <v>226671</v>
      </c>
      <c r="E78" s="1">
        <v>218103</v>
      </c>
      <c r="F78" s="1">
        <v>227440</v>
      </c>
      <c r="G78" s="1">
        <v>232057</v>
      </c>
      <c r="H78" s="1">
        <v>237444</v>
      </c>
      <c r="I78" s="1">
        <v>242524</v>
      </c>
      <c r="J78" s="1">
        <v>229841</v>
      </c>
      <c r="K78" s="1">
        <v>236009</v>
      </c>
      <c r="L78" s="1">
        <v>230587</v>
      </c>
      <c r="M78" s="1">
        <v>278043</v>
      </c>
      <c r="N78" s="4">
        <f aca="true" t="shared" si="15" ref="N78:N87">SUM(B78:M78)</f>
        <v>2791317</v>
      </c>
    </row>
    <row r="79" spans="1:14" ht="12.75">
      <c r="A79" s="11" t="s">
        <v>74</v>
      </c>
      <c r="B79" s="1">
        <v>105401</v>
      </c>
      <c r="C79" s="1">
        <v>100191</v>
      </c>
      <c r="D79" s="1">
        <v>113534</v>
      </c>
      <c r="E79" s="1">
        <v>104595</v>
      </c>
      <c r="F79" s="1">
        <v>109785</v>
      </c>
      <c r="G79" s="1">
        <v>105133</v>
      </c>
      <c r="H79" s="1">
        <v>112075</v>
      </c>
      <c r="I79" s="1">
        <v>120807</v>
      </c>
      <c r="J79" s="1">
        <v>114863</v>
      </c>
      <c r="K79" s="1">
        <v>119634</v>
      </c>
      <c r="L79" s="1">
        <v>107143</v>
      </c>
      <c r="M79" s="1">
        <v>5650</v>
      </c>
      <c r="N79" s="4">
        <f t="shared" si="15"/>
        <v>1218811</v>
      </c>
    </row>
    <row r="80" spans="1:14" ht="12.75">
      <c r="A80" s="11" t="s">
        <v>75</v>
      </c>
      <c r="B80" s="1">
        <v>277614</v>
      </c>
      <c r="C80" s="1">
        <v>218877</v>
      </c>
      <c r="D80" s="1">
        <v>249338</v>
      </c>
      <c r="E80" s="1">
        <v>241791</v>
      </c>
      <c r="F80" s="1">
        <v>242082</v>
      </c>
      <c r="G80" s="1">
        <v>289292</v>
      </c>
      <c r="H80" s="1">
        <v>276534</v>
      </c>
      <c r="I80" s="1">
        <v>298776</v>
      </c>
      <c r="J80" s="1">
        <v>256382</v>
      </c>
      <c r="K80" s="1">
        <v>270635</v>
      </c>
      <c r="L80" s="1">
        <v>255447</v>
      </c>
      <c r="M80" s="1">
        <v>304540</v>
      </c>
      <c r="N80" s="4">
        <f t="shared" si="15"/>
        <v>3181308</v>
      </c>
    </row>
    <row r="81" spans="1:14" ht="12.75">
      <c r="A81" s="11" t="s">
        <v>76</v>
      </c>
      <c r="B81" s="1">
        <v>326013</v>
      </c>
      <c r="C81" s="1">
        <v>297143</v>
      </c>
      <c r="D81" s="1">
        <v>333654</v>
      </c>
      <c r="E81" s="1">
        <v>311981</v>
      </c>
      <c r="F81" s="1">
        <v>339592</v>
      </c>
      <c r="G81" s="1">
        <v>346836</v>
      </c>
      <c r="H81" s="1">
        <v>358822</v>
      </c>
      <c r="I81" s="1">
        <v>357588</v>
      </c>
      <c r="J81" s="1">
        <v>336434</v>
      </c>
      <c r="K81" s="1">
        <v>348195</v>
      </c>
      <c r="L81" s="1">
        <v>343140</v>
      </c>
      <c r="M81" s="1">
        <v>482743</v>
      </c>
      <c r="N81" s="4">
        <f t="shared" si="15"/>
        <v>4182141</v>
      </c>
    </row>
    <row r="82" spans="1:14" ht="12.75">
      <c r="A82" s="11" t="s">
        <v>77</v>
      </c>
      <c r="B82" s="1">
        <v>256530</v>
      </c>
      <c r="C82" s="1">
        <v>202499</v>
      </c>
      <c r="D82" s="1">
        <v>228656</v>
      </c>
      <c r="E82" s="1">
        <v>222344</v>
      </c>
      <c r="F82" s="1">
        <v>215271</v>
      </c>
      <c r="G82" s="1">
        <v>179172</v>
      </c>
      <c r="H82" s="1">
        <v>233610</v>
      </c>
      <c r="I82" s="1">
        <v>202368</v>
      </c>
      <c r="J82" s="1">
        <v>196362</v>
      </c>
      <c r="K82" s="1">
        <v>222839</v>
      </c>
      <c r="L82" s="1">
        <v>204043</v>
      </c>
      <c r="M82" s="1">
        <v>221325</v>
      </c>
      <c r="N82" s="4">
        <f t="shared" si="15"/>
        <v>2585019</v>
      </c>
    </row>
    <row r="83" spans="1:14" ht="12.75">
      <c r="A83" s="11" t="s">
        <v>78</v>
      </c>
      <c r="B83" s="1">
        <v>51822</v>
      </c>
      <c r="C83" s="1">
        <v>43550</v>
      </c>
      <c r="D83" s="1">
        <v>48914</v>
      </c>
      <c r="E83" s="1">
        <v>47313</v>
      </c>
      <c r="F83" s="1">
        <v>48470</v>
      </c>
      <c r="G83" s="1">
        <v>61368</v>
      </c>
      <c r="H83" s="1">
        <v>54374</v>
      </c>
      <c r="I83" s="1">
        <v>63610</v>
      </c>
      <c r="J83" s="1">
        <v>52854</v>
      </c>
      <c r="K83" s="1">
        <v>54029</v>
      </c>
      <c r="L83" s="1">
        <v>53520</v>
      </c>
      <c r="M83" s="1">
        <v>54572</v>
      </c>
      <c r="N83" s="4">
        <f t="shared" si="15"/>
        <v>634396</v>
      </c>
    </row>
    <row r="84" spans="1:14" ht="12.75">
      <c r="A84" s="11" t="s">
        <v>79</v>
      </c>
      <c r="B84" s="1">
        <v>156733</v>
      </c>
      <c r="C84" s="1">
        <v>119493</v>
      </c>
      <c r="D84" s="1">
        <v>135237</v>
      </c>
      <c r="E84" s="1">
        <v>136264</v>
      </c>
      <c r="F84" s="1">
        <v>129709</v>
      </c>
      <c r="G84" s="1">
        <v>133021</v>
      </c>
      <c r="H84" s="1">
        <v>148711</v>
      </c>
      <c r="I84" s="1">
        <v>141853</v>
      </c>
      <c r="J84" s="1">
        <v>130736</v>
      </c>
      <c r="K84" s="1">
        <v>140490</v>
      </c>
      <c r="L84" s="1">
        <v>133069</v>
      </c>
      <c r="M84" s="1">
        <v>151572</v>
      </c>
      <c r="N84" s="4">
        <f t="shared" si="15"/>
        <v>1656888</v>
      </c>
    </row>
    <row r="85" spans="1:14" ht="12.75">
      <c r="A85" s="11" t="s">
        <v>115</v>
      </c>
      <c r="B85" s="1">
        <v>18572</v>
      </c>
      <c r="C85" s="1">
        <v>15019</v>
      </c>
      <c r="D85" s="1">
        <v>16947</v>
      </c>
      <c r="E85" s="1">
        <v>17194</v>
      </c>
      <c r="F85" s="1">
        <v>18428</v>
      </c>
      <c r="G85" s="1">
        <v>25348</v>
      </c>
      <c r="H85" s="1">
        <v>17332</v>
      </c>
      <c r="I85" s="1">
        <v>23488</v>
      </c>
      <c r="J85" s="1">
        <v>19022</v>
      </c>
      <c r="K85" s="1">
        <v>19916</v>
      </c>
      <c r="L85" s="1">
        <v>18933</v>
      </c>
      <c r="M85" s="1">
        <v>53220</v>
      </c>
      <c r="N85" s="4">
        <f t="shared" si="15"/>
        <v>263419</v>
      </c>
    </row>
    <row r="86" spans="1:14" ht="12.75">
      <c r="A86" s="11" t="s">
        <v>80</v>
      </c>
      <c r="B86" s="1">
        <v>231421</v>
      </c>
      <c r="C86" s="1">
        <v>187020</v>
      </c>
      <c r="D86" s="1">
        <v>211475</v>
      </c>
      <c r="E86" s="1">
        <v>207229</v>
      </c>
      <c r="F86" s="1">
        <v>206217</v>
      </c>
      <c r="G86" s="1">
        <v>208630</v>
      </c>
      <c r="H86" s="1">
        <v>229244</v>
      </c>
      <c r="I86" s="1">
        <v>224519</v>
      </c>
      <c r="J86" s="1">
        <v>209519</v>
      </c>
      <c r="K86" s="1">
        <v>221289</v>
      </c>
      <c r="L86" s="1">
        <v>215820</v>
      </c>
      <c r="M86" s="1">
        <v>251427</v>
      </c>
      <c r="N86" s="4">
        <f t="shared" si="15"/>
        <v>2603810</v>
      </c>
    </row>
    <row r="87" spans="1:14" ht="12.75">
      <c r="A87" s="11" t="s">
        <v>129</v>
      </c>
      <c r="B87" s="1">
        <v>137177</v>
      </c>
      <c r="C87" s="1">
        <v>113938</v>
      </c>
      <c r="D87" s="1">
        <v>123684</v>
      </c>
      <c r="E87" s="1">
        <v>123645</v>
      </c>
      <c r="F87" s="1">
        <v>125614</v>
      </c>
      <c r="G87" s="1">
        <v>125621</v>
      </c>
      <c r="H87" s="1">
        <v>135444</v>
      </c>
      <c r="I87" s="1">
        <v>132102</v>
      </c>
      <c r="J87" s="1">
        <v>130401</v>
      </c>
      <c r="K87" s="1">
        <v>137136</v>
      </c>
      <c r="L87" s="1">
        <v>120701</v>
      </c>
      <c r="M87" s="1">
        <v>116948</v>
      </c>
      <c r="N87" s="4">
        <f t="shared" si="15"/>
        <v>1522411</v>
      </c>
    </row>
    <row r="88" spans="1:14" ht="12.75">
      <c r="A88" s="12" t="s">
        <v>20</v>
      </c>
      <c r="B88" s="10">
        <f aca="true" t="shared" si="16" ref="B88:N88">SUM(B78:B87)</f>
        <v>1790917</v>
      </c>
      <c r="C88" s="10">
        <f t="shared" si="16"/>
        <v>1500694</v>
      </c>
      <c r="D88" s="10">
        <f t="shared" si="16"/>
        <v>1688110</v>
      </c>
      <c r="E88" s="10">
        <f t="shared" si="16"/>
        <v>1630459</v>
      </c>
      <c r="F88" s="10">
        <f t="shared" si="16"/>
        <v>1662608</v>
      </c>
      <c r="G88" s="10">
        <f t="shared" si="16"/>
        <v>1706478</v>
      </c>
      <c r="H88" s="10">
        <f t="shared" si="16"/>
        <v>1803590</v>
      </c>
      <c r="I88" s="10">
        <f t="shared" si="16"/>
        <v>1807635</v>
      </c>
      <c r="J88" s="10">
        <f t="shared" si="16"/>
        <v>1676414</v>
      </c>
      <c r="K88" s="10">
        <f t="shared" si="16"/>
        <v>1770172</v>
      </c>
      <c r="L88" s="10">
        <f t="shared" si="16"/>
        <v>1682403</v>
      </c>
      <c r="M88" s="10">
        <f t="shared" si="16"/>
        <v>1920040</v>
      </c>
      <c r="N88" s="22">
        <f t="shared" si="16"/>
        <v>20639520</v>
      </c>
    </row>
    <row r="89" spans="1:14" ht="12.75">
      <c r="A89" s="474" t="s">
        <v>81</v>
      </c>
      <c r="B89" s="475"/>
      <c r="C89" s="475"/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6"/>
    </row>
    <row r="90" spans="1:14" ht="12.75">
      <c r="A90" s="11" t="s">
        <v>82</v>
      </c>
      <c r="B90" s="1">
        <v>377368</v>
      </c>
      <c r="C90" s="1">
        <v>246413</v>
      </c>
      <c r="D90" s="1">
        <v>294298</v>
      </c>
      <c r="E90" s="1">
        <v>286443</v>
      </c>
      <c r="F90" s="1">
        <v>278817</v>
      </c>
      <c r="G90" s="1">
        <v>302751</v>
      </c>
      <c r="H90" s="1">
        <v>362505</v>
      </c>
      <c r="I90" s="1">
        <v>300482</v>
      </c>
      <c r="J90" s="1">
        <v>218566</v>
      </c>
      <c r="K90" s="1">
        <v>152284</v>
      </c>
      <c r="L90" s="1">
        <v>134738</v>
      </c>
      <c r="M90" s="1">
        <v>171758</v>
      </c>
      <c r="N90" s="4">
        <f>SUM(B90:M90)</f>
        <v>3126423</v>
      </c>
    </row>
    <row r="91" spans="1:14" ht="12.75">
      <c r="A91" s="11" t="s">
        <v>83</v>
      </c>
      <c r="B91" s="1">
        <v>145460</v>
      </c>
      <c r="C91" s="1">
        <v>111156</v>
      </c>
      <c r="D91" s="1">
        <v>128426</v>
      </c>
      <c r="E91" s="1">
        <v>122396</v>
      </c>
      <c r="F91" s="1">
        <v>120900</v>
      </c>
      <c r="G91" s="1">
        <v>127451</v>
      </c>
      <c r="H91" s="1">
        <v>150527</v>
      </c>
      <c r="I91" s="1">
        <v>127665</v>
      </c>
      <c r="J91" s="1">
        <v>125191</v>
      </c>
      <c r="K91" s="1">
        <v>135896</v>
      </c>
      <c r="L91" s="1">
        <v>130290</v>
      </c>
      <c r="M91" s="1">
        <v>154687</v>
      </c>
      <c r="N91" s="4">
        <f>SUM(B91:M91)</f>
        <v>1580045</v>
      </c>
    </row>
    <row r="92" spans="1:14" ht="12.75">
      <c r="A92" s="11" t="s">
        <v>84</v>
      </c>
      <c r="B92" s="1">
        <v>93442</v>
      </c>
      <c r="C92" s="1">
        <v>63410</v>
      </c>
      <c r="D92" s="1">
        <v>75661</v>
      </c>
      <c r="E92" s="1">
        <v>72510</v>
      </c>
      <c r="F92" s="1">
        <v>70490</v>
      </c>
      <c r="G92" s="1">
        <v>77627</v>
      </c>
      <c r="H92" s="1">
        <v>97442</v>
      </c>
      <c r="I92" s="1">
        <v>75985</v>
      </c>
      <c r="J92" s="1">
        <v>73513</v>
      </c>
      <c r="K92" s="1">
        <v>85180</v>
      </c>
      <c r="L92" s="1">
        <v>80891</v>
      </c>
      <c r="M92" s="1">
        <v>102391</v>
      </c>
      <c r="N92" s="4">
        <f>SUM(B92:M92)</f>
        <v>968542</v>
      </c>
    </row>
    <row r="93" spans="1:14" ht="12.75">
      <c r="A93" s="12" t="s">
        <v>20</v>
      </c>
      <c r="B93" s="10">
        <f aca="true" t="shared" si="17" ref="B93:N93">SUM(B90:B92)</f>
        <v>616270</v>
      </c>
      <c r="C93" s="10">
        <f t="shared" si="17"/>
        <v>420979</v>
      </c>
      <c r="D93" s="10">
        <f t="shared" si="17"/>
        <v>498385</v>
      </c>
      <c r="E93" s="10">
        <f t="shared" si="17"/>
        <v>481349</v>
      </c>
      <c r="F93" s="10">
        <f t="shared" si="17"/>
        <v>470207</v>
      </c>
      <c r="G93" s="10">
        <f t="shared" si="17"/>
        <v>507829</v>
      </c>
      <c r="H93" s="10">
        <f t="shared" si="17"/>
        <v>610474</v>
      </c>
      <c r="I93" s="10">
        <f t="shared" si="17"/>
        <v>504132</v>
      </c>
      <c r="J93" s="10">
        <f t="shared" si="17"/>
        <v>417270</v>
      </c>
      <c r="K93" s="10">
        <f t="shared" si="17"/>
        <v>373360</v>
      </c>
      <c r="L93" s="10">
        <f t="shared" si="17"/>
        <v>345919</v>
      </c>
      <c r="M93" s="10">
        <f t="shared" si="17"/>
        <v>428836</v>
      </c>
      <c r="N93" s="22">
        <f t="shared" si="17"/>
        <v>5675010</v>
      </c>
    </row>
    <row r="94" spans="1:14" ht="12.75">
      <c r="A94" s="474" t="s">
        <v>88</v>
      </c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6"/>
    </row>
    <row r="95" spans="1:14" ht="12.75">
      <c r="A95" s="11" t="s">
        <v>89</v>
      </c>
      <c r="B95" s="1">
        <v>270013</v>
      </c>
      <c r="C95" s="1">
        <v>216680</v>
      </c>
      <c r="D95" s="1">
        <v>244185</v>
      </c>
      <c r="E95" s="1">
        <v>235214</v>
      </c>
      <c r="F95" s="1">
        <v>238835</v>
      </c>
      <c r="G95" s="1">
        <v>237690</v>
      </c>
      <c r="H95" s="1">
        <v>258991</v>
      </c>
      <c r="I95" s="1">
        <v>262860</v>
      </c>
      <c r="J95" s="1">
        <v>241553</v>
      </c>
      <c r="K95" s="1">
        <v>258872</v>
      </c>
      <c r="L95" s="1">
        <v>247788</v>
      </c>
      <c r="M95" s="1">
        <v>277355</v>
      </c>
      <c r="N95" s="4">
        <f>SUM(B95:M95)</f>
        <v>2990036</v>
      </c>
    </row>
    <row r="96" spans="1:14" ht="12.75">
      <c r="A96" s="12" t="s">
        <v>20</v>
      </c>
      <c r="B96" s="10">
        <f aca="true" t="shared" si="18" ref="B96:N96">SUM(B95)</f>
        <v>270013</v>
      </c>
      <c r="C96" s="10">
        <f t="shared" si="18"/>
        <v>216680</v>
      </c>
      <c r="D96" s="10">
        <f t="shared" si="18"/>
        <v>244185</v>
      </c>
      <c r="E96" s="10">
        <f t="shared" si="18"/>
        <v>235214</v>
      </c>
      <c r="F96" s="10">
        <f t="shared" si="18"/>
        <v>238835</v>
      </c>
      <c r="G96" s="10">
        <f t="shared" si="18"/>
        <v>237690</v>
      </c>
      <c r="H96" s="10">
        <f t="shared" si="18"/>
        <v>258991</v>
      </c>
      <c r="I96" s="10">
        <f t="shared" si="18"/>
        <v>262860</v>
      </c>
      <c r="J96" s="10">
        <f t="shared" si="18"/>
        <v>241553</v>
      </c>
      <c r="K96" s="10">
        <f t="shared" si="18"/>
        <v>258872</v>
      </c>
      <c r="L96" s="10">
        <f t="shared" si="18"/>
        <v>247788</v>
      </c>
      <c r="M96" s="10">
        <f t="shared" si="18"/>
        <v>277355</v>
      </c>
      <c r="N96" s="22">
        <f t="shared" si="18"/>
        <v>2990036</v>
      </c>
    </row>
    <row r="97" spans="1:14" ht="12.75">
      <c r="A97" s="474" t="s">
        <v>90</v>
      </c>
      <c r="B97" s="475"/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6"/>
    </row>
    <row r="98" spans="1:14" ht="12.75">
      <c r="A98" s="11" t="s">
        <v>91</v>
      </c>
      <c r="B98" s="1">
        <v>71454</v>
      </c>
      <c r="C98" s="1">
        <v>64595</v>
      </c>
      <c r="D98" s="1">
        <v>69911</v>
      </c>
      <c r="E98" s="1">
        <v>67333</v>
      </c>
      <c r="F98" s="1">
        <v>63368</v>
      </c>
      <c r="G98" s="1">
        <v>63747</v>
      </c>
      <c r="H98" s="1">
        <v>66884</v>
      </c>
      <c r="I98" s="1">
        <v>62771</v>
      </c>
      <c r="J98" s="1">
        <v>63631</v>
      </c>
      <c r="K98" s="1">
        <v>66796</v>
      </c>
      <c r="L98" s="1">
        <v>66762</v>
      </c>
      <c r="M98" s="1">
        <v>57679</v>
      </c>
      <c r="N98" s="4">
        <f>SUM(B98:M98)</f>
        <v>784931</v>
      </c>
    </row>
    <row r="99" spans="1:14" ht="12.75">
      <c r="A99" s="11" t="s">
        <v>92</v>
      </c>
      <c r="B99" s="1">
        <v>147481</v>
      </c>
      <c r="C99" s="1">
        <v>103041</v>
      </c>
      <c r="D99" s="1">
        <v>119470</v>
      </c>
      <c r="E99" s="1">
        <v>119038</v>
      </c>
      <c r="F99" s="1">
        <v>117564</v>
      </c>
      <c r="G99" s="1">
        <v>120806</v>
      </c>
      <c r="H99" s="1">
        <v>127844</v>
      </c>
      <c r="I99" s="1">
        <v>119383</v>
      </c>
      <c r="J99" s="1">
        <v>114566</v>
      </c>
      <c r="K99" s="1">
        <v>122826</v>
      </c>
      <c r="L99" s="1">
        <v>242660</v>
      </c>
      <c r="M99" s="1">
        <v>137974</v>
      </c>
      <c r="N99" s="4">
        <f>SUM(B99:M99)</f>
        <v>1592653</v>
      </c>
    </row>
    <row r="100" spans="1:14" ht="12.75">
      <c r="A100" s="11" t="s">
        <v>93</v>
      </c>
      <c r="B100" s="1">
        <v>95324</v>
      </c>
      <c r="C100" s="1">
        <v>72956</v>
      </c>
      <c r="D100" s="1">
        <v>88440</v>
      </c>
      <c r="E100" s="1">
        <v>82422</v>
      </c>
      <c r="F100" s="1">
        <v>80625</v>
      </c>
      <c r="G100" s="1">
        <v>79732</v>
      </c>
      <c r="H100" s="1">
        <v>83855</v>
      </c>
      <c r="I100" s="1">
        <v>79970</v>
      </c>
      <c r="J100" s="1">
        <v>77301</v>
      </c>
      <c r="K100" s="1">
        <v>82518</v>
      </c>
      <c r="L100" s="1">
        <v>85000</v>
      </c>
      <c r="M100" s="1">
        <v>56420</v>
      </c>
      <c r="N100" s="4">
        <f>SUM(B100:M100)</f>
        <v>964563</v>
      </c>
    </row>
    <row r="101" spans="1:14" ht="12.75">
      <c r="A101" s="12" t="s">
        <v>20</v>
      </c>
      <c r="B101" s="10">
        <f aca="true" t="shared" si="19" ref="B101:N101">SUM(B98:B100)</f>
        <v>314259</v>
      </c>
      <c r="C101" s="10">
        <f t="shared" si="19"/>
        <v>240592</v>
      </c>
      <c r="D101" s="10">
        <f t="shared" si="19"/>
        <v>277821</v>
      </c>
      <c r="E101" s="10">
        <f t="shared" si="19"/>
        <v>268793</v>
      </c>
      <c r="F101" s="10">
        <f t="shared" si="19"/>
        <v>261557</v>
      </c>
      <c r="G101" s="10">
        <f t="shared" si="19"/>
        <v>264285</v>
      </c>
      <c r="H101" s="10">
        <f t="shared" si="19"/>
        <v>278583</v>
      </c>
      <c r="I101" s="10">
        <f t="shared" si="19"/>
        <v>262124</v>
      </c>
      <c r="J101" s="10">
        <f t="shared" si="19"/>
        <v>255498</v>
      </c>
      <c r="K101" s="10">
        <f t="shared" si="19"/>
        <v>272140</v>
      </c>
      <c r="L101" s="10">
        <f t="shared" si="19"/>
        <v>394422</v>
      </c>
      <c r="M101" s="10">
        <f t="shared" si="19"/>
        <v>252073</v>
      </c>
      <c r="N101" s="22">
        <f t="shared" si="19"/>
        <v>3342147</v>
      </c>
    </row>
    <row r="102" spans="1:14" ht="12.75">
      <c r="A102" s="474" t="s">
        <v>94</v>
      </c>
      <c r="B102" s="475"/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6"/>
    </row>
    <row r="103" spans="1:14" ht="12.75">
      <c r="A103" s="11" t="s">
        <v>116</v>
      </c>
      <c r="B103" s="1">
        <v>49891</v>
      </c>
      <c r="C103" s="1">
        <v>33570</v>
      </c>
      <c r="D103" s="1">
        <v>38950</v>
      </c>
      <c r="E103" s="1">
        <v>37351</v>
      </c>
      <c r="F103" s="1">
        <v>36043</v>
      </c>
      <c r="G103" s="1">
        <v>37945</v>
      </c>
      <c r="H103" s="1">
        <v>43157</v>
      </c>
      <c r="I103" s="1">
        <v>42759</v>
      </c>
      <c r="J103" s="1">
        <v>36593</v>
      </c>
      <c r="K103" s="1">
        <v>39319</v>
      </c>
      <c r="L103" s="1">
        <v>36429</v>
      </c>
      <c r="M103" s="1">
        <v>41479</v>
      </c>
      <c r="N103" s="4">
        <f>SUM(B103:M103)</f>
        <v>473486</v>
      </c>
    </row>
    <row r="104" spans="1:14" ht="12.75">
      <c r="A104" s="11" t="s">
        <v>117</v>
      </c>
      <c r="B104" s="1">
        <v>122444</v>
      </c>
      <c r="C104" s="1">
        <v>92100</v>
      </c>
      <c r="D104" s="1">
        <v>103406</v>
      </c>
      <c r="E104" s="1">
        <v>98642</v>
      </c>
      <c r="F104" s="1">
        <v>103556</v>
      </c>
      <c r="G104" s="1">
        <v>105938</v>
      </c>
      <c r="H104" s="1">
        <v>118776</v>
      </c>
      <c r="I104" s="1">
        <v>120584</v>
      </c>
      <c r="J104" s="1">
        <v>100192</v>
      </c>
      <c r="K104" s="1">
        <v>108522</v>
      </c>
      <c r="L104" s="1">
        <v>95432</v>
      </c>
      <c r="M104" s="1">
        <v>105962</v>
      </c>
      <c r="N104" s="4">
        <f>SUM(B104:M104)</f>
        <v>1275554</v>
      </c>
    </row>
    <row r="105" spans="1:14" ht="12.75">
      <c r="A105" s="11" t="s">
        <v>95</v>
      </c>
      <c r="B105" s="1">
        <v>124210</v>
      </c>
      <c r="C105" s="1">
        <v>106987</v>
      </c>
      <c r="D105" s="1">
        <v>120122</v>
      </c>
      <c r="E105" s="1">
        <v>114585</v>
      </c>
      <c r="F105" s="1">
        <v>114993</v>
      </c>
      <c r="G105" s="1">
        <v>114387</v>
      </c>
      <c r="H105" s="1">
        <v>126084</v>
      </c>
      <c r="I105" s="1">
        <v>127604</v>
      </c>
      <c r="J105" s="1">
        <v>117183</v>
      </c>
      <c r="K105" s="1">
        <v>124791</v>
      </c>
      <c r="L105" s="1">
        <v>119817</v>
      </c>
      <c r="M105" s="1">
        <v>133934</v>
      </c>
      <c r="N105" s="4">
        <f>SUM(B105:M105)</f>
        <v>1444697</v>
      </c>
    </row>
    <row r="106" spans="1:14" ht="12.75">
      <c r="A106" s="12" t="s">
        <v>20</v>
      </c>
      <c r="B106" s="10">
        <f aca="true" t="shared" si="20" ref="B106:N106">SUM(B103:B105)</f>
        <v>296545</v>
      </c>
      <c r="C106" s="10">
        <f t="shared" si="20"/>
        <v>232657</v>
      </c>
      <c r="D106" s="10">
        <f t="shared" si="20"/>
        <v>262478</v>
      </c>
      <c r="E106" s="10">
        <f t="shared" si="20"/>
        <v>250578</v>
      </c>
      <c r="F106" s="10">
        <f t="shared" si="20"/>
        <v>254592</v>
      </c>
      <c r="G106" s="10">
        <f t="shared" si="20"/>
        <v>258270</v>
      </c>
      <c r="H106" s="10">
        <f t="shared" si="20"/>
        <v>288017</v>
      </c>
      <c r="I106" s="10">
        <f t="shared" si="20"/>
        <v>290947</v>
      </c>
      <c r="J106" s="10">
        <f t="shared" si="20"/>
        <v>253968</v>
      </c>
      <c r="K106" s="10">
        <f t="shared" si="20"/>
        <v>272632</v>
      </c>
      <c r="L106" s="10">
        <f t="shared" si="20"/>
        <v>251678</v>
      </c>
      <c r="M106" s="10">
        <f t="shared" si="20"/>
        <v>281375</v>
      </c>
      <c r="N106" s="22">
        <f t="shared" si="20"/>
        <v>3193737</v>
      </c>
    </row>
    <row r="107" spans="1:14" ht="12.75">
      <c r="A107" s="474" t="s">
        <v>96</v>
      </c>
      <c r="B107" s="475"/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6"/>
    </row>
    <row r="108" spans="1:14" ht="12.75">
      <c r="A108" s="11" t="s">
        <v>97</v>
      </c>
      <c r="B108" s="1">
        <v>76496</v>
      </c>
      <c r="C108" s="1">
        <v>59611</v>
      </c>
      <c r="D108" s="1">
        <v>69713</v>
      </c>
      <c r="E108" s="1">
        <v>66123</v>
      </c>
      <c r="F108" s="1">
        <v>63778</v>
      </c>
      <c r="G108" s="1">
        <v>60210</v>
      </c>
      <c r="H108" s="1">
        <v>63454</v>
      </c>
      <c r="I108" s="1">
        <v>62309</v>
      </c>
      <c r="J108" s="1">
        <v>58943</v>
      </c>
      <c r="K108" s="1">
        <v>61771</v>
      </c>
      <c r="L108" s="1">
        <v>59915</v>
      </c>
      <c r="M108" s="1">
        <v>76752</v>
      </c>
      <c r="N108" s="4">
        <f aca="true" t="shared" si="21" ref="N108:N113">SUM(B108:M108)</f>
        <v>779075</v>
      </c>
    </row>
    <row r="109" spans="1:14" ht="12.75">
      <c r="A109" s="11" t="s">
        <v>98</v>
      </c>
      <c r="B109" s="1">
        <v>163382</v>
      </c>
      <c r="C109" s="1">
        <v>102361</v>
      </c>
      <c r="D109" s="1">
        <v>116093</v>
      </c>
      <c r="E109" s="1">
        <v>114334</v>
      </c>
      <c r="F109" s="1">
        <v>107583</v>
      </c>
      <c r="G109" s="1">
        <v>111233</v>
      </c>
      <c r="H109" s="1">
        <v>121530</v>
      </c>
      <c r="I109" s="1">
        <v>110695</v>
      </c>
      <c r="J109" s="1">
        <v>108465</v>
      </c>
      <c r="K109" s="1">
        <v>123778</v>
      </c>
      <c r="L109" s="1">
        <v>103400</v>
      </c>
      <c r="M109" s="1">
        <v>128102</v>
      </c>
      <c r="N109" s="4">
        <f t="shared" si="21"/>
        <v>1410956</v>
      </c>
    </row>
    <row r="110" spans="1:14" ht="12.75">
      <c r="A110" s="11" t="s">
        <v>99</v>
      </c>
      <c r="B110" s="1">
        <v>65121</v>
      </c>
      <c r="C110" s="1">
        <v>53894</v>
      </c>
      <c r="D110" s="1">
        <v>58845</v>
      </c>
      <c r="E110" s="1">
        <v>54635</v>
      </c>
      <c r="F110" s="1">
        <v>54471</v>
      </c>
      <c r="G110" s="1">
        <v>54108</v>
      </c>
      <c r="H110" s="1">
        <v>60935</v>
      </c>
      <c r="I110" s="1">
        <v>55692</v>
      </c>
      <c r="J110" s="1">
        <v>53973</v>
      </c>
      <c r="K110" s="1">
        <v>56846</v>
      </c>
      <c r="L110" s="1">
        <v>53654</v>
      </c>
      <c r="M110" s="1">
        <v>56924</v>
      </c>
      <c r="N110" s="4">
        <f t="shared" si="21"/>
        <v>679098</v>
      </c>
    </row>
    <row r="111" spans="1:14" ht="12.75">
      <c r="A111" s="11" t="s">
        <v>100</v>
      </c>
      <c r="B111" s="1">
        <v>102709</v>
      </c>
      <c r="C111" s="1">
        <v>60328</v>
      </c>
      <c r="D111" s="1">
        <v>68456</v>
      </c>
      <c r="E111" s="1">
        <v>66101</v>
      </c>
      <c r="F111" s="1">
        <v>62312</v>
      </c>
      <c r="G111" s="1">
        <v>65159</v>
      </c>
      <c r="H111" s="1">
        <v>74690</v>
      </c>
      <c r="I111" s="1">
        <v>69232</v>
      </c>
      <c r="J111" s="1">
        <v>64547</v>
      </c>
      <c r="K111" s="1">
        <v>70397</v>
      </c>
      <c r="L111" s="1">
        <v>64364</v>
      </c>
      <c r="M111" s="1">
        <v>68757</v>
      </c>
      <c r="N111" s="4">
        <f t="shared" si="21"/>
        <v>837052</v>
      </c>
    </row>
    <row r="112" spans="1:14" ht="12.75">
      <c r="A112" s="11" t="s">
        <v>101</v>
      </c>
      <c r="B112" s="1">
        <v>57898</v>
      </c>
      <c r="C112" s="1">
        <v>46895</v>
      </c>
      <c r="D112" s="1">
        <v>51842</v>
      </c>
      <c r="E112" s="1">
        <v>46080</v>
      </c>
      <c r="F112" s="1">
        <v>45225</v>
      </c>
      <c r="G112" s="1">
        <v>44342</v>
      </c>
      <c r="H112" s="1">
        <v>50444</v>
      </c>
      <c r="I112" s="1">
        <v>51563</v>
      </c>
      <c r="J112" s="1">
        <v>54868</v>
      </c>
      <c r="K112" s="1">
        <v>55963</v>
      </c>
      <c r="L112" s="1">
        <v>58538</v>
      </c>
      <c r="M112" s="1">
        <v>76699</v>
      </c>
      <c r="N112" s="4">
        <f t="shared" si="21"/>
        <v>640357</v>
      </c>
    </row>
    <row r="113" spans="1:14" ht="12.75">
      <c r="A113" s="11" t="s">
        <v>102</v>
      </c>
      <c r="B113" s="1">
        <v>181868</v>
      </c>
      <c r="C113" s="1">
        <v>122467</v>
      </c>
      <c r="D113" s="1">
        <v>138164</v>
      </c>
      <c r="E113" s="1">
        <v>132103</v>
      </c>
      <c r="F113" s="1">
        <v>125555</v>
      </c>
      <c r="G113" s="1">
        <v>128267</v>
      </c>
      <c r="H113" s="1">
        <v>138306</v>
      </c>
      <c r="I113" s="1">
        <v>127048</v>
      </c>
      <c r="J113" s="1">
        <v>124767</v>
      </c>
      <c r="K113" s="1">
        <v>140115</v>
      </c>
      <c r="L113" s="1">
        <v>119326</v>
      </c>
      <c r="M113" s="1">
        <v>148534</v>
      </c>
      <c r="N113" s="4">
        <f t="shared" si="21"/>
        <v>1626520</v>
      </c>
    </row>
    <row r="114" spans="1:14" ht="12.75">
      <c r="A114" s="12" t="s">
        <v>20</v>
      </c>
      <c r="B114" s="10">
        <f aca="true" t="shared" si="22" ref="B114:N114">SUM(B108:B113)</f>
        <v>647474</v>
      </c>
      <c r="C114" s="10">
        <f t="shared" si="22"/>
        <v>445556</v>
      </c>
      <c r="D114" s="10">
        <f t="shared" si="22"/>
        <v>503113</v>
      </c>
      <c r="E114" s="10">
        <f t="shared" si="22"/>
        <v>479376</v>
      </c>
      <c r="F114" s="10">
        <f t="shared" si="22"/>
        <v>458924</v>
      </c>
      <c r="G114" s="10">
        <f t="shared" si="22"/>
        <v>463319</v>
      </c>
      <c r="H114" s="10">
        <f t="shared" si="22"/>
        <v>509359</v>
      </c>
      <c r="I114" s="10">
        <f t="shared" si="22"/>
        <v>476539</v>
      </c>
      <c r="J114" s="10">
        <f t="shared" si="22"/>
        <v>465563</v>
      </c>
      <c r="K114" s="10">
        <f t="shared" si="22"/>
        <v>508870</v>
      </c>
      <c r="L114" s="10">
        <f t="shared" si="22"/>
        <v>459197</v>
      </c>
      <c r="M114" s="10">
        <f t="shared" si="22"/>
        <v>555768</v>
      </c>
      <c r="N114" s="22">
        <f t="shared" si="22"/>
        <v>5973058</v>
      </c>
    </row>
    <row r="115" spans="1:14" ht="12.75">
      <c r="A115" s="474" t="s">
        <v>103</v>
      </c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6"/>
    </row>
    <row r="116" spans="1:14" ht="12.75">
      <c r="A116" s="11" t="s">
        <v>104</v>
      </c>
      <c r="B116" s="1">
        <v>243304</v>
      </c>
      <c r="C116" s="1">
        <v>165383</v>
      </c>
      <c r="D116" s="1">
        <v>198700</v>
      </c>
      <c r="E116" s="1">
        <v>192562</v>
      </c>
      <c r="F116" s="1">
        <v>189613</v>
      </c>
      <c r="G116" s="1">
        <v>194872</v>
      </c>
      <c r="H116" s="1">
        <v>222425</v>
      </c>
      <c r="I116" s="1">
        <v>208029</v>
      </c>
      <c r="J116" s="1">
        <v>185469</v>
      </c>
      <c r="K116" s="1">
        <v>212195</v>
      </c>
      <c r="L116" s="1">
        <v>198490</v>
      </c>
      <c r="M116" s="1">
        <v>248601</v>
      </c>
      <c r="N116" s="4">
        <f>SUM(B116:M116)</f>
        <v>2459643</v>
      </c>
    </row>
    <row r="117" spans="1:14" ht="12.75">
      <c r="A117" s="11" t="s">
        <v>105</v>
      </c>
      <c r="B117" s="1">
        <v>160422</v>
      </c>
      <c r="C117" s="1">
        <v>98476</v>
      </c>
      <c r="D117" s="1">
        <v>117753</v>
      </c>
      <c r="E117" s="1">
        <v>114491</v>
      </c>
      <c r="F117" s="1">
        <v>109072</v>
      </c>
      <c r="G117" s="1">
        <v>115869</v>
      </c>
      <c r="H117" s="1">
        <v>130697</v>
      </c>
      <c r="I117" s="1">
        <v>116646</v>
      </c>
      <c r="J117" s="1">
        <v>110116</v>
      </c>
      <c r="K117" s="1">
        <v>111129</v>
      </c>
      <c r="L117" s="1">
        <v>108565</v>
      </c>
      <c r="M117" s="1">
        <v>137361</v>
      </c>
      <c r="N117" s="4">
        <f>SUM(B117:M117)</f>
        <v>1430597</v>
      </c>
    </row>
    <row r="118" spans="1:14" ht="12.75">
      <c r="A118" s="11" t="s">
        <v>106</v>
      </c>
      <c r="B118" s="1">
        <v>132776</v>
      </c>
      <c r="C118" s="1">
        <v>76485</v>
      </c>
      <c r="D118" s="1">
        <v>93236</v>
      </c>
      <c r="E118" s="1">
        <v>90738</v>
      </c>
      <c r="F118" s="1">
        <v>85688</v>
      </c>
      <c r="G118" s="1">
        <v>91327</v>
      </c>
      <c r="H118" s="1">
        <v>103562</v>
      </c>
      <c r="I118" s="1">
        <v>90164</v>
      </c>
      <c r="J118" s="1">
        <v>84208</v>
      </c>
      <c r="K118" s="1">
        <v>81819</v>
      </c>
      <c r="L118" s="1">
        <v>84414</v>
      </c>
      <c r="M118" s="1">
        <v>115379</v>
      </c>
      <c r="N118" s="4">
        <f>SUM(B118:M118)</f>
        <v>1129796</v>
      </c>
    </row>
    <row r="119" spans="1:14" ht="12.75">
      <c r="A119" s="11" t="s">
        <v>107</v>
      </c>
      <c r="B119" s="1">
        <v>116308</v>
      </c>
      <c r="C119" s="1">
        <v>61512</v>
      </c>
      <c r="D119" s="1">
        <v>77180</v>
      </c>
      <c r="E119" s="1">
        <v>76987</v>
      </c>
      <c r="F119" s="1">
        <v>70977</v>
      </c>
      <c r="G119" s="1">
        <v>76887</v>
      </c>
      <c r="H119" s="1">
        <v>89660</v>
      </c>
      <c r="I119" s="1">
        <v>76908</v>
      </c>
      <c r="J119" s="1">
        <v>67906</v>
      </c>
      <c r="K119" s="1">
        <v>75904</v>
      </c>
      <c r="L119" s="1">
        <v>71310</v>
      </c>
      <c r="M119" s="1">
        <v>98055</v>
      </c>
      <c r="N119" s="4">
        <f>SUM(B119:M119)</f>
        <v>959594</v>
      </c>
    </row>
    <row r="120" spans="1:14" ht="12.75">
      <c r="A120" s="11" t="s">
        <v>108</v>
      </c>
      <c r="B120" s="1">
        <v>149535</v>
      </c>
      <c r="C120" s="1">
        <v>87368</v>
      </c>
      <c r="D120" s="1">
        <v>109519</v>
      </c>
      <c r="E120" s="1">
        <v>107439</v>
      </c>
      <c r="F120" s="1">
        <v>100549</v>
      </c>
      <c r="G120" s="1">
        <v>106305</v>
      </c>
      <c r="H120" s="1">
        <v>120547</v>
      </c>
      <c r="I120" s="1">
        <v>105781</v>
      </c>
      <c r="J120" s="1">
        <v>98980</v>
      </c>
      <c r="K120" s="1">
        <v>99484</v>
      </c>
      <c r="L120" s="1">
        <v>99056</v>
      </c>
      <c r="M120" s="1">
        <v>130158</v>
      </c>
      <c r="N120" s="4">
        <f>SUM(B120:M120)</f>
        <v>1314721</v>
      </c>
    </row>
    <row r="121" spans="1:14" ht="12.75">
      <c r="A121" s="12" t="s">
        <v>20</v>
      </c>
      <c r="B121" s="10">
        <f>SUM(B116:B120)</f>
        <v>802345</v>
      </c>
      <c r="C121" s="10">
        <f>SUM(C116:C120)</f>
        <v>489224</v>
      </c>
      <c r="D121" s="10">
        <f>SUM(D116:D120)</f>
        <v>596388</v>
      </c>
      <c r="E121" s="10">
        <f>+E116+E117+E118+E119+E120</f>
        <v>582217</v>
      </c>
      <c r="F121" s="10">
        <f aca="true" t="shared" si="23" ref="F121:N121">SUM(F116:F120)</f>
        <v>555899</v>
      </c>
      <c r="G121" s="10">
        <f t="shared" si="23"/>
        <v>585260</v>
      </c>
      <c r="H121" s="10">
        <f t="shared" si="23"/>
        <v>666891</v>
      </c>
      <c r="I121" s="10">
        <f t="shared" si="23"/>
        <v>597528</v>
      </c>
      <c r="J121" s="10">
        <f t="shared" si="23"/>
        <v>546679</v>
      </c>
      <c r="K121" s="10">
        <f t="shared" si="23"/>
        <v>580531</v>
      </c>
      <c r="L121" s="10">
        <f t="shared" si="23"/>
        <v>561835</v>
      </c>
      <c r="M121" s="10">
        <f t="shared" si="23"/>
        <v>729554</v>
      </c>
      <c r="N121" s="22">
        <f t="shared" si="23"/>
        <v>7294351</v>
      </c>
    </row>
    <row r="122" spans="1:14" ht="12.75">
      <c r="A122" s="474" t="s">
        <v>109</v>
      </c>
      <c r="B122" s="475"/>
      <c r="C122" s="475"/>
      <c r="D122" s="475"/>
      <c r="E122" s="475"/>
      <c r="F122" s="475"/>
      <c r="G122" s="475"/>
      <c r="H122" s="475"/>
      <c r="I122" s="475"/>
      <c r="J122" s="475"/>
      <c r="K122" s="475"/>
      <c r="L122" s="475"/>
      <c r="M122" s="475"/>
      <c r="N122" s="476"/>
    </row>
    <row r="123" spans="1:14" ht="12.75">
      <c r="A123" s="11" t="s">
        <v>110</v>
      </c>
      <c r="B123" s="1">
        <v>178475</v>
      </c>
      <c r="C123" s="1">
        <v>159582</v>
      </c>
      <c r="D123" s="1">
        <v>180972</v>
      </c>
      <c r="E123" s="1">
        <v>171056</v>
      </c>
      <c r="F123" s="1">
        <v>177588</v>
      </c>
      <c r="G123" s="1">
        <v>180601</v>
      </c>
      <c r="H123" s="1">
        <v>189108</v>
      </c>
      <c r="I123" s="1">
        <v>184654</v>
      </c>
      <c r="J123" s="1">
        <v>180719</v>
      </c>
      <c r="K123" s="1">
        <v>196151</v>
      </c>
      <c r="L123" s="1">
        <v>183425</v>
      </c>
      <c r="M123" s="1">
        <v>163413</v>
      </c>
      <c r="N123" s="4">
        <f>SUM(B123:M123)</f>
        <v>2145744</v>
      </c>
    </row>
    <row r="124" spans="1:14" ht="12.75">
      <c r="A124" s="11" t="s">
        <v>111</v>
      </c>
      <c r="B124" s="1">
        <v>149254</v>
      </c>
      <c r="C124" s="1">
        <v>102659</v>
      </c>
      <c r="D124" s="1">
        <v>115475</v>
      </c>
      <c r="E124" s="1">
        <v>111200</v>
      </c>
      <c r="F124" s="1">
        <v>112793</v>
      </c>
      <c r="G124" s="1">
        <v>115262</v>
      </c>
      <c r="H124" s="1">
        <v>122869</v>
      </c>
      <c r="I124" s="1">
        <v>115446</v>
      </c>
      <c r="J124" s="1">
        <v>109039</v>
      </c>
      <c r="K124" s="1">
        <v>115191</v>
      </c>
      <c r="L124" s="1">
        <v>103463</v>
      </c>
      <c r="M124" s="1">
        <v>63499</v>
      </c>
      <c r="N124" s="4">
        <f>SUM(B124:M124)</f>
        <v>1336150</v>
      </c>
    </row>
    <row r="125" spans="1:14" ht="13.5" thickBot="1">
      <c r="A125" s="21" t="s">
        <v>20</v>
      </c>
      <c r="B125" s="20">
        <f aca="true" t="shared" si="24" ref="B125:N125">SUM(B123:B124)</f>
        <v>327729</v>
      </c>
      <c r="C125" s="20">
        <f t="shared" si="24"/>
        <v>262241</v>
      </c>
      <c r="D125" s="20">
        <f t="shared" si="24"/>
        <v>296447</v>
      </c>
      <c r="E125" s="20">
        <f t="shared" si="24"/>
        <v>282256</v>
      </c>
      <c r="F125" s="20">
        <f t="shared" si="24"/>
        <v>290381</v>
      </c>
      <c r="G125" s="20">
        <f t="shared" si="24"/>
        <v>295863</v>
      </c>
      <c r="H125" s="20">
        <f t="shared" si="24"/>
        <v>311977</v>
      </c>
      <c r="I125" s="20">
        <f t="shared" si="24"/>
        <v>300100</v>
      </c>
      <c r="J125" s="20">
        <f t="shared" si="24"/>
        <v>289758</v>
      </c>
      <c r="K125" s="20">
        <f t="shared" si="24"/>
        <v>311342</v>
      </c>
      <c r="L125" s="20">
        <f t="shared" si="24"/>
        <v>286888</v>
      </c>
      <c r="M125" s="20">
        <f t="shared" si="24"/>
        <v>226912</v>
      </c>
      <c r="N125" s="19">
        <f t="shared" si="24"/>
        <v>3481894</v>
      </c>
    </row>
    <row r="126" spans="1:14" ht="12.75">
      <c r="A126" s="474" t="s">
        <v>140</v>
      </c>
      <c r="B126" s="475"/>
      <c r="C126" s="475"/>
      <c r="D126" s="475"/>
      <c r="E126" s="475"/>
      <c r="F126" s="475"/>
      <c r="G126" s="475"/>
      <c r="H126" s="475"/>
      <c r="I126" s="475"/>
      <c r="J126" s="475"/>
      <c r="K126" s="475"/>
      <c r="L126" s="475"/>
      <c r="M126" s="475"/>
      <c r="N126" s="476"/>
    </row>
    <row r="127" spans="1:14" ht="12.75">
      <c r="A127" s="11" t="s">
        <v>139</v>
      </c>
      <c r="B127" s="1">
        <v>0</v>
      </c>
      <c r="C127" s="1">
        <v>0</v>
      </c>
      <c r="D127" s="1">
        <v>0</v>
      </c>
      <c r="E127" s="1">
        <v>66445</v>
      </c>
      <c r="F127" s="1">
        <v>78438</v>
      </c>
      <c r="G127" s="1">
        <v>81954</v>
      </c>
      <c r="H127" s="1">
        <v>89016</v>
      </c>
      <c r="I127" s="1">
        <v>83794</v>
      </c>
      <c r="J127" s="1">
        <v>85617</v>
      </c>
      <c r="K127" s="1">
        <v>111272</v>
      </c>
      <c r="L127" s="1">
        <v>70401</v>
      </c>
      <c r="M127" s="1">
        <v>99353</v>
      </c>
      <c r="N127" s="4">
        <f>SUM(B127:M127)</f>
        <v>766290</v>
      </c>
    </row>
    <row r="128" spans="1:14" ht="12.75">
      <c r="A128" s="11" t="s">
        <v>138</v>
      </c>
      <c r="B128" s="1">
        <v>0</v>
      </c>
      <c r="C128" s="1">
        <v>0</v>
      </c>
      <c r="D128" s="1">
        <v>0</v>
      </c>
      <c r="E128" s="1">
        <v>77375</v>
      </c>
      <c r="F128" s="1">
        <v>91891</v>
      </c>
      <c r="G128" s="1">
        <v>95921</v>
      </c>
      <c r="H128" s="1">
        <v>105185</v>
      </c>
      <c r="I128" s="1">
        <v>99504</v>
      </c>
      <c r="J128" s="1">
        <v>98092</v>
      </c>
      <c r="K128" s="1">
        <v>112917</v>
      </c>
      <c r="L128" s="1">
        <v>89559</v>
      </c>
      <c r="M128" s="1">
        <v>115557</v>
      </c>
      <c r="N128" s="4">
        <f>SUM(B128:M128)</f>
        <v>886001</v>
      </c>
    </row>
    <row r="129" spans="1:14" ht="12.75">
      <c r="A129" s="11" t="s">
        <v>137</v>
      </c>
      <c r="B129" s="1">
        <v>0</v>
      </c>
      <c r="C129" s="1">
        <v>0</v>
      </c>
      <c r="D129" s="1">
        <v>0</v>
      </c>
      <c r="E129" s="1">
        <v>58423</v>
      </c>
      <c r="F129" s="1">
        <v>69492</v>
      </c>
      <c r="G129" s="1">
        <v>71425</v>
      </c>
      <c r="H129" s="1">
        <v>77580</v>
      </c>
      <c r="I129" s="1">
        <v>73585</v>
      </c>
      <c r="J129" s="1">
        <v>74028</v>
      </c>
      <c r="K129" s="1">
        <v>82526</v>
      </c>
      <c r="L129" s="1">
        <v>64881</v>
      </c>
      <c r="M129" s="1">
        <v>115314</v>
      </c>
      <c r="N129" s="4">
        <f>SUM(B129:M129)</f>
        <v>687254</v>
      </c>
    </row>
    <row r="130" spans="1:14" ht="12.75">
      <c r="A130" s="11" t="s">
        <v>136</v>
      </c>
      <c r="B130" s="1">
        <v>0</v>
      </c>
      <c r="C130" s="1">
        <v>0</v>
      </c>
      <c r="D130" s="1">
        <v>0</v>
      </c>
      <c r="E130" s="1">
        <v>107783</v>
      </c>
      <c r="F130" s="1">
        <v>129860</v>
      </c>
      <c r="G130" s="1">
        <v>136337</v>
      </c>
      <c r="H130" s="1">
        <v>145864</v>
      </c>
      <c r="I130" s="1">
        <v>136281</v>
      </c>
      <c r="J130" s="1">
        <v>135401</v>
      </c>
      <c r="K130" s="1">
        <v>149569</v>
      </c>
      <c r="L130" s="1">
        <v>124210</v>
      </c>
      <c r="M130" s="1">
        <v>140365</v>
      </c>
      <c r="N130" s="4">
        <f>SUM(B130:M130)</f>
        <v>1205670</v>
      </c>
    </row>
    <row r="131" spans="1:14" ht="12.75">
      <c r="A131" s="27" t="s">
        <v>135</v>
      </c>
      <c r="B131" s="26" t="s">
        <v>134</v>
      </c>
      <c r="C131" s="26" t="s">
        <v>134</v>
      </c>
      <c r="D131" s="26"/>
      <c r="E131" s="26"/>
      <c r="F131" s="26"/>
      <c r="G131" s="26"/>
      <c r="H131" s="26">
        <v>128311</v>
      </c>
      <c r="I131" s="26">
        <v>123612</v>
      </c>
      <c r="J131" s="26">
        <v>123565</v>
      </c>
      <c r="K131" s="26">
        <v>134229</v>
      </c>
      <c r="L131" s="26">
        <v>104884</v>
      </c>
      <c r="M131" s="26">
        <v>124519</v>
      </c>
      <c r="N131" s="4">
        <f>SUM(B131:M131)</f>
        <v>739120</v>
      </c>
    </row>
    <row r="132" spans="1:14" ht="13.5" thickBot="1">
      <c r="A132" s="21" t="s">
        <v>20</v>
      </c>
      <c r="B132" s="20">
        <f>SUM(B127:B130)</f>
        <v>0</v>
      </c>
      <c r="C132" s="20">
        <f>SUM(C127:C130)</f>
        <v>0</v>
      </c>
      <c r="D132" s="20">
        <f>SUM(D127:D130)</f>
        <v>0</v>
      </c>
      <c r="E132" s="20">
        <f>SUM(E127:E130)</f>
        <v>310026</v>
      </c>
      <c r="F132" s="20">
        <f aca="true" t="shared" si="25" ref="F132:N132">SUM(F127:F131)</f>
        <v>369681</v>
      </c>
      <c r="G132" s="20">
        <f t="shared" si="25"/>
        <v>385637</v>
      </c>
      <c r="H132" s="20">
        <f t="shared" si="25"/>
        <v>545956</v>
      </c>
      <c r="I132" s="20">
        <f t="shared" si="25"/>
        <v>516776</v>
      </c>
      <c r="J132" s="20">
        <f t="shared" si="25"/>
        <v>516703</v>
      </c>
      <c r="K132" s="20">
        <f t="shared" si="25"/>
        <v>590513</v>
      </c>
      <c r="L132" s="20">
        <f t="shared" si="25"/>
        <v>453935</v>
      </c>
      <c r="M132" s="20">
        <f t="shared" si="25"/>
        <v>595108</v>
      </c>
      <c r="N132" s="19">
        <f t="shared" si="25"/>
        <v>4284335</v>
      </c>
    </row>
    <row r="133" spans="1:14" ht="12.75">
      <c r="A133" s="25" t="s">
        <v>133</v>
      </c>
      <c r="N133" s="16"/>
    </row>
    <row r="134" ht="12.75">
      <c r="A134" s="24" t="s">
        <v>132</v>
      </c>
    </row>
    <row r="135" spans="1:2" ht="12.75">
      <c r="A135" s="18" t="s">
        <v>128</v>
      </c>
      <c r="B135" s="23"/>
    </row>
    <row r="136" ht="13.5" thickBot="1"/>
    <row r="137" spans="1:14" ht="21.75" thickBot="1">
      <c r="A137" s="38" t="s">
        <v>181</v>
      </c>
      <c r="B137" s="39">
        <f>+B10+B14+B23+B29+B34+B38+B43+B49+B54+B60+B64+B68+B76+B88+B93+B96+B101+B106+B114+B121+B125+B132</f>
        <v>14709920</v>
      </c>
      <c r="C137" s="39">
        <f aca="true" t="shared" si="26" ref="C137:N137">+C10+C14+C23+C29+C34+C38+C43+C49+C54+C60+C64+C68+C76+C88+C93+C96+C101+C106+C114+C121+C125+C132</f>
        <v>11030843</v>
      </c>
      <c r="D137" s="39">
        <f t="shared" si="26"/>
        <v>12744879</v>
      </c>
      <c r="E137" s="39">
        <f t="shared" si="26"/>
        <v>12476728</v>
      </c>
      <c r="F137" s="39">
        <f t="shared" si="26"/>
        <v>12703048</v>
      </c>
      <c r="G137" s="39">
        <f t="shared" si="26"/>
        <v>12979623</v>
      </c>
      <c r="H137" s="39">
        <f t="shared" si="26"/>
        <v>14192130</v>
      </c>
      <c r="I137" s="39">
        <f t="shared" si="26"/>
        <v>13650124</v>
      </c>
      <c r="J137" s="39">
        <f t="shared" si="26"/>
        <v>12891044</v>
      </c>
      <c r="K137" s="39">
        <f t="shared" si="26"/>
        <v>14335167</v>
      </c>
      <c r="L137" s="39">
        <f t="shared" si="26"/>
        <v>13433803</v>
      </c>
      <c r="M137" s="39">
        <f t="shared" si="26"/>
        <v>15721210</v>
      </c>
      <c r="N137" s="39">
        <f t="shared" si="26"/>
        <v>160868519</v>
      </c>
    </row>
    <row r="138" ht="12.75">
      <c r="A138" s="41"/>
    </row>
    <row r="139" ht="12.75">
      <c r="A139" s="23"/>
    </row>
  </sheetData>
  <sheetProtection password="855B" sheet="1"/>
  <mergeCells count="26">
    <mergeCell ref="A126:N126"/>
    <mergeCell ref="A107:N107"/>
    <mergeCell ref="A115:N115"/>
    <mergeCell ref="A122:N122"/>
    <mergeCell ref="A1:N1"/>
    <mergeCell ref="A2:N2"/>
    <mergeCell ref="A3:N3"/>
    <mergeCell ref="A94:N94"/>
    <mergeCell ref="A44:N44"/>
    <mergeCell ref="A50:N50"/>
    <mergeCell ref="A55:N55"/>
    <mergeCell ref="A61:N61"/>
    <mergeCell ref="A24:N24"/>
    <mergeCell ref="A30:N30"/>
    <mergeCell ref="A97:N97"/>
    <mergeCell ref="A102:N102"/>
    <mergeCell ref="A65:N65"/>
    <mergeCell ref="A69:N69"/>
    <mergeCell ref="A77:N77"/>
    <mergeCell ref="A89:N89"/>
    <mergeCell ref="A35:N35"/>
    <mergeCell ref="A39:N39"/>
    <mergeCell ref="A4:N4"/>
    <mergeCell ref="A6:N6"/>
    <mergeCell ref="A11:N11"/>
    <mergeCell ref="A15:N15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76"/>
  <sheetViews>
    <sheetView zoomScalePageLayoutView="0" workbookViewId="0" topLeftCell="C1">
      <selection activeCell="Q24" sqref="Q24"/>
    </sheetView>
  </sheetViews>
  <sheetFormatPr defaultColWidth="11.421875" defaultRowHeight="12.75"/>
  <cols>
    <col min="2" max="2" width="30.28125" style="0" customWidth="1"/>
    <col min="9" max="9" width="10.00390625" style="0" customWidth="1"/>
    <col min="10" max="10" width="10.8515625" style="0" customWidth="1"/>
    <col min="11" max="11" width="13.28125" style="0" customWidth="1"/>
    <col min="12" max="14" width="11.421875" style="0" customWidth="1"/>
    <col min="15" max="15" width="13.7109375" style="0" bestFit="1" customWidth="1"/>
  </cols>
  <sheetData>
    <row r="1" spans="2:15" ht="12.75">
      <c r="B1" s="472" t="s">
        <v>0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2:15" ht="12.75">
      <c r="B2" s="472" t="s">
        <v>112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2:15" ht="13.5" thickBot="1">
      <c r="B3" s="473" t="s">
        <v>144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2:15" ht="12.75">
      <c r="B4" s="480" t="s">
        <v>145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2"/>
    </row>
    <row r="5" spans="2:15" ht="21"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29" t="s">
        <v>13</v>
      </c>
      <c r="M5" s="29" t="s">
        <v>14</v>
      </c>
      <c r="N5" s="29" t="s">
        <v>15</v>
      </c>
      <c r="O5" s="15" t="s">
        <v>16</v>
      </c>
    </row>
    <row r="6" spans="2:15" ht="12.75">
      <c r="B6" s="477" t="s">
        <v>17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9"/>
    </row>
    <row r="7" spans="2:15" ht="12.75">
      <c r="B7" s="3" t="s">
        <v>18</v>
      </c>
      <c r="C7" s="1">
        <v>134511</v>
      </c>
      <c r="D7" s="1">
        <v>130758</v>
      </c>
      <c r="E7" s="1">
        <v>146022</v>
      </c>
      <c r="F7" s="1">
        <v>137690</v>
      </c>
      <c r="G7" s="1">
        <v>150401</v>
      </c>
      <c r="H7" s="1">
        <v>140582</v>
      </c>
      <c r="I7" s="1">
        <v>144029</v>
      </c>
      <c r="J7" s="1">
        <v>146845</v>
      </c>
      <c r="K7" s="1">
        <v>143263</v>
      </c>
      <c r="L7" s="30">
        <v>147585</v>
      </c>
      <c r="M7" s="30">
        <v>148450</v>
      </c>
      <c r="N7" s="30">
        <v>178370</v>
      </c>
      <c r="O7" s="4">
        <f>SUM(C7:N7)</f>
        <v>1748506</v>
      </c>
    </row>
    <row r="8" spans="2:15" ht="12.75">
      <c r="B8" s="3" t="s">
        <v>19</v>
      </c>
      <c r="C8" s="1">
        <v>406391</v>
      </c>
      <c r="D8" s="1">
        <v>391827</v>
      </c>
      <c r="E8" s="1">
        <v>438749</v>
      </c>
      <c r="F8" s="1">
        <v>406248</v>
      </c>
      <c r="G8" s="1">
        <v>436397</v>
      </c>
      <c r="H8" s="1">
        <v>409157</v>
      </c>
      <c r="I8" s="1">
        <v>433134</v>
      </c>
      <c r="J8" s="1">
        <v>443865</v>
      </c>
      <c r="K8" s="1">
        <v>432871</v>
      </c>
      <c r="L8" s="30">
        <v>434292</v>
      </c>
      <c r="M8" s="30">
        <v>437964</v>
      </c>
      <c r="N8" s="30">
        <v>480888</v>
      </c>
      <c r="O8" s="4">
        <f>SUM(C8:N8)</f>
        <v>5151783</v>
      </c>
    </row>
    <row r="9" spans="2:15" ht="12.75">
      <c r="B9" s="3" t="s">
        <v>142</v>
      </c>
      <c r="C9" s="1">
        <v>160958</v>
      </c>
      <c r="D9" s="1">
        <v>128751</v>
      </c>
      <c r="E9" s="1">
        <v>142687</v>
      </c>
      <c r="F9" s="1">
        <v>107559</v>
      </c>
      <c r="G9" s="1">
        <v>96186</v>
      </c>
      <c r="H9" s="1">
        <v>127849</v>
      </c>
      <c r="I9" s="1">
        <v>148757</v>
      </c>
      <c r="J9" s="1">
        <v>156553</v>
      </c>
      <c r="K9" s="1">
        <v>139349</v>
      </c>
      <c r="L9" s="30">
        <v>131568</v>
      </c>
      <c r="M9" s="30">
        <v>131951</v>
      </c>
      <c r="N9" s="30">
        <v>120219</v>
      </c>
      <c r="O9" s="4">
        <f>SUM(C9:N9)</f>
        <v>1592387</v>
      </c>
    </row>
    <row r="10" spans="2:15" ht="12.75">
      <c r="B10" s="9" t="s">
        <v>146</v>
      </c>
      <c r="C10" s="10">
        <f>SUM(C7:C9)</f>
        <v>701860</v>
      </c>
      <c r="D10" s="10">
        <f aca="true" t="shared" si="0" ref="D10:N10">SUM(D7:D9)</f>
        <v>651336</v>
      </c>
      <c r="E10" s="10">
        <f t="shared" si="0"/>
        <v>727458</v>
      </c>
      <c r="F10" s="10">
        <f t="shared" si="0"/>
        <v>651497</v>
      </c>
      <c r="G10" s="10">
        <f t="shared" si="0"/>
        <v>682984</v>
      </c>
      <c r="H10" s="10">
        <f t="shared" si="0"/>
        <v>677588</v>
      </c>
      <c r="I10" s="10">
        <f t="shared" si="0"/>
        <v>725920</v>
      </c>
      <c r="J10" s="10">
        <f t="shared" si="0"/>
        <v>747263</v>
      </c>
      <c r="K10" s="10">
        <f t="shared" si="0"/>
        <v>715483</v>
      </c>
      <c r="L10" s="10">
        <f t="shared" si="0"/>
        <v>713445</v>
      </c>
      <c r="M10" s="10">
        <f t="shared" si="0"/>
        <v>718365</v>
      </c>
      <c r="N10" s="10">
        <f t="shared" si="0"/>
        <v>779477</v>
      </c>
      <c r="O10" s="22">
        <f>SUM(O7:O9)</f>
        <v>8492676</v>
      </c>
    </row>
    <row r="11" spans="2:15" ht="12.75">
      <c r="B11" s="477" t="s">
        <v>147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9"/>
    </row>
    <row r="12" spans="2:15" ht="12.75">
      <c r="B12" s="3" t="s">
        <v>22</v>
      </c>
      <c r="C12" s="1">
        <v>546783</v>
      </c>
      <c r="D12" s="1">
        <v>295125</v>
      </c>
      <c r="E12" s="1">
        <v>390369</v>
      </c>
      <c r="F12" s="1">
        <v>458943</v>
      </c>
      <c r="G12" s="1">
        <v>396538</v>
      </c>
      <c r="H12" s="1">
        <v>496076</v>
      </c>
      <c r="I12" s="1">
        <v>562073</v>
      </c>
      <c r="J12" s="1">
        <v>454999</v>
      </c>
      <c r="K12" s="1">
        <v>400262</v>
      </c>
      <c r="L12" s="30">
        <v>487505</v>
      </c>
      <c r="M12" s="30">
        <v>449396</v>
      </c>
      <c r="N12" s="30">
        <v>542089</v>
      </c>
      <c r="O12" s="4">
        <f>SUM(C12:N12)</f>
        <v>5480158</v>
      </c>
    </row>
    <row r="13" spans="2:15" ht="12.75">
      <c r="B13" s="3" t="s">
        <v>23</v>
      </c>
      <c r="C13" s="1">
        <v>639103</v>
      </c>
      <c r="D13" s="1">
        <v>367048</v>
      </c>
      <c r="E13" s="1">
        <v>475430</v>
      </c>
      <c r="F13" s="1">
        <v>548196</v>
      </c>
      <c r="G13" s="1">
        <v>480690</v>
      </c>
      <c r="H13" s="1">
        <v>586648</v>
      </c>
      <c r="I13" s="1">
        <v>642187</v>
      </c>
      <c r="J13" s="1">
        <v>533697</v>
      </c>
      <c r="K13" s="1">
        <v>471689</v>
      </c>
      <c r="L13" s="30">
        <v>556881</v>
      </c>
      <c r="M13" s="30">
        <v>519329</v>
      </c>
      <c r="N13" s="30">
        <v>622266</v>
      </c>
      <c r="O13" s="4">
        <f>SUM(C13:N13)</f>
        <v>6443164</v>
      </c>
    </row>
    <row r="14" spans="2:15" ht="12.75">
      <c r="B14" s="9" t="s">
        <v>146</v>
      </c>
      <c r="C14" s="10">
        <f>SUM(C12:C13)</f>
        <v>1185886</v>
      </c>
      <c r="D14" s="10">
        <f aca="true" t="shared" si="1" ref="D14:N14">SUM(D12:D13)</f>
        <v>662173</v>
      </c>
      <c r="E14" s="10">
        <f t="shared" si="1"/>
        <v>865799</v>
      </c>
      <c r="F14" s="10">
        <f t="shared" si="1"/>
        <v>1007139</v>
      </c>
      <c r="G14" s="10">
        <f t="shared" si="1"/>
        <v>877228</v>
      </c>
      <c r="H14" s="10">
        <f t="shared" si="1"/>
        <v>1082724</v>
      </c>
      <c r="I14" s="10">
        <f t="shared" si="1"/>
        <v>1204260</v>
      </c>
      <c r="J14" s="10">
        <f t="shared" si="1"/>
        <v>988696</v>
      </c>
      <c r="K14" s="10">
        <f t="shared" si="1"/>
        <v>871951</v>
      </c>
      <c r="L14" s="10">
        <f t="shared" si="1"/>
        <v>1044386</v>
      </c>
      <c r="M14" s="10">
        <f t="shared" si="1"/>
        <v>968725</v>
      </c>
      <c r="N14" s="10">
        <f t="shared" si="1"/>
        <v>1164355</v>
      </c>
      <c r="O14" s="22">
        <f>SUM(O12:O13)</f>
        <v>11923322</v>
      </c>
    </row>
    <row r="15" spans="2:15" ht="12.75">
      <c r="B15" s="477" t="s">
        <v>24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</row>
    <row r="16" spans="2:15" ht="12.75">
      <c r="B16" s="3" t="s">
        <v>25</v>
      </c>
      <c r="C16" s="1">
        <v>179636</v>
      </c>
      <c r="D16" s="1">
        <v>126512</v>
      </c>
      <c r="E16" s="1">
        <v>146604</v>
      </c>
      <c r="F16" s="1">
        <v>159016</v>
      </c>
      <c r="G16" s="1">
        <v>148375</v>
      </c>
      <c r="H16" s="1">
        <v>159520</v>
      </c>
      <c r="I16" s="1">
        <v>168240</v>
      </c>
      <c r="J16" s="1">
        <v>159523</v>
      </c>
      <c r="K16" s="1">
        <v>147682</v>
      </c>
      <c r="L16" s="30">
        <v>156790</v>
      </c>
      <c r="M16" s="30">
        <v>154764</v>
      </c>
      <c r="N16" s="30">
        <v>154764</v>
      </c>
      <c r="O16" s="4">
        <f aca="true" t="shared" si="2" ref="O16:O22">SUM(C16:N16)</f>
        <v>1861426</v>
      </c>
    </row>
    <row r="17" spans="2:15" ht="12.75">
      <c r="B17" s="3" t="s">
        <v>26</v>
      </c>
      <c r="C17" s="1">
        <v>175462</v>
      </c>
      <c r="D17" s="1">
        <v>114059</v>
      </c>
      <c r="E17" s="1">
        <v>152454</v>
      </c>
      <c r="F17" s="1">
        <v>147911</v>
      </c>
      <c r="G17" s="1">
        <v>142553</v>
      </c>
      <c r="H17" s="1">
        <v>154447</v>
      </c>
      <c r="I17" s="1">
        <v>168885</v>
      </c>
      <c r="J17" s="1">
        <v>162056</v>
      </c>
      <c r="K17" s="1">
        <v>150330</v>
      </c>
      <c r="L17" s="30">
        <v>153991</v>
      </c>
      <c r="M17" s="30">
        <v>136654</v>
      </c>
      <c r="N17" s="30">
        <v>167226</v>
      </c>
      <c r="O17" s="4">
        <f t="shared" si="2"/>
        <v>1826028</v>
      </c>
    </row>
    <row r="18" spans="2:15" ht="12.75">
      <c r="B18" s="3" t="s">
        <v>27</v>
      </c>
      <c r="C18" s="1">
        <v>87784</v>
      </c>
      <c r="D18" s="1">
        <v>61659</v>
      </c>
      <c r="E18" s="1">
        <v>73600</v>
      </c>
      <c r="F18" s="1">
        <v>85428</v>
      </c>
      <c r="G18" s="1">
        <v>76682</v>
      </c>
      <c r="H18" s="1">
        <v>77933</v>
      </c>
      <c r="I18" s="1">
        <v>80454</v>
      </c>
      <c r="J18" s="1">
        <v>82959</v>
      </c>
      <c r="K18" s="1">
        <v>79232</v>
      </c>
      <c r="L18" s="30">
        <v>84009</v>
      </c>
      <c r="M18" s="30">
        <v>85548</v>
      </c>
      <c r="N18" s="30">
        <v>103729</v>
      </c>
      <c r="O18" s="4">
        <f t="shared" si="2"/>
        <v>979017</v>
      </c>
    </row>
    <row r="19" spans="2:15" ht="12.75">
      <c r="B19" s="3" t="s">
        <v>113</v>
      </c>
      <c r="C19" s="1">
        <v>94455</v>
      </c>
      <c r="D19" s="1">
        <v>66774</v>
      </c>
      <c r="E19" s="1">
        <v>74861</v>
      </c>
      <c r="F19" s="1">
        <v>73085</v>
      </c>
      <c r="G19" s="1">
        <v>70333</v>
      </c>
      <c r="H19" s="1">
        <v>83765</v>
      </c>
      <c r="I19" s="1">
        <v>87949</v>
      </c>
      <c r="J19" s="1">
        <v>80582</v>
      </c>
      <c r="K19" s="1">
        <v>74337</v>
      </c>
      <c r="L19" s="30">
        <v>86762</v>
      </c>
      <c r="M19" s="30">
        <v>80626</v>
      </c>
      <c r="N19" s="30">
        <v>90156</v>
      </c>
      <c r="O19" s="4">
        <f t="shared" si="2"/>
        <v>963685</v>
      </c>
    </row>
    <row r="20" spans="2:15" ht="12.75">
      <c r="B20" s="3" t="s">
        <v>28</v>
      </c>
      <c r="C20" s="1">
        <v>99351</v>
      </c>
      <c r="D20" s="1">
        <v>63508</v>
      </c>
      <c r="E20" s="1">
        <v>82264</v>
      </c>
      <c r="F20" s="1">
        <v>80632</v>
      </c>
      <c r="G20" s="1">
        <v>75019</v>
      </c>
      <c r="H20" s="1">
        <v>85715</v>
      </c>
      <c r="I20" s="1">
        <v>89427</v>
      </c>
      <c r="J20" s="1">
        <v>87001</v>
      </c>
      <c r="K20" s="1">
        <v>79433</v>
      </c>
      <c r="L20" s="30">
        <v>87652</v>
      </c>
      <c r="M20" s="30">
        <v>84106</v>
      </c>
      <c r="N20" s="30">
        <v>101847</v>
      </c>
      <c r="O20" s="4">
        <f t="shared" si="2"/>
        <v>1015955</v>
      </c>
    </row>
    <row r="21" spans="2:15" ht="12.75">
      <c r="B21" s="3" t="s">
        <v>29</v>
      </c>
      <c r="C21" s="1">
        <v>101062</v>
      </c>
      <c r="D21" s="1">
        <v>79862</v>
      </c>
      <c r="E21" s="1">
        <v>91028</v>
      </c>
      <c r="F21" s="1">
        <v>84574</v>
      </c>
      <c r="G21" s="1">
        <v>88172</v>
      </c>
      <c r="H21" s="1">
        <v>82050</v>
      </c>
      <c r="I21" s="1">
        <v>85929</v>
      </c>
      <c r="J21" s="1">
        <v>74177</v>
      </c>
      <c r="K21" s="1">
        <v>74211</v>
      </c>
      <c r="L21" s="30">
        <v>79847</v>
      </c>
      <c r="M21" s="30">
        <v>83880</v>
      </c>
      <c r="N21" s="30">
        <v>78175</v>
      </c>
      <c r="O21" s="4">
        <f t="shared" si="2"/>
        <v>1002967</v>
      </c>
    </row>
    <row r="22" spans="2:15" ht="12.75">
      <c r="B22" s="3" t="s">
        <v>30</v>
      </c>
      <c r="C22" s="1">
        <v>179381</v>
      </c>
      <c r="D22" s="1">
        <v>118681</v>
      </c>
      <c r="E22" s="1">
        <v>147616</v>
      </c>
      <c r="F22" s="1">
        <v>147924</v>
      </c>
      <c r="G22" s="1">
        <v>144376</v>
      </c>
      <c r="H22" s="1">
        <v>163714</v>
      </c>
      <c r="I22" s="1">
        <v>170610</v>
      </c>
      <c r="J22" s="1">
        <v>176968</v>
      </c>
      <c r="K22" s="1">
        <v>160731</v>
      </c>
      <c r="L22" s="30">
        <v>171437</v>
      </c>
      <c r="M22" s="30">
        <v>166076</v>
      </c>
      <c r="N22" s="30">
        <v>166076</v>
      </c>
      <c r="O22" s="4">
        <f t="shared" si="2"/>
        <v>1913590</v>
      </c>
    </row>
    <row r="23" spans="2:15" ht="12.75">
      <c r="B23" s="9" t="s">
        <v>146</v>
      </c>
      <c r="C23" s="10">
        <f>SUM(C16:C22)</f>
        <v>917131</v>
      </c>
      <c r="D23" s="10">
        <f aca="true" t="shared" si="3" ref="D23:N23">SUM(D16:D22)</f>
        <v>631055</v>
      </c>
      <c r="E23" s="10">
        <f t="shared" si="3"/>
        <v>768427</v>
      </c>
      <c r="F23" s="10">
        <f t="shared" si="3"/>
        <v>778570</v>
      </c>
      <c r="G23" s="10">
        <f t="shared" si="3"/>
        <v>745510</v>
      </c>
      <c r="H23" s="10">
        <f t="shared" si="3"/>
        <v>807144</v>
      </c>
      <c r="I23" s="10">
        <f t="shared" si="3"/>
        <v>851494</v>
      </c>
      <c r="J23" s="10">
        <f t="shared" si="3"/>
        <v>823266</v>
      </c>
      <c r="K23" s="10">
        <f t="shared" si="3"/>
        <v>765956</v>
      </c>
      <c r="L23" s="10">
        <f t="shared" si="3"/>
        <v>820488</v>
      </c>
      <c r="M23" s="10">
        <f t="shared" si="3"/>
        <v>791654</v>
      </c>
      <c r="N23" s="10">
        <f t="shared" si="3"/>
        <v>861973</v>
      </c>
      <c r="O23" s="22">
        <f>SUM(O16:O22)</f>
        <v>9562668</v>
      </c>
    </row>
    <row r="24" spans="2:15" ht="12.75">
      <c r="B24" s="477" t="s">
        <v>31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9"/>
    </row>
    <row r="25" spans="2:15" ht="12.75">
      <c r="B25" s="3" t="s">
        <v>32</v>
      </c>
      <c r="C25" s="1">
        <v>353076</v>
      </c>
      <c r="D25" s="1">
        <v>232054</v>
      </c>
      <c r="E25" s="1">
        <v>281603</v>
      </c>
      <c r="F25" s="1">
        <v>287588</v>
      </c>
      <c r="G25" s="1">
        <v>257083</v>
      </c>
      <c r="H25" s="1">
        <v>295457</v>
      </c>
      <c r="I25" s="1">
        <v>322004</v>
      </c>
      <c r="J25" s="1">
        <v>294380</v>
      </c>
      <c r="K25" s="1">
        <v>276035</v>
      </c>
      <c r="L25" s="30">
        <v>314934</v>
      </c>
      <c r="M25" s="30">
        <v>297379</v>
      </c>
      <c r="N25" s="30">
        <v>351019</v>
      </c>
      <c r="O25" s="4">
        <f>SUM(C25:N25)</f>
        <v>3562612</v>
      </c>
    </row>
    <row r="26" spans="2:15" ht="12.75">
      <c r="B26" s="3" t="s">
        <v>114</v>
      </c>
      <c r="C26" s="1">
        <v>3380</v>
      </c>
      <c r="D26" s="1">
        <v>2130</v>
      </c>
      <c r="E26" s="1">
        <v>2724</v>
      </c>
      <c r="F26" s="1">
        <v>2937</v>
      </c>
      <c r="G26" s="1">
        <v>2481</v>
      </c>
      <c r="H26" s="1">
        <v>3598</v>
      </c>
      <c r="I26" s="1">
        <v>3066</v>
      </c>
      <c r="J26" s="1">
        <v>3265</v>
      </c>
      <c r="K26" s="1">
        <v>2787</v>
      </c>
      <c r="L26" s="30">
        <v>4536</v>
      </c>
      <c r="M26" s="30">
        <v>3262</v>
      </c>
      <c r="N26" s="30">
        <v>3655</v>
      </c>
      <c r="O26" s="4">
        <f>SUM(C26:N26)</f>
        <v>37821</v>
      </c>
    </row>
    <row r="27" spans="2:15" ht="12.75">
      <c r="B27" s="3" t="s">
        <v>33</v>
      </c>
      <c r="C27" s="1">
        <v>309649</v>
      </c>
      <c r="D27" s="1">
        <v>197813</v>
      </c>
      <c r="E27" s="1">
        <v>242216</v>
      </c>
      <c r="F27" s="1">
        <v>249412</v>
      </c>
      <c r="G27" s="1">
        <v>217822</v>
      </c>
      <c r="H27" s="1">
        <v>257572</v>
      </c>
      <c r="I27" s="1">
        <v>281080</v>
      </c>
      <c r="J27" s="1">
        <v>254539</v>
      </c>
      <c r="K27" s="1">
        <v>237118</v>
      </c>
      <c r="L27" s="30">
        <v>272764</v>
      </c>
      <c r="M27" s="30">
        <v>258133</v>
      </c>
      <c r="N27" s="30">
        <v>304127</v>
      </c>
      <c r="O27" s="4">
        <f>SUM(C27:N27)</f>
        <v>3082245</v>
      </c>
    </row>
    <row r="28" spans="2:15" ht="12.75">
      <c r="B28" s="3" t="s">
        <v>34</v>
      </c>
      <c r="C28" s="1">
        <v>315764</v>
      </c>
      <c r="D28" s="1">
        <v>203205</v>
      </c>
      <c r="E28" s="1">
        <v>248773</v>
      </c>
      <c r="F28" s="1">
        <v>255091</v>
      </c>
      <c r="G28" s="1">
        <v>224228</v>
      </c>
      <c r="H28" s="1">
        <v>262497</v>
      </c>
      <c r="I28" s="1">
        <v>286332</v>
      </c>
      <c r="J28" s="1">
        <v>260836</v>
      </c>
      <c r="K28" s="1">
        <v>244118</v>
      </c>
      <c r="L28" s="30">
        <v>278904</v>
      </c>
      <c r="M28" s="30">
        <v>264045</v>
      </c>
      <c r="N28" s="30">
        <v>310490</v>
      </c>
      <c r="O28" s="4">
        <f>SUM(C28:N28)</f>
        <v>3154283</v>
      </c>
    </row>
    <row r="29" spans="2:15" ht="12.75">
      <c r="B29" s="9" t="s">
        <v>146</v>
      </c>
      <c r="C29" s="10">
        <f>SUM(C25:C28)</f>
        <v>981869</v>
      </c>
      <c r="D29" s="10">
        <f aca="true" t="shared" si="4" ref="D29:N29">SUM(D25:D28)</f>
        <v>635202</v>
      </c>
      <c r="E29" s="10">
        <f t="shared" si="4"/>
        <v>775316</v>
      </c>
      <c r="F29" s="10">
        <f t="shared" si="4"/>
        <v>795028</v>
      </c>
      <c r="G29" s="10">
        <f t="shared" si="4"/>
        <v>701614</v>
      </c>
      <c r="H29" s="10">
        <f t="shared" si="4"/>
        <v>819124</v>
      </c>
      <c r="I29" s="10">
        <f t="shared" si="4"/>
        <v>892482</v>
      </c>
      <c r="J29" s="10">
        <f t="shared" si="4"/>
        <v>813020</v>
      </c>
      <c r="K29" s="10">
        <f t="shared" si="4"/>
        <v>760058</v>
      </c>
      <c r="L29" s="10">
        <f t="shared" si="4"/>
        <v>871138</v>
      </c>
      <c r="M29" s="10">
        <f t="shared" si="4"/>
        <v>822819</v>
      </c>
      <c r="N29" s="10">
        <f t="shared" si="4"/>
        <v>969291</v>
      </c>
      <c r="O29" s="22">
        <f>SUM(O25:O28)</f>
        <v>9836961</v>
      </c>
    </row>
    <row r="30" spans="2:15" ht="12.75">
      <c r="B30" s="477" t="s">
        <v>35</v>
      </c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9"/>
    </row>
    <row r="31" spans="2:15" ht="12.75">
      <c r="B31" s="3" t="s">
        <v>36</v>
      </c>
      <c r="C31" s="31">
        <v>117576</v>
      </c>
      <c r="D31" s="31">
        <v>81342</v>
      </c>
      <c r="E31" s="1">
        <v>98013</v>
      </c>
      <c r="F31" s="1">
        <v>99198</v>
      </c>
      <c r="G31" s="1">
        <v>83922</v>
      </c>
      <c r="H31" s="1">
        <v>91920</v>
      </c>
      <c r="I31" s="1">
        <v>99224</v>
      </c>
      <c r="J31" s="1">
        <v>95051</v>
      </c>
      <c r="K31" s="1">
        <v>86264</v>
      </c>
      <c r="L31" s="30">
        <v>94897</v>
      </c>
      <c r="M31" s="30">
        <v>117673</v>
      </c>
      <c r="N31" s="30">
        <v>133078</v>
      </c>
      <c r="O31" s="4">
        <f>SUM(C31:N31)</f>
        <v>1198158</v>
      </c>
    </row>
    <row r="32" spans="2:15" ht="12.75">
      <c r="B32" s="3" t="s">
        <v>37</v>
      </c>
      <c r="C32" s="31">
        <v>26189</v>
      </c>
      <c r="D32" s="31">
        <v>25872</v>
      </c>
      <c r="E32" s="1">
        <v>27914</v>
      </c>
      <c r="F32" s="1">
        <v>25992</v>
      </c>
      <c r="G32" s="1">
        <v>26612</v>
      </c>
      <c r="H32" s="1">
        <v>23024</v>
      </c>
      <c r="I32" s="1">
        <v>23389</v>
      </c>
      <c r="J32" s="1">
        <v>26487</v>
      </c>
      <c r="K32" s="1">
        <v>28364</v>
      </c>
      <c r="L32" s="30">
        <v>27621</v>
      </c>
      <c r="M32" s="30">
        <v>53850</v>
      </c>
      <c r="N32" s="30">
        <v>36891</v>
      </c>
      <c r="O32" s="4">
        <f>SUM(C32:N32)</f>
        <v>352205</v>
      </c>
    </row>
    <row r="33" spans="2:15" ht="12.75">
      <c r="B33" s="3" t="s">
        <v>38</v>
      </c>
      <c r="C33" s="31">
        <v>156843</v>
      </c>
      <c r="D33" s="31">
        <v>102036</v>
      </c>
      <c r="E33" s="1">
        <v>126550</v>
      </c>
      <c r="F33" s="1">
        <v>135932</v>
      </c>
      <c r="G33" s="1">
        <v>109932</v>
      </c>
      <c r="H33" s="1">
        <v>127240</v>
      </c>
      <c r="I33" s="1">
        <v>137946</v>
      </c>
      <c r="J33" s="1">
        <v>123252</v>
      </c>
      <c r="K33" s="1">
        <v>113787</v>
      </c>
      <c r="L33" s="30">
        <v>128996</v>
      </c>
      <c r="M33" s="30">
        <v>151525</v>
      </c>
      <c r="N33" s="30">
        <v>172176</v>
      </c>
      <c r="O33" s="4">
        <f>SUM(C33:N33)</f>
        <v>1586215</v>
      </c>
    </row>
    <row r="34" spans="2:15" ht="12.75">
      <c r="B34" s="9" t="s">
        <v>146</v>
      </c>
      <c r="C34" s="10">
        <f>SUM(C31:C33)</f>
        <v>300608</v>
      </c>
      <c r="D34" s="10">
        <f aca="true" t="shared" si="5" ref="D34:N34">SUM(D31:D33)</f>
        <v>209250</v>
      </c>
      <c r="E34" s="10">
        <f t="shared" si="5"/>
        <v>252477</v>
      </c>
      <c r="F34" s="10">
        <f t="shared" si="5"/>
        <v>261122</v>
      </c>
      <c r="G34" s="10">
        <f t="shared" si="5"/>
        <v>220466</v>
      </c>
      <c r="H34" s="10">
        <f t="shared" si="5"/>
        <v>242184</v>
      </c>
      <c r="I34" s="10">
        <f t="shared" si="5"/>
        <v>260559</v>
      </c>
      <c r="J34" s="10">
        <f t="shared" si="5"/>
        <v>244790</v>
      </c>
      <c r="K34" s="10">
        <f t="shared" si="5"/>
        <v>228415</v>
      </c>
      <c r="L34" s="10">
        <f t="shared" si="5"/>
        <v>251514</v>
      </c>
      <c r="M34" s="10">
        <f t="shared" si="5"/>
        <v>323048</v>
      </c>
      <c r="N34" s="10">
        <f t="shared" si="5"/>
        <v>342145</v>
      </c>
      <c r="O34" s="22">
        <f>SUM(O31:O33)</f>
        <v>3136578</v>
      </c>
    </row>
    <row r="35" spans="2:15" ht="12.75">
      <c r="B35" s="477" t="s">
        <v>148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9"/>
    </row>
    <row r="36" spans="2:15" ht="12.75">
      <c r="B36" s="3" t="s">
        <v>149</v>
      </c>
      <c r="C36" s="1">
        <v>181964</v>
      </c>
      <c r="D36" s="1">
        <v>91252</v>
      </c>
      <c r="E36" s="1">
        <v>107967</v>
      </c>
      <c r="F36" s="1">
        <v>77189</v>
      </c>
      <c r="G36" s="1">
        <v>41505</v>
      </c>
      <c r="H36" s="1">
        <v>65206</v>
      </c>
      <c r="I36" s="1">
        <v>79397</v>
      </c>
      <c r="J36" s="1">
        <v>81447</v>
      </c>
      <c r="K36" s="1">
        <v>92691</v>
      </c>
      <c r="L36" s="30">
        <v>107997</v>
      </c>
      <c r="M36" s="30">
        <v>73140</v>
      </c>
      <c r="N36" s="30">
        <v>129127</v>
      </c>
      <c r="O36" s="4">
        <f>SUM(C36:N36)</f>
        <v>1128882</v>
      </c>
    </row>
    <row r="37" spans="2:15" ht="12.75">
      <c r="B37" s="3" t="s">
        <v>150</v>
      </c>
      <c r="C37" s="1">
        <v>455254</v>
      </c>
      <c r="D37" s="1">
        <v>338837</v>
      </c>
      <c r="E37" s="1">
        <v>379310</v>
      </c>
      <c r="F37" s="1">
        <v>335430</v>
      </c>
      <c r="G37" s="1">
        <v>315645</v>
      </c>
      <c r="H37" s="1">
        <v>348138</v>
      </c>
      <c r="I37" s="1">
        <v>372196</v>
      </c>
      <c r="J37" s="1">
        <v>368931</v>
      </c>
      <c r="K37" s="1">
        <v>367912</v>
      </c>
      <c r="L37" s="30">
        <v>397907</v>
      </c>
      <c r="M37" s="30">
        <v>361833</v>
      </c>
      <c r="N37" s="30">
        <v>439526</v>
      </c>
      <c r="O37" s="4">
        <f>SUM(C37:N37)</f>
        <v>4480919</v>
      </c>
    </row>
    <row r="38" spans="2:15" ht="12.75">
      <c r="B38" s="9" t="s">
        <v>146</v>
      </c>
      <c r="C38" s="10">
        <f>SUM(C36:C37)</f>
        <v>637218</v>
      </c>
      <c r="D38" s="10">
        <f aca="true" t="shared" si="6" ref="D38:N38">SUM(D36:D37)</f>
        <v>430089</v>
      </c>
      <c r="E38" s="10">
        <f t="shared" si="6"/>
        <v>487277</v>
      </c>
      <c r="F38" s="10">
        <f t="shared" si="6"/>
        <v>412619</v>
      </c>
      <c r="G38" s="10">
        <f t="shared" si="6"/>
        <v>357150</v>
      </c>
      <c r="H38" s="10">
        <f t="shared" si="6"/>
        <v>413344</v>
      </c>
      <c r="I38" s="10">
        <f t="shared" si="6"/>
        <v>451593</v>
      </c>
      <c r="J38" s="10">
        <f t="shared" si="6"/>
        <v>450378</v>
      </c>
      <c r="K38" s="10">
        <f t="shared" si="6"/>
        <v>460603</v>
      </c>
      <c r="L38" s="10">
        <f t="shared" si="6"/>
        <v>505904</v>
      </c>
      <c r="M38" s="10">
        <f t="shared" si="6"/>
        <v>434973</v>
      </c>
      <c r="N38" s="10">
        <f t="shared" si="6"/>
        <v>568653</v>
      </c>
      <c r="O38" s="22">
        <f>SUM(O36:O37)</f>
        <v>5609801</v>
      </c>
    </row>
    <row r="39" spans="2:15" ht="12.75">
      <c r="B39" s="477" t="s">
        <v>151</v>
      </c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9"/>
    </row>
    <row r="40" spans="2:15" ht="12.75">
      <c r="B40" s="11" t="s">
        <v>43</v>
      </c>
      <c r="C40" s="1">
        <v>295200</v>
      </c>
      <c r="D40" s="1">
        <v>188343</v>
      </c>
      <c r="E40" s="1">
        <v>230083</v>
      </c>
      <c r="F40" s="1">
        <v>246192</v>
      </c>
      <c r="G40" s="1">
        <v>210237</v>
      </c>
      <c r="H40" s="1">
        <v>244520</v>
      </c>
      <c r="I40" s="1">
        <v>267445</v>
      </c>
      <c r="J40" s="1">
        <v>250192</v>
      </c>
      <c r="K40" s="1">
        <v>227869</v>
      </c>
      <c r="L40" s="1">
        <v>259472</v>
      </c>
      <c r="M40" s="1">
        <v>245544</v>
      </c>
      <c r="N40" s="30">
        <v>316763</v>
      </c>
      <c r="O40" s="4">
        <f>SUM(C40:N40)</f>
        <v>2981860</v>
      </c>
    </row>
    <row r="41" spans="2:15" ht="12.75">
      <c r="B41" s="11" t="s">
        <v>44</v>
      </c>
      <c r="C41" s="1">
        <v>446205</v>
      </c>
      <c r="D41" s="1">
        <v>301980</v>
      </c>
      <c r="E41" s="1">
        <v>353316</v>
      </c>
      <c r="F41" s="1">
        <v>370777</v>
      </c>
      <c r="G41" s="1">
        <v>325040</v>
      </c>
      <c r="H41" s="1">
        <v>373303</v>
      </c>
      <c r="I41" s="1">
        <v>406839</v>
      </c>
      <c r="J41" s="1">
        <v>382471</v>
      </c>
      <c r="K41" s="1">
        <v>348550</v>
      </c>
      <c r="L41" s="1">
        <v>394884</v>
      </c>
      <c r="M41" s="1">
        <v>374469</v>
      </c>
      <c r="N41" s="30">
        <v>463732</v>
      </c>
      <c r="O41" s="4">
        <f>SUM(C41:N41)</f>
        <v>4541566</v>
      </c>
    </row>
    <row r="42" spans="2:15" ht="12.75">
      <c r="B42" s="11" t="s">
        <v>45</v>
      </c>
      <c r="C42" s="1">
        <v>315407</v>
      </c>
      <c r="D42" s="1">
        <v>224626</v>
      </c>
      <c r="E42" s="1">
        <v>274044</v>
      </c>
      <c r="F42" s="1">
        <v>267436</v>
      </c>
      <c r="G42" s="1">
        <v>254951</v>
      </c>
      <c r="H42" s="1">
        <v>278113</v>
      </c>
      <c r="I42" s="1">
        <v>297182</v>
      </c>
      <c r="J42" s="1">
        <v>283664</v>
      </c>
      <c r="K42" s="1">
        <v>270109</v>
      </c>
      <c r="L42" s="1">
        <v>289269</v>
      </c>
      <c r="M42" s="1">
        <v>278642</v>
      </c>
      <c r="N42" s="30">
        <v>336338</v>
      </c>
      <c r="O42" s="4">
        <f>SUM(C42:N42)</f>
        <v>3369781</v>
      </c>
    </row>
    <row r="43" spans="2:15" ht="12.75">
      <c r="B43" s="9" t="s">
        <v>146</v>
      </c>
      <c r="C43" s="10">
        <f>SUM(C40:C42)</f>
        <v>1056812</v>
      </c>
      <c r="D43" s="10">
        <f aca="true" t="shared" si="7" ref="D43:N43">SUM(D40:D42)</f>
        <v>714949</v>
      </c>
      <c r="E43" s="10">
        <f t="shared" si="7"/>
        <v>857443</v>
      </c>
      <c r="F43" s="10">
        <f t="shared" si="7"/>
        <v>884405</v>
      </c>
      <c r="G43" s="10">
        <f t="shared" si="7"/>
        <v>790228</v>
      </c>
      <c r="H43" s="10">
        <f t="shared" si="7"/>
        <v>895936</v>
      </c>
      <c r="I43" s="10">
        <f t="shared" si="7"/>
        <v>971466</v>
      </c>
      <c r="J43" s="10">
        <f t="shared" si="7"/>
        <v>916327</v>
      </c>
      <c r="K43" s="10">
        <f t="shared" si="7"/>
        <v>846528</v>
      </c>
      <c r="L43" s="10">
        <f t="shared" si="7"/>
        <v>943625</v>
      </c>
      <c r="M43" s="10">
        <f t="shared" si="7"/>
        <v>898655</v>
      </c>
      <c r="N43" s="10">
        <f t="shared" si="7"/>
        <v>1116833</v>
      </c>
      <c r="O43" s="22">
        <f>SUM(O40:O42)</f>
        <v>10893207</v>
      </c>
    </row>
    <row r="44" spans="2:15" ht="12.75">
      <c r="B44" s="474" t="s">
        <v>152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6"/>
    </row>
    <row r="45" spans="2:15" ht="12.75">
      <c r="B45" s="11" t="s">
        <v>153</v>
      </c>
      <c r="C45" s="1">
        <v>321542</v>
      </c>
      <c r="D45" s="1">
        <v>264022</v>
      </c>
      <c r="E45" s="1">
        <v>291650</v>
      </c>
      <c r="F45" s="1">
        <v>283413</v>
      </c>
      <c r="G45" s="1">
        <v>282111</v>
      </c>
      <c r="H45" s="1">
        <v>281024</v>
      </c>
      <c r="I45" s="1">
        <v>300535</v>
      </c>
      <c r="J45" s="1">
        <v>305630</v>
      </c>
      <c r="K45" s="1">
        <v>304735</v>
      </c>
      <c r="L45" s="30">
        <v>302814</v>
      </c>
      <c r="M45" s="30">
        <v>314464</v>
      </c>
      <c r="N45" s="30">
        <v>362136</v>
      </c>
      <c r="O45" s="4">
        <f>SUM(C45:N45)</f>
        <v>3614076</v>
      </c>
    </row>
    <row r="46" spans="2:15" ht="12.75">
      <c r="B46" s="11" t="s">
        <v>154</v>
      </c>
      <c r="C46" s="1">
        <v>352268</v>
      </c>
      <c r="D46" s="1">
        <v>293410</v>
      </c>
      <c r="E46" s="1">
        <v>331361</v>
      </c>
      <c r="F46" s="1">
        <v>331719</v>
      </c>
      <c r="G46" s="1">
        <v>327187</v>
      </c>
      <c r="H46" s="1">
        <v>330068</v>
      </c>
      <c r="I46" s="1">
        <v>341128</v>
      </c>
      <c r="J46" s="1">
        <v>341159</v>
      </c>
      <c r="K46" s="1">
        <v>330760</v>
      </c>
      <c r="L46" s="30">
        <f>159258+179351</f>
        <v>338609</v>
      </c>
      <c r="M46" s="30">
        <v>333599</v>
      </c>
      <c r="N46" s="30">
        <v>376292</v>
      </c>
      <c r="O46" s="4">
        <f>SUM(C46:N46)</f>
        <v>4027560</v>
      </c>
    </row>
    <row r="47" spans="2:15" ht="12.75">
      <c r="B47" s="11" t="s">
        <v>155</v>
      </c>
      <c r="C47" s="1" t="s">
        <v>156</v>
      </c>
      <c r="D47" s="1" t="s">
        <v>156</v>
      </c>
      <c r="E47" s="1" t="s">
        <v>156</v>
      </c>
      <c r="F47" s="1" t="s">
        <v>156</v>
      </c>
      <c r="G47" s="1" t="s">
        <v>156</v>
      </c>
      <c r="H47" s="1">
        <v>96244</v>
      </c>
      <c r="I47" s="1">
        <v>109759</v>
      </c>
      <c r="J47" s="1">
        <v>104408</v>
      </c>
      <c r="K47" s="1">
        <v>101776</v>
      </c>
      <c r="L47" s="30">
        <v>104851</v>
      </c>
      <c r="M47" s="30">
        <v>111770</v>
      </c>
      <c r="N47" s="30">
        <v>132789</v>
      </c>
      <c r="O47" s="4">
        <f>SUM(C47:N47)</f>
        <v>761597</v>
      </c>
    </row>
    <row r="48" spans="2:15" ht="12.75">
      <c r="B48" s="9" t="s">
        <v>146</v>
      </c>
      <c r="C48" s="10">
        <f>SUM(C45:C47)</f>
        <v>673810</v>
      </c>
      <c r="D48" s="10">
        <f aca="true" t="shared" si="8" ref="D48:N48">SUM(D45:D47)</f>
        <v>557432</v>
      </c>
      <c r="E48" s="10">
        <f t="shared" si="8"/>
        <v>623011</v>
      </c>
      <c r="F48" s="10">
        <f t="shared" si="8"/>
        <v>615132</v>
      </c>
      <c r="G48" s="10">
        <f t="shared" si="8"/>
        <v>609298</v>
      </c>
      <c r="H48" s="10">
        <f t="shared" si="8"/>
        <v>707336</v>
      </c>
      <c r="I48" s="10">
        <f t="shared" si="8"/>
        <v>751422</v>
      </c>
      <c r="J48" s="10">
        <f t="shared" si="8"/>
        <v>751197</v>
      </c>
      <c r="K48" s="10">
        <f t="shared" si="8"/>
        <v>737271</v>
      </c>
      <c r="L48" s="10">
        <f t="shared" si="8"/>
        <v>746274</v>
      </c>
      <c r="M48" s="10">
        <f t="shared" si="8"/>
        <v>759833</v>
      </c>
      <c r="N48" s="10">
        <f t="shared" si="8"/>
        <v>871217</v>
      </c>
      <c r="O48" s="22">
        <f>SUM(O45:O47)</f>
        <v>8403233</v>
      </c>
    </row>
    <row r="49" spans="2:15" ht="12.75">
      <c r="B49" s="474" t="s">
        <v>51</v>
      </c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6"/>
    </row>
    <row r="50" spans="2:15" ht="12.75">
      <c r="B50" s="11" t="s">
        <v>157</v>
      </c>
      <c r="C50" s="1">
        <v>796989</v>
      </c>
      <c r="D50" s="1">
        <v>721920</v>
      </c>
      <c r="E50" s="1">
        <v>827368</v>
      </c>
      <c r="F50" s="1">
        <v>793223</v>
      </c>
      <c r="G50" s="1">
        <v>840268</v>
      </c>
      <c r="H50" s="1">
        <v>868987</v>
      </c>
      <c r="I50" s="1">
        <v>868142</v>
      </c>
      <c r="J50" s="1">
        <v>884382</v>
      </c>
      <c r="K50" s="1">
        <v>861117</v>
      </c>
      <c r="L50" s="30">
        <v>897280</v>
      </c>
      <c r="M50" s="30">
        <v>889582</v>
      </c>
      <c r="N50" s="30">
        <v>1027372</v>
      </c>
      <c r="O50" s="4">
        <f>SUM(C50:N50)</f>
        <v>10276630</v>
      </c>
    </row>
    <row r="51" spans="2:15" ht="12.75">
      <c r="B51" s="11" t="s">
        <v>158</v>
      </c>
      <c r="C51" s="1">
        <v>59188</v>
      </c>
      <c r="D51" s="1">
        <v>60603</v>
      </c>
      <c r="E51" s="1">
        <v>68383</v>
      </c>
      <c r="F51" s="1">
        <v>59463</v>
      </c>
      <c r="G51" s="1">
        <v>72012</v>
      </c>
      <c r="H51" s="1">
        <v>57049</v>
      </c>
      <c r="I51" s="1">
        <v>54701</v>
      </c>
      <c r="J51" s="1">
        <v>59882</v>
      </c>
      <c r="K51" s="1">
        <v>61479</v>
      </c>
      <c r="L51" s="30">
        <v>58528</v>
      </c>
      <c r="M51" s="30">
        <v>57140</v>
      </c>
      <c r="N51" s="30">
        <v>55859</v>
      </c>
      <c r="O51" s="4">
        <f>SUM(C51:N51)</f>
        <v>724287</v>
      </c>
    </row>
    <row r="52" spans="2:15" ht="12.75">
      <c r="B52" s="11" t="s">
        <v>159</v>
      </c>
      <c r="C52" s="1">
        <v>4600</v>
      </c>
      <c r="D52" s="1">
        <v>4529</v>
      </c>
      <c r="E52" s="1">
        <v>5227</v>
      </c>
      <c r="F52" s="1">
        <v>3438</v>
      </c>
      <c r="G52" s="1">
        <v>2827</v>
      </c>
      <c r="H52" s="1">
        <v>3687</v>
      </c>
      <c r="I52" s="1">
        <v>4104</v>
      </c>
      <c r="J52" s="1">
        <v>5080</v>
      </c>
      <c r="K52" s="1">
        <v>5297</v>
      </c>
      <c r="L52" s="30">
        <v>4907</v>
      </c>
      <c r="M52" s="30">
        <v>4573</v>
      </c>
      <c r="N52" s="30">
        <v>3784</v>
      </c>
      <c r="O52" s="4">
        <f>SUM(C52:N52)</f>
        <v>52053</v>
      </c>
    </row>
    <row r="53" spans="2:15" ht="12.75">
      <c r="B53" s="9" t="s">
        <v>146</v>
      </c>
      <c r="C53" s="10">
        <f>SUM(C50:C52)</f>
        <v>860777</v>
      </c>
      <c r="D53" s="10">
        <f aca="true" t="shared" si="9" ref="D53:N53">SUM(D50:D52)</f>
        <v>787052</v>
      </c>
      <c r="E53" s="10">
        <f t="shared" si="9"/>
        <v>900978</v>
      </c>
      <c r="F53" s="10">
        <f t="shared" si="9"/>
        <v>856124</v>
      </c>
      <c r="G53" s="10">
        <f t="shared" si="9"/>
        <v>915107</v>
      </c>
      <c r="H53" s="10">
        <f t="shared" si="9"/>
        <v>929723</v>
      </c>
      <c r="I53" s="10">
        <f t="shared" si="9"/>
        <v>926947</v>
      </c>
      <c r="J53" s="10">
        <f t="shared" si="9"/>
        <v>949344</v>
      </c>
      <c r="K53" s="10">
        <f t="shared" si="9"/>
        <v>927893</v>
      </c>
      <c r="L53" s="10">
        <f t="shared" si="9"/>
        <v>960715</v>
      </c>
      <c r="M53" s="10">
        <f t="shared" si="9"/>
        <v>951295</v>
      </c>
      <c r="N53" s="10">
        <f t="shared" si="9"/>
        <v>1087015</v>
      </c>
      <c r="O53" s="22">
        <f>SUM(O50:O52)</f>
        <v>11052970</v>
      </c>
    </row>
    <row r="54" spans="2:15" ht="12.75">
      <c r="B54" s="474" t="s">
        <v>55</v>
      </c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6"/>
    </row>
    <row r="55" spans="2:15" ht="12.75">
      <c r="B55" s="11" t="s">
        <v>56</v>
      </c>
      <c r="C55" s="1">
        <v>129242</v>
      </c>
      <c r="D55" s="1">
        <v>81594</v>
      </c>
      <c r="E55" s="1">
        <v>95286</v>
      </c>
      <c r="F55" s="1">
        <v>84561</v>
      </c>
      <c r="G55" s="1">
        <v>84168</v>
      </c>
      <c r="H55" s="1">
        <v>92806</v>
      </c>
      <c r="I55" s="1">
        <v>98006</v>
      </c>
      <c r="J55" s="1">
        <v>95024</v>
      </c>
      <c r="K55" s="30">
        <v>86184</v>
      </c>
      <c r="L55" s="30">
        <v>97756</v>
      </c>
      <c r="M55" s="30">
        <v>103980</v>
      </c>
      <c r="N55" s="30">
        <v>113272</v>
      </c>
      <c r="O55" s="4">
        <f>SUM(C55:N55)</f>
        <v>1161879</v>
      </c>
    </row>
    <row r="56" spans="2:16" ht="12.75">
      <c r="B56" s="11" t="s">
        <v>57</v>
      </c>
      <c r="C56" s="1">
        <v>535406</v>
      </c>
      <c r="D56" s="1">
        <v>395856</v>
      </c>
      <c r="E56" s="1">
        <v>444305</v>
      </c>
      <c r="F56" s="1">
        <v>410268</v>
      </c>
      <c r="G56" s="1">
        <v>418154</v>
      </c>
      <c r="H56" s="1">
        <v>455782</v>
      </c>
      <c r="I56" s="1">
        <v>477894</v>
      </c>
      <c r="J56" s="1">
        <v>438314</v>
      </c>
      <c r="K56" s="1">
        <v>411424</v>
      </c>
      <c r="L56" s="1">
        <v>425416</v>
      </c>
      <c r="M56" s="30">
        <v>434818</v>
      </c>
      <c r="N56" s="30">
        <v>498220</v>
      </c>
      <c r="O56" s="4">
        <f>SUM(C56:N56)</f>
        <v>5345857</v>
      </c>
      <c r="P56" s="16"/>
    </row>
    <row r="57" spans="2:16" ht="12.75">
      <c r="B57" s="11" t="s">
        <v>58</v>
      </c>
      <c r="C57" s="1">
        <v>165531</v>
      </c>
      <c r="D57" s="1">
        <v>149335</v>
      </c>
      <c r="E57" s="1">
        <v>168924</v>
      </c>
      <c r="F57" s="1">
        <v>166893</v>
      </c>
      <c r="G57" s="1">
        <v>165956</v>
      </c>
      <c r="H57" s="1">
        <v>173895</v>
      </c>
      <c r="I57" s="1">
        <v>205194</v>
      </c>
      <c r="J57" s="1">
        <v>183910</v>
      </c>
      <c r="K57" s="1">
        <v>177799</v>
      </c>
      <c r="L57" s="30">
        <v>187841</v>
      </c>
      <c r="M57" s="30">
        <v>194033</v>
      </c>
      <c r="N57" s="30">
        <v>217936</v>
      </c>
      <c r="O57" s="4">
        <f>SUM(C57:N57)</f>
        <v>2157247</v>
      </c>
      <c r="P57" s="16"/>
    </row>
    <row r="58" spans="2:15" ht="12.75">
      <c r="B58" s="11" t="s">
        <v>59</v>
      </c>
      <c r="C58" s="1">
        <v>99840</v>
      </c>
      <c r="D58" s="1">
        <v>65973</v>
      </c>
      <c r="E58" s="1">
        <v>76732</v>
      </c>
      <c r="F58" s="1">
        <v>69379</v>
      </c>
      <c r="G58" s="1">
        <v>67069</v>
      </c>
      <c r="H58" s="1">
        <v>74470</v>
      </c>
      <c r="I58" s="1">
        <v>79771</v>
      </c>
      <c r="J58" s="1">
        <v>80294</v>
      </c>
      <c r="K58" s="1">
        <v>74646</v>
      </c>
      <c r="L58" s="30">
        <v>82367</v>
      </c>
      <c r="M58" s="30">
        <v>90040</v>
      </c>
      <c r="N58" s="30">
        <v>96812</v>
      </c>
      <c r="O58" s="4">
        <f>SUM(C58:N58)</f>
        <v>957393</v>
      </c>
    </row>
    <row r="59" spans="2:15" ht="12.75">
      <c r="B59" s="9" t="s">
        <v>146</v>
      </c>
      <c r="C59" s="10">
        <f aca="true" t="shared" si="10" ref="C59:O59">SUM(C55:C58)</f>
        <v>930019</v>
      </c>
      <c r="D59" s="10">
        <f t="shared" si="10"/>
        <v>692758</v>
      </c>
      <c r="E59" s="10">
        <f t="shared" si="10"/>
        <v>785247</v>
      </c>
      <c r="F59" s="10">
        <f t="shared" si="10"/>
        <v>731101</v>
      </c>
      <c r="G59" s="10">
        <f t="shared" si="10"/>
        <v>735347</v>
      </c>
      <c r="H59" s="10">
        <f t="shared" si="10"/>
        <v>796953</v>
      </c>
      <c r="I59" s="10">
        <f t="shared" si="10"/>
        <v>860865</v>
      </c>
      <c r="J59" s="10">
        <f t="shared" si="10"/>
        <v>797542</v>
      </c>
      <c r="K59" s="10">
        <f t="shared" si="10"/>
        <v>750053</v>
      </c>
      <c r="L59" s="10">
        <f t="shared" si="10"/>
        <v>793380</v>
      </c>
      <c r="M59" s="10">
        <f t="shared" si="10"/>
        <v>822871</v>
      </c>
      <c r="N59" s="10">
        <f t="shared" si="10"/>
        <v>926240</v>
      </c>
      <c r="O59" s="22">
        <f t="shared" si="10"/>
        <v>9622376</v>
      </c>
    </row>
    <row r="60" spans="2:15" ht="12.75">
      <c r="B60" s="474" t="s">
        <v>60</v>
      </c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6"/>
    </row>
    <row r="61" spans="2:15" ht="12.75">
      <c r="B61" s="11" t="s">
        <v>61</v>
      </c>
      <c r="C61" s="1">
        <v>245580</v>
      </c>
      <c r="D61" s="1">
        <v>200514</v>
      </c>
      <c r="E61" s="1">
        <v>230770</v>
      </c>
      <c r="F61" s="1">
        <v>209758</v>
      </c>
      <c r="G61" s="1">
        <v>194573</v>
      </c>
      <c r="H61" s="1">
        <v>206750</v>
      </c>
      <c r="I61" s="1">
        <v>223262</v>
      </c>
      <c r="J61" s="1">
        <v>219825</v>
      </c>
      <c r="K61" s="1">
        <v>212393</v>
      </c>
      <c r="L61" s="1">
        <v>222898</v>
      </c>
      <c r="M61" s="1">
        <v>218014</v>
      </c>
      <c r="N61" s="30">
        <v>222203</v>
      </c>
      <c r="O61" s="4">
        <f>SUM(C61:N61)</f>
        <v>2606540</v>
      </c>
    </row>
    <row r="62" spans="2:15" ht="12.75">
      <c r="B62" s="11" t="s">
        <v>62</v>
      </c>
      <c r="C62" s="1">
        <v>560617</v>
      </c>
      <c r="D62" s="1">
        <v>501773</v>
      </c>
      <c r="E62" s="1">
        <v>585519</v>
      </c>
      <c r="F62" s="1">
        <v>540445</v>
      </c>
      <c r="G62" s="1">
        <v>563560</v>
      </c>
      <c r="H62" s="1">
        <v>573985</v>
      </c>
      <c r="I62" s="1">
        <v>577422</v>
      </c>
      <c r="J62" s="1">
        <v>604259</v>
      </c>
      <c r="K62" s="1">
        <v>588988</v>
      </c>
      <c r="L62" s="1">
        <v>602132</v>
      </c>
      <c r="M62" s="1">
        <v>592176</v>
      </c>
      <c r="N62" s="30">
        <v>648777</v>
      </c>
      <c r="O62" s="4">
        <f>SUM(C62:N62)</f>
        <v>6939653</v>
      </c>
    </row>
    <row r="63" spans="2:15" ht="12.75">
      <c r="B63" s="9" t="s">
        <v>146</v>
      </c>
      <c r="C63" s="10">
        <f>SUM(C61:C62)</f>
        <v>806197</v>
      </c>
      <c r="D63" s="10">
        <f aca="true" t="shared" si="11" ref="D63:N63">SUM(D61:D62)</f>
        <v>702287</v>
      </c>
      <c r="E63" s="10">
        <f t="shared" si="11"/>
        <v>816289</v>
      </c>
      <c r="F63" s="10">
        <f t="shared" si="11"/>
        <v>750203</v>
      </c>
      <c r="G63" s="10">
        <f t="shared" si="11"/>
        <v>758133</v>
      </c>
      <c r="H63" s="10">
        <f t="shared" si="11"/>
        <v>780735</v>
      </c>
      <c r="I63" s="10">
        <f t="shared" si="11"/>
        <v>800684</v>
      </c>
      <c r="J63" s="10">
        <f t="shared" si="11"/>
        <v>824084</v>
      </c>
      <c r="K63" s="10">
        <f t="shared" si="11"/>
        <v>801381</v>
      </c>
      <c r="L63" s="10">
        <f t="shared" si="11"/>
        <v>825030</v>
      </c>
      <c r="M63" s="10">
        <f t="shared" si="11"/>
        <v>810190</v>
      </c>
      <c r="N63" s="10">
        <f t="shared" si="11"/>
        <v>870980</v>
      </c>
      <c r="O63" s="22">
        <f>SUM(O61:O62)</f>
        <v>9546193</v>
      </c>
    </row>
    <row r="64" spans="2:15" ht="12.75">
      <c r="B64" s="474" t="s">
        <v>63</v>
      </c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6"/>
    </row>
    <row r="65" spans="2:15" ht="12.75">
      <c r="B65" s="11" t="s">
        <v>64</v>
      </c>
      <c r="C65" s="1">
        <v>368919</v>
      </c>
      <c r="D65" s="1">
        <v>256081</v>
      </c>
      <c r="E65" s="1">
        <v>318699</v>
      </c>
      <c r="F65" s="1">
        <v>351673</v>
      </c>
      <c r="G65" s="1">
        <v>364736</v>
      </c>
      <c r="H65" s="1">
        <v>389060</v>
      </c>
      <c r="I65" s="1">
        <v>406261</v>
      </c>
      <c r="J65" s="1">
        <v>375871</v>
      </c>
      <c r="K65" s="1">
        <v>342024</v>
      </c>
      <c r="L65" s="30">
        <v>372714</v>
      </c>
      <c r="M65" s="30">
        <v>357358</v>
      </c>
      <c r="N65" s="30">
        <v>428374</v>
      </c>
      <c r="O65" s="4">
        <f>SUM(C65:N65)</f>
        <v>4331770</v>
      </c>
    </row>
    <row r="66" spans="2:15" ht="12.75">
      <c r="B66" s="11" t="s">
        <v>160</v>
      </c>
      <c r="C66" s="1">
        <v>242718</v>
      </c>
      <c r="D66" s="1">
        <v>154613</v>
      </c>
      <c r="E66" s="1">
        <v>201775</v>
      </c>
      <c r="F66" s="1">
        <v>239120</v>
      </c>
      <c r="G66" s="1">
        <v>252445</v>
      </c>
      <c r="H66" s="1">
        <v>270090</v>
      </c>
      <c r="I66" s="1">
        <v>285055</v>
      </c>
      <c r="J66" s="1">
        <v>254967</v>
      </c>
      <c r="K66" s="1">
        <v>223086</v>
      </c>
      <c r="L66" s="30">
        <v>248267</v>
      </c>
      <c r="M66" s="30">
        <v>236709</v>
      </c>
      <c r="N66" s="30">
        <v>289412</v>
      </c>
      <c r="O66" s="4">
        <f>SUM(C66:N66)</f>
        <v>2898257</v>
      </c>
    </row>
    <row r="67" spans="2:15" ht="12.75">
      <c r="B67" s="9" t="s">
        <v>146</v>
      </c>
      <c r="C67" s="10">
        <f>SUM(C65:C66)</f>
        <v>611637</v>
      </c>
      <c r="D67" s="10">
        <f aca="true" t="shared" si="12" ref="D67:N67">SUM(D65:D66)</f>
        <v>410694</v>
      </c>
      <c r="E67" s="10">
        <f t="shared" si="12"/>
        <v>520474</v>
      </c>
      <c r="F67" s="10">
        <f t="shared" si="12"/>
        <v>590793</v>
      </c>
      <c r="G67" s="10">
        <f t="shared" si="12"/>
        <v>617181</v>
      </c>
      <c r="H67" s="10">
        <f t="shared" si="12"/>
        <v>659150</v>
      </c>
      <c r="I67" s="10">
        <f t="shared" si="12"/>
        <v>691316</v>
      </c>
      <c r="J67" s="10">
        <f t="shared" si="12"/>
        <v>630838</v>
      </c>
      <c r="K67" s="10">
        <f t="shared" si="12"/>
        <v>565110</v>
      </c>
      <c r="L67" s="10">
        <f t="shared" si="12"/>
        <v>620981</v>
      </c>
      <c r="M67" s="10">
        <f t="shared" si="12"/>
        <v>594067</v>
      </c>
      <c r="N67" s="10">
        <f t="shared" si="12"/>
        <v>717786</v>
      </c>
      <c r="O67" s="22">
        <f>SUM(O65:O66)</f>
        <v>7230027</v>
      </c>
    </row>
    <row r="68" spans="2:15" ht="12.75">
      <c r="B68" s="474" t="s">
        <v>65</v>
      </c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  <c r="O68" s="476"/>
    </row>
    <row r="69" spans="2:15" ht="12.75">
      <c r="B69" s="11" t="s">
        <v>161</v>
      </c>
      <c r="C69" s="1">
        <v>93183</v>
      </c>
      <c r="D69" s="1">
        <v>68885</v>
      </c>
      <c r="E69" s="1">
        <v>77301</v>
      </c>
      <c r="F69" s="1">
        <v>76758</v>
      </c>
      <c r="G69" s="1">
        <v>75099</v>
      </c>
      <c r="H69" s="1">
        <v>79445</v>
      </c>
      <c r="I69" s="1">
        <v>86185</v>
      </c>
      <c r="J69" s="1">
        <v>87913</v>
      </c>
      <c r="K69" s="1">
        <v>80043</v>
      </c>
      <c r="L69" s="30">
        <v>82545</v>
      </c>
      <c r="M69" s="30">
        <v>84155</v>
      </c>
      <c r="N69" s="30">
        <v>96100</v>
      </c>
      <c r="O69" s="4">
        <f aca="true" t="shared" si="13" ref="O69:O74">SUM(C69:N69)</f>
        <v>987612</v>
      </c>
    </row>
    <row r="70" spans="2:15" ht="12.75">
      <c r="B70" s="11" t="s">
        <v>162</v>
      </c>
      <c r="C70" s="1">
        <v>272782</v>
      </c>
      <c r="D70" s="1">
        <v>200039</v>
      </c>
      <c r="E70" s="1">
        <v>228702</v>
      </c>
      <c r="F70" s="1">
        <v>229942</v>
      </c>
      <c r="G70" s="1">
        <v>222332</v>
      </c>
      <c r="H70" s="1">
        <v>233874</v>
      </c>
      <c r="I70" s="1">
        <v>248172</v>
      </c>
      <c r="J70" s="1">
        <v>248429</v>
      </c>
      <c r="K70" s="1">
        <v>232571</v>
      </c>
      <c r="L70" s="30">
        <v>248655</v>
      </c>
      <c r="M70" s="30">
        <v>244690</v>
      </c>
      <c r="N70" s="30">
        <v>275246</v>
      </c>
      <c r="O70" s="4">
        <f t="shared" si="13"/>
        <v>2885434</v>
      </c>
    </row>
    <row r="71" spans="2:15" ht="12.75" customHeight="1">
      <c r="B71" s="11" t="s">
        <v>163</v>
      </c>
      <c r="C71" s="1">
        <v>202365</v>
      </c>
      <c r="D71" s="1">
        <v>154864</v>
      </c>
      <c r="E71" s="1">
        <v>174761</v>
      </c>
      <c r="F71" s="1">
        <v>176219</v>
      </c>
      <c r="G71" s="1">
        <v>168279</v>
      </c>
      <c r="H71" s="1">
        <v>180679</v>
      </c>
      <c r="I71" s="1">
        <v>189993</v>
      </c>
      <c r="J71" s="1">
        <v>187019</v>
      </c>
      <c r="K71" s="1">
        <v>181268</v>
      </c>
      <c r="L71" s="30">
        <v>189868</v>
      </c>
      <c r="M71" s="30">
        <v>187259</v>
      </c>
      <c r="N71" s="30">
        <v>217710</v>
      </c>
      <c r="O71" s="4">
        <f t="shared" si="13"/>
        <v>2210284</v>
      </c>
    </row>
    <row r="72" spans="2:15" ht="12.75">
      <c r="B72" s="11" t="s">
        <v>164</v>
      </c>
      <c r="C72" s="1">
        <v>98156</v>
      </c>
      <c r="D72" s="1">
        <v>73573</v>
      </c>
      <c r="E72" s="1">
        <v>85191</v>
      </c>
      <c r="F72" s="1">
        <v>87023</v>
      </c>
      <c r="G72" s="1">
        <v>81412</v>
      </c>
      <c r="H72" s="1">
        <v>86837</v>
      </c>
      <c r="I72" s="1">
        <v>91645</v>
      </c>
      <c r="J72" s="1">
        <v>94659</v>
      </c>
      <c r="K72" s="1">
        <v>90151</v>
      </c>
      <c r="L72" s="30">
        <v>94961</v>
      </c>
      <c r="M72" s="30">
        <v>94353</v>
      </c>
      <c r="N72" s="30">
        <v>104300</v>
      </c>
      <c r="O72" s="4">
        <f t="shared" si="13"/>
        <v>1082261</v>
      </c>
    </row>
    <row r="73" spans="2:15" ht="12.75">
      <c r="B73" s="11" t="s">
        <v>165</v>
      </c>
      <c r="C73" s="1">
        <v>147945</v>
      </c>
      <c r="D73" s="1">
        <v>105734</v>
      </c>
      <c r="E73" s="1">
        <v>123686</v>
      </c>
      <c r="F73" s="1">
        <v>119755</v>
      </c>
      <c r="G73" s="1">
        <v>115433</v>
      </c>
      <c r="H73" s="1">
        <v>120544</v>
      </c>
      <c r="I73" s="1">
        <v>122931</v>
      </c>
      <c r="J73" s="1">
        <v>129829</v>
      </c>
      <c r="K73" s="1">
        <v>123116</v>
      </c>
      <c r="L73" s="30">
        <v>123449</v>
      </c>
      <c r="M73" s="30">
        <v>123924</v>
      </c>
      <c r="N73" s="30">
        <v>136452</v>
      </c>
      <c r="O73" s="4">
        <f t="shared" si="13"/>
        <v>1492798</v>
      </c>
    </row>
    <row r="74" spans="2:15" ht="12.75" customHeight="1">
      <c r="B74" s="11" t="s">
        <v>166</v>
      </c>
      <c r="C74" s="1">
        <v>141033</v>
      </c>
      <c r="D74" s="1">
        <v>102304</v>
      </c>
      <c r="E74" s="1">
        <v>118335</v>
      </c>
      <c r="F74" s="1">
        <v>120436</v>
      </c>
      <c r="G74" s="1">
        <v>113113</v>
      </c>
      <c r="H74" s="1">
        <v>122606</v>
      </c>
      <c r="I74" s="1">
        <v>129657</v>
      </c>
      <c r="J74" s="1">
        <v>127016</v>
      </c>
      <c r="K74" s="1">
        <v>120939</v>
      </c>
      <c r="L74" s="30">
        <v>131350</v>
      </c>
      <c r="M74" s="30">
        <v>128077</v>
      </c>
      <c r="N74" s="30">
        <v>141849</v>
      </c>
      <c r="O74" s="4">
        <f t="shared" si="13"/>
        <v>1496715</v>
      </c>
    </row>
    <row r="75" spans="2:15" ht="12.75">
      <c r="B75" s="9" t="s">
        <v>146</v>
      </c>
      <c r="C75" s="10">
        <f>SUM(C69:C74)</f>
        <v>955464</v>
      </c>
      <c r="D75" s="10">
        <f aca="true" t="shared" si="14" ref="D75:N75">SUM(D69:D74)</f>
        <v>705399</v>
      </c>
      <c r="E75" s="10">
        <f t="shared" si="14"/>
        <v>807976</v>
      </c>
      <c r="F75" s="10">
        <f t="shared" si="14"/>
        <v>810133</v>
      </c>
      <c r="G75" s="10">
        <f t="shared" si="14"/>
        <v>775668</v>
      </c>
      <c r="H75" s="10">
        <f t="shared" si="14"/>
        <v>823985</v>
      </c>
      <c r="I75" s="10">
        <f t="shared" si="14"/>
        <v>868583</v>
      </c>
      <c r="J75" s="10">
        <f t="shared" si="14"/>
        <v>874865</v>
      </c>
      <c r="K75" s="10">
        <f t="shared" si="14"/>
        <v>828088</v>
      </c>
      <c r="L75" s="10">
        <f t="shared" si="14"/>
        <v>870828</v>
      </c>
      <c r="M75" s="10">
        <f t="shared" si="14"/>
        <v>862458</v>
      </c>
      <c r="N75" s="10">
        <f t="shared" si="14"/>
        <v>971657</v>
      </c>
      <c r="O75" s="22">
        <f>SUM(O69:O74)</f>
        <v>10155104</v>
      </c>
    </row>
    <row r="76" spans="2:15" ht="12.75">
      <c r="B76" s="474" t="s">
        <v>72</v>
      </c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6"/>
    </row>
    <row r="77" spans="2:15" ht="12.75">
      <c r="B77" s="11" t="s">
        <v>73</v>
      </c>
      <c r="C77" s="1">
        <v>258984</v>
      </c>
      <c r="D77" s="1">
        <v>217145</v>
      </c>
      <c r="E77" s="1">
        <v>243904</v>
      </c>
      <c r="F77" s="1">
        <v>236959</v>
      </c>
      <c r="G77" s="1">
        <v>243670</v>
      </c>
      <c r="H77" s="1">
        <v>243296</v>
      </c>
      <c r="I77" s="1">
        <v>255775</v>
      </c>
      <c r="J77" s="1">
        <v>252831</v>
      </c>
      <c r="K77" s="1">
        <v>240887</v>
      </c>
      <c r="L77" s="30">
        <v>242393</v>
      </c>
      <c r="M77" s="30">
        <v>236782</v>
      </c>
      <c r="N77" s="30">
        <v>292846</v>
      </c>
      <c r="O77" s="4">
        <f>SUM(C77:N77)</f>
        <v>2965472</v>
      </c>
    </row>
    <row r="78" spans="2:15" ht="12.75">
      <c r="B78" s="11" t="s">
        <v>74</v>
      </c>
      <c r="C78" s="1">
        <v>100495</v>
      </c>
      <c r="D78" s="1">
        <v>102661</v>
      </c>
      <c r="E78" s="1">
        <v>125995</v>
      </c>
      <c r="F78" s="1">
        <v>121859</v>
      </c>
      <c r="G78" s="1">
        <v>132189</v>
      </c>
      <c r="H78" s="1">
        <v>136688</v>
      </c>
      <c r="I78" s="1">
        <v>139370</v>
      </c>
      <c r="J78" s="1">
        <v>144477</v>
      </c>
      <c r="K78" s="1">
        <v>132685</v>
      </c>
      <c r="L78" s="30">
        <v>133757</v>
      </c>
      <c r="M78" s="30">
        <v>134835</v>
      </c>
      <c r="N78" s="30">
        <v>153510</v>
      </c>
      <c r="O78" s="4">
        <f>SUM(C78:N78)</f>
        <v>1558521</v>
      </c>
    </row>
    <row r="79" spans="2:15" ht="12.75">
      <c r="B79" s="11" t="s">
        <v>75</v>
      </c>
      <c r="C79" s="1">
        <v>157861</v>
      </c>
      <c r="D79" s="1">
        <v>116730</v>
      </c>
      <c r="E79" s="1">
        <v>136929</v>
      </c>
      <c r="F79" s="1">
        <v>142827</v>
      </c>
      <c r="G79" s="1">
        <v>132650</v>
      </c>
      <c r="H79" s="1">
        <v>139127</v>
      </c>
      <c r="I79" s="1">
        <v>153855</v>
      </c>
      <c r="J79" s="1">
        <v>146819</v>
      </c>
      <c r="K79" s="1">
        <v>136698</v>
      </c>
      <c r="L79" s="30">
        <v>140951</v>
      </c>
      <c r="M79" s="30">
        <v>141719</v>
      </c>
      <c r="N79" s="30">
        <v>161391</v>
      </c>
      <c r="O79" s="4">
        <f>SUM(C79:N79)</f>
        <v>1707557</v>
      </c>
    </row>
    <row r="80" spans="2:15" ht="12.75">
      <c r="B80" s="11" t="s">
        <v>76</v>
      </c>
      <c r="C80" s="1">
        <v>383994</v>
      </c>
      <c r="D80" s="1">
        <v>326224</v>
      </c>
      <c r="E80" s="1">
        <v>354064</v>
      </c>
      <c r="F80" s="1">
        <v>332710</v>
      </c>
      <c r="G80" s="1">
        <v>341439</v>
      </c>
      <c r="H80" s="1">
        <v>343270</v>
      </c>
      <c r="I80" s="1">
        <v>364223</v>
      </c>
      <c r="J80" s="1">
        <v>356212</v>
      </c>
      <c r="K80" s="1">
        <v>329694</v>
      </c>
      <c r="L80" s="30">
        <v>333973</v>
      </c>
      <c r="M80" s="30">
        <v>335007</v>
      </c>
      <c r="N80" s="30">
        <v>414607</v>
      </c>
      <c r="O80" s="4">
        <f>SUM(C80:N80)</f>
        <v>4215417</v>
      </c>
    </row>
    <row r="81" spans="2:15" ht="12.75">
      <c r="B81" s="11" t="s">
        <v>77</v>
      </c>
      <c r="C81" s="1">
        <v>163535</v>
      </c>
      <c r="D81" s="1">
        <v>168244</v>
      </c>
      <c r="E81" s="1">
        <v>214728</v>
      </c>
      <c r="F81" s="1">
        <v>195210</v>
      </c>
      <c r="G81" s="1">
        <v>194688</v>
      </c>
      <c r="H81" s="1">
        <v>207000</v>
      </c>
      <c r="I81" s="1">
        <v>223029</v>
      </c>
      <c r="J81" s="1">
        <v>217599</v>
      </c>
      <c r="K81" s="1">
        <v>197949</v>
      </c>
      <c r="L81" s="30">
        <v>205262</v>
      </c>
      <c r="M81" s="30">
        <v>201283</v>
      </c>
      <c r="N81" s="30">
        <v>166890</v>
      </c>
      <c r="O81" s="4">
        <f aca="true" t="shared" si="15" ref="O81:O86">SUM(C81:N81)</f>
        <v>2355417</v>
      </c>
    </row>
    <row r="82" spans="2:15" ht="12.75">
      <c r="B82" s="11" t="s">
        <v>78</v>
      </c>
      <c r="C82" s="1">
        <v>76586</v>
      </c>
      <c r="D82" s="1">
        <v>51694</v>
      </c>
      <c r="E82" s="1">
        <v>57527</v>
      </c>
      <c r="F82" s="1">
        <v>60380</v>
      </c>
      <c r="G82" s="1">
        <v>60595</v>
      </c>
      <c r="H82" s="1">
        <v>63578</v>
      </c>
      <c r="I82" s="1">
        <v>66343</v>
      </c>
      <c r="J82" s="1">
        <v>70581</v>
      </c>
      <c r="K82" s="1">
        <v>62771</v>
      </c>
      <c r="L82" s="30">
        <v>63925</v>
      </c>
      <c r="M82" s="30">
        <v>65167</v>
      </c>
      <c r="N82" s="30">
        <v>87722</v>
      </c>
      <c r="O82" s="4">
        <f t="shared" si="15"/>
        <v>786869</v>
      </c>
    </row>
    <row r="83" spans="2:15" ht="12.75">
      <c r="B83" s="11" t="s">
        <v>79</v>
      </c>
      <c r="C83" s="1">
        <v>157816</v>
      </c>
      <c r="D83" s="1">
        <v>116685</v>
      </c>
      <c r="E83" s="1">
        <v>136885</v>
      </c>
      <c r="F83" s="1">
        <v>142781</v>
      </c>
      <c r="G83" s="1">
        <v>132614</v>
      </c>
      <c r="H83" s="1">
        <v>139083</v>
      </c>
      <c r="I83" s="1">
        <v>153786</v>
      </c>
      <c r="J83" s="1">
        <v>146764</v>
      </c>
      <c r="K83" s="1">
        <v>136633</v>
      </c>
      <c r="L83" s="30">
        <v>140908</v>
      </c>
      <c r="M83" s="30">
        <v>141656</v>
      </c>
      <c r="N83" s="30">
        <v>161337</v>
      </c>
      <c r="O83" s="4">
        <f t="shared" si="15"/>
        <v>1706948</v>
      </c>
    </row>
    <row r="84" spans="2:15" ht="12.75">
      <c r="B84" s="11" t="s">
        <v>115</v>
      </c>
      <c r="C84" s="1">
        <v>38274</v>
      </c>
      <c r="D84" s="1">
        <v>23726</v>
      </c>
      <c r="E84" s="1">
        <v>22108</v>
      </c>
      <c r="F84" s="1">
        <v>19349</v>
      </c>
      <c r="G84" s="1">
        <v>21246</v>
      </c>
      <c r="H84" s="1">
        <v>21809</v>
      </c>
      <c r="I84" s="1">
        <v>25687</v>
      </c>
      <c r="J84" s="1">
        <v>20781</v>
      </c>
      <c r="K84" s="1">
        <v>29369</v>
      </c>
      <c r="L84" s="30">
        <v>24205</v>
      </c>
      <c r="M84" s="30">
        <v>21515</v>
      </c>
      <c r="N84" s="30">
        <v>33772</v>
      </c>
      <c r="O84" s="4">
        <f t="shared" si="15"/>
        <v>301841</v>
      </c>
    </row>
    <row r="85" spans="2:15" ht="12.75">
      <c r="B85" s="11" t="s">
        <v>80</v>
      </c>
      <c r="C85" s="1">
        <v>245261</v>
      </c>
      <c r="D85" s="1">
        <v>199040</v>
      </c>
      <c r="E85" s="1">
        <v>227828</v>
      </c>
      <c r="F85" s="1">
        <v>222694</v>
      </c>
      <c r="G85" s="1">
        <v>217261</v>
      </c>
      <c r="H85" s="1">
        <v>229769</v>
      </c>
      <c r="I85" s="1">
        <v>238642</v>
      </c>
      <c r="J85" s="1">
        <v>250873</v>
      </c>
      <c r="K85" s="1">
        <v>230359</v>
      </c>
      <c r="L85" s="30">
        <v>226974</v>
      </c>
      <c r="M85" s="30">
        <v>228712</v>
      </c>
      <c r="N85" s="30">
        <v>255752</v>
      </c>
      <c r="O85" s="4">
        <f t="shared" si="15"/>
        <v>2773165</v>
      </c>
    </row>
    <row r="86" spans="2:15" ht="12.75">
      <c r="B86" s="11" t="s">
        <v>129</v>
      </c>
      <c r="C86" s="1">
        <v>129292</v>
      </c>
      <c r="D86" s="1">
        <v>101455</v>
      </c>
      <c r="E86" s="1">
        <v>149503</v>
      </c>
      <c r="F86" s="1">
        <v>128934</v>
      </c>
      <c r="G86" s="1">
        <v>140459</v>
      </c>
      <c r="H86" s="1">
        <v>133695</v>
      </c>
      <c r="I86" s="1">
        <v>152898</v>
      </c>
      <c r="J86" s="1">
        <v>148050</v>
      </c>
      <c r="K86" s="1">
        <v>142309</v>
      </c>
      <c r="L86" s="30">
        <v>132606</v>
      </c>
      <c r="M86" s="30">
        <v>132002</v>
      </c>
      <c r="N86" s="30">
        <v>133741</v>
      </c>
      <c r="O86" s="4">
        <f t="shared" si="15"/>
        <v>1624944</v>
      </c>
    </row>
    <row r="87" spans="2:15" ht="12.75">
      <c r="B87" s="9" t="s">
        <v>146</v>
      </c>
      <c r="C87" s="10">
        <f aca="true" t="shared" si="16" ref="C87:O87">SUM(C77:C86)</f>
        <v>1712098</v>
      </c>
      <c r="D87" s="10">
        <f t="shared" si="16"/>
        <v>1423604</v>
      </c>
      <c r="E87" s="10">
        <f t="shared" si="16"/>
        <v>1669471</v>
      </c>
      <c r="F87" s="10">
        <f t="shared" si="16"/>
        <v>1603703</v>
      </c>
      <c r="G87" s="10">
        <f t="shared" si="16"/>
        <v>1616811</v>
      </c>
      <c r="H87" s="10">
        <f t="shared" si="16"/>
        <v>1657315</v>
      </c>
      <c r="I87" s="10">
        <f t="shared" si="16"/>
        <v>1773608</v>
      </c>
      <c r="J87" s="10" t="s">
        <v>167</v>
      </c>
      <c r="K87" s="10">
        <f t="shared" si="16"/>
        <v>1639354</v>
      </c>
      <c r="L87" s="10">
        <f t="shared" si="16"/>
        <v>1644954</v>
      </c>
      <c r="M87" s="10">
        <f t="shared" si="16"/>
        <v>1638678</v>
      </c>
      <c r="N87" s="10">
        <f t="shared" si="16"/>
        <v>1861568</v>
      </c>
      <c r="O87" s="22">
        <f t="shared" si="16"/>
        <v>19996151</v>
      </c>
    </row>
    <row r="88" spans="2:15" ht="12.75">
      <c r="B88" s="474" t="s">
        <v>168</v>
      </c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6"/>
    </row>
    <row r="89" spans="2:15" ht="12.75">
      <c r="B89" s="11" t="s">
        <v>82</v>
      </c>
      <c r="C89" s="32">
        <v>182119</v>
      </c>
      <c r="D89" s="32">
        <v>113961</v>
      </c>
      <c r="E89" s="32">
        <v>134668</v>
      </c>
      <c r="F89" s="32">
        <v>143868</v>
      </c>
      <c r="G89" s="32">
        <v>125464</v>
      </c>
      <c r="H89" s="32">
        <v>150008</v>
      </c>
      <c r="I89" s="32">
        <v>178969</v>
      </c>
      <c r="J89" s="32">
        <v>143646</v>
      </c>
      <c r="K89" s="33">
        <v>133441</v>
      </c>
      <c r="L89" s="33">
        <v>149507</v>
      </c>
      <c r="M89" s="33">
        <v>145015</v>
      </c>
      <c r="N89" s="30">
        <v>179982</v>
      </c>
      <c r="O89" s="4">
        <f>SUM(C89:N89)</f>
        <v>1780648</v>
      </c>
    </row>
    <row r="90" spans="2:15" ht="12.75">
      <c r="B90" s="11" t="s">
        <v>83</v>
      </c>
      <c r="C90" s="1">
        <v>151954</v>
      </c>
      <c r="D90" s="1">
        <v>114816</v>
      </c>
      <c r="E90" s="1">
        <v>128585</v>
      </c>
      <c r="F90" s="1">
        <v>131053</v>
      </c>
      <c r="G90" s="1">
        <v>128963</v>
      </c>
      <c r="H90" s="1">
        <v>142777</v>
      </c>
      <c r="I90" s="1">
        <v>154721</v>
      </c>
      <c r="J90" s="1">
        <v>133283</v>
      </c>
      <c r="K90" s="1">
        <v>128819</v>
      </c>
      <c r="L90" s="30">
        <v>136545</v>
      </c>
      <c r="M90" s="30">
        <v>134582</v>
      </c>
      <c r="N90" s="30">
        <v>155098</v>
      </c>
      <c r="O90" s="4">
        <f>SUM(C90:N90)</f>
        <v>1641196</v>
      </c>
    </row>
    <row r="91" spans="2:15" ht="12.75">
      <c r="B91" s="11" t="s">
        <v>84</v>
      </c>
      <c r="C91" s="1">
        <v>102580</v>
      </c>
      <c r="D91" s="1">
        <v>67500</v>
      </c>
      <c r="E91" s="1">
        <v>79004</v>
      </c>
      <c r="F91" s="1">
        <v>85075</v>
      </c>
      <c r="G91" s="1">
        <v>79002</v>
      </c>
      <c r="H91" s="1">
        <v>95529</v>
      </c>
      <c r="I91" s="1">
        <v>108030</v>
      </c>
      <c r="J91" s="1">
        <v>87116</v>
      </c>
      <c r="K91" s="1">
        <v>80417</v>
      </c>
      <c r="L91" s="30">
        <v>88744</v>
      </c>
      <c r="M91" s="30">
        <v>87929</v>
      </c>
      <c r="N91" s="30">
        <v>108534</v>
      </c>
      <c r="O91" s="4">
        <f>SUM(C91:N91)</f>
        <v>1069460</v>
      </c>
    </row>
    <row r="92" spans="2:15" ht="12.75">
      <c r="B92" s="9" t="s">
        <v>146</v>
      </c>
      <c r="C92" s="10">
        <f>SUM(C89:C91)</f>
        <v>436653</v>
      </c>
      <c r="D92" s="10">
        <f aca="true" t="shared" si="17" ref="D92:N92">SUM(D89:D91)</f>
        <v>296277</v>
      </c>
      <c r="E92" s="10">
        <f t="shared" si="17"/>
        <v>342257</v>
      </c>
      <c r="F92" s="10">
        <f t="shared" si="17"/>
        <v>359996</v>
      </c>
      <c r="G92" s="10">
        <f t="shared" si="17"/>
        <v>333429</v>
      </c>
      <c r="H92" s="10">
        <f t="shared" si="17"/>
        <v>388314</v>
      </c>
      <c r="I92" s="10">
        <f t="shared" si="17"/>
        <v>441720</v>
      </c>
      <c r="J92" s="10">
        <f t="shared" si="17"/>
        <v>364045</v>
      </c>
      <c r="K92" s="10">
        <f t="shared" si="17"/>
        <v>342677</v>
      </c>
      <c r="L92" s="10">
        <f t="shared" si="17"/>
        <v>374796</v>
      </c>
      <c r="M92" s="10">
        <f t="shared" si="17"/>
        <v>367526</v>
      </c>
      <c r="N92" s="10">
        <f t="shared" si="17"/>
        <v>443614</v>
      </c>
      <c r="O92" s="22">
        <f>SUM(O89:O91)</f>
        <v>4491304</v>
      </c>
    </row>
    <row r="93" spans="2:15" ht="12.75">
      <c r="B93" s="474" t="s">
        <v>88</v>
      </c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6"/>
    </row>
    <row r="94" spans="2:15" ht="12.75">
      <c r="B94" s="11" t="s">
        <v>89</v>
      </c>
      <c r="C94" s="1">
        <v>276441</v>
      </c>
      <c r="D94" s="1">
        <v>220897</v>
      </c>
      <c r="E94" s="1">
        <v>257421</v>
      </c>
      <c r="F94" s="1">
        <v>246601</v>
      </c>
      <c r="G94" s="1">
        <v>247114</v>
      </c>
      <c r="H94" s="1">
        <v>254896</v>
      </c>
      <c r="I94" s="1">
        <v>270825</v>
      </c>
      <c r="J94" s="1">
        <v>270463</v>
      </c>
      <c r="K94" s="1">
        <v>250180</v>
      </c>
      <c r="L94" s="30">
        <v>257991</v>
      </c>
      <c r="M94" s="30">
        <v>260747</v>
      </c>
      <c r="N94" s="30">
        <v>291505</v>
      </c>
      <c r="O94" s="4">
        <f>SUM(C94:N94)</f>
        <v>3105081</v>
      </c>
    </row>
    <row r="95" spans="2:15" ht="12.75">
      <c r="B95" s="9" t="s">
        <v>146</v>
      </c>
      <c r="C95" s="10">
        <f>SUM(C94)</f>
        <v>276441</v>
      </c>
      <c r="D95" s="10">
        <f aca="true" t="shared" si="18" ref="D95:N95">SUM(D94)</f>
        <v>220897</v>
      </c>
      <c r="E95" s="10">
        <f t="shared" si="18"/>
        <v>257421</v>
      </c>
      <c r="F95" s="10">
        <f t="shared" si="18"/>
        <v>246601</v>
      </c>
      <c r="G95" s="10">
        <f t="shared" si="18"/>
        <v>247114</v>
      </c>
      <c r="H95" s="10">
        <f t="shared" si="18"/>
        <v>254896</v>
      </c>
      <c r="I95" s="10">
        <f t="shared" si="18"/>
        <v>270825</v>
      </c>
      <c r="J95" s="10">
        <f t="shared" si="18"/>
        <v>270463</v>
      </c>
      <c r="K95" s="10">
        <f t="shared" si="18"/>
        <v>250180</v>
      </c>
      <c r="L95" s="10">
        <f t="shared" si="18"/>
        <v>257991</v>
      </c>
      <c r="M95" s="10">
        <f t="shared" si="18"/>
        <v>260747</v>
      </c>
      <c r="N95" s="10">
        <f t="shared" si="18"/>
        <v>291505</v>
      </c>
      <c r="O95" s="22">
        <f>SUM(O94)</f>
        <v>3105081</v>
      </c>
    </row>
    <row r="96" spans="2:15" ht="12.75">
      <c r="B96" s="474" t="s">
        <v>90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6"/>
    </row>
    <row r="97" spans="2:15" ht="12.75">
      <c r="B97" s="11" t="s">
        <v>91</v>
      </c>
      <c r="C97" s="1">
        <v>64482</v>
      </c>
      <c r="D97" s="1">
        <v>62395</v>
      </c>
      <c r="E97" s="1">
        <v>76606</v>
      </c>
      <c r="F97" s="1">
        <v>76910</v>
      </c>
      <c r="G97" s="1">
        <v>77884</v>
      </c>
      <c r="H97" s="1">
        <v>75157</v>
      </c>
      <c r="I97" s="1">
        <v>76690</v>
      </c>
      <c r="J97" s="1">
        <v>90922</v>
      </c>
      <c r="K97" s="1">
        <v>81697</v>
      </c>
      <c r="L97" s="30">
        <v>70526</v>
      </c>
      <c r="M97" s="30">
        <v>48785</v>
      </c>
      <c r="N97" s="30">
        <v>51533</v>
      </c>
      <c r="O97" s="4">
        <f>SUM(C97:N97)</f>
        <v>853587</v>
      </c>
    </row>
    <row r="98" spans="2:15" ht="12.75">
      <c r="B98" s="11" t="s">
        <v>92</v>
      </c>
      <c r="C98" s="1">
        <v>127783</v>
      </c>
      <c r="D98" s="1">
        <v>107457</v>
      </c>
      <c r="E98" s="1">
        <v>127940</v>
      </c>
      <c r="F98" s="1">
        <v>138138</v>
      </c>
      <c r="G98" s="1">
        <v>129516</v>
      </c>
      <c r="H98" s="1">
        <v>128012</v>
      </c>
      <c r="I98" s="1">
        <v>134825</v>
      </c>
      <c r="J98" s="1">
        <v>113685</v>
      </c>
      <c r="K98" s="1">
        <v>112417</v>
      </c>
      <c r="L98" s="30">
        <v>125328</v>
      </c>
      <c r="M98" s="30">
        <v>127147</v>
      </c>
      <c r="N98" s="30">
        <v>149139</v>
      </c>
      <c r="O98" s="4">
        <f>SUM(C98:N98)</f>
        <v>1521387</v>
      </c>
    </row>
    <row r="99" spans="2:15" ht="12.75">
      <c r="B99" s="11" t="s">
        <v>93</v>
      </c>
      <c r="C99" s="1">
        <v>89268</v>
      </c>
      <c r="D99" s="1">
        <v>73319</v>
      </c>
      <c r="E99" s="1">
        <v>84920</v>
      </c>
      <c r="F99" s="1">
        <v>89468</v>
      </c>
      <c r="G99" s="1">
        <v>83288</v>
      </c>
      <c r="H99" s="1">
        <v>82926</v>
      </c>
      <c r="I99" s="1">
        <v>88097</v>
      </c>
      <c r="J99" s="1">
        <v>87011</v>
      </c>
      <c r="K99" s="1">
        <v>82401</v>
      </c>
      <c r="L99" s="30">
        <v>91560</v>
      </c>
      <c r="M99" s="30">
        <v>91099</v>
      </c>
      <c r="N99" s="30">
        <v>108837</v>
      </c>
      <c r="O99" s="4">
        <f>SUM(C99:N99)</f>
        <v>1052194</v>
      </c>
    </row>
    <row r="100" spans="2:15" ht="12.75">
      <c r="B100" s="11" t="s">
        <v>169</v>
      </c>
      <c r="C100" s="1" t="s">
        <v>156</v>
      </c>
      <c r="D100" s="1" t="s">
        <v>156</v>
      </c>
      <c r="E100" s="1" t="s">
        <v>156</v>
      </c>
      <c r="F100" s="1" t="s">
        <v>156</v>
      </c>
      <c r="G100" s="1" t="s">
        <v>156</v>
      </c>
      <c r="H100" s="1">
        <v>160658</v>
      </c>
      <c r="I100" s="1">
        <v>165868</v>
      </c>
      <c r="J100" s="1">
        <v>181822</v>
      </c>
      <c r="K100" s="1">
        <v>173622</v>
      </c>
      <c r="L100" s="30">
        <v>172938</v>
      </c>
      <c r="M100" s="30">
        <v>141265</v>
      </c>
      <c r="N100" s="30">
        <v>154397</v>
      </c>
      <c r="O100" s="4">
        <f>SUM(C100:N100)</f>
        <v>1150570</v>
      </c>
    </row>
    <row r="101" spans="2:15" ht="12.75">
      <c r="B101" s="9" t="s">
        <v>146</v>
      </c>
      <c r="C101" s="10">
        <f>SUM(C97:C99)</f>
        <v>281533</v>
      </c>
      <c r="D101" s="10">
        <f aca="true" t="shared" si="19" ref="D101:M101">SUM(D97:D99)</f>
        <v>243171</v>
      </c>
      <c r="E101" s="10">
        <f t="shared" si="19"/>
        <v>289466</v>
      </c>
      <c r="F101" s="10">
        <f t="shared" si="19"/>
        <v>304516</v>
      </c>
      <c r="G101" s="10">
        <f t="shared" si="19"/>
        <v>290688</v>
      </c>
      <c r="H101" s="10">
        <f>SUM(H97:H100)</f>
        <v>446753</v>
      </c>
      <c r="I101" s="10">
        <f>SUM(I97:I100)</f>
        <v>465480</v>
      </c>
      <c r="J101" s="10">
        <f>SUM(J97:J100)</f>
        <v>473440</v>
      </c>
      <c r="K101" s="10">
        <f>SUM(K97:K100)</f>
        <v>450137</v>
      </c>
      <c r="L101" s="10">
        <f t="shared" si="19"/>
        <v>287414</v>
      </c>
      <c r="M101" s="10">
        <f t="shared" si="19"/>
        <v>267031</v>
      </c>
      <c r="N101" s="10">
        <f>SUM(N97:N100)</f>
        <v>463906</v>
      </c>
      <c r="O101" s="22">
        <f>SUM(O97:O99)</f>
        <v>3427168</v>
      </c>
    </row>
    <row r="102" spans="2:15" ht="12.75">
      <c r="B102" s="474" t="s">
        <v>94</v>
      </c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476"/>
    </row>
    <row r="103" spans="2:15" ht="12.75">
      <c r="B103" s="11" t="s">
        <v>116</v>
      </c>
      <c r="C103" s="1">
        <v>49102</v>
      </c>
      <c r="D103" s="1">
        <v>31619</v>
      </c>
      <c r="E103" s="1">
        <v>39732</v>
      </c>
      <c r="F103" s="1">
        <v>40822</v>
      </c>
      <c r="G103" s="1">
        <v>36599</v>
      </c>
      <c r="H103" s="1">
        <v>40191</v>
      </c>
      <c r="I103" s="1">
        <v>46849</v>
      </c>
      <c r="J103" s="1">
        <v>41987</v>
      </c>
      <c r="K103" s="1">
        <v>36719</v>
      </c>
      <c r="L103" s="30">
        <v>40492</v>
      </c>
      <c r="M103" s="30">
        <v>41251</v>
      </c>
      <c r="N103" s="30">
        <v>49367</v>
      </c>
      <c r="O103" s="4">
        <f>SUM(C103:N103)</f>
        <v>494730</v>
      </c>
    </row>
    <row r="104" spans="2:15" ht="12.75">
      <c r="B104" s="11" t="s">
        <v>117</v>
      </c>
      <c r="C104" s="1">
        <v>125060</v>
      </c>
      <c r="D104" s="1">
        <v>83625</v>
      </c>
      <c r="E104" s="1">
        <v>108632</v>
      </c>
      <c r="F104" s="1">
        <v>103388</v>
      </c>
      <c r="G104" s="1">
        <v>101904</v>
      </c>
      <c r="H104" s="1">
        <v>108586</v>
      </c>
      <c r="I104" s="1">
        <v>124229</v>
      </c>
      <c r="J104" s="1">
        <v>113140</v>
      </c>
      <c r="K104" s="1">
        <v>100307</v>
      </c>
      <c r="L104" s="30">
        <v>107923</v>
      </c>
      <c r="M104" s="30">
        <v>105592</v>
      </c>
      <c r="N104" s="30">
        <v>117013</v>
      </c>
      <c r="O104" s="4">
        <f>SUM(C104:N104)</f>
        <v>1299399</v>
      </c>
    </row>
    <row r="105" spans="2:15" ht="12.75">
      <c r="B105" s="11" t="s">
        <v>95</v>
      </c>
      <c r="C105" s="1">
        <v>130794</v>
      </c>
      <c r="D105" s="1">
        <v>103006</v>
      </c>
      <c r="E105" s="1">
        <v>125058</v>
      </c>
      <c r="F105" s="1">
        <v>120738</v>
      </c>
      <c r="G105" s="1">
        <v>123696</v>
      </c>
      <c r="H105" s="1">
        <v>121603</v>
      </c>
      <c r="I105" s="1">
        <v>134611</v>
      </c>
      <c r="J105" s="1">
        <v>132262</v>
      </c>
      <c r="K105" s="1">
        <v>125080</v>
      </c>
      <c r="L105" s="30">
        <v>128423</v>
      </c>
      <c r="M105" s="30">
        <v>130367</v>
      </c>
      <c r="N105" s="30">
        <v>146546</v>
      </c>
      <c r="O105" s="4">
        <f>SUM(C105:N105)</f>
        <v>1522184</v>
      </c>
    </row>
    <row r="106" spans="2:15" ht="12.75">
      <c r="B106" s="9" t="s">
        <v>146</v>
      </c>
      <c r="C106" s="10">
        <f>SUM(C103:C105)</f>
        <v>304956</v>
      </c>
      <c r="D106" s="10">
        <f aca="true" t="shared" si="20" ref="D106:N106">SUM(D103:D105)</f>
        <v>218250</v>
      </c>
      <c r="E106" s="10">
        <f t="shared" si="20"/>
        <v>273422</v>
      </c>
      <c r="F106" s="10">
        <f t="shared" si="20"/>
        <v>264948</v>
      </c>
      <c r="G106" s="10">
        <f t="shared" si="20"/>
        <v>262199</v>
      </c>
      <c r="H106" s="10">
        <f t="shared" si="20"/>
        <v>270380</v>
      </c>
      <c r="I106" s="10">
        <f t="shared" si="20"/>
        <v>305689</v>
      </c>
      <c r="J106" s="10">
        <f t="shared" si="20"/>
        <v>287389</v>
      </c>
      <c r="K106" s="10">
        <f t="shared" si="20"/>
        <v>262106</v>
      </c>
      <c r="L106" s="10">
        <f t="shared" si="20"/>
        <v>276838</v>
      </c>
      <c r="M106" s="10">
        <f t="shared" si="20"/>
        <v>277210</v>
      </c>
      <c r="N106" s="10">
        <f t="shared" si="20"/>
        <v>312926</v>
      </c>
      <c r="O106" s="22">
        <f>SUM(O103:O105)</f>
        <v>3316313</v>
      </c>
    </row>
    <row r="107" spans="2:15" ht="12.75">
      <c r="B107" s="474" t="s">
        <v>96</v>
      </c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6"/>
    </row>
    <row r="108" spans="2:15" ht="12.75">
      <c r="B108" s="11" t="s">
        <v>97</v>
      </c>
      <c r="C108" s="1">
        <v>68083</v>
      </c>
      <c r="D108" s="1">
        <v>58302</v>
      </c>
      <c r="E108" s="1">
        <v>65199</v>
      </c>
      <c r="F108" s="1">
        <v>70458</v>
      </c>
      <c r="G108" s="1">
        <v>68876</v>
      </c>
      <c r="H108" s="1">
        <v>74176</v>
      </c>
      <c r="I108" s="1">
        <v>77701</v>
      </c>
      <c r="J108" s="1">
        <v>71580</v>
      </c>
      <c r="K108" s="1">
        <v>71662</v>
      </c>
      <c r="L108" s="30">
        <v>75991</v>
      </c>
      <c r="M108" s="30">
        <v>70778</v>
      </c>
      <c r="N108" s="30">
        <v>81481</v>
      </c>
      <c r="O108" s="4">
        <f aca="true" t="shared" si="21" ref="O108:O113">SUM(C108:N108)</f>
        <v>854287</v>
      </c>
    </row>
    <row r="109" spans="2:15" ht="12.75">
      <c r="B109" s="11" t="s">
        <v>98</v>
      </c>
      <c r="C109" s="1">
        <v>146474</v>
      </c>
      <c r="D109" s="1">
        <v>105505</v>
      </c>
      <c r="E109" s="1">
        <v>126305</v>
      </c>
      <c r="F109" s="1">
        <v>134689</v>
      </c>
      <c r="G109" s="1">
        <v>123253</v>
      </c>
      <c r="H109" s="1" t="s">
        <v>170</v>
      </c>
      <c r="I109" s="1" t="s">
        <v>170</v>
      </c>
      <c r="J109" s="1" t="s">
        <v>170</v>
      </c>
      <c r="K109" s="1" t="s">
        <v>170</v>
      </c>
      <c r="L109" s="1" t="s">
        <v>170</v>
      </c>
      <c r="M109" s="1" t="s">
        <v>170</v>
      </c>
      <c r="N109" s="1" t="s">
        <v>170</v>
      </c>
      <c r="O109" s="4">
        <f t="shared" si="21"/>
        <v>636226</v>
      </c>
    </row>
    <row r="110" spans="2:15" ht="12.75">
      <c r="B110" s="11" t="s">
        <v>99</v>
      </c>
      <c r="C110" s="1">
        <v>62291</v>
      </c>
      <c r="D110" s="1">
        <v>53169</v>
      </c>
      <c r="E110" s="1">
        <v>61074</v>
      </c>
      <c r="F110" s="1">
        <v>64548</v>
      </c>
      <c r="G110" s="1">
        <v>57709</v>
      </c>
      <c r="H110" s="1">
        <v>62074</v>
      </c>
      <c r="I110" s="1">
        <v>66317</v>
      </c>
      <c r="J110" s="1">
        <v>67560</v>
      </c>
      <c r="K110" s="1">
        <v>60758</v>
      </c>
      <c r="L110" s="30">
        <v>62900</v>
      </c>
      <c r="M110" s="30">
        <v>58946</v>
      </c>
      <c r="N110" s="30">
        <v>71332</v>
      </c>
      <c r="O110" s="4">
        <f t="shared" si="21"/>
        <v>748678</v>
      </c>
    </row>
    <row r="111" spans="2:15" ht="12.75">
      <c r="B111" s="11" t="s">
        <v>100</v>
      </c>
      <c r="C111" s="1">
        <v>91051</v>
      </c>
      <c r="D111" s="1">
        <v>63887</v>
      </c>
      <c r="E111" s="1">
        <v>74599</v>
      </c>
      <c r="F111" s="1">
        <v>83863</v>
      </c>
      <c r="G111" s="1">
        <v>69563</v>
      </c>
      <c r="H111" s="1">
        <v>77164</v>
      </c>
      <c r="I111" s="1">
        <v>85493</v>
      </c>
      <c r="J111" s="1">
        <v>82527</v>
      </c>
      <c r="K111" s="1">
        <v>73621</v>
      </c>
      <c r="L111" s="30">
        <v>76330</v>
      </c>
      <c r="M111" s="30">
        <v>74847</v>
      </c>
      <c r="N111" s="30">
        <v>89233</v>
      </c>
      <c r="O111" s="4">
        <f t="shared" si="21"/>
        <v>942178</v>
      </c>
    </row>
    <row r="112" spans="2:15" ht="12.75">
      <c r="B112" s="11" t="s">
        <v>101</v>
      </c>
      <c r="C112" s="1">
        <v>68974</v>
      </c>
      <c r="D112" s="1">
        <v>55138</v>
      </c>
      <c r="E112" s="1">
        <v>61780</v>
      </c>
      <c r="F112" s="1">
        <v>62355</v>
      </c>
      <c r="G112" s="1">
        <v>58302</v>
      </c>
      <c r="H112" s="1">
        <v>55985</v>
      </c>
      <c r="I112" s="1">
        <v>56680</v>
      </c>
      <c r="J112" s="1">
        <v>57071</v>
      </c>
      <c r="K112" s="1">
        <v>53663</v>
      </c>
      <c r="L112" s="30">
        <v>52004</v>
      </c>
      <c r="M112" s="30">
        <v>52337</v>
      </c>
      <c r="N112" s="30">
        <v>78816</v>
      </c>
      <c r="O112" s="4">
        <f t="shared" si="21"/>
        <v>713105</v>
      </c>
    </row>
    <row r="113" spans="2:15" ht="12.75">
      <c r="B113" s="11" t="s">
        <v>102</v>
      </c>
      <c r="C113" s="1">
        <v>166844</v>
      </c>
      <c r="D113" s="1">
        <v>123567</v>
      </c>
      <c r="E113" s="1">
        <v>146038</v>
      </c>
      <c r="F113" s="1">
        <v>154770</v>
      </c>
      <c r="G113" s="1">
        <v>143917</v>
      </c>
      <c r="H113" s="1" t="s">
        <v>170</v>
      </c>
      <c r="I113" s="1" t="s">
        <v>170</v>
      </c>
      <c r="J113" s="1" t="s">
        <v>170</v>
      </c>
      <c r="K113" s="1" t="s">
        <v>170</v>
      </c>
      <c r="L113" s="1" t="s">
        <v>170</v>
      </c>
      <c r="M113" s="1" t="s">
        <v>170</v>
      </c>
      <c r="N113" s="1" t="s">
        <v>170</v>
      </c>
      <c r="O113" s="4">
        <f t="shared" si="21"/>
        <v>735136</v>
      </c>
    </row>
    <row r="114" spans="2:15" ht="12.75">
      <c r="B114" s="9" t="s">
        <v>146</v>
      </c>
      <c r="C114" s="10">
        <f>SUM(C108:C113)</f>
        <v>603717</v>
      </c>
      <c r="D114" s="10">
        <f aca="true" t="shared" si="22" ref="D114:N114">SUM(D108:D113)</f>
        <v>459568</v>
      </c>
      <c r="E114" s="10">
        <f t="shared" si="22"/>
        <v>534995</v>
      </c>
      <c r="F114" s="10">
        <f t="shared" si="22"/>
        <v>570683</v>
      </c>
      <c r="G114" s="10">
        <f t="shared" si="22"/>
        <v>521620</v>
      </c>
      <c r="H114" s="10">
        <f t="shared" si="22"/>
        <v>269399</v>
      </c>
      <c r="I114" s="10">
        <f t="shared" si="22"/>
        <v>286191</v>
      </c>
      <c r="J114" s="10">
        <f t="shared" si="22"/>
        <v>278738</v>
      </c>
      <c r="K114" s="10">
        <f t="shared" si="22"/>
        <v>259704</v>
      </c>
      <c r="L114" s="10">
        <f t="shared" si="22"/>
        <v>267225</v>
      </c>
      <c r="M114" s="10">
        <f t="shared" si="22"/>
        <v>256908</v>
      </c>
      <c r="N114" s="10">
        <f t="shared" si="22"/>
        <v>320862</v>
      </c>
      <c r="O114" s="22">
        <f>SUM(O108:O113)</f>
        <v>4629610</v>
      </c>
    </row>
    <row r="115" spans="2:15" ht="12.75">
      <c r="B115" s="474" t="s">
        <v>103</v>
      </c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6"/>
    </row>
    <row r="116" spans="2:15" ht="12.75">
      <c r="B116" s="11" t="s">
        <v>104</v>
      </c>
      <c r="C116" s="1">
        <v>264209</v>
      </c>
      <c r="D116" s="1">
        <v>172874</v>
      </c>
      <c r="E116" s="1">
        <v>211919</v>
      </c>
      <c r="F116" s="1">
        <v>205705</v>
      </c>
      <c r="G116" s="1">
        <v>194882</v>
      </c>
      <c r="H116" s="1">
        <v>229563</v>
      </c>
      <c r="I116" s="1">
        <v>253433</v>
      </c>
      <c r="J116" s="1">
        <v>239770</v>
      </c>
      <c r="K116" s="1">
        <v>212055</v>
      </c>
      <c r="L116" s="30">
        <v>234790</v>
      </c>
      <c r="M116" s="30">
        <v>220447</v>
      </c>
      <c r="N116" s="30">
        <v>247551</v>
      </c>
      <c r="O116" s="4">
        <f>SUM(C116:N116)</f>
        <v>2687198</v>
      </c>
    </row>
    <row r="117" spans="2:15" ht="12.75">
      <c r="B117" s="11" t="s">
        <v>105</v>
      </c>
      <c r="C117" s="1">
        <v>152181</v>
      </c>
      <c r="D117" s="1">
        <v>100129</v>
      </c>
      <c r="E117" s="1">
        <v>119702</v>
      </c>
      <c r="F117" s="1">
        <v>135141</v>
      </c>
      <c r="G117" s="1">
        <v>103498</v>
      </c>
      <c r="H117" s="1">
        <v>138479</v>
      </c>
      <c r="I117" s="1">
        <v>149302</v>
      </c>
      <c r="J117" s="1">
        <v>137964</v>
      </c>
      <c r="K117" s="1">
        <v>121583</v>
      </c>
      <c r="L117" s="30">
        <v>128768</v>
      </c>
      <c r="M117" s="30">
        <v>132861</v>
      </c>
      <c r="N117" s="30">
        <v>151886</v>
      </c>
      <c r="O117" s="4">
        <f>SUM(C117:N117)</f>
        <v>1571494</v>
      </c>
    </row>
    <row r="118" spans="2:15" ht="12.75">
      <c r="B118" s="11" t="s">
        <v>106</v>
      </c>
      <c r="C118" s="1">
        <v>125422</v>
      </c>
      <c r="D118" s="1">
        <v>76385</v>
      </c>
      <c r="E118" s="1">
        <v>94187</v>
      </c>
      <c r="F118" s="1">
        <v>108789</v>
      </c>
      <c r="G118" s="1">
        <v>89952</v>
      </c>
      <c r="H118" s="1">
        <v>114485</v>
      </c>
      <c r="I118" s="1">
        <v>123137</v>
      </c>
      <c r="J118" s="1">
        <v>112858</v>
      </c>
      <c r="K118" s="1">
        <v>97856</v>
      </c>
      <c r="L118" s="30">
        <v>103655</v>
      </c>
      <c r="M118" s="30">
        <v>105796</v>
      </c>
      <c r="N118" s="30">
        <v>119468</v>
      </c>
      <c r="O118" s="4">
        <f>SUM(C118:N118)</f>
        <v>1271990</v>
      </c>
    </row>
    <row r="119" spans="2:15" ht="12.75">
      <c r="B119" s="11" t="s">
        <v>107</v>
      </c>
      <c r="C119" s="1">
        <v>115929</v>
      </c>
      <c r="D119" s="1">
        <v>62537</v>
      </c>
      <c r="E119" s="1">
        <v>76352</v>
      </c>
      <c r="F119" s="1">
        <v>80763</v>
      </c>
      <c r="G119" s="1">
        <v>71516</v>
      </c>
      <c r="H119" s="1">
        <v>93916</v>
      </c>
      <c r="I119" s="1">
        <v>104949</v>
      </c>
      <c r="J119" s="1">
        <v>94909</v>
      </c>
      <c r="K119" s="1">
        <v>77167</v>
      </c>
      <c r="L119" s="30">
        <v>88544</v>
      </c>
      <c r="M119" s="30">
        <v>86260</v>
      </c>
      <c r="N119" s="30">
        <v>99109</v>
      </c>
      <c r="O119" s="4">
        <f>SUM(C119:N119)</f>
        <v>1051951</v>
      </c>
    </row>
    <row r="120" spans="2:15" ht="12.75">
      <c r="B120" s="11" t="s">
        <v>108</v>
      </c>
      <c r="C120" s="1">
        <v>142805</v>
      </c>
      <c r="D120" s="1">
        <v>89190</v>
      </c>
      <c r="E120" s="1">
        <v>108253</v>
      </c>
      <c r="F120" s="1">
        <v>125063</v>
      </c>
      <c r="G120" s="1">
        <v>97531</v>
      </c>
      <c r="H120" s="1">
        <v>128633</v>
      </c>
      <c r="I120" s="1">
        <v>138472</v>
      </c>
      <c r="J120" s="1">
        <v>126907</v>
      </c>
      <c r="K120" s="1">
        <v>110031</v>
      </c>
      <c r="L120" s="30">
        <v>118095</v>
      </c>
      <c r="M120" s="30">
        <v>121653</v>
      </c>
      <c r="N120" s="30">
        <v>141820</v>
      </c>
      <c r="O120" s="4">
        <f>SUM(C120:N120)</f>
        <v>1448453</v>
      </c>
    </row>
    <row r="121" spans="2:15" ht="12.75">
      <c r="B121" s="9" t="s">
        <v>146</v>
      </c>
      <c r="C121" s="10">
        <f>SUM(C116:C120)</f>
        <v>800546</v>
      </c>
      <c r="D121" s="10">
        <f aca="true" t="shared" si="23" ref="D121:N121">SUM(D116:D120)</f>
        <v>501115</v>
      </c>
      <c r="E121" s="10">
        <f t="shared" si="23"/>
        <v>610413</v>
      </c>
      <c r="F121" s="10">
        <f t="shared" si="23"/>
        <v>655461</v>
      </c>
      <c r="G121" s="10">
        <f t="shared" si="23"/>
        <v>557379</v>
      </c>
      <c r="H121" s="10">
        <f t="shared" si="23"/>
        <v>705076</v>
      </c>
      <c r="I121" s="10">
        <f t="shared" si="23"/>
        <v>769293</v>
      </c>
      <c r="J121" s="10">
        <f t="shared" si="23"/>
        <v>712408</v>
      </c>
      <c r="K121" s="10">
        <f t="shared" si="23"/>
        <v>618692</v>
      </c>
      <c r="L121" s="10">
        <f t="shared" si="23"/>
        <v>673852</v>
      </c>
      <c r="M121" s="10">
        <f t="shared" si="23"/>
        <v>667017</v>
      </c>
      <c r="N121" s="10">
        <f t="shared" si="23"/>
        <v>759834</v>
      </c>
      <c r="O121" s="22">
        <f>SUM(O116:O120)</f>
        <v>8031086</v>
      </c>
    </row>
    <row r="122" spans="2:15" ht="12.75">
      <c r="B122" s="474" t="s">
        <v>109</v>
      </c>
      <c r="C122" s="475"/>
      <c r="D122" s="475"/>
      <c r="E122" s="475"/>
      <c r="F122" s="475"/>
      <c r="G122" s="475"/>
      <c r="H122" s="475"/>
      <c r="I122" s="475"/>
      <c r="J122" s="475"/>
      <c r="K122" s="475"/>
      <c r="L122" s="475"/>
      <c r="M122" s="475"/>
      <c r="N122" s="475"/>
      <c r="O122" s="476"/>
    </row>
    <row r="123" spans="2:15" ht="12.75">
      <c r="B123" s="11" t="s">
        <v>110</v>
      </c>
      <c r="C123" s="1">
        <v>147126</v>
      </c>
      <c r="D123" s="1">
        <v>145406</v>
      </c>
      <c r="E123" s="1">
        <v>168164</v>
      </c>
      <c r="F123" s="1">
        <v>169420</v>
      </c>
      <c r="G123" s="1">
        <v>176049</v>
      </c>
      <c r="H123" s="1">
        <v>175824</v>
      </c>
      <c r="I123" s="1">
        <v>182482</v>
      </c>
      <c r="J123" s="1">
        <v>182715</v>
      </c>
      <c r="K123" s="1">
        <v>178553</v>
      </c>
      <c r="L123" s="30">
        <v>182608</v>
      </c>
      <c r="M123" s="30">
        <v>182398</v>
      </c>
      <c r="N123" s="30">
        <v>207230</v>
      </c>
      <c r="O123" s="4">
        <f>SUM(C123:N123)</f>
        <v>2097975</v>
      </c>
    </row>
    <row r="124" spans="2:15" ht="12.75">
      <c r="B124" s="11" t="s">
        <v>111</v>
      </c>
      <c r="C124" s="1">
        <v>113915</v>
      </c>
      <c r="D124" s="1">
        <v>108255</v>
      </c>
      <c r="E124" s="1">
        <v>111044</v>
      </c>
      <c r="F124" s="1">
        <v>114855</v>
      </c>
      <c r="G124" s="1">
        <v>115367</v>
      </c>
      <c r="H124" s="1">
        <v>129157</v>
      </c>
      <c r="I124" s="1">
        <v>134401</v>
      </c>
      <c r="J124" s="1">
        <v>129741</v>
      </c>
      <c r="K124" s="1">
        <v>120799</v>
      </c>
      <c r="L124" s="30">
        <v>110461</v>
      </c>
      <c r="M124" s="30">
        <v>122289</v>
      </c>
      <c r="N124" s="30">
        <v>120557</v>
      </c>
      <c r="O124" s="4">
        <f>SUM(C124:N124)</f>
        <v>1430841</v>
      </c>
    </row>
    <row r="125" spans="2:15" ht="13.5" thickBot="1">
      <c r="B125" s="9" t="s">
        <v>146</v>
      </c>
      <c r="C125" s="20">
        <f>SUM(C123:C124)</f>
        <v>261041</v>
      </c>
      <c r="D125" s="20">
        <f aca="true" t="shared" si="24" ref="D125:N125">SUM(D123:D124)</f>
        <v>253661</v>
      </c>
      <c r="E125" s="20">
        <f t="shared" si="24"/>
        <v>279208</v>
      </c>
      <c r="F125" s="20">
        <f t="shared" si="24"/>
        <v>284275</v>
      </c>
      <c r="G125" s="20">
        <f t="shared" si="24"/>
        <v>291416</v>
      </c>
      <c r="H125" s="20">
        <f t="shared" si="24"/>
        <v>304981</v>
      </c>
      <c r="I125" s="20">
        <f t="shared" si="24"/>
        <v>316883</v>
      </c>
      <c r="J125" s="20">
        <f t="shared" si="24"/>
        <v>312456</v>
      </c>
      <c r="K125" s="20">
        <f t="shared" si="24"/>
        <v>299352</v>
      </c>
      <c r="L125" s="20">
        <f t="shared" si="24"/>
        <v>293069</v>
      </c>
      <c r="M125" s="20">
        <f t="shared" si="24"/>
        <v>304687</v>
      </c>
      <c r="N125" s="20">
        <f t="shared" si="24"/>
        <v>327787</v>
      </c>
      <c r="O125" s="19">
        <f>SUM(O123:O124)</f>
        <v>3528816</v>
      </c>
    </row>
    <row r="126" spans="2:15" ht="12.75">
      <c r="B126" s="474" t="s">
        <v>140</v>
      </c>
      <c r="C126" s="475"/>
      <c r="D126" s="475"/>
      <c r="E126" s="475"/>
      <c r="F126" s="475"/>
      <c r="G126" s="475"/>
      <c r="H126" s="475"/>
      <c r="I126" s="475"/>
      <c r="J126" s="475"/>
      <c r="K126" s="475"/>
      <c r="L126" s="475"/>
      <c r="M126" s="475"/>
      <c r="N126" s="475"/>
      <c r="O126" s="476"/>
    </row>
    <row r="127" spans="2:15" ht="12.75">
      <c r="B127" s="11" t="s">
        <v>139</v>
      </c>
      <c r="C127" s="1">
        <v>113575</v>
      </c>
      <c r="D127" s="1">
        <v>79579</v>
      </c>
      <c r="E127" s="1">
        <v>92912</v>
      </c>
      <c r="F127" s="1">
        <v>83330</v>
      </c>
      <c r="G127" s="1">
        <v>74853</v>
      </c>
      <c r="H127" s="1">
        <v>75367</v>
      </c>
      <c r="I127" s="1">
        <v>82269</v>
      </c>
      <c r="J127" s="1">
        <v>78480</v>
      </c>
      <c r="K127" s="1">
        <v>82292</v>
      </c>
      <c r="L127" s="30">
        <v>89945</v>
      </c>
      <c r="M127" s="30">
        <v>90882</v>
      </c>
      <c r="N127" s="30">
        <v>104120</v>
      </c>
      <c r="O127" s="4">
        <f>SUM(C127:N127)</f>
        <v>1047604</v>
      </c>
    </row>
    <row r="128" spans="2:15" ht="12.75">
      <c r="B128" s="11" t="s">
        <v>138</v>
      </c>
      <c r="C128" s="1">
        <v>129913</v>
      </c>
      <c r="D128" s="1">
        <v>94339</v>
      </c>
      <c r="E128" s="1">
        <v>109356</v>
      </c>
      <c r="F128" s="1">
        <v>100091</v>
      </c>
      <c r="G128" s="1">
        <v>90704</v>
      </c>
      <c r="H128" s="1">
        <v>92225</v>
      </c>
      <c r="I128" s="1">
        <v>99028</v>
      </c>
      <c r="J128" s="1">
        <v>94920</v>
      </c>
      <c r="K128" s="1">
        <v>97890</v>
      </c>
      <c r="L128" s="30">
        <v>103771</v>
      </c>
      <c r="M128" s="30">
        <v>95139</v>
      </c>
      <c r="N128" s="30">
        <v>123113</v>
      </c>
      <c r="O128" s="4">
        <f>SUM(C128:N128)</f>
        <v>1230489</v>
      </c>
    </row>
    <row r="129" spans="2:15" ht="12.75">
      <c r="B129" s="11" t="s">
        <v>137</v>
      </c>
      <c r="C129" s="1">
        <v>138701</v>
      </c>
      <c r="D129" s="1">
        <v>90173</v>
      </c>
      <c r="E129" s="1">
        <v>94723</v>
      </c>
      <c r="F129" s="1">
        <v>94018</v>
      </c>
      <c r="G129" s="1">
        <v>85078</v>
      </c>
      <c r="H129" s="1">
        <v>81137</v>
      </c>
      <c r="I129" s="1">
        <v>86071</v>
      </c>
      <c r="J129" s="1">
        <v>85709</v>
      </c>
      <c r="K129" s="1">
        <v>83670</v>
      </c>
      <c r="L129" s="30">
        <v>99284</v>
      </c>
      <c r="M129" s="30">
        <v>91328</v>
      </c>
      <c r="N129" s="30">
        <v>115955</v>
      </c>
      <c r="O129" s="4">
        <f>SUM(C129:N129)</f>
        <v>1145847</v>
      </c>
    </row>
    <row r="130" spans="2:15" ht="12.75">
      <c r="B130" s="11" t="s">
        <v>136</v>
      </c>
      <c r="C130" s="1">
        <v>173415</v>
      </c>
      <c r="D130" s="1">
        <v>134296</v>
      </c>
      <c r="E130" s="1">
        <v>158051</v>
      </c>
      <c r="F130" s="1">
        <v>163163</v>
      </c>
      <c r="G130" s="1">
        <v>157076</v>
      </c>
      <c r="H130" s="1">
        <v>167213</v>
      </c>
      <c r="I130" s="1">
        <v>173781</v>
      </c>
      <c r="J130" s="1">
        <v>164177</v>
      </c>
      <c r="K130" s="1">
        <v>157517</v>
      </c>
      <c r="L130" s="30">
        <v>168295</v>
      </c>
      <c r="M130" s="30">
        <v>162965</v>
      </c>
      <c r="N130" s="30">
        <v>189497</v>
      </c>
      <c r="O130" s="4">
        <f>SUM(C130:N130)</f>
        <v>1969446</v>
      </c>
    </row>
    <row r="131" spans="2:15" ht="12.75">
      <c r="B131" s="27" t="s">
        <v>171</v>
      </c>
      <c r="C131" s="26">
        <v>158190</v>
      </c>
      <c r="D131" s="26">
        <v>117403</v>
      </c>
      <c r="E131" s="26">
        <v>140796</v>
      </c>
      <c r="F131" s="26">
        <v>145410</v>
      </c>
      <c r="G131" s="26">
        <v>134584</v>
      </c>
      <c r="H131" s="26">
        <v>142001</v>
      </c>
      <c r="I131" s="26">
        <v>150209</v>
      </c>
      <c r="J131" s="26">
        <v>138999</v>
      </c>
      <c r="K131" s="26">
        <v>131832</v>
      </c>
      <c r="L131" s="34">
        <v>137027</v>
      </c>
      <c r="M131" s="34">
        <v>132949</v>
      </c>
      <c r="N131" s="34">
        <v>159082</v>
      </c>
      <c r="O131" s="4">
        <f>SUM(C131:N131)</f>
        <v>1688482</v>
      </c>
    </row>
    <row r="132" spans="2:15" ht="13.5" thickBot="1">
      <c r="B132" s="9" t="s">
        <v>146</v>
      </c>
      <c r="C132" s="20">
        <f>SUM(C127:C131)</f>
        <v>713794</v>
      </c>
      <c r="D132" s="20">
        <f aca="true" t="shared" si="25" ref="D132:N132">SUM(D127:D131)</f>
        <v>515790</v>
      </c>
      <c r="E132" s="20">
        <f t="shared" si="25"/>
        <v>595838</v>
      </c>
      <c r="F132" s="20">
        <f t="shared" si="25"/>
        <v>586012</v>
      </c>
      <c r="G132" s="20">
        <f t="shared" si="25"/>
        <v>542295</v>
      </c>
      <c r="H132" s="20">
        <f t="shared" si="25"/>
        <v>557943</v>
      </c>
      <c r="I132" s="20">
        <f t="shared" si="25"/>
        <v>591358</v>
      </c>
      <c r="J132" s="20">
        <f t="shared" si="25"/>
        <v>562285</v>
      </c>
      <c r="K132" s="20">
        <f t="shared" si="25"/>
        <v>553201</v>
      </c>
      <c r="L132" s="20">
        <f t="shared" si="25"/>
        <v>598322</v>
      </c>
      <c r="M132" s="20">
        <f t="shared" si="25"/>
        <v>573263</v>
      </c>
      <c r="N132" s="20">
        <f t="shared" si="25"/>
        <v>691767</v>
      </c>
      <c r="O132" s="19">
        <f>SUM(O127:O131)</f>
        <v>7081868</v>
      </c>
    </row>
    <row r="133" spans="2:15" ht="12.75">
      <c r="B133" s="474" t="s">
        <v>172</v>
      </c>
      <c r="C133" s="475"/>
      <c r="D133" s="475"/>
      <c r="E133" s="475"/>
      <c r="F133" s="475"/>
      <c r="G133" s="475"/>
      <c r="H133" s="475"/>
      <c r="I133" s="475"/>
      <c r="J133" s="475"/>
      <c r="K133" s="475"/>
      <c r="L133" s="475"/>
      <c r="M133" s="475"/>
      <c r="N133" s="475"/>
      <c r="O133" s="476"/>
    </row>
    <row r="134" spans="2:15" ht="12.75">
      <c r="B134" s="11" t="s">
        <v>173</v>
      </c>
      <c r="C134" s="1" t="s">
        <v>156</v>
      </c>
      <c r="D134" s="1" t="s">
        <v>156</v>
      </c>
      <c r="E134" s="1" t="s">
        <v>156</v>
      </c>
      <c r="F134" s="1" t="s">
        <v>156</v>
      </c>
      <c r="G134" s="1" t="s">
        <v>156</v>
      </c>
      <c r="H134" s="1">
        <v>130541</v>
      </c>
      <c r="I134" s="1">
        <v>138778</v>
      </c>
      <c r="J134" s="1">
        <v>147445</v>
      </c>
      <c r="K134" s="1">
        <v>136795</v>
      </c>
      <c r="L134" s="30">
        <v>124680</v>
      </c>
      <c r="M134" s="30">
        <v>135296</v>
      </c>
      <c r="N134" s="30">
        <v>147378</v>
      </c>
      <c r="O134" s="4">
        <f aca="true" t="shared" si="26" ref="O134:O139">SUM(C134:N134)</f>
        <v>960913</v>
      </c>
    </row>
    <row r="135" spans="2:15" ht="12.75">
      <c r="B135" s="11" t="s">
        <v>174</v>
      </c>
      <c r="C135" s="1" t="s">
        <v>156</v>
      </c>
      <c r="D135" s="1" t="s">
        <v>156</v>
      </c>
      <c r="E135" s="1" t="s">
        <v>156</v>
      </c>
      <c r="F135" s="1" t="s">
        <v>156</v>
      </c>
      <c r="G135" s="1" t="s">
        <v>156</v>
      </c>
      <c r="H135" s="1">
        <v>122352</v>
      </c>
      <c r="I135" s="1">
        <v>126775</v>
      </c>
      <c r="J135" s="1">
        <v>123389</v>
      </c>
      <c r="K135" s="1">
        <v>123198</v>
      </c>
      <c r="L135" s="30">
        <v>123836</v>
      </c>
      <c r="M135" s="30">
        <v>130187</v>
      </c>
      <c r="N135" s="30">
        <v>144615</v>
      </c>
      <c r="O135" s="4">
        <f t="shared" si="26"/>
        <v>894352</v>
      </c>
    </row>
    <row r="136" spans="2:15" ht="12.75">
      <c r="B136" s="11" t="s">
        <v>175</v>
      </c>
      <c r="C136" s="1" t="s">
        <v>156</v>
      </c>
      <c r="D136" s="1" t="s">
        <v>156</v>
      </c>
      <c r="E136" s="1" t="s">
        <v>156</v>
      </c>
      <c r="F136" s="1" t="s">
        <v>156</v>
      </c>
      <c r="G136" s="1" t="s">
        <v>156</v>
      </c>
      <c r="H136" s="1">
        <v>80767</v>
      </c>
      <c r="I136" s="1">
        <v>87243</v>
      </c>
      <c r="J136" s="1">
        <v>82654</v>
      </c>
      <c r="K136" s="1">
        <v>80772</v>
      </c>
      <c r="L136" s="30">
        <v>79717</v>
      </c>
      <c r="M136" s="30">
        <v>77135</v>
      </c>
      <c r="N136" s="30">
        <v>88123</v>
      </c>
      <c r="O136" s="4">
        <f t="shared" si="26"/>
        <v>576411</v>
      </c>
    </row>
    <row r="137" spans="2:15" ht="12.75">
      <c r="B137" s="11" t="s">
        <v>176</v>
      </c>
      <c r="C137" s="1" t="s">
        <v>156</v>
      </c>
      <c r="D137" s="1" t="s">
        <v>156</v>
      </c>
      <c r="E137" s="1" t="s">
        <v>156</v>
      </c>
      <c r="F137" s="1" t="s">
        <v>156</v>
      </c>
      <c r="G137" s="1" t="s">
        <v>156</v>
      </c>
      <c r="H137" s="1">
        <v>54688</v>
      </c>
      <c r="I137" s="1">
        <v>58038</v>
      </c>
      <c r="J137" s="1">
        <v>36181</v>
      </c>
      <c r="K137" s="1">
        <v>44470</v>
      </c>
      <c r="L137" s="30">
        <v>55944</v>
      </c>
      <c r="M137" s="30">
        <v>54001</v>
      </c>
      <c r="N137" s="30">
        <v>63246</v>
      </c>
      <c r="O137" s="4">
        <f t="shared" si="26"/>
        <v>366568</v>
      </c>
    </row>
    <row r="138" spans="2:15" ht="12.75">
      <c r="B138" s="27" t="s">
        <v>102</v>
      </c>
      <c r="C138" s="1" t="s">
        <v>156</v>
      </c>
      <c r="D138" s="1" t="s">
        <v>156</v>
      </c>
      <c r="E138" s="1" t="s">
        <v>156</v>
      </c>
      <c r="F138" s="1" t="s">
        <v>156</v>
      </c>
      <c r="G138" s="1" t="s">
        <v>156</v>
      </c>
      <c r="H138" s="26">
        <v>150559</v>
      </c>
      <c r="I138" s="26">
        <v>159444</v>
      </c>
      <c r="J138" s="26">
        <v>168071</v>
      </c>
      <c r="K138" s="26">
        <v>156004</v>
      </c>
      <c r="L138" s="34">
        <v>139475</v>
      </c>
      <c r="M138" s="34">
        <v>151695</v>
      </c>
      <c r="N138" s="34">
        <v>166320</v>
      </c>
      <c r="O138" s="4">
        <f t="shared" si="26"/>
        <v>1091568</v>
      </c>
    </row>
    <row r="139" spans="2:15" ht="12.75">
      <c r="B139" s="11" t="s">
        <v>177</v>
      </c>
      <c r="C139" s="1" t="s">
        <v>156</v>
      </c>
      <c r="D139" s="1" t="s">
        <v>156</v>
      </c>
      <c r="E139" s="1" t="s">
        <v>156</v>
      </c>
      <c r="F139" s="1" t="s">
        <v>156</v>
      </c>
      <c r="G139" s="1" t="s">
        <v>156</v>
      </c>
      <c r="H139" s="1">
        <v>48417</v>
      </c>
      <c r="I139" s="1">
        <v>51075</v>
      </c>
      <c r="J139" s="1">
        <v>31542</v>
      </c>
      <c r="K139" s="1">
        <v>39139</v>
      </c>
      <c r="L139" s="30">
        <v>50076</v>
      </c>
      <c r="M139" s="30">
        <v>47345</v>
      </c>
      <c r="N139" s="30">
        <v>56671</v>
      </c>
      <c r="O139" s="4">
        <f t="shared" si="26"/>
        <v>324265</v>
      </c>
    </row>
    <row r="140" spans="2:15" ht="13.5" thickBot="1">
      <c r="B140" s="9" t="s">
        <v>146</v>
      </c>
      <c r="C140" s="20">
        <f>SUM(C134:C139)</f>
        <v>0</v>
      </c>
      <c r="D140" s="20">
        <f aca="true" t="shared" si="27" ref="D140:N140">SUM(D134:D139)</f>
        <v>0</v>
      </c>
      <c r="E140" s="20">
        <f t="shared" si="27"/>
        <v>0</v>
      </c>
      <c r="F140" s="20">
        <f t="shared" si="27"/>
        <v>0</v>
      </c>
      <c r="G140" s="20">
        <f t="shared" si="27"/>
        <v>0</v>
      </c>
      <c r="H140" s="20">
        <f t="shared" si="27"/>
        <v>587324</v>
      </c>
      <c r="I140" s="20">
        <f t="shared" si="27"/>
        <v>621353</v>
      </c>
      <c r="J140" s="20">
        <f t="shared" si="27"/>
        <v>589282</v>
      </c>
      <c r="K140" s="20">
        <f t="shared" si="27"/>
        <v>580378</v>
      </c>
      <c r="L140" s="20">
        <f t="shared" si="27"/>
        <v>573728</v>
      </c>
      <c r="M140" s="20">
        <f t="shared" si="27"/>
        <v>595659</v>
      </c>
      <c r="N140" s="20">
        <f t="shared" si="27"/>
        <v>666353</v>
      </c>
      <c r="O140" s="20">
        <f>SUM(O134:O139)</f>
        <v>4214077</v>
      </c>
    </row>
    <row r="141" spans="2:15" ht="12.75">
      <c r="B141" s="474" t="s">
        <v>178</v>
      </c>
      <c r="C141" s="475"/>
      <c r="D141" s="475"/>
      <c r="E141" s="475"/>
      <c r="F141" s="475"/>
      <c r="G141" s="475"/>
      <c r="H141" s="475"/>
      <c r="I141" s="475"/>
      <c r="J141" s="475"/>
      <c r="K141" s="475"/>
      <c r="L141" s="475"/>
      <c r="M141" s="475"/>
      <c r="N141" s="475"/>
      <c r="O141" s="476"/>
    </row>
    <row r="142" spans="2:15" ht="12.75">
      <c r="B142" s="11" t="s">
        <v>179</v>
      </c>
      <c r="C142" s="1" t="s">
        <v>156</v>
      </c>
      <c r="D142" s="1" t="s">
        <v>156</v>
      </c>
      <c r="E142" s="1" t="s">
        <v>156</v>
      </c>
      <c r="F142" s="1" t="s">
        <v>156</v>
      </c>
      <c r="G142" s="1" t="s">
        <v>156</v>
      </c>
      <c r="H142" s="1">
        <v>42475</v>
      </c>
      <c r="I142" s="1">
        <v>43622</v>
      </c>
      <c r="J142" s="1">
        <v>44467</v>
      </c>
      <c r="K142" s="1">
        <v>43857</v>
      </c>
      <c r="L142" s="30">
        <v>47232</v>
      </c>
      <c r="M142" s="30">
        <v>43121</v>
      </c>
      <c r="N142" s="30">
        <v>49033</v>
      </c>
      <c r="O142" s="4">
        <f>SUM(C142:N142)</f>
        <v>313807</v>
      </c>
    </row>
    <row r="143" spans="2:15" ht="12.75">
      <c r="B143" s="11" t="s">
        <v>180</v>
      </c>
      <c r="C143" s="1" t="s">
        <v>156</v>
      </c>
      <c r="D143" s="1" t="s">
        <v>156</v>
      </c>
      <c r="E143" s="1" t="s">
        <v>156</v>
      </c>
      <c r="F143" s="1" t="s">
        <v>156</v>
      </c>
      <c r="G143" s="1" t="s">
        <v>156</v>
      </c>
      <c r="H143" s="1">
        <v>77380</v>
      </c>
      <c r="I143" s="1">
        <v>77844</v>
      </c>
      <c r="J143" s="1">
        <v>75041</v>
      </c>
      <c r="K143" s="1">
        <v>71093</v>
      </c>
      <c r="L143" s="30">
        <v>77092</v>
      </c>
      <c r="M143" s="30">
        <v>74466</v>
      </c>
      <c r="N143" s="30">
        <v>144615</v>
      </c>
      <c r="O143" s="4">
        <f>SUM(C143:N143)</f>
        <v>597531</v>
      </c>
    </row>
    <row r="144" spans="2:15" ht="13.5" thickBot="1">
      <c r="B144" s="9" t="s">
        <v>146</v>
      </c>
      <c r="C144" s="20">
        <f aca="true" t="shared" si="28" ref="C144:O144">SUM(C142:C143)</f>
        <v>0</v>
      </c>
      <c r="D144" s="20">
        <f t="shared" si="28"/>
        <v>0</v>
      </c>
      <c r="E144" s="20">
        <f t="shared" si="28"/>
        <v>0</v>
      </c>
      <c r="F144" s="20">
        <f t="shared" si="28"/>
        <v>0</v>
      </c>
      <c r="G144" s="20">
        <f t="shared" si="28"/>
        <v>0</v>
      </c>
      <c r="H144" s="20">
        <f t="shared" si="28"/>
        <v>119855</v>
      </c>
      <c r="I144" s="20">
        <f t="shared" si="28"/>
        <v>121466</v>
      </c>
      <c r="J144" s="20">
        <f t="shared" si="28"/>
        <v>119508</v>
      </c>
      <c r="K144" s="20">
        <f t="shared" si="28"/>
        <v>114950</v>
      </c>
      <c r="L144" s="20">
        <f t="shared" si="28"/>
        <v>124324</v>
      </c>
      <c r="M144" s="20">
        <f t="shared" si="28"/>
        <v>117587</v>
      </c>
      <c r="N144" s="20">
        <f t="shared" si="28"/>
        <v>193648</v>
      </c>
      <c r="O144" s="20">
        <f t="shared" si="28"/>
        <v>911338</v>
      </c>
    </row>
    <row r="145" spans="2:15" s="37" customFormat="1" ht="13.5" thickBot="1"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2:15" ht="21.75" thickBot="1">
      <c r="B146" s="38" t="s">
        <v>181</v>
      </c>
      <c r="C146" s="39">
        <f>SUM(C140,C132,C125,C121,C114,C106,C101,C95,C92,C87,C75,C67,C63,C59,C53,C48,C43,C38,C34,C29,C23,C14,C10,C144)</f>
        <v>16010067</v>
      </c>
      <c r="D146" s="39">
        <f aca="true" t="shared" si="29" ref="D146:N146">SUM(D140,D132,D125,D121,D114,D106,D101,D95,D92,D87,D75,D67,D63,D59,D53,D48,D43,D38,D34,D29,D23,D14,D10,D144)</f>
        <v>11922009</v>
      </c>
      <c r="E146" s="39">
        <f t="shared" si="29"/>
        <v>14040663</v>
      </c>
      <c r="F146" s="39">
        <f t="shared" si="29"/>
        <v>14020061</v>
      </c>
      <c r="G146" s="39">
        <f t="shared" si="29"/>
        <v>13448865</v>
      </c>
      <c r="H146" s="39">
        <f t="shared" si="29"/>
        <v>15198162</v>
      </c>
      <c r="I146" s="39">
        <f t="shared" si="29"/>
        <v>16221457</v>
      </c>
      <c r="J146" s="39">
        <f t="shared" si="29"/>
        <v>13781624</v>
      </c>
      <c r="K146" s="39">
        <f t="shared" si="29"/>
        <v>14629521</v>
      </c>
      <c r="L146" s="39">
        <f t="shared" si="29"/>
        <v>15340221</v>
      </c>
      <c r="M146" s="39">
        <f t="shared" si="29"/>
        <v>15085266</v>
      </c>
      <c r="N146" s="39">
        <f t="shared" si="29"/>
        <v>17581392</v>
      </c>
      <c r="O146" s="39">
        <f>SUM(O140,O132,O125,O121,O114,O106,O101,O95,O92,O87,O75,O67,O63,O59,O53,O48,O43,O38,O34,O29,O23,O14,O10,O144)</f>
        <v>178197928</v>
      </c>
    </row>
    <row r="148" ht="12.75">
      <c r="O148" s="16"/>
    </row>
    <row r="149" spans="2:3" ht="12.75">
      <c r="B149" s="18" t="s">
        <v>182</v>
      </c>
      <c r="C149" s="23"/>
    </row>
    <row r="150" spans="11:12" ht="12.75">
      <c r="K150" s="45"/>
      <c r="L150" s="44"/>
    </row>
    <row r="151" spans="2:12" ht="12.75">
      <c r="B151" t="s">
        <v>183</v>
      </c>
      <c r="K151" s="40"/>
      <c r="L151" s="43"/>
    </row>
    <row r="152" spans="11:12" ht="12.75">
      <c r="K152" s="40"/>
      <c r="L152" s="43"/>
    </row>
    <row r="153" spans="2:12" ht="12.75">
      <c r="B153" s="483" t="s">
        <v>184</v>
      </c>
      <c r="K153" s="40"/>
      <c r="L153" s="43"/>
    </row>
    <row r="154" spans="2:12" ht="12.75">
      <c r="B154" s="483"/>
      <c r="K154" s="40"/>
      <c r="L154" s="43"/>
    </row>
    <row r="155" spans="2:12" ht="12.75">
      <c r="B155" s="483"/>
      <c r="K155" s="40"/>
      <c r="L155" s="43"/>
    </row>
    <row r="156" spans="11:12" ht="12.75">
      <c r="K156" s="40"/>
      <c r="L156" s="43"/>
    </row>
    <row r="157" spans="11:12" ht="12.75">
      <c r="K157" s="40"/>
      <c r="L157" s="43"/>
    </row>
    <row r="158" spans="11:12" ht="12.75">
      <c r="K158" s="40"/>
      <c r="L158" s="43"/>
    </row>
    <row r="159" spans="11:12" ht="12.75">
      <c r="K159" s="40"/>
      <c r="L159" s="43"/>
    </row>
    <row r="160" spans="11:12" ht="12.75">
      <c r="K160" s="40"/>
      <c r="L160" s="43"/>
    </row>
    <row r="161" spans="11:12" ht="12.75">
      <c r="K161" s="40"/>
      <c r="L161" s="43"/>
    </row>
    <row r="162" spans="11:12" ht="12.75">
      <c r="K162" s="40"/>
      <c r="L162" s="43"/>
    </row>
    <row r="163" spans="11:12" ht="12.75">
      <c r="K163" s="40"/>
      <c r="L163" s="43"/>
    </row>
    <row r="164" spans="11:12" ht="12.75">
      <c r="K164" s="40"/>
      <c r="L164" s="43"/>
    </row>
    <row r="165" spans="11:12" ht="12.75">
      <c r="K165" s="40"/>
      <c r="L165" s="43"/>
    </row>
    <row r="166" spans="11:12" ht="12.75">
      <c r="K166" s="40"/>
      <c r="L166" s="43"/>
    </row>
    <row r="167" spans="11:12" ht="12.75">
      <c r="K167" s="40"/>
      <c r="L167" s="43"/>
    </row>
    <row r="168" spans="11:12" ht="12.75">
      <c r="K168" s="40"/>
      <c r="L168" s="43"/>
    </row>
    <row r="169" spans="11:12" ht="12.75">
      <c r="K169" s="40"/>
      <c r="L169" s="43"/>
    </row>
    <row r="170" spans="11:12" ht="12.75">
      <c r="K170" s="40"/>
      <c r="L170" s="43"/>
    </row>
    <row r="171" spans="11:12" ht="12.75">
      <c r="K171" s="40"/>
      <c r="L171" s="43"/>
    </row>
    <row r="172" spans="11:12" ht="12.75">
      <c r="K172" s="40"/>
      <c r="L172" s="43"/>
    </row>
    <row r="173" spans="11:12" ht="12.75">
      <c r="K173" s="40"/>
      <c r="L173" s="43"/>
    </row>
    <row r="174" spans="11:12" ht="12.75">
      <c r="K174" s="40"/>
      <c r="L174" s="43"/>
    </row>
    <row r="175" ht="12.75">
      <c r="L175" s="43"/>
    </row>
    <row r="176" ht="12.75">
      <c r="L176" s="43"/>
    </row>
  </sheetData>
  <sheetProtection password="855B" sheet="1"/>
  <mergeCells count="29">
    <mergeCell ref="B122:O122"/>
    <mergeCell ref="B126:O126"/>
    <mergeCell ref="B133:O133"/>
    <mergeCell ref="B141:O141"/>
    <mergeCell ref="B153:B155"/>
    <mergeCell ref="B88:O88"/>
    <mergeCell ref="B93:O93"/>
    <mergeCell ref="B96:O96"/>
    <mergeCell ref="B102:O102"/>
    <mergeCell ref="B107:O107"/>
    <mergeCell ref="B115:O115"/>
    <mergeCell ref="B49:O49"/>
    <mergeCell ref="B54:O54"/>
    <mergeCell ref="B60:O60"/>
    <mergeCell ref="B64:O64"/>
    <mergeCell ref="B68:O68"/>
    <mergeCell ref="B76:O76"/>
    <mergeCell ref="B15:O15"/>
    <mergeCell ref="B24:O24"/>
    <mergeCell ref="B30:O30"/>
    <mergeCell ref="B35:O35"/>
    <mergeCell ref="B39:O39"/>
    <mergeCell ref="B44:O44"/>
    <mergeCell ref="B1:O1"/>
    <mergeCell ref="B2:O2"/>
    <mergeCell ref="B3:O3"/>
    <mergeCell ref="B4:O4"/>
    <mergeCell ref="B6:O6"/>
    <mergeCell ref="B11:O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dnegrete</dc:creator>
  <cp:keywords/>
  <dc:description/>
  <cp:lastModifiedBy>Jose Daniel Rubio Valencia</cp:lastModifiedBy>
  <dcterms:created xsi:type="dcterms:W3CDTF">2008-12-01T14:33:40Z</dcterms:created>
  <dcterms:modified xsi:type="dcterms:W3CDTF">2015-03-06T17:01:36Z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